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showInkAnnotation="0" codeName="ThisWorkbook" autoCompressPictures="0"/>
  <mc:AlternateContent xmlns:mc="http://schemas.openxmlformats.org/markup-compatibility/2006">
    <mc:Choice Requires="x15">
      <x15ac:absPath xmlns:x15ac="http://schemas.microsoft.com/office/spreadsheetml/2010/11/ac" url="C:\Users\Office 210\Desktop\"/>
    </mc:Choice>
  </mc:AlternateContent>
  <workbookProtection workbookPassword="E985" lockStructure="1"/>
  <bookViews>
    <workbookView xWindow="0" yWindow="0" windowWidth="26280" windowHeight="8910" tabRatio="792" activeTab="5"/>
  </bookViews>
  <sheets>
    <sheet name="Revision" sheetId="1" r:id="rId1"/>
    <sheet name="Instructions" sheetId="2" r:id="rId2"/>
    <sheet name="Definitions" sheetId="3" r:id="rId3"/>
    <sheet name="Declaration" sheetId="4" r:id="rId4"/>
    <sheet name="Smelter List" sheetId="16" r:id="rId5"/>
    <sheet name="Checker" sheetId="10" r:id="rId6"/>
    <sheet name="Product List" sheetId="11" r:id="rId7"/>
    <sheet name="Smelter Reference List" sheetId="14" r:id="rId8"/>
    <sheet name="L" sheetId="13" state="hidden" r:id="rId9"/>
    <sheet name="C" sheetId="15" state="hidden" r:id="rId10"/>
  </sheets>
  <definedNames>
    <definedName name="_xlnm._FilterDatabase" localSheetId="5" hidden="1">Checker!$B$3:$C$67</definedName>
    <definedName name="_xlnm._FilterDatabase" localSheetId="4" hidden="1">'Smelter List'!$B$4:$Q$4</definedName>
    <definedName name="_xlnm._FilterDatabase" localSheetId="7" hidden="1">'Smelter Reference List'!$A$4:$K$544</definedName>
    <definedName name="CL" comment="CountryList">'C'!$A$2:$A$240</definedName>
    <definedName name="LN" comment="language list for dropdown">L!$D$1:$M$1</definedName>
    <definedName name="Metal" comment="metal list for dropdown" localSheetId="4">'Smelter List'!$T$3:$W$3</definedName>
    <definedName name="MetalSmelter">'Smelter Reference List'!$J$5:$J$1017</definedName>
    <definedName name="_xlnm.Print_Area" localSheetId="3">Declaration!$A$1:$L$90</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Reference List'!$L$5:$L$338</definedName>
    <definedName name="SmelterIdetifiedForMetal">'Smelter List'!$B$5:$B$2504</definedName>
    <definedName name="SN" comment="smelter list for dropdown">OFFSET('Smelter Reference List'!$B$4,MATCH(!$B1,'Smelter Reference List'!$A:$A,0)-4,0,COUNTIF('Smelter Reference List'!$A:$A,!$B1),1)</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List'!$S:$V</definedName>
  </definedNames>
  <calcPr calcId="162913"/>
  <customWorkbookViews>
    <customWorkbookView name="Connors, Jared M - Personal View" guid="{81CF54B1-70AB-4A68-BB72-21925B5D4874}" mergeInterval="0" personalView="1" maximized="1" xWindow="1" yWindow="1" windowWidth="1436" windowHeight="673" tabRatio="675" activeSheetId="4"/>
  </customWorkbookViews>
</workbook>
</file>

<file path=xl/calcChain.xml><?xml version="1.0" encoding="utf-8"?>
<calcChain xmlns="http://schemas.openxmlformats.org/spreadsheetml/2006/main">
  <c r="J281" i="14" l="1"/>
  <c r="K281" i="14"/>
  <c r="B2499" i="16"/>
  <c r="C2499" i="16"/>
  <c r="S2499" i="16"/>
  <c r="C5" i="16"/>
  <c r="B5" i="16"/>
  <c r="Y5" i="16" s="1"/>
  <c r="C2183" i="16"/>
  <c r="S2183" i="16" s="1"/>
  <c r="E2183" i="16"/>
  <c r="B2183" i="16"/>
  <c r="P3" i="4"/>
  <c r="P4" i="16" s="1"/>
  <c r="J195" i="14"/>
  <c r="K195" i="14"/>
  <c r="K244" i="14"/>
  <c r="J244" i="14"/>
  <c r="K243" i="14"/>
  <c r="J243" i="14"/>
  <c r="K309" i="14"/>
  <c r="J309" i="14"/>
  <c r="K308" i="14"/>
  <c r="J308" i="14"/>
  <c r="K465" i="14"/>
  <c r="J465" i="14"/>
  <c r="K464" i="14"/>
  <c r="J464" i="14"/>
  <c r="B6" i="16"/>
  <c r="Y6" i="16"/>
  <c r="C6" i="16"/>
  <c r="B7" i="16"/>
  <c r="C7" i="16"/>
  <c r="S7" i="16"/>
  <c r="B8" i="16"/>
  <c r="C8" i="16"/>
  <c r="Y8" i="16" s="1"/>
  <c r="B9" i="16"/>
  <c r="C9" i="16"/>
  <c r="B10" i="16"/>
  <c r="C10" i="16"/>
  <c r="B11" i="16"/>
  <c r="C11" i="16"/>
  <c r="S11" i="16"/>
  <c r="B12" i="16"/>
  <c r="C12" i="16"/>
  <c r="S12" i="16" s="1"/>
  <c r="H12" i="16"/>
  <c r="B13" i="16"/>
  <c r="C13" i="16"/>
  <c r="B14" i="16"/>
  <c r="C14" i="16"/>
  <c r="B15" i="16"/>
  <c r="Y15" i="16"/>
  <c r="C15" i="16"/>
  <c r="B16" i="16"/>
  <c r="C16" i="16"/>
  <c r="Y17" i="16"/>
  <c r="B18" i="16"/>
  <c r="C18" i="16"/>
  <c r="B19" i="16"/>
  <c r="C19" i="16"/>
  <c r="C238" i="16"/>
  <c r="C239" i="16"/>
  <c r="S239" i="16" s="1"/>
  <c r="H239" i="16"/>
  <c r="C301" i="16"/>
  <c r="S301" i="16"/>
  <c r="H301" i="16" s="1"/>
  <c r="C302" i="16"/>
  <c r="S302" i="16" s="1"/>
  <c r="C467" i="16"/>
  <c r="C468" i="16"/>
  <c r="C536" i="16"/>
  <c r="C537" i="16"/>
  <c r="C538" i="16"/>
  <c r="S538" i="16"/>
  <c r="C539" i="16"/>
  <c r="C540" i="16"/>
  <c r="C541" i="16"/>
  <c r="C542" i="16"/>
  <c r="C543" i="16"/>
  <c r="C544" i="16"/>
  <c r="C545" i="16"/>
  <c r="C546" i="16"/>
  <c r="S546" i="16" s="1"/>
  <c r="C547" i="16"/>
  <c r="C548" i="16"/>
  <c r="C549" i="16"/>
  <c r="C550" i="16"/>
  <c r="S550" i="16"/>
  <c r="I550" i="16" s="1"/>
  <c r="C551" i="16"/>
  <c r="S551" i="16" s="1"/>
  <c r="C552" i="16"/>
  <c r="S552" i="16" s="1"/>
  <c r="H552" i="16" s="1"/>
  <c r="C553" i="16"/>
  <c r="C554" i="16"/>
  <c r="S554" i="16" s="1"/>
  <c r="C555" i="16"/>
  <c r="S555" i="16" s="1"/>
  <c r="C556" i="16"/>
  <c r="C557" i="16"/>
  <c r="C558" i="16"/>
  <c r="C559" i="16"/>
  <c r="C560" i="16"/>
  <c r="C561" i="16"/>
  <c r="S561" i="16"/>
  <c r="I561" i="16" s="1"/>
  <c r="C562" i="16"/>
  <c r="S562" i="16" s="1"/>
  <c r="C563" i="16"/>
  <c r="C564" i="16"/>
  <c r="C565" i="16"/>
  <c r="S565" i="16" s="1"/>
  <c r="I565" i="16"/>
  <c r="C566" i="16"/>
  <c r="C567" i="16"/>
  <c r="C568" i="16"/>
  <c r="C569" i="16"/>
  <c r="C570" i="16"/>
  <c r="S570" i="16"/>
  <c r="E570" i="16" s="1"/>
  <c r="C571" i="16"/>
  <c r="C572" i="16"/>
  <c r="C573" i="16"/>
  <c r="S573" i="16" s="1"/>
  <c r="I573" i="16"/>
  <c r="C574" i="16"/>
  <c r="C575" i="16"/>
  <c r="C576" i="16"/>
  <c r="S576" i="16"/>
  <c r="C577" i="16"/>
  <c r="C578" i="16"/>
  <c r="S578" i="16" s="1"/>
  <c r="H578" i="16" s="1"/>
  <c r="C579" i="16"/>
  <c r="S579" i="16"/>
  <c r="C580" i="16"/>
  <c r="C581" i="16"/>
  <c r="C582" i="16"/>
  <c r="C583" i="16"/>
  <c r="S583" i="16" s="1"/>
  <c r="C584" i="16"/>
  <c r="S584" i="16" s="1"/>
  <c r="C585" i="16"/>
  <c r="S585" i="16" s="1"/>
  <c r="J585" i="16"/>
  <c r="C586" i="16"/>
  <c r="S586" i="16"/>
  <c r="J586" i="16" s="1"/>
  <c r="C587" i="16"/>
  <c r="S587" i="16" s="1"/>
  <c r="J587" i="16"/>
  <c r="C588" i="16"/>
  <c r="S588" i="16"/>
  <c r="C589" i="16"/>
  <c r="C590" i="16"/>
  <c r="C591" i="16"/>
  <c r="S591" i="16"/>
  <c r="E591" i="16" s="1"/>
  <c r="C592" i="16"/>
  <c r="C593" i="16"/>
  <c r="C594" i="16"/>
  <c r="S594" i="16" s="1"/>
  <c r="D594" i="16"/>
  <c r="C595" i="16"/>
  <c r="C596" i="16"/>
  <c r="C597" i="16"/>
  <c r="S597" i="16"/>
  <c r="H597" i="16" s="1"/>
  <c r="C598" i="16"/>
  <c r="S598" i="16" s="1"/>
  <c r="H598" i="16"/>
  <c r="C599" i="16"/>
  <c r="C600" i="16"/>
  <c r="S600" i="16" s="1"/>
  <c r="C601" i="16"/>
  <c r="C602" i="16"/>
  <c r="S602" i="16"/>
  <c r="C603" i="16"/>
  <c r="C604" i="16"/>
  <c r="C605" i="16"/>
  <c r="S605" i="16"/>
  <c r="C606" i="16"/>
  <c r="C607" i="16"/>
  <c r="C608" i="16"/>
  <c r="C609" i="16"/>
  <c r="C610" i="16"/>
  <c r="C611" i="16"/>
  <c r="C612" i="16"/>
  <c r="S612" i="16"/>
  <c r="C613" i="16"/>
  <c r="S613" i="16"/>
  <c r="C614" i="16"/>
  <c r="C615" i="16"/>
  <c r="S615" i="16" s="1"/>
  <c r="C616" i="16"/>
  <c r="S616" i="16" s="1"/>
  <c r="C617" i="16"/>
  <c r="C618" i="16"/>
  <c r="S618" i="16"/>
  <c r="I618" i="16" s="1"/>
  <c r="C619" i="16"/>
  <c r="C620" i="16"/>
  <c r="S620" i="16"/>
  <c r="D620" i="16" s="1"/>
  <c r="C621" i="16"/>
  <c r="S621" i="16" s="1"/>
  <c r="C622" i="16"/>
  <c r="C623" i="16"/>
  <c r="C624" i="16"/>
  <c r="C625" i="16"/>
  <c r="C626" i="16"/>
  <c r="S626" i="16" s="1"/>
  <c r="C627" i="16"/>
  <c r="C628" i="16"/>
  <c r="C629" i="16"/>
  <c r="C630" i="16"/>
  <c r="C631" i="16"/>
  <c r="S631" i="16" s="1"/>
  <c r="C632" i="16"/>
  <c r="S632" i="16" s="1"/>
  <c r="C633" i="16"/>
  <c r="C634" i="16"/>
  <c r="S634" i="16"/>
  <c r="J634" i="16" s="1"/>
  <c r="C635" i="16"/>
  <c r="C636" i="16"/>
  <c r="C637" i="16"/>
  <c r="C638" i="16"/>
  <c r="C639" i="16"/>
  <c r="C640" i="16"/>
  <c r="S640" i="16"/>
  <c r="D640" i="16" s="1"/>
  <c r="C641" i="16"/>
  <c r="S641" i="16" s="1"/>
  <c r="E641" i="16"/>
  <c r="C642" i="16"/>
  <c r="S642" i="16"/>
  <c r="C643" i="16"/>
  <c r="C644" i="16"/>
  <c r="S644" i="16" s="1"/>
  <c r="C645" i="16"/>
  <c r="S645" i="16" s="1"/>
  <c r="J645" i="16"/>
  <c r="C646" i="16"/>
  <c r="C647" i="16"/>
  <c r="C648" i="16"/>
  <c r="C649" i="16"/>
  <c r="C650" i="16"/>
  <c r="S650" i="16"/>
  <c r="C651" i="16"/>
  <c r="C652" i="16"/>
  <c r="C653" i="16"/>
  <c r="S653" i="16"/>
  <c r="C654" i="16"/>
  <c r="S654" i="16"/>
  <c r="D654" i="16" s="1"/>
  <c r="C655" i="16"/>
  <c r="C656" i="16"/>
  <c r="C657" i="16"/>
  <c r="S657" i="16" s="1"/>
  <c r="C658" i="16"/>
  <c r="S658" i="16" s="1"/>
  <c r="C659" i="16"/>
  <c r="C660" i="16"/>
  <c r="S660" i="16"/>
  <c r="C661" i="16"/>
  <c r="C662" i="16"/>
  <c r="C663" i="16"/>
  <c r="C664" i="16"/>
  <c r="C665" i="16"/>
  <c r="S665" i="16"/>
  <c r="J665" i="16" s="1"/>
  <c r="C666" i="16"/>
  <c r="C667" i="16"/>
  <c r="C668" i="16"/>
  <c r="C669" i="16"/>
  <c r="C670" i="16"/>
  <c r="S670" i="16" s="1"/>
  <c r="C671" i="16"/>
  <c r="C672" i="16"/>
  <c r="C673" i="16"/>
  <c r="C674" i="16"/>
  <c r="C675" i="16"/>
  <c r="C676" i="16"/>
  <c r="C677" i="16"/>
  <c r="C678" i="16"/>
  <c r="S678" i="16"/>
  <c r="C679" i="16"/>
  <c r="C680" i="16"/>
  <c r="C681" i="16"/>
  <c r="C682" i="16"/>
  <c r="S682" i="16" s="1"/>
  <c r="J682" i="16"/>
  <c r="C683" i="16"/>
  <c r="S683" i="16"/>
  <c r="E683" i="16" s="1"/>
  <c r="C684" i="16"/>
  <c r="S684" i="16" s="1"/>
  <c r="C685" i="16"/>
  <c r="C686" i="16"/>
  <c r="S686" i="16"/>
  <c r="C687" i="16"/>
  <c r="C688" i="16"/>
  <c r="C689" i="16"/>
  <c r="S689" i="16"/>
  <c r="C690" i="16"/>
  <c r="C691" i="16"/>
  <c r="C692" i="16"/>
  <c r="C693" i="16"/>
  <c r="Y693" i="16" s="1"/>
  <c r="C694" i="16"/>
  <c r="S694" i="16"/>
  <c r="C695" i="16"/>
  <c r="C696" i="16"/>
  <c r="S696" i="16" s="1"/>
  <c r="C697" i="16"/>
  <c r="C698" i="16"/>
  <c r="C699" i="16"/>
  <c r="C700" i="16"/>
  <c r="C701" i="16"/>
  <c r="S701" i="16" s="1"/>
  <c r="H701" i="16"/>
  <c r="C702" i="16"/>
  <c r="S702" i="16"/>
  <c r="C703" i="16"/>
  <c r="C704" i="16"/>
  <c r="C705" i="16"/>
  <c r="C706" i="16"/>
  <c r="C707" i="16"/>
  <c r="C708" i="16"/>
  <c r="C709" i="16"/>
  <c r="S709" i="16"/>
  <c r="C710" i="16"/>
  <c r="S710" i="16"/>
  <c r="E710" i="16" s="1"/>
  <c r="C711" i="16"/>
  <c r="C712" i="16"/>
  <c r="S712" i="16"/>
  <c r="C713" i="16"/>
  <c r="S713" i="16"/>
  <c r="C714" i="16"/>
  <c r="C715" i="16"/>
  <c r="C716" i="16"/>
  <c r="S716" i="16"/>
  <c r="C717" i="16"/>
  <c r="S717" i="16"/>
  <c r="C718" i="16"/>
  <c r="S718" i="16"/>
  <c r="C719" i="16"/>
  <c r="C720" i="16"/>
  <c r="C721" i="16"/>
  <c r="C722" i="16"/>
  <c r="C723" i="16"/>
  <c r="C724" i="16"/>
  <c r="C725" i="16"/>
  <c r="S725" i="16"/>
  <c r="D725" i="16" s="1"/>
  <c r="C726" i="16"/>
  <c r="S726" i="16" s="1"/>
  <c r="D726" i="16" s="1"/>
  <c r="C727" i="16"/>
  <c r="S727" i="16"/>
  <c r="C728" i="16"/>
  <c r="C729" i="16"/>
  <c r="C730" i="16"/>
  <c r="C731" i="16"/>
  <c r="S731" i="16" s="1"/>
  <c r="C732" i="16"/>
  <c r="S732" i="16" s="1"/>
  <c r="F732" i="16" s="1"/>
  <c r="C733" i="16"/>
  <c r="C734" i="16"/>
  <c r="S734" i="16" s="1"/>
  <c r="C735" i="16"/>
  <c r="C736" i="16"/>
  <c r="C737" i="16"/>
  <c r="S737" i="16" s="1"/>
  <c r="C738" i="16"/>
  <c r="C739" i="16"/>
  <c r="S739" i="16"/>
  <c r="J739" i="16" s="1"/>
  <c r="C740" i="16"/>
  <c r="C741" i="16"/>
  <c r="C742" i="16"/>
  <c r="C743" i="16"/>
  <c r="C744" i="16"/>
  <c r="S744" i="16" s="1"/>
  <c r="C745" i="16"/>
  <c r="C746" i="16"/>
  <c r="C747" i="16"/>
  <c r="C748" i="16"/>
  <c r="C749" i="16"/>
  <c r="S749" i="16" s="1"/>
  <c r="C750" i="16"/>
  <c r="C751" i="16"/>
  <c r="C752" i="16"/>
  <c r="C753" i="16"/>
  <c r="S753" i="16"/>
  <c r="C754" i="16"/>
  <c r="C755" i="16"/>
  <c r="C756" i="16"/>
  <c r="C757" i="16"/>
  <c r="C758" i="16"/>
  <c r="C759" i="16"/>
  <c r="C760" i="16"/>
  <c r="C761" i="16"/>
  <c r="C762" i="16"/>
  <c r="C763" i="16"/>
  <c r="S763" i="16" s="1"/>
  <c r="C764" i="16"/>
  <c r="C765" i="16"/>
  <c r="C766" i="16"/>
  <c r="S766" i="16" s="1"/>
  <c r="F766" i="16"/>
  <c r="C767" i="16"/>
  <c r="C768" i="16"/>
  <c r="C769" i="16"/>
  <c r="C770" i="16"/>
  <c r="S770" i="16" s="1"/>
  <c r="C771" i="16"/>
  <c r="C772" i="16"/>
  <c r="C773" i="16"/>
  <c r="C774" i="16"/>
  <c r="C775" i="16"/>
  <c r="C776" i="16"/>
  <c r="C777" i="16"/>
  <c r="S777" i="16" s="1"/>
  <c r="C778" i="16"/>
  <c r="C779" i="16"/>
  <c r="C780" i="16"/>
  <c r="C781" i="16"/>
  <c r="S781" i="16"/>
  <c r="F781" i="16" s="1"/>
  <c r="C782" i="16"/>
  <c r="S782" i="16" s="1"/>
  <c r="C783" i="16"/>
  <c r="C784" i="16"/>
  <c r="C785" i="16"/>
  <c r="S785" i="16" s="1"/>
  <c r="E785" i="16" s="1"/>
  <c r="C786" i="16"/>
  <c r="C787" i="16"/>
  <c r="C788" i="16"/>
  <c r="S788" i="16"/>
  <c r="G788" i="16" s="1"/>
  <c r="C789" i="16"/>
  <c r="S789" i="16" s="1"/>
  <c r="C790" i="16"/>
  <c r="S790" i="16" s="1"/>
  <c r="C791" i="16"/>
  <c r="C792" i="16"/>
  <c r="C793" i="16"/>
  <c r="C794" i="16"/>
  <c r="S794" i="16"/>
  <c r="C795" i="16"/>
  <c r="C796" i="16"/>
  <c r="C797" i="16"/>
  <c r="S797" i="16"/>
  <c r="C798" i="16"/>
  <c r="S798" i="16"/>
  <c r="H798" i="16" s="1"/>
  <c r="C799" i="16"/>
  <c r="S799" i="16" s="1"/>
  <c r="H799" i="16"/>
  <c r="C800" i="16"/>
  <c r="C801" i="16"/>
  <c r="C802" i="16"/>
  <c r="C803" i="16"/>
  <c r="C804" i="16"/>
  <c r="S804" i="16"/>
  <c r="C805" i="16"/>
  <c r="C806" i="16"/>
  <c r="C807" i="16"/>
  <c r="C808" i="16"/>
  <c r="S808" i="16" s="1"/>
  <c r="H808" i="16" s="1"/>
  <c r="C809" i="16"/>
  <c r="S809" i="16"/>
  <c r="C810" i="16"/>
  <c r="S810" i="16"/>
  <c r="C811" i="16"/>
  <c r="C812" i="16"/>
  <c r="S812" i="16" s="1"/>
  <c r="E812" i="16"/>
  <c r="C813" i="16"/>
  <c r="C814" i="16"/>
  <c r="C815" i="16"/>
  <c r="C816" i="16"/>
  <c r="S816" i="16" s="1"/>
  <c r="C817" i="16"/>
  <c r="S817" i="16" s="1"/>
  <c r="D817" i="16"/>
  <c r="C818" i="16"/>
  <c r="C819" i="16"/>
  <c r="C820" i="16"/>
  <c r="C821" i="16"/>
  <c r="C822" i="16"/>
  <c r="C823" i="16"/>
  <c r="C824" i="16"/>
  <c r="C825" i="16"/>
  <c r="S825" i="16" s="1"/>
  <c r="E825" i="16" s="1"/>
  <c r="C826" i="16"/>
  <c r="C827" i="16"/>
  <c r="C828" i="16"/>
  <c r="C829" i="16"/>
  <c r="C830" i="16"/>
  <c r="C831" i="16"/>
  <c r="C832" i="16"/>
  <c r="S832" i="16"/>
  <c r="C833" i="16"/>
  <c r="C834" i="16"/>
  <c r="C835" i="16"/>
  <c r="C836" i="16"/>
  <c r="S836" i="16" s="1"/>
  <c r="C837" i="16"/>
  <c r="C838" i="16"/>
  <c r="C839" i="16"/>
  <c r="C840" i="16"/>
  <c r="C841" i="16"/>
  <c r="C842" i="16"/>
  <c r="C843" i="16"/>
  <c r="S843" i="16" s="1"/>
  <c r="C844" i="16"/>
  <c r="C845" i="16"/>
  <c r="C846" i="16"/>
  <c r="C847" i="16"/>
  <c r="C848" i="16"/>
  <c r="S848" i="16" s="1"/>
  <c r="H848" i="16"/>
  <c r="C849" i="16"/>
  <c r="S849" i="16"/>
  <c r="C850" i="16"/>
  <c r="C851" i="16"/>
  <c r="S851" i="16" s="1"/>
  <c r="C852" i="16"/>
  <c r="C853" i="16"/>
  <c r="C854" i="16"/>
  <c r="C855" i="16"/>
  <c r="C856" i="16"/>
  <c r="C857" i="16"/>
  <c r="S857" i="16" s="1"/>
  <c r="C858" i="16"/>
  <c r="C859" i="16"/>
  <c r="S859" i="16"/>
  <c r="J859" i="16" s="1"/>
  <c r="C860" i="16"/>
  <c r="C861" i="16"/>
  <c r="C862" i="16"/>
  <c r="C863" i="16"/>
  <c r="C864" i="16"/>
  <c r="C865" i="16"/>
  <c r="S865" i="16"/>
  <c r="C866" i="16"/>
  <c r="S866" i="16"/>
  <c r="C867" i="16"/>
  <c r="C868" i="16"/>
  <c r="S868" i="16" s="1"/>
  <c r="C869" i="16"/>
  <c r="S869" i="16" s="1"/>
  <c r="D869" i="16" s="1"/>
  <c r="C870" i="16"/>
  <c r="C871" i="16"/>
  <c r="C872" i="16"/>
  <c r="S872" i="16"/>
  <c r="C873" i="16"/>
  <c r="C874" i="16"/>
  <c r="C875" i="16"/>
  <c r="S875" i="16"/>
  <c r="C876" i="16"/>
  <c r="S876" i="16"/>
  <c r="D876" i="16" s="1"/>
  <c r="C877" i="16"/>
  <c r="C878" i="16"/>
  <c r="C879" i="16"/>
  <c r="S879" i="16" s="1"/>
  <c r="C880" i="16"/>
  <c r="S880" i="16" s="1"/>
  <c r="D880" i="16"/>
  <c r="C881" i="16"/>
  <c r="C882" i="16"/>
  <c r="C883" i="16"/>
  <c r="S883" i="16"/>
  <c r="E883" i="16" s="1"/>
  <c r="C884" i="16"/>
  <c r="C885" i="16"/>
  <c r="C886" i="16"/>
  <c r="C887" i="16"/>
  <c r="C888" i="16"/>
  <c r="C889" i="16"/>
  <c r="C890" i="16"/>
  <c r="C891" i="16"/>
  <c r="S891" i="16"/>
  <c r="C892" i="16"/>
  <c r="C893" i="16"/>
  <c r="C894" i="16"/>
  <c r="C895" i="16"/>
  <c r="S895" i="16" s="1"/>
  <c r="C896" i="16"/>
  <c r="C897" i="16"/>
  <c r="C898" i="16"/>
  <c r="S898" i="16" s="1"/>
  <c r="E898" i="16" s="1"/>
  <c r="C899" i="16"/>
  <c r="S899" i="16"/>
  <c r="C900" i="16"/>
  <c r="C901" i="16"/>
  <c r="C902" i="16"/>
  <c r="C903" i="16"/>
  <c r="C904" i="16"/>
  <c r="C905" i="16"/>
  <c r="C906" i="16"/>
  <c r="C907" i="16"/>
  <c r="C908" i="16"/>
  <c r="S908" i="16"/>
  <c r="C909" i="16"/>
  <c r="C910" i="16"/>
  <c r="C911" i="16"/>
  <c r="C912" i="16"/>
  <c r="S912" i="16" s="1"/>
  <c r="C913" i="16"/>
  <c r="C914" i="16"/>
  <c r="S914" i="16"/>
  <c r="C915" i="16"/>
  <c r="C916" i="16"/>
  <c r="C917" i="16"/>
  <c r="C918" i="16"/>
  <c r="C919" i="16"/>
  <c r="C920" i="16"/>
  <c r="C921" i="16"/>
  <c r="C922" i="16"/>
  <c r="C923" i="16"/>
  <c r="S923" i="16"/>
  <c r="C924" i="16"/>
  <c r="S924" i="16"/>
  <c r="G924" i="16" s="1"/>
  <c r="C925" i="16"/>
  <c r="C926" i="16"/>
  <c r="C927" i="16"/>
  <c r="C928" i="16"/>
  <c r="C929" i="16"/>
  <c r="C930" i="16"/>
  <c r="S930" i="16"/>
  <c r="C931" i="16"/>
  <c r="C932" i="16"/>
  <c r="S932" i="16" s="1"/>
  <c r="C933" i="16"/>
  <c r="C934" i="16"/>
  <c r="C935" i="16"/>
  <c r="C936" i="16"/>
  <c r="C937" i="16"/>
  <c r="C938" i="16"/>
  <c r="C939" i="16"/>
  <c r="S939" i="16" s="1"/>
  <c r="C940" i="16"/>
  <c r="C941" i="16"/>
  <c r="C942" i="16"/>
  <c r="C943" i="16"/>
  <c r="C944" i="16"/>
  <c r="C945" i="16"/>
  <c r="C946" i="16"/>
  <c r="S946" i="16" s="1"/>
  <c r="C947" i="16"/>
  <c r="C948" i="16"/>
  <c r="S948" i="16"/>
  <c r="I948" i="16" s="1"/>
  <c r="C949" i="16"/>
  <c r="C950" i="16"/>
  <c r="S950" i="16"/>
  <c r="C951" i="16"/>
  <c r="C952" i="16"/>
  <c r="S952" i="16" s="1"/>
  <c r="C953" i="16"/>
  <c r="C954" i="16"/>
  <c r="S954" i="16"/>
  <c r="C955" i="16"/>
  <c r="S955" i="16"/>
  <c r="I955" i="16" s="1"/>
  <c r="C956" i="16"/>
  <c r="S956" i="16" s="1"/>
  <c r="F956" i="16"/>
  <c r="C957" i="16"/>
  <c r="S957" i="16"/>
  <c r="C958" i="16"/>
  <c r="C959" i="16"/>
  <c r="C960" i="16"/>
  <c r="S960" i="16"/>
  <c r="C961" i="16"/>
  <c r="C962" i="16"/>
  <c r="S962" i="16" s="1"/>
  <c r="C963" i="16"/>
  <c r="C964" i="16"/>
  <c r="S964" i="16"/>
  <c r="H964" i="16" s="1"/>
  <c r="C965" i="16"/>
  <c r="C966" i="16"/>
  <c r="S966" i="16"/>
  <c r="C967" i="16"/>
  <c r="S967" i="16"/>
  <c r="C968" i="16"/>
  <c r="C969" i="16"/>
  <c r="C970" i="16"/>
  <c r="C971" i="16"/>
  <c r="S971" i="16" s="1"/>
  <c r="I971" i="16" s="1"/>
  <c r="C972" i="16"/>
  <c r="S972" i="16"/>
  <c r="C973" i="16"/>
  <c r="C974" i="16"/>
  <c r="S974" i="16" s="1"/>
  <c r="F974" i="16"/>
  <c r="C975" i="16"/>
  <c r="C976" i="16"/>
  <c r="C977" i="16"/>
  <c r="C978" i="16"/>
  <c r="S978" i="16" s="1"/>
  <c r="C979" i="16"/>
  <c r="C980" i="16"/>
  <c r="C981" i="16"/>
  <c r="C982" i="16"/>
  <c r="S982" i="16"/>
  <c r="E982" i="16" s="1"/>
  <c r="C983" i="16"/>
  <c r="C984" i="16"/>
  <c r="C985" i="16"/>
  <c r="C986" i="16"/>
  <c r="S986" i="16"/>
  <c r="I986" i="16" s="1"/>
  <c r="C987" i="16"/>
  <c r="S987" i="16" s="1"/>
  <c r="C988" i="16"/>
  <c r="S988" i="16" s="1"/>
  <c r="J988" i="16" s="1"/>
  <c r="C989" i="16"/>
  <c r="C990" i="16"/>
  <c r="C991" i="16"/>
  <c r="S991" i="16"/>
  <c r="C992" i="16"/>
  <c r="C993" i="16"/>
  <c r="S993" i="16" s="1"/>
  <c r="C994" i="16"/>
  <c r="C995" i="16"/>
  <c r="S995" i="16"/>
  <c r="I995" i="16" s="1"/>
  <c r="C996" i="16"/>
  <c r="C997" i="16"/>
  <c r="C998" i="16"/>
  <c r="C999" i="16"/>
  <c r="S999" i="16"/>
  <c r="D999" i="16" s="1"/>
  <c r="C1000" i="16"/>
  <c r="C1001" i="16"/>
  <c r="C1002" i="16"/>
  <c r="S1002" i="16" s="1"/>
  <c r="C1003" i="16"/>
  <c r="C1004" i="16"/>
  <c r="C1005" i="16"/>
  <c r="C1006" i="16"/>
  <c r="C1007" i="16"/>
  <c r="C1008" i="16"/>
  <c r="C1009" i="16"/>
  <c r="C1010" i="16"/>
  <c r="S1010" i="16"/>
  <c r="C1011" i="16"/>
  <c r="C1012" i="16"/>
  <c r="S1012" i="16" s="1"/>
  <c r="C1013" i="16"/>
  <c r="S1013" i="16" s="1"/>
  <c r="C1014" i="16"/>
  <c r="C1015" i="16"/>
  <c r="C1016" i="16"/>
  <c r="S1016" i="16" s="1"/>
  <c r="C1017" i="16"/>
  <c r="C1018" i="16"/>
  <c r="C1019" i="16"/>
  <c r="S1019" i="16" s="1"/>
  <c r="C1020" i="16"/>
  <c r="C1021" i="16"/>
  <c r="S1021" i="16"/>
  <c r="I1021" i="16" s="1"/>
  <c r="C1022" i="16"/>
  <c r="C1023" i="16"/>
  <c r="C1024" i="16"/>
  <c r="C1025" i="16"/>
  <c r="C1026" i="16"/>
  <c r="C1027" i="16"/>
  <c r="S1027" i="16"/>
  <c r="J1027" i="16" s="1"/>
  <c r="C1028" i="16"/>
  <c r="C1029" i="16"/>
  <c r="S1029" i="16"/>
  <c r="C1030" i="16"/>
  <c r="S1030" i="16"/>
  <c r="J1030" i="16" s="1"/>
  <c r="C1031" i="16"/>
  <c r="C1032" i="16"/>
  <c r="C1033" i="16"/>
  <c r="C1034" i="16"/>
  <c r="C1035" i="16"/>
  <c r="C1036" i="16"/>
  <c r="C1037" i="16"/>
  <c r="C1038" i="16"/>
  <c r="S1038" i="16"/>
  <c r="C1039" i="16"/>
  <c r="C1040" i="16"/>
  <c r="C1041" i="16"/>
  <c r="C1042" i="16"/>
  <c r="S1042" i="16" s="1"/>
  <c r="C1043" i="16"/>
  <c r="C1044" i="16"/>
  <c r="S1044" i="16"/>
  <c r="C1045" i="16"/>
  <c r="C1046" i="16"/>
  <c r="C1047" i="16"/>
  <c r="S1047" i="16"/>
  <c r="D1047" i="16" s="1"/>
  <c r="C1048" i="16"/>
  <c r="C1049" i="16"/>
  <c r="C1050" i="16"/>
  <c r="S1050" i="16" s="1"/>
  <c r="C1051" i="16"/>
  <c r="C1052" i="16"/>
  <c r="C1053" i="16"/>
  <c r="S1053" i="16" s="1"/>
  <c r="C1054" i="16"/>
  <c r="S1054" i="16" s="1"/>
  <c r="C1055" i="16"/>
  <c r="C1056" i="16"/>
  <c r="C1057" i="16"/>
  <c r="S1057" i="16" s="1"/>
  <c r="C1058" i="16"/>
  <c r="S1058" i="16" s="1"/>
  <c r="C1059" i="16"/>
  <c r="S1059" i="16" s="1"/>
  <c r="J1059" i="16"/>
  <c r="C1060" i="16"/>
  <c r="C1061" i="16"/>
  <c r="C1062" i="16"/>
  <c r="C1063" i="16"/>
  <c r="C1064" i="16"/>
  <c r="C1065" i="16"/>
  <c r="C1066" i="16"/>
  <c r="C1067" i="16"/>
  <c r="C1068" i="16"/>
  <c r="S1068" i="16"/>
  <c r="C1069" i="16"/>
  <c r="S1069" i="16"/>
  <c r="D1069" i="16" s="1"/>
  <c r="C1070" i="16"/>
  <c r="C1071" i="16"/>
  <c r="C1072" i="16"/>
  <c r="S1072" i="16" s="1"/>
  <c r="C1073" i="16"/>
  <c r="C1074" i="16"/>
  <c r="C1075" i="16"/>
  <c r="C1076" i="16"/>
  <c r="S1076" i="16"/>
  <c r="C1077" i="16"/>
  <c r="C1078" i="16"/>
  <c r="C1079" i="16"/>
  <c r="S1079" i="16"/>
  <c r="C1080" i="16"/>
  <c r="C1081" i="16"/>
  <c r="S1081" i="16" s="1"/>
  <c r="C1082" i="16"/>
  <c r="C1083" i="16"/>
  <c r="C1084" i="16"/>
  <c r="S1084" i="16" s="1"/>
  <c r="C1085" i="16"/>
  <c r="S1085" i="16" s="1"/>
  <c r="C1086" i="16"/>
  <c r="S1086" i="16" s="1"/>
  <c r="C1087" i="16"/>
  <c r="C1088" i="16"/>
  <c r="C1089" i="16"/>
  <c r="C1090" i="16"/>
  <c r="S1090" i="16"/>
  <c r="C1091" i="16"/>
  <c r="C1092" i="16"/>
  <c r="S1092" i="16" s="1"/>
  <c r="C1093" i="16"/>
  <c r="C1094" i="16"/>
  <c r="C1095" i="16"/>
  <c r="C1096" i="16"/>
  <c r="S1096" i="16"/>
  <c r="C1097" i="16"/>
  <c r="C1098" i="16"/>
  <c r="S1098" i="16" s="1"/>
  <c r="C1099" i="16"/>
  <c r="C1100" i="16"/>
  <c r="S1100" i="16"/>
  <c r="C1101" i="16"/>
  <c r="C1102" i="16"/>
  <c r="S1102" i="16" s="1"/>
  <c r="C1103" i="16"/>
  <c r="C1104" i="16"/>
  <c r="C1105" i="16"/>
  <c r="C1106" i="16"/>
  <c r="C1107" i="16"/>
  <c r="S1107" i="16" s="1"/>
  <c r="C1108" i="16"/>
  <c r="S1108" i="16" s="1"/>
  <c r="C1109" i="16"/>
  <c r="S1109" i="16" s="1"/>
  <c r="C1110" i="16"/>
  <c r="C1111" i="16"/>
  <c r="C1112" i="16"/>
  <c r="C1113" i="16"/>
  <c r="C1114" i="16"/>
  <c r="C1115" i="16"/>
  <c r="C1116" i="16"/>
  <c r="C1117" i="16"/>
  <c r="C1118" i="16"/>
  <c r="C1119" i="16"/>
  <c r="S1119" i="16"/>
  <c r="C1120" i="16"/>
  <c r="S1120" i="16"/>
  <c r="C1121" i="16"/>
  <c r="C1122" i="16"/>
  <c r="C1123" i="16"/>
  <c r="C1124" i="16"/>
  <c r="C1125" i="16"/>
  <c r="C1126" i="16"/>
  <c r="C1127" i="16"/>
  <c r="S1127" i="16"/>
  <c r="I1127" i="16" s="1"/>
  <c r="C1128" i="16"/>
  <c r="C1129" i="16"/>
  <c r="C1130" i="16"/>
  <c r="S1130" i="16" s="1"/>
  <c r="C1131" i="16"/>
  <c r="C1132" i="16"/>
  <c r="C1133" i="16"/>
  <c r="C1134" i="16"/>
  <c r="C1135" i="16"/>
  <c r="C1136" i="16"/>
  <c r="C1137" i="16"/>
  <c r="C1138" i="16"/>
  <c r="S1138" i="16"/>
  <c r="C1139" i="16"/>
  <c r="C1140" i="16"/>
  <c r="C1141" i="16"/>
  <c r="C1142" i="16"/>
  <c r="C1143" i="16"/>
  <c r="C1144" i="16"/>
  <c r="C1145" i="16"/>
  <c r="C1146" i="16"/>
  <c r="S1146" i="16" s="1"/>
  <c r="I1146" i="16" s="1"/>
  <c r="C1147" i="16"/>
  <c r="S1147" i="16"/>
  <c r="I1147" i="16" s="1"/>
  <c r="C1148" i="16"/>
  <c r="C1149" i="16"/>
  <c r="C1150" i="16"/>
  <c r="S1150" i="16" s="1"/>
  <c r="C1151" i="16"/>
  <c r="S1151" i="16" s="1"/>
  <c r="C1152" i="16"/>
  <c r="C1153" i="16"/>
  <c r="C1154" i="16"/>
  <c r="C1155" i="16"/>
  <c r="S1155" i="16"/>
  <c r="J1155" i="16" s="1"/>
  <c r="C1156" i="16"/>
  <c r="C1157" i="16"/>
  <c r="C1158" i="16"/>
  <c r="C1159" i="16"/>
  <c r="C1160" i="16"/>
  <c r="C1161" i="16"/>
  <c r="S1161" i="16"/>
  <c r="C1162" i="16"/>
  <c r="S1162" i="16"/>
  <c r="C1163" i="16"/>
  <c r="C1164" i="16"/>
  <c r="S1164" i="16"/>
  <c r="C1165" i="16"/>
  <c r="C1166" i="16"/>
  <c r="C1167" i="16"/>
  <c r="C1168" i="16"/>
  <c r="S1168" i="16" s="1"/>
  <c r="J1168" i="16"/>
  <c r="C1169" i="16"/>
  <c r="S1169" i="16"/>
  <c r="F1169" i="16" s="1"/>
  <c r="C1170" i="16"/>
  <c r="C1171" i="16"/>
  <c r="C1172" i="16"/>
  <c r="C1173" i="16"/>
  <c r="C1174" i="16"/>
  <c r="C1175" i="16"/>
  <c r="S1175" i="16"/>
  <c r="C1176" i="16"/>
  <c r="S1176" i="16"/>
  <c r="C1177" i="16"/>
  <c r="C1178" i="16"/>
  <c r="C1179" i="16"/>
  <c r="C1180" i="16"/>
  <c r="S1180" i="16" s="1"/>
  <c r="C1181" i="16"/>
  <c r="C1182" i="16"/>
  <c r="C1183" i="16"/>
  <c r="C1184" i="16"/>
  <c r="C1185" i="16"/>
  <c r="C1186" i="16"/>
  <c r="C1187" i="16"/>
  <c r="S1187" i="16" s="1"/>
  <c r="H1187" i="16" s="1"/>
  <c r="C1188" i="16"/>
  <c r="C1189" i="16"/>
  <c r="C1190" i="16"/>
  <c r="C1191" i="16"/>
  <c r="C1192" i="16"/>
  <c r="C1193" i="16"/>
  <c r="C1194" i="16"/>
  <c r="C1195" i="16"/>
  <c r="C1196" i="16"/>
  <c r="C1197" i="16"/>
  <c r="C1198" i="16"/>
  <c r="S1198" i="16"/>
  <c r="C1199" i="16"/>
  <c r="C1200" i="16"/>
  <c r="S1200" i="16" s="1"/>
  <c r="C1201" i="16"/>
  <c r="C1202" i="16"/>
  <c r="C1203" i="16"/>
  <c r="C1204" i="16"/>
  <c r="C1205" i="16"/>
  <c r="C1206" i="16"/>
  <c r="C1207" i="16"/>
  <c r="S1207" i="16" s="1"/>
  <c r="C1208" i="16"/>
  <c r="C1209" i="16"/>
  <c r="C1210" i="16"/>
  <c r="C1211" i="16"/>
  <c r="C1212" i="16"/>
  <c r="C1213" i="16"/>
  <c r="C1214" i="16"/>
  <c r="S1214" i="16" s="1"/>
  <c r="C1215" i="16"/>
  <c r="S1215" i="16" s="1"/>
  <c r="C1216" i="16"/>
  <c r="C1217" i="16"/>
  <c r="C1218" i="16"/>
  <c r="C1219" i="16"/>
  <c r="S1219" i="16"/>
  <c r="C1220" i="16"/>
  <c r="C1221" i="16"/>
  <c r="C1222" i="16"/>
  <c r="C1223" i="16"/>
  <c r="S1223" i="16" s="1"/>
  <c r="C1224" i="16"/>
  <c r="C1225" i="16"/>
  <c r="C1226" i="16"/>
  <c r="S1226" i="16" s="1"/>
  <c r="C1227" i="16"/>
  <c r="C1228" i="16"/>
  <c r="C1229" i="16"/>
  <c r="C1230" i="16"/>
  <c r="S1230" i="16"/>
  <c r="D1230" i="16" s="1"/>
  <c r="C1231" i="16"/>
  <c r="C1232" i="16"/>
  <c r="C1233" i="16"/>
  <c r="S1233" i="16" s="1"/>
  <c r="C1234" i="16"/>
  <c r="S1234" i="16" s="1"/>
  <c r="C1235" i="16"/>
  <c r="C1236" i="16"/>
  <c r="C1237" i="16"/>
  <c r="S1237" i="16" s="1"/>
  <c r="C1238" i="16"/>
  <c r="C1239" i="16"/>
  <c r="S1239" i="16"/>
  <c r="C1240" i="16"/>
  <c r="C1241" i="16"/>
  <c r="C1242" i="16"/>
  <c r="S1242" i="16"/>
  <c r="C1243" i="16"/>
  <c r="S1243" i="16"/>
  <c r="C1244" i="16"/>
  <c r="S1244" i="16"/>
  <c r="D1244" i="16" s="1"/>
  <c r="C1245" i="16"/>
  <c r="C1246" i="16"/>
  <c r="S1246" i="16"/>
  <c r="D1246" i="16" s="1"/>
  <c r="C1247" i="16"/>
  <c r="C1248" i="16"/>
  <c r="C1249" i="16"/>
  <c r="C1250" i="16"/>
  <c r="S1250" i="16"/>
  <c r="J1250" i="16" s="1"/>
  <c r="C1251" i="16"/>
  <c r="S1251" i="16" s="1"/>
  <c r="C1252" i="16"/>
  <c r="C1253" i="16"/>
  <c r="C1254" i="16"/>
  <c r="S1254" i="16" s="1"/>
  <c r="H1254" i="16"/>
  <c r="C1255" i="16"/>
  <c r="C1256" i="16"/>
  <c r="C1257" i="16"/>
  <c r="C1258" i="16"/>
  <c r="C1259" i="16"/>
  <c r="C1260" i="16"/>
  <c r="S1260" i="16" s="1"/>
  <c r="J1260" i="16" s="1"/>
  <c r="C1261" i="16"/>
  <c r="S1261" i="16"/>
  <c r="I1261" i="16" s="1"/>
  <c r="C1262" i="16"/>
  <c r="C1263" i="16"/>
  <c r="S1263" i="16"/>
  <c r="C1264" i="16"/>
  <c r="S1264" i="16"/>
  <c r="C1265" i="16"/>
  <c r="S1265" i="16"/>
  <c r="D1265" i="16" s="1"/>
  <c r="C1266" i="16"/>
  <c r="C1267" i="16"/>
  <c r="S1267" i="16"/>
  <c r="C1268" i="16"/>
  <c r="C1269" i="16"/>
  <c r="C1270" i="16"/>
  <c r="C1271" i="16"/>
  <c r="S1271" i="16" s="1"/>
  <c r="C1272" i="16"/>
  <c r="S1272" i="16" s="1"/>
  <c r="C1273" i="16"/>
  <c r="S1273" i="16" s="1"/>
  <c r="J1273" i="16"/>
  <c r="C1274" i="16"/>
  <c r="C1275" i="16"/>
  <c r="S1275" i="16" s="1"/>
  <c r="C1276" i="16"/>
  <c r="S1276" i="16" s="1"/>
  <c r="G1276" i="16"/>
  <c r="C1277" i="16"/>
  <c r="C1278" i="16"/>
  <c r="S1278" i="16" s="1"/>
  <c r="J1278" i="16" s="1"/>
  <c r="C1279" i="16"/>
  <c r="S1279" i="16"/>
  <c r="J1279" i="16" s="1"/>
  <c r="C1280" i="16"/>
  <c r="C1281" i="16"/>
  <c r="C1282" i="16"/>
  <c r="C1283" i="16"/>
  <c r="S1283" i="16"/>
  <c r="C1284" i="16"/>
  <c r="C1285" i="16"/>
  <c r="C1286" i="16"/>
  <c r="S1286" i="16"/>
  <c r="H1286" i="16" s="1"/>
  <c r="C1287" i="16"/>
  <c r="C1288" i="16"/>
  <c r="S1288" i="16"/>
  <c r="C1289" i="16"/>
  <c r="C1290" i="16"/>
  <c r="C1291" i="16"/>
  <c r="S1291" i="16"/>
  <c r="C1292" i="16"/>
  <c r="S1292" i="16"/>
  <c r="C1293" i="16"/>
  <c r="C1294" i="16"/>
  <c r="C1295" i="16"/>
  <c r="S1295" i="16"/>
  <c r="H1295" i="16" s="1"/>
  <c r="C1296" i="16"/>
  <c r="S1296" i="16" s="1"/>
  <c r="C1297" i="16"/>
  <c r="C1298" i="16"/>
  <c r="S1298" i="16"/>
  <c r="C1299" i="16"/>
  <c r="S1299" i="16"/>
  <c r="C1300" i="16"/>
  <c r="C1301" i="16"/>
  <c r="C1302" i="16"/>
  <c r="S1302" i="16"/>
  <c r="F1302" i="16" s="1"/>
  <c r="C1303" i="16"/>
  <c r="C1304" i="16"/>
  <c r="C1305" i="16"/>
  <c r="C1306" i="16"/>
  <c r="S1306" i="16"/>
  <c r="C1307" i="16"/>
  <c r="C1308" i="16"/>
  <c r="C1309" i="16"/>
  <c r="C1310" i="16"/>
  <c r="S1310" i="16" s="1"/>
  <c r="C1311" i="16"/>
  <c r="S1311" i="16" s="1"/>
  <c r="C1312" i="16"/>
  <c r="S1312" i="16" s="1"/>
  <c r="F1312" i="16" s="1"/>
  <c r="C1313" i="16"/>
  <c r="S1313" i="16"/>
  <c r="F1313" i="16" s="1"/>
  <c r="C1314" i="16"/>
  <c r="C1315" i="16"/>
  <c r="C1316" i="16"/>
  <c r="C1317" i="16"/>
  <c r="S1317" i="16"/>
  <c r="C1318" i="16"/>
  <c r="S1318" i="16"/>
  <c r="H1318" i="16" s="1"/>
  <c r="C1319" i="16"/>
  <c r="C1320" i="16"/>
  <c r="C1321" i="16"/>
  <c r="C1322" i="16"/>
  <c r="S1322" i="16"/>
  <c r="F1322" i="16" s="1"/>
  <c r="C1323" i="16"/>
  <c r="Y1323" i="16" s="1"/>
  <c r="C1324" i="16"/>
  <c r="S1324" i="16"/>
  <c r="C1325" i="16"/>
  <c r="C1326" i="16"/>
  <c r="Y1326" i="16" s="1"/>
  <c r="C1327" i="16"/>
  <c r="S1327" i="16"/>
  <c r="C1328" i="16"/>
  <c r="C1329" i="16"/>
  <c r="C1330" i="16"/>
  <c r="C1331" i="16"/>
  <c r="S1331" i="16" s="1"/>
  <c r="D1331" i="16" s="1"/>
  <c r="C1332" i="16"/>
  <c r="C1333" i="16"/>
  <c r="S1333" i="16" s="1"/>
  <c r="I1333" i="16"/>
  <c r="C1334" i="16"/>
  <c r="C1335" i="16"/>
  <c r="C1336" i="16"/>
  <c r="C1337" i="16"/>
  <c r="S1337" i="16" s="1"/>
  <c r="C1338" i="16"/>
  <c r="S1338" i="16" s="1"/>
  <c r="C1339" i="16"/>
  <c r="C1340" i="16"/>
  <c r="C1341" i="16"/>
  <c r="C1342" i="16"/>
  <c r="C1343" i="16"/>
  <c r="S1343" i="16" s="1"/>
  <c r="C1344" i="16"/>
  <c r="C1345" i="16"/>
  <c r="C1346" i="16"/>
  <c r="S1346" i="16" s="1"/>
  <c r="G1346" i="16"/>
  <c r="C1347" i="16"/>
  <c r="C1348" i="16"/>
  <c r="C1349" i="16"/>
  <c r="C1350" i="16"/>
  <c r="S1350" i="16" s="1"/>
  <c r="J1350" i="16" s="1"/>
  <c r="C1351" i="16"/>
  <c r="C1352" i="16"/>
  <c r="S1352" i="16" s="1"/>
  <c r="C1353" i="16"/>
  <c r="C1354" i="16"/>
  <c r="S1354" i="16"/>
  <c r="J1354" i="16" s="1"/>
  <c r="C1355" i="16"/>
  <c r="C1356" i="16"/>
  <c r="C1357" i="16"/>
  <c r="S1357" i="16" s="1"/>
  <c r="C1358" i="16"/>
  <c r="C1359" i="16"/>
  <c r="C1360" i="16"/>
  <c r="C1361" i="16"/>
  <c r="S1361" i="16"/>
  <c r="C1362" i="16"/>
  <c r="C1363" i="16"/>
  <c r="S1363" i="16" s="1"/>
  <c r="C1364" i="16"/>
  <c r="S1364" i="16" s="1"/>
  <c r="G1364" i="16"/>
  <c r="C1365" i="16"/>
  <c r="C1366" i="16"/>
  <c r="C1367" i="16"/>
  <c r="C1368" i="16"/>
  <c r="C1369" i="16"/>
  <c r="C1370" i="16"/>
  <c r="C1371" i="16"/>
  <c r="S1371" i="16"/>
  <c r="C1372" i="16"/>
  <c r="C1373" i="16"/>
  <c r="C1374" i="16"/>
  <c r="S1374" i="16"/>
  <c r="C1375" i="16"/>
  <c r="S1375" i="16"/>
  <c r="C1376" i="16"/>
  <c r="C1377" i="16"/>
  <c r="C1378" i="16"/>
  <c r="C1379" i="16"/>
  <c r="C1380" i="16"/>
  <c r="C1381" i="16"/>
  <c r="S1381" i="16" s="1"/>
  <c r="C1382" i="16"/>
  <c r="S1382" i="16" s="1"/>
  <c r="C1383" i="16"/>
  <c r="C1384" i="16"/>
  <c r="C1385" i="16"/>
  <c r="C1386" i="16"/>
  <c r="S1386" i="16"/>
  <c r="C1387" i="16"/>
  <c r="S1387" i="16"/>
  <c r="J1387" i="16" s="1"/>
  <c r="C1388" i="16"/>
  <c r="C1389" i="16"/>
  <c r="S1389" i="16"/>
  <c r="C1390" i="16"/>
  <c r="S1390" i="16"/>
  <c r="C1391" i="16"/>
  <c r="C1392" i="16"/>
  <c r="C1393" i="16"/>
  <c r="C1394" i="16"/>
  <c r="C1395" i="16"/>
  <c r="S1395" i="16"/>
  <c r="E1395" i="16" s="1"/>
  <c r="C1396" i="16"/>
  <c r="C1397" i="16"/>
  <c r="C1398" i="16"/>
  <c r="S1398" i="16" s="1"/>
  <c r="C1399" i="16"/>
  <c r="S1399" i="16" s="1"/>
  <c r="C1400" i="16"/>
  <c r="C1401" i="16"/>
  <c r="S1401" i="16"/>
  <c r="C1402" i="16"/>
  <c r="S1402" i="16"/>
  <c r="I1402" i="16" s="1"/>
  <c r="C1403" i="16"/>
  <c r="C1404" i="16"/>
  <c r="C1405" i="16"/>
  <c r="S1405" i="16" s="1"/>
  <c r="C1406" i="16"/>
  <c r="S1406" i="16" s="1"/>
  <c r="F1406" i="16" s="1"/>
  <c r="C1407" i="16"/>
  <c r="C1408" i="16"/>
  <c r="C1409" i="16"/>
  <c r="C1410" i="16"/>
  <c r="S1410" i="16" s="1"/>
  <c r="F1410" i="16"/>
  <c r="C1411" i="16"/>
  <c r="C1412" i="16"/>
  <c r="C1413" i="16"/>
  <c r="S1413" i="16"/>
  <c r="F1413" i="16" s="1"/>
  <c r="C1414" i="16"/>
  <c r="S1414" i="16" s="1"/>
  <c r="C1415" i="16"/>
  <c r="C1416" i="16"/>
  <c r="C1417" i="16"/>
  <c r="C1418" i="16"/>
  <c r="S1418" i="16"/>
  <c r="C1419" i="16"/>
  <c r="C1420" i="16"/>
  <c r="C1421" i="16"/>
  <c r="C1422" i="16"/>
  <c r="C1423" i="16"/>
  <c r="C1424" i="16"/>
  <c r="S1424" i="16" s="1"/>
  <c r="C1425" i="16"/>
  <c r="C1426" i="16"/>
  <c r="C1427" i="16"/>
  <c r="C1428" i="16"/>
  <c r="S1428" i="16"/>
  <c r="C1429" i="16"/>
  <c r="C1430" i="16"/>
  <c r="S1430" i="16" s="1"/>
  <c r="C1431" i="16"/>
  <c r="C1432" i="16"/>
  <c r="C1433" i="16"/>
  <c r="S1433" i="16" s="1"/>
  <c r="C1434" i="16"/>
  <c r="S1434" i="16" s="1"/>
  <c r="C1435" i="16"/>
  <c r="C1436" i="16"/>
  <c r="C1437" i="16"/>
  <c r="C1438" i="16"/>
  <c r="S1438" i="16"/>
  <c r="C1439" i="16"/>
  <c r="C1440" i="16"/>
  <c r="S1440" i="16" s="1"/>
  <c r="E1440" i="16" s="1"/>
  <c r="C1441" i="16"/>
  <c r="S1441" i="16"/>
  <c r="E1441" i="16" s="1"/>
  <c r="C1442" i="16"/>
  <c r="C1443" i="16"/>
  <c r="C1444" i="16"/>
  <c r="S1444" i="16" s="1"/>
  <c r="J1444" i="16" s="1"/>
  <c r="C1445" i="16"/>
  <c r="C1446" i="16"/>
  <c r="S1446" i="16" s="1"/>
  <c r="I1446" i="16"/>
  <c r="C1447" i="16"/>
  <c r="C1448" i="16"/>
  <c r="C1449" i="16"/>
  <c r="C1450" i="16"/>
  <c r="S1450" i="16" s="1"/>
  <c r="H1450" i="16" s="1"/>
  <c r="C1451" i="16"/>
  <c r="C1452" i="16"/>
  <c r="S1452" i="16" s="1"/>
  <c r="J1452" i="16"/>
  <c r="C1453" i="16"/>
  <c r="C1454" i="16"/>
  <c r="C1455" i="16"/>
  <c r="C1456" i="16"/>
  <c r="C1457" i="16"/>
  <c r="Y1457" i="16"/>
  <c r="C1458" i="16"/>
  <c r="S1458" i="16"/>
  <c r="C1459" i="16"/>
  <c r="C1460" i="16"/>
  <c r="C1461" i="16"/>
  <c r="C1462" i="16"/>
  <c r="S1462" i="16" s="1"/>
  <c r="C1463" i="16"/>
  <c r="C1464" i="16"/>
  <c r="C1465" i="16"/>
  <c r="C1466" i="16"/>
  <c r="S1466" i="16"/>
  <c r="E1466" i="16" s="1"/>
  <c r="C1467" i="16"/>
  <c r="C1468" i="16"/>
  <c r="C1469" i="16"/>
  <c r="C1470" i="16"/>
  <c r="C1471" i="16"/>
  <c r="S1471" i="16" s="1"/>
  <c r="C1472" i="16"/>
  <c r="S1472" i="16" s="1"/>
  <c r="J1472" i="16"/>
  <c r="C1473" i="16"/>
  <c r="C1474" i="16"/>
  <c r="C1475" i="16"/>
  <c r="S1475" i="16"/>
  <c r="C1476" i="16"/>
  <c r="C1477" i="16"/>
  <c r="C1478" i="16"/>
  <c r="S1478" i="16"/>
  <c r="C1479" i="16"/>
  <c r="C1480" i="16"/>
  <c r="C1481" i="16"/>
  <c r="S1481" i="16"/>
  <c r="C1482" i="16"/>
  <c r="C1483" i="16"/>
  <c r="S1483" i="16" s="1"/>
  <c r="C1484" i="16"/>
  <c r="C1485" i="16"/>
  <c r="C1486" i="16"/>
  <c r="S1486" i="16" s="1"/>
  <c r="C1487" i="16"/>
  <c r="C1488" i="16"/>
  <c r="C1489" i="16"/>
  <c r="C1490" i="16"/>
  <c r="C1491" i="16"/>
  <c r="C1492" i="16"/>
  <c r="C1493" i="16"/>
  <c r="C1494" i="16"/>
  <c r="S1494" i="16"/>
  <c r="H1494" i="16" s="1"/>
  <c r="C1495" i="16"/>
  <c r="C1496" i="16"/>
  <c r="C1497" i="16"/>
  <c r="C1498" i="16"/>
  <c r="C1499" i="16"/>
  <c r="C1500" i="16"/>
  <c r="C1501" i="16"/>
  <c r="C1502" i="16"/>
  <c r="S1502" i="16"/>
  <c r="C1503" i="16"/>
  <c r="S1503" i="16"/>
  <c r="C1504" i="16"/>
  <c r="C1505" i="16"/>
  <c r="S1505" i="16" s="1"/>
  <c r="F1505" i="16"/>
  <c r="C1506" i="16"/>
  <c r="S1506" i="16"/>
  <c r="C1507" i="16"/>
  <c r="S1507" i="16"/>
  <c r="C1508" i="16"/>
  <c r="C1509" i="16"/>
  <c r="C1510" i="16"/>
  <c r="C1511" i="16"/>
  <c r="S1511" i="16" s="1"/>
  <c r="E1511" i="16" s="1"/>
  <c r="C1512" i="16"/>
  <c r="S1512" i="16"/>
  <c r="C1513" i="16"/>
  <c r="S1513" i="16"/>
  <c r="C1514" i="16"/>
  <c r="C1515" i="16"/>
  <c r="S1515" i="16" s="1"/>
  <c r="C1516" i="16"/>
  <c r="C1517" i="16"/>
  <c r="C1518" i="16"/>
  <c r="S1518" i="16" s="1"/>
  <c r="C1519" i="16"/>
  <c r="C1520" i="16"/>
  <c r="S1520" i="16"/>
  <c r="E1520" i="16" s="1"/>
  <c r="C1521" i="16"/>
  <c r="S1521" i="16" s="1"/>
  <c r="C1522" i="16"/>
  <c r="C1523" i="16"/>
  <c r="C1524" i="16"/>
  <c r="C1525" i="16"/>
  <c r="C1526" i="16"/>
  <c r="C1527" i="16"/>
  <c r="C1528" i="16"/>
  <c r="C1529" i="16"/>
  <c r="C1530" i="16"/>
  <c r="C1531" i="16"/>
  <c r="S1531" i="16" s="1"/>
  <c r="C1532" i="16"/>
  <c r="C1533" i="16"/>
  <c r="C1534" i="16"/>
  <c r="C1535" i="16"/>
  <c r="S1535" i="16"/>
  <c r="C1536" i="16"/>
  <c r="S1536" i="16"/>
  <c r="C1537" i="16"/>
  <c r="S1537" i="16"/>
  <c r="J1537" i="16" s="1"/>
  <c r="C1538" i="16"/>
  <c r="C1539" i="16"/>
  <c r="S1539" i="16"/>
  <c r="C1540" i="16"/>
  <c r="C1541" i="16"/>
  <c r="C1542" i="16"/>
  <c r="S1542" i="16"/>
  <c r="C1543" i="16"/>
  <c r="S1543" i="16"/>
  <c r="C1544" i="16"/>
  <c r="C1545" i="16"/>
  <c r="C1546" i="16"/>
  <c r="S1546" i="16"/>
  <c r="D1546" i="16" s="1"/>
  <c r="C1547" i="16"/>
  <c r="C1548" i="16"/>
  <c r="S1548" i="16"/>
  <c r="C1549" i="16"/>
  <c r="C1550" i="16"/>
  <c r="C1551" i="16"/>
  <c r="C1552" i="16"/>
  <c r="C1553" i="16"/>
  <c r="C1554" i="16"/>
  <c r="S1554" i="16" s="1"/>
  <c r="G1554" i="16"/>
  <c r="C1555" i="16"/>
  <c r="C1556" i="16"/>
  <c r="S1556" i="16" s="1"/>
  <c r="C1557" i="16"/>
  <c r="S1557" i="16" s="1"/>
  <c r="C1558" i="16"/>
  <c r="S1558" i="16" s="1"/>
  <c r="F1558" i="16" s="1"/>
  <c r="C1559" i="16"/>
  <c r="C1560" i="16"/>
  <c r="S1560" i="16" s="1"/>
  <c r="C1561" i="16"/>
  <c r="S1561" i="16" s="1"/>
  <c r="D1561" i="16" s="1"/>
  <c r="C1562" i="16"/>
  <c r="S1562" i="16"/>
  <c r="I1562" i="16" s="1"/>
  <c r="C1563" i="16"/>
  <c r="C1564" i="16"/>
  <c r="C1565" i="16"/>
  <c r="S1565" i="16" s="1"/>
  <c r="D1565" i="16"/>
  <c r="C1566" i="16"/>
  <c r="C1567" i="16"/>
  <c r="S1567" i="16" s="1"/>
  <c r="E1567" i="16" s="1"/>
  <c r="C1568" i="16"/>
  <c r="C1569" i="16"/>
  <c r="S1569" i="16" s="1"/>
  <c r="C1570" i="16"/>
  <c r="C1571" i="16"/>
  <c r="C1572" i="16"/>
  <c r="S1572" i="16" s="1"/>
  <c r="F1572" i="16" s="1"/>
  <c r="C1573" i="16"/>
  <c r="S1573" i="16"/>
  <c r="C1574" i="16"/>
  <c r="S1574" i="16"/>
  <c r="J1574" i="16" s="1"/>
  <c r="C1575" i="16"/>
  <c r="C1576" i="16"/>
  <c r="S1576" i="16"/>
  <c r="H1576" i="16" s="1"/>
  <c r="C1577" i="16"/>
  <c r="C1578" i="16"/>
  <c r="S1578" i="16"/>
  <c r="E1578" i="16" s="1"/>
  <c r="C1579" i="16"/>
  <c r="C1580" i="16"/>
  <c r="C1581" i="16"/>
  <c r="S1581" i="16" s="1"/>
  <c r="C1582" i="16"/>
  <c r="C1583" i="16"/>
  <c r="C1584" i="16"/>
  <c r="S1584" i="16" s="1"/>
  <c r="C1585" i="16"/>
  <c r="S1585" i="16" s="1"/>
  <c r="C1586" i="16"/>
  <c r="C1587" i="16"/>
  <c r="S1587" i="16"/>
  <c r="F1587" i="16" s="1"/>
  <c r="C1588" i="16"/>
  <c r="Y1588" i="16" s="1"/>
  <c r="C1589" i="16"/>
  <c r="C1590" i="16"/>
  <c r="S1590" i="16" s="1"/>
  <c r="C1591" i="16"/>
  <c r="C1592" i="16"/>
  <c r="S1592" i="16"/>
  <c r="C1593" i="16"/>
  <c r="S1593" i="16"/>
  <c r="C1594" i="16"/>
  <c r="C1595" i="16"/>
  <c r="C1596" i="16"/>
  <c r="C1597" i="16"/>
  <c r="C1598" i="16"/>
  <c r="C1599" i="16"/>
  <c r="S1599" i="16" s="1"/>
  <c r="C1600" i="16"/>
  <c r="S1600" i="16" s="1"/>
  <c r="C1601" i="16"/>
  <c r="C1602" i="16"/>
  <c r="C1603" i="16"/>
  <c r="C1604" i="16"/>
  <c r="C1605" i="16"/>
  <c r="C1606" i="16"/>
  <c r="C1607" i="16"/>
  <c r="S1607" i="16" s="1"/>
  <c r="C1608" i="16"/>
  <c r="C1609" i="16"/>
  <c r="C1610" i="16"/>
  <c r="C1611" i="16"/>
  <c r="C1612" i="16"/>
  <c r="C1613" i="16"/>
  <c r="C1614" i="16"/>
  <c r="C1615" i="16"/>
  <c r="C1616" i="16"/>
  <c r="S1616" i="16" s="1"/>
  <c r="J1616" i="16" s="1"/>
  <c r="C1617" i="16"/>
  <c r="C1618" i="16"/>
  <c r="C1619" i="16"/>
  <c r="S1619" i="16"/>
  <c r="C1620" i="16"/>
  <c r="S1620" i="16"/>
  <c r="C1621" i="16"/>
  <c r="C1622" i="16"/>
  <c r="S1622" i="16" s="1"/>
  <c r="C1623" i="16"/>
  <c r="C1624" i="16"/>
  <c r="C1625" i="16"/>
  <c r="C1626" i="16"/>
  <c r="C1627" i="16"/>
  <c r="S1627" i="16" s="1"/>
  <c r="C1628" i="16"/>
  <c r="C1629" i="16"/>
  <c r="C1630" i="16"/>
  <c r="S1630" i="16" s="1"/>
  <c r="C1631" i="16"/>
  <c r="C1632" i="16"/>
  <c r="C1633" i="16"/>
  <c r="C1634" i="16"/>
  <c r="C1635" i="16"/>
  <c r="C1636" i="16"/>
  <c r="C1637" i="16"/>
  <c r="C1638" i="16"/>
  <c r="C1639" i="16"/>
  <c r="C1640" i="16"/>
  <c r="C1641" i="16"/>
  <c r="C1642" i="16"/>
  <c r="C1643" i="16"/>
  <c r="C1644" i="16"/>
  <c r="C1645" i="16"/>
  <c r="C1646" i="16"/>
  <c r="S1646" i="16"/>
  <c r="C1647" i="16"/>
  <c r="C1648" i="16"/>
  <c r="S1648" i="16" s="1"/>
  <c r="E1648" i="16" s="1"/>
  <c r="C1649" i="16"/>
  <c r="C1650" i="16"/>
  <c r="S1650" i="16" s="1"/>
  <c r="C1651" i="16"/>
  <c r="S1651" i="16" s="1"/>
  <c r="C1652" i="16"/>
  <c r="C1653" i="16"/>
  <c r="C1654" i="16"/>
  <c r="C1655" i="16"/>
  <c r="C1656" i="16"/>
  <c r="S1656" i="16" s="1"/>
  <c r="F1656" i="16"/>
  <c r="C1657" i="16"/>
  <c r="C1658" i="16"/>
  <c r="C1659" i="16"/>
  <c r="S1659" i="16"/>
  <c r="C1660" i="16"/>
  <c r="C1661" i="16"/>
  <c r="C1662" i="16"/>
  <c r="C1663" i="16"/>
  <c r="C1664" i="16"/>
  <c r="C1665" i="16"/>
  <c r="C1666" i="16"/>
  <c r="C1667" i="16"/>
  <c r="Y1667" i="16" s="1"/>
  <c r="C1668" i="16"/>
  <c r="C1669" i="16"/>
  <c r="C1670" i="16"/>
  <c r="S1670" i="16"/>
  <c r="H1670" i="16" s="1"/>
  <c r="C1671" i="16"/>
  <c r="S1671" i="16" s="1"/>
  <c r="C1672" i="16"/>
  <c r="S1672" i="16" s="1"/>
  <c r="I1672" i="16" s="1"/>
  <c r="C1673" i="16"/>
  <c r="C1674" i="16"/>
  <c r="S1674" i="16" s="1"/>
  <c r="C1675" i="16"/>
  <c r="C1676" i="16"/>
  <c r="C1677" i="16"/>
  <c r="C1678" i="16"/>
  <c r="C1679" i="16"/>
  <c r="C1680" i="16"/>
  <c r="C1681" i="16"/>
  <c r="C1682" i="16"/>
  <c r="S1682" i="16"/>
  <c r="C1683" i="16"/>
  <c r="C1684" i="16"/>
  <c r="C1685" i="16"/>
  <c r="S1685" i="16"/>
  <c r="C1686" i="16"/>
  <c r="S1686" i="16"/>
  <c r="C1687" i="16"/>
  <c r="S1687" i="16"/>
  <c r="C1688" i="16"/>
  <c r="S1688" i="16"/>
  <c r="C1689" i="16"/>
  <c r="C1690" i="16"/>
  <c r="S1690" i="16" s="1"/>
  <c r="C1691" i="16"/>
  <c r="C1692" i="16"/>
  <c r="S1692" i="16"/>
  <c r="J1692" i="16" s="1"/>
  <c r="C1693" i="16"/>
  <c r="C1694" i="16"/>
  <c r="S1694" i="16"/>
  <c r="C1695" i="16"/>
  <c r="S1695" i="16"/>
  <c r="C1696" i="16"/>
  <c r="C1697" i="16"/>
  <c r="C1698" i="16"/>
  <c r="C1699" i="16"/>
  <c r="C1700" i="16"/>
  <c r="S1700" i="16"/>
  <c r="C1701" i="16"/>
  <c r="S1701" i="16"/>
  <c r="C1702" i="16"/>
  <c r="C1703" i="16"/>
  <c r="C1704" i="16"/>
  <c r="C1705" i="16"/>
  <c r="C1706" i="16"/>
  <c r="C1707" i="16"/>
  <c r="S1707" i="16" s="1"/>
  <c r="H1707" i="16" s="1"/>
  <c r="C1708" i="16"/>
  <c r="Y1708" i="16"/>
  <c r="C1709" i="16"/>
  <c r="C1710" i="16"/>
  <c r="S1710" i="16" s="1"/>
  <c r="C1711" i="16"/>
  <c r="C1712" i="16"/>
  <c r="S1712" i="16"/>
  <c r="G1712" i="16" s="1"/>
  <c r="C1713" i="16"/>
  <c r="C1714" i="16"/>
  <c r="S1714" i="16"/>
  <c r="C1715" i="16"/>
  <c r="C1716" i="16"/>
  <c r="C1717" i="16"/>
  <c r="C1718" i="16"/>
  <c r="S1718" i="16"/>
  <c r="C1719" i="16"/>
  <c r="C1720" i="16"/>
  <c r="S1720" i="16" s="1"/>
  <c r="C1721" i="16"/>
  <c r="S1721" i="16" s="1"/>
  <c r="J1721" i="16"/>
  <c r="C1722" i="16"/>
  <c r="C1723" i="16"/>
  <c r="Y1723" i="16" s="1"/>
  <c r="C1724" i="16"/>
  <c r="C1725" i="16"/>
  <c r="S1725" i="16" s="1"/>
  <c r="J1725" i="16" s="1"/>
  <c r="C1726" i="16"/>
  <c r="C1727" i="16"/>
  <c r="S1727" i="16" s="1"/>
  <c r="C1728" i="16"/>
  <c r="C1729" i="16"/>
  <c r="S1729" i="16"/>
  <c r="C1730" i="16"/>
  <c r="C1731" i="16"/>
  <c r="C1732" i="16"/>
  <c r="S1732" i="16"/>
  <c r="C1733" i="16"/>
  <c r="C1734" i="16"/>
  <c r="C1735" i="16"/>
  <c r="C1736" i="16"/>
  <c r="C1737" i="16"/>
  <c r="C1738" i="16"/>
  <c r="C1739" i="16"/>
  <c r="C1740" i="16"/>
  <c r="C1741" i="16"/>
  <c r="C1742" i="16"/>
  <c r="C1743" i="16"/>
  <c r="C1744" i="16"/>
  <c r="C1745" i="16"/>
  <c r="S1745" i="16"/>
  <c r="D1745" i="16" s="1"/>
  <c r="C1746" i="16"/>
  <c r="C1747" i="16"/>
  <c r="C1748" i="16"/>
  <c r="S1748" i="16" s="1"/>
  <c r="C1749" i="16"/>
  <c r="S1749" i="16" s="1"/>
  <c r="C1750" i="16"/>
  <c r="S1750" i="16" s="1"/>
  <c r="C1751" i="16"/>
  <c r="C1752" i="16"/>
  <c r="S1752" i="16"/>
  <c r="C1753" i="16"/>
  <c r="C1754" i="16"/>
  <c r="C1755" i="16"/>
  <c r="C1756" i="16"/>
  <c r="S1756" i="16" s="1"/>
  <c r="C1757" i="16"/>
  <c r="S1757" i="16" s="1"/>
  <c r="C1758" i="16"/>
  <c r="C1759" i="16"/>
  <c r="C1760" i="16"/>
  <c r="Y1760" i="16" s="1"/>
  <c r="C1761" i="16"/>
  <c r="C1762" i="16"/>
  <c r="C1763" i="16"/>
  <c r="C1764" i="16"/>
  <c r="C1765" i="16"/>
  <c r="S1765" i="16"/>
  <c r="C1766" i="16"/>
  <c r="C1767" i="16"/>
  <c r="S1767" i="16" s="1"/>
  <c r="C1768" i="16"/>
  <c r="S1768" i="16"/>
  <c r="C1769" i="16"/>
  <c r="C1770" i="16"/>
  <c r="C1771" i="16"/>
  <c r="C1772" i="16"/>
  <c r="C1773" i="16"/>
  <c r="C1774" i="16"/>
  <c r="C1775" i="16"/>
  <c r="S1775" i="16"/>
  <c r="C1776" i="16"/>
  <c r="C1777" i="16"/>
  <c r="C1778" i="16"/>
  <c r="C1779" i="16"/>
  <c r="S1779" i="16" s="1"/>
  <c r="E1779" i="16"/>
  <c r="C1780" i="16"/>
  <c r="C1781" i="16"/>
  <c r="Y1781" i="16" s="1"/>
  <c r="C1782" i="16"/>
  <c r="C1783" i="16"/>
  <c r="C1784" i="16"/>
  <c r="S1784" i="16"/>
  <c r="E1784" i="16" s="1"/>
  <c r="C1785" i="16"/>
  <c r="S1785" i="16" s="1"/>
  <c r="C1786" i="16"/>
  <c r="Y1786" i="16" s="1"/>
  <c r="C1787" i="16"/>
  <c r="C1788" i="16"/>
  <c r="C1789" i="16"/>
  <c r="C1790" i="16"/>
  <c r="S1790" i="16" s="1"/>
  <c r="C1791" i="16"/>
  <c r="C1792" i="16"/>
  <c r="C1793" i="16"/>
  <c r="C1794" i="16"/>
  <c r="S1794" i="16"/>
  <c r="C1795" i="16"/>
  <c r="C1796" i="16"/>
  <c r="C1797" i="16"/>
  <c r="S1797" i="16"/>
  <c r="C1798" i="16"/>
  <c r="S1798" i="16"/>
  <c r="C1799" i="16"/>
  <c r="S1799" i="16"/>
  <c r="C1800" i="16"/>
  <c r="C1801" i="16"/>
  <c r="C1802" i="16"/>
  <c r="C1803" i="16"/>
  <c r="C1804" i="16"/>
  <c r="S1804" i="16"/>
  <c r="C1805" i="16"/>
  <c r="S1805" i="16"/>
  <c r="F1805" i="16" s="1"/>
  <c r="C1806" i="16"/>
  <c r="C1807" i="16"/>
  <c r="C1808" i="16"/>
  <c r="C1809" i="16"/>
  <c r="C1810" i="16"/>
  <c r="C1811" i="16"/>
  <c r="C1812" i="16"/>
  <c r="C1813" i="16"/>
  <c r="C1814" i="16"/>
  <c r="S1814" i="16" s="1"/>
  <c r="E1814" i="16" s="1"/>
  <c r="C1815" i="16"/>
  <c r="C1816" i="16"/>
  <c r="S1816" i="16" s="1"/>
  <c r="E1816" i="16"/>
  <c r="C1817" i="16"/>
  <c r="C1818" i="16"/>
  <c r="C1819" i="16"/>
  <c r="C1820" i="16"/>
  <c r="S1820" i="16" s="1"/>
  <c r="C1821" i="16"/>
  <c r="C1822" i="16"/>
  <c r="C1823" i="16"/>
  <c r="C1824" i="16"/>
  <c r="C1825" i="16"/>
  <c r="C1826" i="16"/>
  <c r="C1827" i="16"/>
  <c r="C1828" i="16"/>
  <c r="C1829" i="16"/>
  <c r="C1830" i="16"/>
  <c r="C1831" i="16"/>
  <c r="C1832" i="16"/>
  <c r="C1833" i="16"/>
  <c r="C1834" i="16"/>
  <c r="C1835" i="16"/>
  <c r="C1836" i="16"/>
  <c r="C1837" i="16"/>
  <c r="S1837" i="16" s="1"/>
  <c r="C1838" i="16"/>
  <c r="C1839" i="16"/>
  <c r="C1840" i="16"/>
  <c r="S1840" i="16" s="1"/>
  <c r="C1841" i="16"/>
  <c r="C1842" i="16"/>
  <c r="C1843" i="16"/>
  <c r="C1844" i="16"/>
  <c r="C1845" i="16"/>
  <c r="S1845" i="16" s="1"/>
  <c r="C1846" i="16"/>
  <c r="S1846" i="16" s="1"/>
  <c r="C1847" i="16"/>
  <c r="S1847" i="16" s="1"/>
  <c r="D1847" i="16"/>
  <c r="C1848" i="16"/>
  <c r="S1848" i="16"/>
  <c r="H1848" i="16" s="1"/>
  <c r="C1849" i="16"/>
  <c r="C1850" i="16"/>
  <c r="S1850" i="16"/>
  <c r="C1851" i="16"/>
  <c r="C1852" i="16"/>
  <c r="C1853" i="16"/>
  <c r="S1853" i="16"/>
  <c r="C1854" i="16"/>
  <c r="S1854" i="16"/>
  <c r="J1854" i="16" s="1"/>
  <c r="C1855" i="16"/>
  <c r="C1856" i="16"/>
  <c r="C1857" i="16"/>
  <c r="C1858" i="16"/>
  <c r="C1859" i="16"/>
  <c r="C1860" i="16"/>
  <c r="S1860" i="16"/>
  <c r="C1861" i="16"/>
  <c r="C1862" i="16"/>
  <c r="S1862" i="16" s="1"/>
  <c r="C1863" i="16"/>
  <c r="C1864" i="16"/>
  <c r="S1864" i="16"/>
  <c r="D1864" i="16" s="1"/>
  <c r="C1865" i="16"/>
  <c r="C1866" i="16"/>
  <c r="C1867" i="16"/>
  <c r="C1868" i="16"/>
  <c r="C1869" i="16"/>
  <c r="C1870" i="16"/>
  <c r="C1871" i="16"/>
  <c r="C1872" i="16"/>
  <c r="C1873" i="16"/>
  <c r="C1874" i="16"/>
  <c r="C1875" i="16"/>
  <c r="C1876" i="16"/>
  <c r="S1876" i="16"/>
  <c r="C1877" i="16"/>
  <c r="S1877" i="16"/>
  <c r="C1878" i="16"/>
  <c r="C1879" i="16"/>
  <c r="C1880" i="16"/>
  <c r="S1880" i="16"/>
  <c r="D1880" i="16" s="1"/>
  <c r="C1881" i="16"/>
  <c r="C1882" i="16"/>
  <c r="S1882" i="16"/>
  <c r="F1882" i="16" s="1"/>
  <c r="C1883" i="16"/>
  <c r="C1884" i="16"/>
  <c r="C1885" i="16"/>
  <c r="C1886" i="16"/>
  <c r="S1886" i="16"/>
  <c r="C1887" i="16"/>
  <c r="S1887" i="16"/>
  <c r="E1887" i="16" s="1"/>
  <c r="C1888" i="16"/>
  <c r="C1889" i="16"/>
  <c r="C1890" i="16"/>
  <c r="C1891" i="16"/>
  <c r="S1891" i="16"/>
  <c r="I1891" i="16" s="1"/>
  <c r="C1892" i="16"/>
  <c r="S1892" i="16" s="1"/>
  <c r="C1893" i="16"/>
  <c r="S1893" i="16" s="1"/>
  <c r="C1894" i="16"/>
  <c r="C1895" i="16"/>
  <c r="S1895" i="16"/>
  <c r="C1896" i="16"/>
  <c r="C1897" i="16"/>
  <c r="C1898" i="16"/>
  <c r="S1898" i="16"/>
  <c r="C1899" i="16"/>
  <c r="C1900" i="16"/>
  <c r="C1901" i="16"/>
  <c r="C1902" i="16"/>
  <c r="S1902" i="16" s="1"/>
  <c r="H1902" i="16" s="1"/>
  <c r="C1903" i="16"/>
  <c r="C1904" i="16"/>
  <c r="C1905" i="16"/>
  <c r="S1905" i="16"/>
  <c r="E1905" i="16" s="1"/>
  <c r="C1906" i="16"/>
  <c r="C1907" i="16"/>
  <c r="C1908" i="16"/>
  <c r="S1908" i="16" s="1"/>
  <c r="H1908" i="16" s="1"/>
  <c r="C1909" i="16"/>
  <c r="C1910" i="16"/>
  <c r="S1910" i="16" s="1"/>
  <c r="C1911" i="16"/>
  <c r="C1912" i="16"/>
  <c r="C1913" i="16"/>
  <c r="C1914" i="16"/>
  <c r="C1915" i="16"/>
  <c r="S1915" i="16" s="1"/>
  <c r="C1916" i="16"/>
  <c r="C1917" i="16"/>
  <c r="C1918" i="16"/>
  <c r="C1919" i="16"/>
  <c r="S1919" i="16"/>
  <c r="C1920" i="16"/>
  <c r="C1921" i="16"/>
  <c r="C1922" i="16"/>
  <c r="C1923" i="16"/>
  <c r="C1924" i="16"/>
  <c r="C1925" i="16"/>
  <c r="C1926" i="16"/>
  <c r="C1927" i="16"/>
  <c r="S1927" i="16" s="1"/>
  <c r="C1928" i="16"/>
  <c r="C1929" i="16"/>
  <c r="C1930" i="16"/>
  <c r="S1930" i="16" s="1"/>
  <c r="C1931" i="16"/>
  <c r="S1931" i="16" s="1"/>
  <c r="H1931" i="16"/>
  <c r="C1932" i="16"/>
  <c r="C1933" i="16"/>
  <c r="S1933" i="16" s="1"/>
  <c r="J1933" i="16" s="1"/>
  <c r="C1934" i="16"/>
  <c r="S1934" i="16"/>
  <c r="C1935" i="16"/>
  <c r="C1936" i="16"/>
  <c r="S1936" i="16" s="1"/>
  <c r="C1937" i="16"/>
  <c r="S1937" i="16" s="1"/>
  <c r="I1937" i="16" s="1"/>
  <c r="C1938" i="16"/>
  <c r="S1938" i="16"/>
  <c r="C1939" i="16"/>
  <c r="S1939" i="16"/>
  <c r="C1940" i="16"/>
  <c r="S1940" i="16"/>
  <c r="C1941" i="16"/>
  <c r="C1942" i="16"/>
  <c r="C1943" i="16"/>
  <c r="C1944" i="16"/>
  <c r="C1945" i="16"/>
  <c r="C1946" i="16"/>
  <c r="C1947" i="16"/>
  <c r="C1948" i="16"/>
  <c r="C1949" i="16"/>
  <c r="C1950" i="16"/>
  <c r="C1951" i="16"/>
  <c r="C1952" i="16"/>
  <c r="S1952" i="16" s="1"/>
  <c r="C1953" i="16"/>
  <c r="C1954" i="16"/>
  <c r="C1955" i="16"/>
  <c r="S1955" i="16" s="1"/>
  <c r="C1956" i="16"/>
  <c r="C1957" i="16"/>
  <c r="C1958" i="16"/>
  <c r="C1959" i="16"/>
  <c r="C1960" i="16"/>
  <c r="C1961" i="16"/>
  <c r="S1961" i="16" s="1"/>
  <c r="J1961" i="16"/>
  <c r="C1962" i="16"/>
  <c r="C1963" i="16"/>
  <c r="C1964" i="16"/>
  <c r="S1964" i="16"/>
  <c r="C1965" i="16"/>
  <c r="C1966" i="16"/>
  <c r="S1966" i="16" s="1"/>
  <c r="C1967" i="16"/>
  <c r="S1967" i="16" s="1"/>
  <c r="C1968" i="16"/>
  <c r="C1969" i="16"/>
  <c r="C1970" i="16"/>
  <c r="C1971" i="16"/>
  <c r="C1972" i="16"/>
  <c r="S1972" i="16" s="1"/>
  <c r="C1973" i="16"/>
  <c r="C1974" i="16"/>
  <c r="C1975" i="16"/>
  <c r="C1976" i="16"/>
  <c r="C1977" i="16"/>
  <c r="S1977" i="16" s="1"/>
  <c r="D1977" i="16"/>
  <c r="C1978" i="16"/>
  <c r="S1978" i="16"/>
  <c r="C1979" i="16"/>
  <c r="C1980" i="16"/>
  <c r="C1981" i="16"/>
  <c r="C1982" i="16"/>
  <c r="C1983" i="16"/>
  <c r="S1983" i="16"/>
  <c r="C1984" i="16"/>
  <c r="C1985" i="16"/>
  <c r="C1986" i="16"/>
  <c r="C1987" i="16"/>
  <c r="C1988" i="16"/>
  <c r="C1989" i="16"/>
  <c r="C1990" i="16"/>
  <c r="C1991" i="16"/>
  <c r="C1992" i="16"/>
  <c r="C1993" i="16"/>
  <c r="C1994" i="16"/>
  <c r="S1994" i="16"/>
  <c r="C1995" i="16"/>
  <c r="C1996" i="16"/>
  <c r="C1997" i="16"/>
  <c r="C1998" i="16"/>
  <c r="C1999" i="16"/>
  <c r="S1999" i="16"/>
  <c r="C2000" i="16"/>
  <c r="C2001" i="16"/>
  <c r="C2002" i="16"/>
  <c r="C2003" i="16"/>
  <c r="C2004" i="16"/>
  <c r="C2005" i="16"/>
  <c r="C2006" i="16"/>
  <c r="C2007" i="16"/>
  <c r="C2008" i="16"/>
  <c r="C2009" i="16"/>
  <c r="C2010" i="16"/>
  <c r="C2011" i="16"/>
  <c r="S2011" i="16" s="1"/>
  <c r="C2012" i="16"/>
  <c r="S2012" i="16" s="1"/>
  <c r="C2013" i="16"/>
  <c r="C2014" i="16"/>
  <c r="S2014" i="16"/>
  <c r="C2015" i="16"/>
  <c r="C2016" i="16"/>
  <c r="C2017" i="16"/>
  <c r="C2018" i="16"/>
  <c r="C2019" i="16"/>
  <c r="C2020" i="16"/>
  <c r="C2021" i="16"/>
  <c r="C2022" i="16"/>
  <c r="C2023" i="16"/>
  <c r="S2023" i="16"/>
  <c r="C2024" i="16"/>
  <c r="C2025" i="16"/>
  <c r="C2026" i="16"/>
  <c r="S2026" i="16"/>
  <c r="C2027" i="16"/>
  <c r="C2028" i="16"/>
  <c r="S2028" i="16" s="1"/>
  <c r="C2029" i="16"/>
  <c r="S2029" i="16" s="1"/>
  <c r="H2029" i="16"/>
  <c r="C2030" i="16"/>
  <c r="S2030" i="16"/>
  <c r="C2031" i="16"/>
  <c r="C2032" i="16"/>
  <c r="C2033" i="16"/>
  <c r="S2033" i="16"/>
  <c r="C2034" i="16"/>
  <c r="S2034" i="16"/>
  <c r="E2034" i="16" s="1"/>
  <c r="C2035" i="16"/>
  <c r="C2036" i="16"/>
  <c r="C2037" i="16"/>
  <c r="C2038" i="16"/>
  <c r="S2038" i="16"/>
  <c r="H2038" i="16" s="1"/>
  <c r="C2039" i="16"/>
  <c r="S2039" i="16" s="1"/>
  <c r="C2040" i="16"/>
  <c r="C2041" i="16"/>
  <c r="C2042" i="16"/>
  <c r="C2043" i="16"/>
  <c r="C2044" i="16"/>
  <c r="C2045" i="16"/>
  <c r="C2046" i="16"/>
  <c r="S2046" i="16" s="1"/>
  <c r="C2047" i="16"/>
  <c r="C2048" i="16"/>
  <c r="C2049" i="16"/>
  <c r="C2050" i="16"/>
  <c r="S2050" i="16"/>
  <c r="F2050" i="16" s="1"/>
  <c r="C2051" i="16"/>
  <c r="C2052" i="16"/>
  <c r="C2053" i="16"/>
  <c r="C2054" i="16"/>
  <c r="C2055" i="16"/>
  <c r="C2056" i="16"/>
  <c r="C2057" i="16"/>
  <c r="C2058" i="16"/>
  <c r="S2058" i="16"/>
  <c r="C2059" i="16"/>
  <c r="C2060" i="16"/>
  <c r="S2060" i="16" s="1"/>
  <c r="G2060" i="16"/>
  <c r="C2061" i="16"/>
  <c r="C2062" i="16"/>
  <c r="C2063" i="16"/>
  <c r="C2064" i="16"/>
  <c r="C2065" i="16"/>
  <c r="C2066" i="16"/>
  <c r="C2067" i="16"/>
  <c r="C2068" i="16"/>
  <c r="C2069" i="16"/>
  <c r="C2070" i="16"/>
  <c r="S2070" i="16" s="1"/>
  <c r="J2070" i="16" s="1"/>
  <c r="C2071" i="16"/>
  <c r="C2072" i="16"/>
  <c r="S2072" i="16" s="1"/>
  <c r="C2073" i="16"/>
  <c r="S2073" i="16" s="1"/>
  <c r="C2074" i="16"/>
  <c r="C2075" i="16"/>
  <c r="C2076" i="16"/>
  <c r="C2077" i="16"/>
  <c r="C2078" i="16"/>
  <c r="S2078" i="16" s="1"/>
  <c r="C2079" i="16"/>
  <c r="C2080" i="16"/>
  <c r="C2081" i="16"/>
  <c r="C2082" i="16"/>
  <c r="C2083" i="16"/>
  <c r="S2083" i="16" s="1"/>
  <c r="C2084" i="16"/>
  <c r="S2084" i="16" s="1"/>
  <c r="C2085" i="16"/>
  <c r="S2085" i="16" s="1"/>
  <c r="D2085" i="16" s="1"/>
  <c r="C2086" i="16"/>
  <c r="C2087" i="16"/>
  <c r="C2088" i="16"/>
  <c r="S2088" i="16"/>
  <c r="C2089" i="16"/>
  <c r="S2089" i="16"/>
  <c r="C2090" i="16"/>
  <c r="C2091" i="16"/>
  <c r="S2091" i="16" s="1"/>
  <c r="C2092" i="16"/>
  <c r="C2093" i="16"/>
  <c r="C2094" i="16"/>
  <c r="C2095" i="16"/>
  <c r="S2095" i="16"/>
  <c r="H2095" i="16" s="1"/>
  <c r="C2096" i="16"/>
  <c r="C2097" i="16"/>
  <c r="S2097" i="16"/>
  <c r="C2098" i="16"/>
  <c r="S2098" i="16"/>
  <c r="D2098" i="16" s="1"/>
  <c r="C2099" i="16"/>
  <c r="S2099" i="16" s="1"/>
  <c r="C2100" i="16"/>
  <c r="S2100" i="16"/>
  <c r="C2101" i="16"/>
  <c r="C2102" i="16"/>
  <c r="C2103" i="16"/>
  <c r="C2104" i="16"/>
  <c r="S2104" i="16" s="1"/>
  <c r="C2105" i="16"/>
  <c r="C2106" i="16"/>
  <c r="C2107" i="16"/>
  <c r="C2108" i="16"/>
  <c r="S2108" i="16"/>
  <c r="C2109" i="16"/>
  <c r="C2110" i="16"/>
  <c r="C2111" i="16"/>
  <c r="C2112" i="16"/>
  <c r="C2113" i="16"/>
  <c r="S2113" i="16"/>
  <c r="H2113" i="16" s="1"/>
  <c r="C2114" i="16"/>
  <c r="C2115" i="16"/>
  <c r="S2115" i="16"/>
  <c r="C2116" i="16"/>
  <c r="C2117" i="16"/>
  <c r="C2118" i="16"/>
  <c r="C2119" i="16"/>
  <c r="S2119" i="16" s="1"/>
  <c r="C2120" i="16"/>
  <c r="C2121" i="16"/>
  <c r="C2122" i="16"/>
  <c r="S2122" i="16" s="1"/>
  <c r="C2123" i="16"/>
  <c r="C2124" i="16"/>
  <c r="S2124" i="16"/>
  <c r="C2125" i="16"/>
  <c r="S2125" i="16"/>
  <c r="E2125" i="16" s="1"/>
  <c r="C2126" i="16"/>
  <c r="S2126" i="16" s="1"/>
  <c r="C2127" i="16"/>
  <c r="C2128" i="16"/>
  <c r="C2129" i="16"/>
  <c r="C2130" i="16"/>
  <c r="S2130" i="16"/>
  <c r="C2131" i="16"/>
  <c r="C2132" i="16"/>
  <c r="S2132" i="16" s="1"/>
  <c r="E2132" i="16"/>
  <c r="C2133" i="16"/>
  <c r="C2134" i="16"/>
  <c r="C2135" i="16"/>
  <c r="C2136" i="16"/>
  <c r="C2137" i="16"/>
  <c r="S2137" i="16"/>
  <c r="J2137" i="16" s="1"/>
  <c r="C2138" i="16"/>
  <c r="C2139" i="16"/>
  <c r="C2140" i="16"/>
  <c r="C2141" i="16"/>
  <c r="C2142" i="16"/>
  <c r="C2143" i="16"/>
  <c r="C2144" i="16"/>
  <c r="C2145" i="16"/>
  <c r="C2146" i="16"/>
  <c r="S2146" i="16" s="1"/>
  <c r="C2147" i="16"/>
  <c r="C2148" i="16"/>
  <c r="S2148" i="16"/>
  <c r="C2149" i="16"/>
  <c r="S2149" i="16"/>
  <c r="I2149" i="16" s="1"/>
  <c r="C2150" i="16"/>
  <c r="S2150" i="16" s="1"/>
  <c r="C2151" i="16"/>
  <c r="S2151" i="16" s="1"/>
  <c r="C2152" i="16"/>
  <c r="C2153" i="16"/>
  <c r="C2154" i="16"/>
  <c r="C2155" i="16"/>
  <c r="S2155" i="16"/>
  <c r="C2156" i="16"/>
  <c r="S2156" i="16"/>
  <c r="C2157" i="16"/>
  <c r="S2157" i="16"/>
  <c r="C2158" i="16"/>
  <c r="C2159" i="16"/>
  <c r="C2160" i="16"/>
  <c r="C2161" i="16"/>
  <c r="C2162" i="16"/>
  <c r="C2163" i="16"/>
  <c r="C2164" i="16"/>
  <c r="C2165" i="16"/>
  <c r="S2165" i="16" s="1"/>
  <c r="C2166" i="16"/>
  <c r="S2166" i="16" s="1"/>
  <c r="C2167" i="16"/>
  <c r="S2167" i="16" s="1"/>
  <c r="H2167" i="16"/>
  <c r="C2168" i="16"/>
  <c r="C2169" i="16"/>
  <c r="S2169" i="16" s="1"/>
  <c r="I2169" i="16" s="1"/>
  <c r="C2170" i="16"/>
  <c r="C2171" i="16"/>
  <c r="C2172" i="16"/>
  <c r="S2172" i="16"/>
  <c r="H2172" i="16" s="1"/>
  <c r="C2173" i="16"/>
  <c r="C2174" i="16"/>
  <c r="C2175" i="16"/>
  <c r="S2175" i="16" s="1"/>
  <c r="E2175" i="16" s="1"/>
  <c r="C2176" i="16"/>
  <c r="C2177" i="16"/>
  <c r="C2178" i="16"/>
  <c r="S2178" i="16"/>
  <c r="J2178" i="16" s="1"/>
  <c r="C2179" i="16"/>
  <c r="S2179" i="16" s="1"/>
  <c r="C2180" i="16"/>
  <c r="S2180" i="16" s="1"/>
  <c r="J2180" i="16"/>
  <c r="C2181" i="16"/>
  <c r="C2182" i="16"/>
  <c r="C2184" i="16"/>
  <c r="C2185" i="16"/>
  <c r="C2186" i="16"/>
  <c r="C2187" i="16"/>
  <c r="C2188" i="16"/>
  <c r="S2188" i="16"/>
  <c r="C2189" i="16"/>
  <c r="C2190" i="16"/>
  <c r="C2191" i="16"/>
  <c r="S2191" i="16"/>
  <c r="C2192" i="16"/>
  <c r="C2193" i="16"/>
  <c r="C2194" i="16"/>
  <c r="C2195" i="16"/>
  <c r="C2196" i="16"/>
  <c r="S2196" i="16"/>
  <c r="C2197" i="16"/>
  <c r="S2197" i="16"/>
  <c r="I2197" i="16" s="1"/>
  <c r="C2198" i="16"/>
  <c r="S2198" i="16" s="1"/>
  <c r="D2198" i="16"/>
  <c r="C2199" i="16"/>
  <c r="S2199" i="16"/>
  <c r="D2199" i="16" s="1"/>
  <c r="C2200" i="16"/>
  <c r="S2200" i="16" s="1"/>
  <c r="C2201" i="16"/>
  <c r="C2202" i="16"/>
  <c r="S2202" i="16"/>
  <c r="C2203" i="16"/>
  <c r="C2204" i="16"/>
  <c r="S2204" i="16" s="1"/>
  <c r="C2205" i="16"/>
  <c r="C2206" i="16"/>
  <c r="C2207" i="16"/>
  <c r="C2208" i="16"/>
  <c r="S2208" i="16"/>
  <c r="C2209" i="16"/>
  <c r="C2210" i="16"/>
  <c r="C2211" i="16"/>
  <c r="S2211" i="16"/>
  <c r="C2212" i="16"/>
  <c r="S2212" i="16"/>
  <c r="C2213" i="16"/>
  <c r="C2214" i="16"/>
  <c r="C2215" i="16"/>
  <c r="S2215" i="16"/>
  <c r="C2216" i="16"/>
  <c r="C2217" i="16"/>
  <c r="C2218" i="16"/>
  <c r="C2219" i="16"/>
  <c r="S2219" i="16" s="1"/>
  <c r="C2220" i="16"/>
  <c r="C2221" i="16"/>
  <c r="C2222" i="16"/>
  <c r="C2223" i="16"/>
  <c r="S2223" i="16"/>
  <c r="C2224" i="16"/>
  <c r="C2225" i="16"/>
  <c r="C2226" i="16"/>
  <c r="S2226" i="16"/>
  <c r="C2227" i="16"/>
  <c r="C2228" i="16"/>
  <c r="C2229" i="16"/>
  <c r="C2230" i="16"/>
  <c r="S2230" i="16" s="1"/>
  <c r="H2230" i="16" s="1"/>
  <c r="C2231" i="16"/>
  <c r="S2231" i="16"/>
  <c r="C2232" i="16"/>
  <c r="C2233" i="16"/>
  <c r="C2234" i="16"/>
  <c r="S2234" i="16"/>
  <c r="I2234" i="16" s="1"/>
  <c r="C2235" i="16"/>
  <c r="S2235" i="16" s="1"/>
  <c r="J2235" i="16" s="1"/>
  <c r="C2236" i="16"/>
  <c r="S2236" i="16"/>
  <c r="J2236" i="16" s="1"/>
  <c r="C2237" i="16"/>
  <c r="S2237" i="16" s="1"/>
  <c r="E2237" i="16" s="1"/>
  <c r="C2238" i="16"/>
  <c r="C2239" i="16"/>
  <c r="S2239" i="16" s="1"/>
  <c r="C2240" i="16"/>
  <c r="C2241" i="16"/>
  <c r="S2241" i="16"/>
  <c r="C2242" i="16"/>
  <c r="C2243" i="16"/>
  <c r="S2243" i="16" s="1"/>
  <c r="C2244" i="16"/>
  <c r="S2244" i="16" s="1"/>
  <c r="E2244" i="16"/>
  <c r="C2245" i="16"/>
  <c r="S2245" i="16"/>
  <c r="I2245" i="16" s="1"/>
  <c r="C2246" i="16"/>
  <c r="C2247" i="16"/>
  <c r="C2248" i="16"/>
  <c r="C2249" i="16"/>
  <c r="C2250" i="16"/>
  <c r="S2250" i="16" s="1"/>
  <c r="H2250" i="16"/>
  <c r="C2251" i="16"/>
  <c r="C2252" i="16"/>
  <c r="C2253" i="16"/>
  <c r="C2254" i="16"/>
  <c r="C2255" i="16"/>
  <c r="S2255" i="16"/>
  <c r="J2255" i="16" s="1"/>
  <c r="C2256" i="16"/>
  <c r="C2257" i="16"/>
  <c r="C2258" i="16"/>
  <c r="S2258" i="16" s="1"/>
  <c r="C2259" i="16"/>
  <c r="S2259" i="16" s="1"/>
  <c r="D2259" i="16" s="1"/>
  <c r="C2260" i="16"/>
  <c r="S2260" i="16"/>
  <c r="D2260" i="16" s="1"/>
  <c r="C2261" i="16"/>
  <c r="C2262" i="16"/>
  <c r="C2263" i="16"/>
  <c r="S2263" i="16" s="1"/>
  <c r="D2263" i="16" s="1"/>
  <c r="C2264" i="16"/>
  <c r="C2265" i="16"/>
  <c r="C2266" i="16"/>
  <c r="S2266" i="16"/>
  <c r="C2267" i="16"/>
  <c r="S2267" i="16"/>
  <c r="C2268" i="16"/>
  <c r="C2269" i="16"/>
  <c r="C2270" i="16"/>
  <c r="S2270" i="16"/>
  <c r="C2271" i="16"/>
  <c r="S2271" i="16"/>
  <c r="F2271" i="16" s="1"/>
  <c r="C2272" i="16"/>
  <c r="C2273" i="16"/>
  <c r="S2273" i="16"/>
  <c r="C2274" i="16"/>
  <c r="S2274" i="16"/>
  <c r="C2275" i="16"/>
  <c r="S2275" i="16"/>
  <c r="C2276" i="16"/>
  <c r="C2277" i="16"/>
  <c r="C2278" i="16"/>
  <c r="S2278" i="16"/>
  <c r="F2278" i="16" s="1"/>
  <c r="C2279" i="16"/>
  <c r="C2280" i="16"/>
  <c r="C2281" i="16"/>
  <c r="C2282" i="16"/>
  <c r="C2283" i="16"/>
  <c r="S2283" i="16" s="1"/>
  <c r="C2284" i="16"/>
  <c r="S2284" i="16" s="1"/>
  <c r="C2285" i="16"/>
  <c r="S2285" i="16" s="1"/>
  <c r="E2285" i="16"/>
  <c r="C2286" i="16"/>
  <c r="C2287" i="16"/>
  <c r="C2288" i="16"/>
  <c r="C2289" i="16"/>
  <c r="C2290" i="16"/>
  <c r="C2291" i="16"/>
  <c r="C2292" i="16"/>
  <c r="C2293" i="16"/>
  <c r="C2294" i="16"/>
  <c r="C2295" i="16"/>
  <c r="S2295" i="16" s="1"/>
  <c r="C2296" i="16"/>
  <c r="S2296" i="16" s="1"/>
  <c r="H2296" i="16"/>
  <c r="C2297" i="16"/>
  <c r="C2298" i="16"/>
  <c r="C2299" i="16"/>
  <c r="S2299" i="16"/>
  <c r="C2300" i="16"/>
  <c r="S2300" i="16"/>
  <c r="D2300" i="16" s="1"/>
  <c r="C2301" i="16"/>
  <c r="S2301" i="16" s="1"/>
  <c r="C2302" i="16"/>
  <c r="C2303" i="16"/>
  <c r="S2303" i="16"/>
  <c r="E2303" i="16" s="1"/>
  <c r="C2304" i="16"/>
  <c r="S2304" i="16" s="1"/>
  <c r="C2305" i="16"/>
  <c r="C2306" i="16"/>
  <c r="C2307" i="16"/>
  <c r="C2308" i="16"/>
  <c r="S2308" i="16"/>
  <c r="D2308" i="16" s="1"/>
  <c r="C2309" i="16"/>
  <c r="C2310" i="16"/>
  <c r="C2311" i="16"/>
  <c r="S2311" i="16" s="1"/>
  <c r="C2312" i="16"/>
  <c r="S2312" i="16" s="1"/>
  <c r="C2313" i="16"/>
  <c r="C2314" i="16"/>
  <c r="S2314" i="16"/>
  <c r="J2314" i="16" s="1"/>
  <c r="C2315" i="16"/>
  <c r="S2315" i="16" s="1"/>
  <c r="H2315" i="16" s="1"/>
  <c r="C2316" i="16"/>
  <c r="S2316" i="16"/>
  <c r="I2316" i="16" s="1"/>
  <c r="C2317" i="16"/>
  <c r="C2318" i="16"/>
  <c r="C2319" i="16"/>
  <c r="S2319" i="16" s="1"/>
  <c r="E2319" i="16" s="1"/>
  <c r="C2320" i="16"/>
  <c r="C2321" i="16"/>
  <c r="C2322" i="16"/>
  <c r="C2323" i="16"/>
  <c r="S2323" i="16" s="1"/>
  <c r="D2323" i="16"/>
  <c r="C2324" i="16"/>
  <c r="C2325" i="16"/>
  <c r="S2325" i="16" s="1"/>
  <c r="C2326" i="16"/>
  <c r="C2327" i="16"/>
  <c r="C2328" i="16"/>
  <c r="S2328" i="16" s="1"/>
  <c r="C2329" i="16"/>
  <c r="C2330" i="16"/>
  <c r="C2331" i="16"/>
  <c r="C2332" i="16"/>
  <c r="C2333" i="16"/>
  <c r="S2333" i="16" s="1"/>
  <c r="C2334" i="16"/>
  <c r="C2335" i="16"/>
  <c r="C2336" i="16"/>
  <c r="C2337" i="16"/>
  <c r="C2338" i="16"/>
  <c r="C2339" i="16"/>
  <c r="S2339" i="16"/>
  <c r="E2339" i="16" s="1"/>
  <c r="C2340" i="16"/>
  <c r="C2341" i="16"/>
  <c r="C2342" i="16"/>
  <c r="C2343" i="16"/>
  <c r="S2343" i="16"/>
  <c r="D2343" i="16" s="1"/>
  <c r="C2344" i="16"/>
  <c r="C2345" i="16"/>
  <c r="C2346" i="16"/>
  <c r="C2347" i="16"/>
  <c r="S2347" i="16"/>
  <c r="C2348" i="16"/>
  <c r="S2348" i="16"/>
  <c r="C2349" i="16"/>
  <c r="C2350" i="16"/>
  <c r="S2350" i="16" s="1"/>
  <c r="C2351" i="16"/>
  <c r="S2351" i="16" s="1"/>
  <c r="C2352" i="16"/>
  <c r="C2353" i="16"/>
  <c r="S2353" i="16"/>
  <c r="C2354" i="16"/>
  <c r="S2354" i="16"/>
  <c r="C2355" i="16"/>
  <c r="S2355" i="16"/>
  <c r="I2355" i="16" s="1"/>
  <c r="C2356" i="16"/>
  <c r="C2357" i="16"/>
  <c r="C2358" i="16"/>
  <c r="C2359" i="16"/>
  <c r="S2359" i="16"/>
  <c r="C2360" i="16"/>
  <c r="S2360" i="16"/>
  <c r="F2360" i="16" s="1"/>
  <c r="C2361" i="16"/>
  <c r="C2362" i="16"/>
  <c r="S2362" i="16"/>
  <c r="C2363" i="16"/>
  <c r="S2363" i="16"/>
  <c r="J2363" i="16" s="1"/>
  <c r="C2364" i="16"/>
  <c r="S2364" i="16" s="1"/>
  <c r="I2364" i="16" s="1"/>
  <c r="C2365" i="16"/>
  <c r="C2366" i="16"/>
  <c r="S2366" i="16" s="1"/>
  <c r="C2367" i="16"/>
  <c r="S2367" i="16" s="1"/>
  <c r="C2368" i="16"/>
  <c r="C2369" i="16"/>
  <c r="C2370" i="16"/>
  <c r="S2370" i="16" s="1"/>
  <c r="I2370" i="16"/>
  <c r="C2371" i="16"/>
  <c r="C2372" i="16"/>
  <c r="C2373" i="16"/>
  <c r="C2374" i="16"/>
  <c r="C2375" i="16"/>
  <c r="C2376" i="16"/>
  <c r="C2377" i="16"/>
  <c r="C2378" i="16"/>
  <c r="S2378" i="16" s="1"/>
  <c r="C2379" i="16"/>
  <c r="C2380" i="16"/>
  <c r="C2381" i="16"/>
  <c r="C2382" i="16"/>
  <c r="S2382" i="16"/>
  <c r="G2382" i="16" s="1"/>
  <c r="C2383" i="16"/>
  <c r="C2384" i="16"/>
  <c r="C2385" i="16"/>
  <c r="C2386" i="16"/>
  <c r="C2387" i="16"/>
  <c r="C2388" i="16"/>
  <c r="C2389" i="16"/>
  <c r="C2390" i="16"/>
  <c r="C2391" i="16"/>
  <c r="C2392" i="16"/>
  <c r="C2393" i="16"/>
  <c r="C2394" i="16"/>
  <c r="C2395" i="16"/>
  <c r="C2396" i="16"/>
  <c r="C2397" i="16"/>
  <c r="C2398" i="16"/>
  <c r="S2398" i="16"/>
  <c r="C2399" i="16"/>
  <c r="C2400" i="16"/>
  <c r="C2401" i="16"/>
  <c r="C2402" i="16"/>
  <c r="C2403" i="16"/>
  <c r="C2404" i="16"/>
  <c r="S2404" i="16" s="1"/>
  <c r="C2405" i="16"/>
  <c r="C2406" i="16"/>
  <c r="C2407" i="16"/>
  <c r="C2408" i="16"/>
  <c r="C2409" i="16"/>
  <c r="C2410" i="16"/>
  <c r="C2411" i="16"/>
  <c r="C2412" i="16"/>
  <c r="C2413" i="16"/>
  <c r="C2414" i="16"/>
  <c r="S2414" i="16"/>
  <c r="J2414" i="16" s="1"/>
  <c r="C2415" i="16"/>
  <c r="S2415" i="16" s="1"/>
  <c r="C2416" i="16"/>
  <c r="C2417" i="16"/>
  <c r="C2418" i="16"/>
  <c r="C2419" i="16"/>
  <c r="C2420" i="16"/>
  <c r="C2421" i="16"/>
  <c r="C2422" i="16"/>
  <c r="C2423" i="16"/>
  <c r="S2423" i="16"/>
  <c r="J2423" i="16" s="1"/>
  <c r="C2424" i="16"/>
  <c r="C2425" i="16"/>
  <c r="C2426" i="16"/>
  <c r="S2426" i="16" s="1"/>
  <c r="F2426" i="16" s="1"/>
  <c r="C2427" i="16"/>
  <c r="S2427" i="16"/>
  <c r="C2428" i="16"/>
  <c r="S2428" i="16"/>
  <c r="E2428" i="16" s="1"/>
  <c r="C2429" i="16"/>
  <c r="S2429" i="16" s="1"/>
  <c r="C2430" i="16"/>
  <c r="S2430" i="16" s="1"/>
  <c r="C2431" i="16"/>
  <c r="C2432" i="16"/>
  <c r="S2432" i="16"/>
  <c r="J2432" i="16" s="1"/>
  <c r="C2433" i="16"/>
  <c r="C2434" i="16"/>
  <c r="C2435" i="16"/>
  <c r="C2436" i="16"/>
  <c r="C2437" i="16"/>
  <c r="C2438" i="16"/>
  <c r="C2439" i="16"/>
  <c r="C2440" i="16"/>
  <c r="C2441" i="16"/>
  <c r="C2442" i="16"/>
  <c r="C2443" i="16"/>
  <c r="S2443" i="16" s="1"/>
  <c r="D2443" i="16"/>
  <c r="C2444" i="16"/>
  <c r="C2445" i="16"/>
  <c r="C2446" i="16"/>
  <c r="S2446" i="16"/>
  <c r="C2447" i="16"/>
  <c r="C2448" i="16"/>
  <c r="C2449" i="16"/>
  <c r="C2450" i="16"/>
  <c r="S2450" i="16" s="1"/>
  <c r="E2450" i="16" s="1"/>
  <c r="C2451" i="16"/>
  <c r="C2452" i="16"/>
  <c r="S2452" i="16" s="1"/>
  <c r="C2453" i="16"/>
  <c r="C2454" i="16"/>
  <c r="C2455" i="16"/>
  <c r="C2456" i="16"/>
  <c r="S2456" i="16"/>
  <c r="C2457" i="16"/>
  <c r="C2458" i="16"/>
  <c r="C2459" i="16"/>
  <c r="S2459" i="16"/>
  <c r="C2460" i="16"/>
  <c r="C2461" i="16"/>
  <c r="C2462" i="16"/>
  <c r="S2462" i="16"/>
  <c r="C2463" i="16"/>
  <c r="S2463" i="16"/>
  <c r="F2463" i="16" s="1"/>
  <c r="C2464" i="16"/>
  <c r="S2464" i="16" s="1"/>
  <c r="C2465" i="16"/>
  <c r="C2466" i="16"/>
  <c r="C2467" i="16"/>
  <c r="S2467" i="16" s="1"/>
  <c r="C2468" i="16"/>
  <c r="S2468" i="16" s="1"/>
  <c r="C2469" i="16"/>
  <c r="C2470" i="16"/>
  <c r="C2471" i="16"/>
  <c r="C2472" i="16"/>
  <c r="S2472" i="16"/>
  <c r="E2472" i="16" s="1"/>
  <c r="C2473" i="16"/>
  <c r="C2474" i="16"/>
  <c r="C2475" i="16"/>
  <c r="C2476" i="16"/>
  <c r="C2477" i="16"/>
  <c r="C2478" i="16"/>
  <c r="C2479" i="16"/>
  <c r="C2480" i="16"/>
  <c r="C2481" i="16"/>
  <c r="C2482" i="16"/>
  <c r="S2482" i="16"/>
  <c r="C2483" i="16"/>
  <c r="S2483" i="16"/>
  <c r="J2483" i="16" s="1"/>
  <c r="C2484" i="16"/>
  <c r="S2484" i="16" s="1"/>
  <c r="I2484" i="16" s="1"/>
  <c r="C2485" i="16"/>
  <c r="C2486" i="16"/>
  <c r="C2487" i="16"/>
  <c r="C2488" i="16"/>
  <c r="S2488" i="16" s="1"/>
  <c r="H2488" i="16"/>
  <c r="C2489" i="16"/>
  <c r="C2490" i="16"/>
  <c r="S2490" i="16" s="1"/>
  <c r="C2491" i="16"/>
  <c r="C2492" i="16"/>
  <c r="C2493" i="16"/>
  <c r="C2494" i="16"/>
  <c r="C2495" i="16"/>
  <c r="C2497" i="16"/>
  <c r="C2498" i="16"/>
  <c r="C2500" i="16"/>
  <c r="S2500" i="16"/>
  <c r="G2500" i="16" s="1"/>
  <c r="C2501" i="16"/>
  <c r="C2502" i="16"/>
  <c r="S2502" i="16"/>
  <c r="E2502" i="16" s="1"/>
  <c r="C2503" i="16"/>
  <c r="C2504" i="16"/>
  <c r="A227" i="13"/>
  <c r="A65" i="13"/>
  <c r="A50" i="13"/>
  <c r="B2500" i="16"/>
  <c r="Y2500" i="16"/>
  <c r="A304" i="13"/>
  <c r="A303" i="13"/>
  <c r="A302" i="13"/>
  <c r="A301" i="13"/>
  <c r="A300" i="13"/>
  <c r="A299" i="13"/>
  <c r="A298" i="13"/>
  <c r="A297" i="13"/>
  <c r="A296" i="13"/>
  <c r="A239" i="13"/>
  <c r="A238" i="13"/>
  <c r="A237" i="13"/>
  <c r="A235" i="13"/>
  <c r="A234" i="13"/>
  <c r="A233" i="13"/>
  <c r="A232" i="13"/>
  <c r="A231" i="13"/>
  <c r="A230" i="13"/>
  <c r="A229" i="13"/>
  <c r="A228" i="13"/>
  <c r="A226" i="13"/>
  <c r="A225" i="13"/>
  <c r="A224" i="13"/>
  <c r="A223" i="13"/>
  <c r="A222" i="13"/>
  <c r="A221" i="13"/>
  <c r="A220" i="13"/>
  <c r="A219" i="13"/>
  <c r="A218" i="13"/>
  <c r="A217" i="13"/>
  <c r="A216" i="13"/>
  <c r="A215" i="13"/>
  <c r="A214" i="13"/>
  <c r="A213" i="13"/>
  <c r="A212" i="13"/>
  <c r="A211" i="13"/>
  <c r="A209" i="13"/>
  <c r="A208" i="13"/>
  <c r="A207" i="13"/>
  <c r="A206" i="13"/>
  <c r="A205" i="13"/>
  <c r="A204" i="13"/>
  <c r="A203" i="13"/>
  <c r="A202" i="13"/>
  <c r="A201" i="13"/>
  <c r="A200" i="13"/>
  <c r="A199" i="13"/>
  <c r="A198" i="13"/>
  <c r="A188" i="13"/>
  <c r="A187" i="13"/>
  <c r="A186" i="13"/>
  <c r="A185" i="13"/>
  <c r="A184" i="13"/>
  <c r="A183"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4" i="13"/>
  <c r="A63" i="13"/>
  <c r="A62" i="13"/>
  <c r="A61" i="13"/>
  <c r="A60" i="13"/>
  <c r="A59" i="13"/>
  <c r="A58" i="13"/>
  <c r="A57" i="13"/>
  <c r="A56" i="13"/>
  <c r="A55" i="13"/>
  <c r="A54" i="13"/>
  <c r="A53" i="13"/>
  <c r="A52" i="13"/>
  <c r="A51"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3" i="13"/>
  <c r="A2" i="13"/>
  <c r="B2504" i="16"/>
  <c r="B2497" i="16"/>
  <c r="K535" i="14"/>
  <c r="K536" i="14"/>
  <c r="K537" i="14"/>
  <c r="K538" i="14"/>
  <c r="K539" i="14"/>
  <c r="K540" i="14"/>
  <c r="K529" i="14"/>
  <c r="K541" i="14"/>
  <c r="J535" i="14"/>
  <c r="J536" i="14"/>
  <c r="J537" i="14"/>
  <c r="J538" i="14"/>
  <c r="J539" i="14"/>
  <c r="J540" i="14"/>
  <c r="J529" i="14"/>
  <c r="J541" i="14"/>
  <c r="B128" i="16"/>
  <c r="B238" i="16"/>
  <c r="B239" i="16"/>
  <c r="B301" i="16"/>
  <c r="B302" i="16"/>
  <c r="B467" i="16"/>
  <c r="B468" i="16"/>
  <c r="B536" i="16"/>
  <c r="B537" i="16"/>
  <c r="B538" i="16"/>
  <c r="B539" i="16"/>
  <c r="B540" i="16"/>
  <c r="B541" i="16"/>
  <c r="B542" i="16"/>
  <c r="B543" i="16"/>
  <c r="B544" i="16"/>
  <c r="B545" i="16"/>
  <c r="Y545" i="16" s="1"/>
  <c r="B546" i="16"/>
  <c r="B547" i="16"/>
  <c r="Y547" i="16"/>
  <c r="B548" i="16"/>
  <c r="B549" i="16"/>
  <c r="B550" i="16"/>
  <c r="B551" i="16"/>
  <c r="B552" i="16"/>
  <c r="B553" i="16"/>
  <c r="B554" i="16"/>
  <c r="B555" i="16"/>
  <c r="Y555" i="16" s="1"/>
  <c r="B556" i="16"/>
  <c r="B557" i="16"/>
  <c r="B558" i="16"/>
  <c r="B559" i="16"/>
  <c r="B560" i="16"/>
  <c r="B561" i="16"/>
  <c r="B562" i="16"/>
  <c r="B563" i="16"/>
  <c r="B564" i="16"/>
  <c r="Y564" i="16" s="1"/>
  <c r="B565" i="16"/>
  <c r="B566" i="16"/>
  <c r="B567" i="16"/>
  <c r="B568" i="16"/>
  <c r="B569" i="16"/>
  <c r="Y569" i="16" s="1"/>
  <c r="B570" i="16"/>
  <c r="B571" i="16"/>
  <c r="B572" i="16"/>
  <c r="B573" i="16"/>
  <c r="Y573" i="16"/>
  <c r="B574" i="16"/>
  <c r="Y574" i="16"/>
  <c r="B575" i="16"/>
  <c r="B576" i="16"/>
  <c r="Y576" i="16" s="1"/>
  <c r="B577" i="16"/>
  <c r="B578" i="16"/>
  <c r="Y578" i="16"/>
  <c r="B579" i="16"/>
  <c r="B580" i="16"/>
  <c r="B581" i="16"/>
  <c r="B582" i="16"/>
  <c r="Y582" i="16" s="1"/>
  <c r="B583" i="16"/>
  <c r="B584" i="16"/>
  <c r="B585" i="16"/>
  <c r="B586" i="16"/>
  <c r="B587" i="16"/>
  <c r="B588" i="16"/>
  <c r="B589" i="16"/>
  <c r="B590" i="16"/>
  <c r="B591" i="16"/>
  <c r="B592" i="16"/>
  <c r="B593" i="16"/>
  <c r="B594" i="16"/>
  <c r="B595" i="16"/>
  <c r="B596" i="16"/>
  <c r="B597" i="16"/>
  <c r="B598" i="16"/>
  <c r="B599" i="16"/>
  <c r="B600" i="16"/>
  <c r="B601" i="16"/>
  <c r="B602" i="16"/>
  <c r="Y602" i="16"/>
  <c r="B603" i="16"/>
  <c r="B604" i="16"/>
  <c r="B605" i="16"/>
  <c r="B606" i="16"/>
  <c r="Y606" i="16" s="1"/>
  <c r="B607" i="16"/>
  <c r="B608" i="16"/>
  <c r="B609" i="16"/>
  <c r="B610" i="16"/>
  <c r="B611" i="16"/>
  <c r="B612" i="16"/>
  <c r="B613" i="16"/>
  <c r="B614" i="16"/>
  <c r="Y614" i="16"/>
  <c r="B615" i="16"/>
  <c r="B616" i="16"/>
  <c r="B617" i="16"/>
  <c r="B618" i="16"/>
  <c r="Y618" i="16" s="1"/>
  <c r="B619" i="16"/>
  <c r="Y619" i="16" s="1"/>
  <c r="B620" i="16"/>
  <c r="B621" i="16"/>
  <c r="B622" i="16"/>
  <c r="B623" i="16"/>
  <c r="B624" i="16"/>
  <c r="B625" i="16"/>
  <c r="B626" i="16"/>
  <c r="B627" i="16"/>
  <c r="B628" i="16"/>
  <c r="B629" i="16"/>
  <c r="B630" i="16"/>
  <c r="B631" i="16"/>
  <c r="B632" i="16"/>
  <c r="B633" i="16"/>
  <c r="B634" i="16"/>
  <c r="B635" i="16"/>
  <c r="Y635" i="16"/>
  <c r="B636" i="16"/>
  <c r="B637" i="16"/>
  <c r="B638" i="16"/>
  <c r="B639" i="16"/>
  <c r="B640" i="16"/>
  <c r="B641" i="16"/>
  <c r="B642" i="16"/>
  <c r="B643" i="16"/>
  <c r="Y643" i="16"/>
  <c r="B644" i="16"/>
  <c r="Y644" i="16"/>
  <c r="B645" i="16"/>
  <c r="B646" i="16"/>
  <c r="B647" i="16"/>
  <c r="B648" i="16"/>
  <c r="B649" i="16"/>
  <c r="B650" i="16"/>
  <c r="B651" i="16"/>
  <c r="Y651" i="16"/>
  <c r="B652" i="16"/>
  <c r="B653" i="16"/>
  <c r="B654" i="16"/>
  <c r="B655" i="16"/>
  <c r="B656" i="16"/>
  <c r="B657" i="16"/>
  <c r="B658" i="16"/>
  <c r="B659" i="16"/>
  <c r="B660" i="16"/>
  <c r="B661" i="16"/>
  <c r="Y661" i="16" s="1"/>
  <c r="B662" i="16"/>
  <c r="Y662" i="16" s="1"/>
  <c r="B663" i="16"/>
  <c r="Y663" i="16" s="1"/>
  <c r="B664" i="16"/>
  <c r="B665" i="16"/>
  <c r="B666" i="16"/>
  <c r="B667" i="16"/>
  <c r="Y667" i="16"/>
  <c r="B668" i="16"/>
  <c r="B669" i="16"/>
  <c r="Y669" i="16" s="1"/>
  <c r="B670" i="16"/>
  <c r="B671" i="16"/>
  <c r="B672" i="16"/>
  <c r="B673" i="16"/>
  <c r="Y673" i="16"/>
  <c r="B674" i="16"/>
  <c r="B675" i="16"/>
  <c r="B676" i="16"/>
  <c r="B677" i="16"/>
  <c r="B678" i="16"/>
  <c r="B679" i="16"/>
  <c r="B680" i="16"/>
  <c r="B681" i="16"/>
  <c r="B682" i="16"/>
  <c r="B683" i="16"/>
  <c r="Y683" i="16" s="1"/>
  <c r="B684" i="16"/>
  <c r="B685" i="16"/>
  <c r="B686" i="16"/>
  <c r="Y686" i="16" s="1"/>
  <c r="B687" i="16"/>
  <c r="B688" i="16"/>
  <c r="B689" i="16"/>
  <c r="Y689" i="16" s="1"/>
  <c r="B690" i="16"/>
  <c r="B691" i="16"/>
  <c r="B692" i="16"/>
  <c r="B693" i="16"/>
  <c r="B694" i="16"/>
  <c r="B695" i="16"/>
  <c r="Y695" i="16" s="1"/>
  <c r="B696" i="16"/>
  <c r="B697" i="16"/>
  <c r="Y697" i="16"/>
  <c r="B698" i="16"/>
  <c r="B699" i="16"/>
  <c r="B700" i="16"/>
  <c r="B701" i="16"/>
  <c r="B702" i="16"/>
  <c r="B703" i="16"/>
  <c r="Y703" i="16" s="1"/>
  <c r="B704" i="16"/>
  <c r="B705" i="16"/>
  <c r="B706" i="16"/>
  <c r="B707" i="16"/>
  <c r="Y707" i="16" s="1"/>
  <c r="B708" i="16"/>
  <c r="B709" i="16"/>
  <c r="B710" i="16"/>
  <c r="Y710" i="16" s="1"/>
  <c r="B711" i="16"/>
  <c r="Y711" i="16" s="1"/>
  <c r="B712" i="16"/>
  <c r="B713" i="16"/>
  <c r="B714" i="16"/>
  <c r="Y714" i="16" s="1"/>
  <c r="B715" i="16"/>
  <c r="B716" i="16"/>
  <c r="B717" i="16"/>
  <c r="B718" i="16"/>
  <c r="B719" i="16"/>
  <c r="B720" i="16"/>
  <c r="B721" i="16"/>
  <c r="B722" i="16"/>
  <c r="B723" i="16"/>
  <c r="B724" i="16"/>
  <c r="B725" i="16"/>
  <c r="B726" i="16"/>
  <c r="B727" i="16"/>
  <c r="B728" i="16"/>
  <c r="B729" i="16"/>
  <c r="B730" i="16"/>
  <c r="B731" i="16"/>
  <c r="B732" i="16"/>
  <c r="B733" i="16"/>
  <c r="B734" i="16"/>
  <c r="B735" i="16"/>
  <c r="B736" i="16"/>
  <c r="B737" i="16"/>
  <c r="B738" i="16"/>
  <c r="B739" i="16"/>
  <c r="Y739" i="16" s="1"/>
  <c r="B740" i="16"/>
  <c r="B741" i="16"/>
  <c r="B742" i="16"/>
  <c r="B743" i="16"/>
  <c r="B744" i="16"/>
  <c r="B745" i="16"/>
  <c r="B746" i="16"/>
  <c r="B747" i="16"/>
  <c r="B748" i="16"/>
  <c r="B749" i="16"/>
  <c r="B750" i="16"/>
  <c r="B751" i="16"/>
  <c r="B752" i="16"/>
  <c r="B753" i="16"/>
  <c r="B754" i="16"/>
  <c r="B755" i="16"/>
  <c r="B756" i="16"/>
  <c r="Y756" i="16" s="1"/>
  <c r="B757" i="16"/>
  <c r="B758" i="16"/>
  <c r="B759" i="16"/>
  <c r="B760" i="16"/>
  <c r="B761" i="16"/>
  <c r="B762" i="16"/>
  <c r="B763" i="16"/>
  <c r="B764" i="16"/>
  <c r="B765" i="16"/>
  <c r="B766" i="16"/>
  <c r="B767" i="16"/>
  <c r="B768" i="16"/>
  <c r="B769" i="16"/>
  <c r="B770" i="16"/>
  <c r="B771" i="16"/>
  <c r="B772" i="16"/>
  <c r="B773" i="16"/>
  <c r="B774" i="16"/>
  <c r="B775" i="16"/>
  <c r="B776" i="16"/>
  <c r="B777" i="16"/>
  <c r="B778" i="16"/>
  <c r="B779" i="16"/>
  <c r="B780" i="16"/>
  <c r="B781" i="16"/>
  <c r="B782" i="16"/>
  <c r="B783" i="16"/>
  <c r="B784" i="16"/>
  <c r="B785" i="16"/>
  <c r="B786" i="16"/>
  <c r="B787" i="16"/>
  <c r="B788" i="16"/>
  <c r="B789" i="16"/>
  <c r="B790" i="16"/>
  <c r="B791" i="16"/>
  <c r="B792" i="16"/>
  <c r="B793" i="16"/>
  <c r="B794" i="16"/>
  <c r="B795" i="16"/>
  <c r="B796" i="16"/>
  <c r="Y796" i="16"/>
  <c r="B797" i="16"/>
  <c r="B798" i="16"/>
  <c r="B799" i="16"/>
  <c r="B800" i="16"/>
  <c r="B801" i="16"/>
  <c r="B802" i="16"/>
  <c r="B803" i="16"/>
  <c r="B804" i="16"/>
  <c r="B805" i="16"/>
  <c r="Y805" i="16"/>
  <c r="B806" i="16"/>
  <c r="B807" i="16"/>
  <c r="Y807" i="16" s="1"/>
  <c r="B808" i="16"/>
  <c r="B809" i="16"/>
  <c r="B810" i="16"/>
  <c r="B811" i="16"/>
  <c r="B812" i="16"/>
  <c r="B813" i="16"/>
  <c r="B814" i="16"/>
  <c r="B815" i="16"/>
  <c r="B816" i="16"/>
  <c r="B817" i="16"/>
  <c r="B818" i="16"/>
  <c r="Y818" i="16" s="1"/>
  <c r="B819" i="16"/>
  <c r="B820" i="16"/>
  <c r="B821" i="16"/>
  <c r="B822" i="16"/>
  <c r="B823" i="16"/>
  <c r="B824" i="16"/>
  <c r="B825" i="16"/>
  <c r="B826" i="16"/>
  <c r="Y826" i="16"/>
  <c r="B827" i="16"/>
  <c r="B828" i="16"/>
  <c r="B829" i="16"/>
  <c r="B830" i="16"/>
  <c r="B831" i="16"/>
  <c r="B832" i="16"/>
  <c r="B833" i="16"/>
  <c r="B834" i="16"/>
  <c r="B835" i="16"/>
  <c r="B836" i="16"/>
  <c r="B837" i="16"/>
  <c r="B838" i="16"/>
  <c r="B839" i="16"/>
  <c r="B840" i="16"/>
  <c r="B841" i="16"/>
  <c r="B842" i="16"/>
  <c r="B843" i="16"/>
  <c r="B844" i="16"/>
  <c r="B845" i="16"/>
  <c r="B846" i="16"/>
  <c r="Y846" i="16" s="1"/>
  <c r="B847" i="16"/>
  <c r="B848" i="16"/>
  <c r="B849" i="16"/>
  <c r="B850" i="16"/>
  <c r="Y850" i="16"/>
  <c r="B851" i="16"/>
  <c r="B852" i="16"/>
  <c r="B853" i="16"/>
  <c r="B854" i="16"/>
  <c r="Y854" i="16" s="1"/>
  <c r="B855" i="16"/>
  <c r="B856" i="16"/>
  <c r="B857" i="16"/>
  <c r="B858" i="16"/>
  <c r="Y858" i="16"/>
  <c r="B859" i="16"/>
  <c r="B860" i="16"/>
  <c r="B861" i="16"/>
  <c r="B862" i="16"/>
  <c r="B863" i="16"/>
  <c r="B864" i="16"/>
  <c r="B865" i="16"/>
  <c r="B866" i="16"/>
  <c r="B867" i="16"/>
  <c r="B868" i="16"/>
  <c r="B869" i="16"/>
  <c r="B870" i="16"/>
  <c r="Y870" i="16" s="1"/>
  <c r="B871" i="16"/>
  <c r="B872" i="16"/>
  <c r="B873" i="16"/>
  <c r="B874" i="16"/>
  <c r="Y874" i="16"/>
  <c r="B875" i="16"/>
  <c r="B876" i="16"/>
  <c r="B877" i="16"/>
  <c r="Y877" i="16"/>
  <c r="B878" i="16"/>
  <c r="B879" i="16"/>
  <c r="B880" i="16"/>
  <c r="B881" i="16"/>
  <c r="B882" i="16"/>
  <c r="B883" i="16"/>
  <c r="B884" i="16"/>
  <c r="B885" i="16"/>
  <c r="B886" i="16"/>
  <c r="B887" i="16"/>
  <c r="B888" i="16"/>
  <c r="B889" i="16"/>
  <c r="B890" i="16"/>
  <c r="B891" i="16"/>
  <c r="B892" i="16"/>
  <c r="B893" i="16"/>
  <c r="B894" i="16"/>
  <c r="B895" i="16"/>
  <c r="B896" i="16"/>
  <c r="Y896" i="16"/>
  <c r="B897" i="16"/>
  <c r="B898" i="16"/>
  <c r="B899" i="16"/>
  <c r="B900" i="16"/>
  <c r="B901" i="16"/>
  <c r="B902" i="16"/>
  <c r="B903" i="16"/>
  <c r="B904" i="16"/>
  <c r="B905" i="16"/>
  <c r="B906" i="16"/>
  <c r="B907" i="16"/>
  <c r="Y907" i="16"/>
  <c r="B908" i="16"/>
  <c r="B909" i="16"/>
  <c r="B910" i="16"/>
  <c r="B911" i="16"/>
  <c r="B912" i="16"/>
  <c r="B913" i="16"/>
  <c r="B914" i="16"/>
  <c r="B915" i="16"/>
  <c r="B916" i="16"/>
  <c r="B917" i="16"/>
  <c r="Y917" i="16" s="1"/>
  <c r="B918" i="16"/>
  <c r="B919" i="16"/>
  <c r="B920" i="16"/>
  <c r="B921" i="16"/>
  <c r="Y921" i="16"/>
  <c r="B922" i="16"/>
  <c r="B923" i="16"/>
  <c r="B924" i="16"/>
  <c r="B925" i="16"/>
  <c r="Y925" i="16" s="1"/>
  <c r="B926" i="16"/>
  <c r="B927" i="16"/>
  <c r="B928" i="16"/>
  <c r="B929" i="16"/>
  <c r="Y929" i="16"/>
  <c r="B930" i="16"/>
  <c r="B931" i="16"/>
  <c r="B932" i="16"/>
  <c r="B933" i="16"/>
  <c r="B934" i="16"/>
  <c r="B935" i="16"/>
  <c r="B936" i="16"/>
  <c r="B937" i="16"/>
  <c r="B938" i="16"/>
  <c r="B939" i="16"/>
  <c r="B940" i="16"/>
  <c r="B941" i="16"/>
  <c r="B942" i="16"/>
  <c r="B943" i="16"/>
  <c r="B944" i="16"/>
  <c r="B945" i="16"/>
  <c r="B946" i="16"/>
  <c r="B947" i="16"/>
  <c r="B948" i="16"/>
  <c r="B949" i="16"/>
  <c r="B950" i="16"/>
  <c r="B951" i="16"/>
  <c r="B952" i="16"/>
  <c r="B953" i="16"/>
  <c r="B954" i="16"/>
  <c r="B955" i="16"/>
  <c r="B956" i="16"/>
  <c r="B957" i="16"/>
  <c r="Y957" i="16" s="1"/>
  <c r="B958" i="16"/>
  <c r="B959" i="16"/>
  <c r="B960" i="16"/>
  <c r="B961" i="16"/>
  <c r="B962" i="16"/>
  <c r="B963" i="16"/>
  <c r="B964" i="16"/>
  <c r="B965" i="16"/>
  <c r="B966" i="16"/>
  <c r="B967" i="16"/>
  <c r="B968" i="16"/>
  <c r="B969" i="16"/>
  <c r="B970" i="16"/>
  <c r="B971" i="16"/>
  <c r="B972" i="16"/>
  <c r="Y972" i="16" s="1"/>
  <c r="B973" i="16"/>
  <c r="B974" i="16"/>
  <c r="B975" i="16"/>
  <c r="B976" i="16"/>
  <c r="B977" i="16"/>
  <c r="B978" i="16"/>
  <c r="B979" i="16"/>
  <c r="B980" i="16"/>
  <c r="B981" i="16"/>
  <c r="Y981" i="16" s="1"/>
  <c r="B982" i="16"/>
  <c r="B983" i="16"/>
  <c r="B984" i="16"/>
  <c r="Y984" i="16" s="1"/>
  <c r="B985" i="16"/>
  <c r="Y985" i="16" s="1"/>
  <c r="B986" i="16"/>
  <c r="B987" i="16"/>
  <c r="B988" i="16"/>
  <c r="Y988" i="16" s="1"/>
  <c r="B989" i="16"/>
  <c r="B990" i="16"/>
  <c r="B991" i="16"/>
  <c r="B992" i="16"/>
  <c r="Y992" i="16"/>
  <c r="B993" i="16"/>
  <c r="B994" i="16"/>
  <c r="B995" i="16"/>
  <c r="B996" i="16"/>
  <c r="Y996" i="16" s="1"/>
  <c r="B997" i="16"/>
  <c r="B998" i="16"/>
  <c r="B999" i="16"/>
  <c r="B1000" i="16"/>
  <c r="B1001" i="16"/>
  <c r="B1002" i="16"/>
  <c r="B1003" i="16"/>
  <c r="B1004" i="16"/>
  <c r="Y1004" i="16"/>
  <c r="B1005" i="16"/>
  <c r="B1006" i="16"/>
  <c r="B1007" i="16"/>
  <c r="B1008" i="16"/>
  <c r="B1009" i="16"/>
  <c r="B1010" i="16"/>
  <c r="B1011" i="16"/>
  <c r="B1012" i="16"/>
  <c r="B1013" i="16"/>
  <c r="B1014" i="16"/>
  <c r="B1015" i="16"/>
  <c r="B1016" i="16"/>
  <c r="B1017" i="16"/>
  <c r="B1018" i="16"/>
  <c r="B1019" i="16"/>
  <c r="B1020" i="16"/>
  <c r="B1021" i="16"/>
  <c r="B1022" i="16"/>
  <c r="B1023" i="16"/>
  <c r="B1024" i="16"/>
  <c r="B1025" i="16"/>
  <c r="B1026" i="16"/>
  <c r="B1027" i="16"/>
  <c r="B1028" i="16"/>
  <c r="B1029" i="16"/>
  <c r="B1030" i="16"/>
  <c r="B1031" i="16"/>
  <c r="B1032" i="16"/>
  <c r="B1033" i="16"/>
  <c r="B1034" i="16"/>
  <c r="B1035" i="16"/>
  <c r="B1036" i="16"/>
  <c r="B1037" i="16"/>
  <c r="Y1037" i="16"/>
  <c r="B1038" i="16"/>
  <c r="B1039" i="16"/>
  <c r="B1040" i="16"/>
  <c r="B1041" i="16"/>
  <c r="Y1041" i="16" s="1"/>
  <c r="B1042" i="16"/>
  <c r="B1043" i="16"/>
  <c r="B1044" i="16"/>
  <c r="B1045" i="16"/>
  <c r="Y1045" i="16"/>
  <c r="B1046" i="16"/>
  <c r="B1047" i="16"/>
  <c r="B1048" i="16"/>
  <c r="B1049" i="16"/>
  <c r="Y1049" i="16" s="1"/>
  <c r="B1050" i="16"/>
  <c r="B1051" i="16"/>
  <c r="B1052" i="16"/>
  <c r="B1053" i="16"/>
  <c r="Y1053" i="16"/>
  <c r="B1054" i="16"/>
  <c r="B1055" i="16"/>
  <c r="Y1055" i="16" s="1"/>
  <c r="B1056" i="16"/>
  <c r="B1057" i="16"/>
  <c r="B1058" i="16"/>
  <c r="B1059" i="16"/>
  <c r="B1060" i="16"/>
  <c r="Y1060" i="16" s="1"/>
  <c r="B1061" i="16"/>
  <c r="B1062" i="16"/>
  <c r="Y1062" i="16"/>
  <c r="B1063" i="16"/>
  <c r="B1064" i="16"/>
  <c r="B1065" i="16"/>
  <c r="B1066" i="16"/>
  <c r="Y1066" i="16" s="1"/>
  <c r="B1067" i="16"/>
  <c r="B1068" i="16"/>
  <c r="B1069" i="16"/>
  <c r="B1070" i="16"/>
  <c r="Y1070" i="16"/>
  <c r="B1071" i="16"/>
  <c r="B1072" i="16"/>
  <c r="B1073" i="16"/>
  <c r="B1074" i="16"/>
  <c r="Y1074" i="16" s="1"/>
  <c r="B1075" i="16"/>
  <c r="B1076" i="16"/>
  <c r="B1077" i="16"/>
  <c r="B1078" i="16"/>
  <c r="Y1078" i="16"/>
  <c r="B1079" i="16"/>
  <c r="B1080" i="16"/>
  <c r="B1081" i="16"/>
  <c r="B1082" i="16"/>
  <c r="B1083" i="16"/>
  <c r="B1084" i="16"/>
  <c r="B1085" i="16"/>
  <c r="B1086" i="16"/>
  <c r="Y1086" i="16" s="1"/>
  <c r="B1087" i="16"/>
  <c r="B1088" i="16"/>
  <c r="Y1088" i="16" s="1"/>
  <c r="B1089" i="16"/>
  <c r="B1090" i="16"/>
  <c r="Y1090" i="16"/>
  <c r="B1091" i="16"/>
  <c r="Y1091" i="16"/>
  <c r="B1092" i="16"/>
  <c r="B1093" i="16"/>
  <c r="Y1093" i="16" s="1"/>
  <c r="B1094" i="16"/>
  <c r="Y1094" i="16" s="1"/>
  <c r="B1095" i="16"/>
  <c r="B1096" i="16"/>
  <c r="B1097" i="16"/>
  <c r="B1098" i="16"/>
  <c r="B1099" i="16"/>
  <c r="B1100" i="16"/>
  <c r="B1101" i="16"/>
  <c r="B1102" i="16"/>
  <c r="B1103" i="16"/>
  <c r="B1104" i="16"/>
  <c r="B1105" i="16"/>
  <c r="B1106" i="16"/>
  <c r="B1107" i="16"/>
  <c r="B1108" i="16"/>
  <c r="B1109" i="16"/>
  <c r="B1110" i="16"/>
  <c r="B1111" i="16"/>
  <c r="B1112" i="16"/>
  <c r="B1113" i="16"/>
  <c r="B1114" i="16"/>
  <c r="B1115" i="16"/>
  <c r="Y1115" i="16" s="1"/>
  <c r="B1116" i="16"/>
  <c r="B1117" i="16"/>
  <c r="B1118" i="16"/>
  <c r="B1119" i="16"/>
  <c r="B1120" i="16"/>
  <c r="B1121" i="16"/>
  <c r="B1122" i="16"/>
  <c r="B1123" i="16"/>
  <c r="B1124" i="16"/>
  <c r="B1125" i="16"/>
  <c r="B1126" i="16"/>
  <c r="B1127" i="16"/>
  <c r="B1128" i="16"/>
  <c r="B1129" i="16"/>
  <c r="B1130" i="16"/>
  <c r="B1131" i="16"/>
  <c r="B1132" i="16"/>
  <c r="B1133" i="16"/>
  <c r="B1134" i="16"/>
  <c r="B1135" i="16"/>
  <c r="B1136" i="16"/>
  <c r="Y1136" i="16" s="1"/>
  <c r="B1137" i="16"/>
  <c r="B1138" i="16"/>
  <c r="B1139" i="16"/>
  <c r="B1140" i="16"/>
  <c r="B1141" i="16"/>
  <c r="B1142" i="16"/>
  <c r="B1143" i="16"/>
  <c r="B1144" i="16"/>
  <c r="B1145" i="16"/>
  <c r="B1146" i="16"/>
  <c r="B1147" i="16"/>
  <c r="B1148" i="16"/>
  <c r="B1149" i="16"/>
  <c r="Y1149" i="16" s="1"/>
  <c r="B1150" i="16"/>
  <c r="B1151" i="16"/>
  <c r="B1152" i="16"/>
  <c r="B1153" i="16"/>
  <c r="Y1153" i="16"/>
  <c r="B1154" i="16"/>
  <c r="B1155" i="16"/>
  <c r="B1156" i="16"/>
  <c r="B1157" i="16"/>
  <c r="B1158" i="16"/>
  <c r="B1159" i="16"/>
  <c r="B1160" i="16"/>
  <c r="Y1160" i="16"/>
  <c r="B1161" i="16"/>
  <c r="B1162" i="16"/>
  <c r="B1163" i="16"/>
  <c r="Y1163" i="16" s="1"/>
  <c r="B1164" i="16"/>
  <c r="B1165" i="16"/>
  <c r="B1166" i="16"/>
  <c r="B1167" i="16"/>
  <c r="Y1167" i="16"/>
  <c r="B1168" i="16"/>
  <c r="B1169" i="16"/>
  <c r="B1170" i="16"/>
  <c r="B1171" i="16"/>
  <c r="Y1171" i="16" s="1"/>
  <c r="B1172" i="16"/>
  <c r="B1173" i="16"/>
  <c r="B1174" i="16"/>
  <c r="B1175" i="16"/>
  <c r="B1176" i="16"/>
  <c r="B1177" i="16"/>
  <c r="B1178" i="16"/>
  <c r="B1179" i="16"/>
  <c r="B1180" i="16"/>
  <c r="B1181" i="16"/>
  <c r="B1182" i="16"/>
  <c r="Y1182" i="16" s="1"/>
  <c r="B1183" i="16"/>
  <c r="Y1183" i="16" s="1"/>
  <c r="B1184" i="16"/>
  <c r="Y1184" i="16" s="1"/>
  <c r="B1185" i="16"/>
  <c r="B1186" i="16"/>
  <c r="Y1186" i="16"/>
  <c r="B1187" i="16"/>
  <c r="B1188" i="16"/>
  <c r="B1189" i="16"/>
  <c r="B1190" i="16"/>
  <c r="Y1190" i="16" s="1"/>
  <c r="B1191" i="16"/>
  <c r="Y1191" i="16" s="1"/>
  <c r="B1192" i="16"/>
  <c r="B1193" i="16"/>
  <c r="B1194" i="16"/>
  <c r="Y1194" i="16" s="1"/>
  <c r="B1195" i="16"/>
  <c r="B1196" i="16"/>
  <c r="B1197" i="16"/>
  <c r="B1198" i="16"/>
  <c r="Y1198" i="16"/>
  <c r="B1199" i="16"/>
  <c r="Y1199" i="16"/>
  <c r="B1200" i="16"/>
  <c r="B1201" i="16"/>
  <c r="B1202" i="16"/>
  <c r="B1203" i="16"/>
  <c r="B1204" i="16"/>
  <c r="B1205" i="16"/>
  <c r="B1206" i="16"/>
  <c r="Y1206" i="16"/>
  <c r="B1207" i="16"/>
  <c r="B1208" i="16"/>
  <c r="Y1208" i="16" s="1"/>
  <c r="B1209" i="16"/>
  <c r="B1210" i="16"/>
  <c r="Y1210" i="16"/>
  <c r="B1211" i="16"/>
  <c r="B1212" i="16"/>
  <c r="B1213" i="16"/>
  <c r="Y1213" i="16"/>
  <c r="B1214" i="16"/>
  <c r="Y1214" i="16"/>
  <c r="B1215" i="16"/>
  <c r="B1216" i="16"/>
  <c r="B1217" i="16"/>
  <c r="Y1217" i="16"/>
  <c r="B1218" i="16"/>
  <c r="B1219" i="16"/>
  <c r="B1220" i="16"/>
  <c r="B1221" i="16"/>
  <c r="B1222" i="16"/>
  <c r="B1223" i="16"/>
  <c r="B1224" i="16"/>
  <c r="B1225" i="16"/>
  <c r="B1226" i="16"/>
  <c r="B1227" i="16"/>
  <c r="Y1227" i="16" s="1"/>
  <c r="B1228" i="16"/>
  <c r="B1229" i="16"/>
  <c r="B1230" i="16"/>
  <c r="B1231" i="16"/>
  <c r="B1232" i="16"/>
  <c r="B1233" i="16"/>
  <c r="Y1233" i="16"/>
  <c r="B1234" i="16"/>
  <c r="Y1234" i="16"/>
  <c r="B1235" i="16"/>
  <c r="Y1235" i="16"/>
  <c r="B1236" i="16"/>
  <c r="B1237" i="16"/>
  <c r="Y1237" i="16" s="1"/>
  <c r="B1238" i="16"/>
  <c r="B1239" i="16"/>
  <c r="B1240" i="16"/>
  <c r="B1241" i="16"/>
  <c r="Y1241" i="16"/>
  <c r="B1242" i="16"/>
  <c r="B1243" i="16"/>
  <c r="B1244" i="16"/>
  <c r="B1245" i="16"/>
  <c r="Y1245" i="16" s="1"/>
  <c r="B1246" i="16"/>
  <c r="B1247" i="16"/>
  <c r="Y1247" i="16"/>
  <c r="B1248" i="16"/>
  <c r="Y1248" i="16"/>
  <c r="B1249" i="16"/>
  <c r="Y1249" i="16"/>
  <c r="B1250" i="16"/>
  <c r="B1251" i="16"/>
  <c r="Y1251" i="16" s="1"/>
  <c r="B1252" i="16"/>
  <c r="Y1252" i="16" s="1"/>
  <c r="B1253" i="16"/>
  <c r="B1254" i="16"/>
  <c r="Y1254" i="16"/>
  <c r="B1255" i="16"/>
  <c r="B1256" i="16"/>
  <c r="B1257" i="16"/>
  <c r="B1258" i="16"/>
  <c r="Y1258" i="16" s="1"/>
  <c r="B1259" i="16"/>
  <c r="B1260" i="16"/>
  <c r="B1261" i="16"/>
  <c r="B1262" i="16"/>
  <c r="B1263" i="16"/>
  <c r="B1264" i="16"/>
  <c r="B1265" i="16"/>
  <c r="B1266" i="16"/>
  <c r="Y1266" i="16"/>
  <c r="B1267" i="16"/>
  <c r="B1268" i="16"/>
  <c r="B1269" i="16"/>
  <c r="B1270" i="16"/>
  <c r="B1271" i="16"/>
  <c r="B1272" i="16"/>
  <c r="B1273" i="16"/>
  <c r="B1274" i="16"/>
  <c r="B1275" i="16"/>
  <c r="Y1275" i="16"/>
  <c r="B1276" i="16"/>
  <c r="B1277" i="16"/>
  <c r="B1278" i="16"/>
  <c r="B1279" i="16"/>
  <c r="B1280" i="16"/>
  <c r="B1281" i="16"/>
  <c r="B1282" i="16"/>
  <c r="B1283" i="16"/>
  <c r="B1284" i="16"/>
  <c r="B1285" i="16"/>
  <c r="B1286" i="16"/>
  <c r="B1287" i="16"/>
  <c r="B1288" i="16"/>
  <c r="Y1288" i="16"/>
  <c r="B1289" i="16"/>
  <c r="B1290" i="16"/>
  <c r="B1291" i="16"/>
  <c r="B1292" i="16"/>
  <c r="Y1292" i="16" s="1"/>
  <c r="B1293" i="16"/>
  <c r="B1294" i="16"/>
  <c r="Y1294" i="16"/>
  <c r="B1295" i="16"/>
  <c r="B1296" i="16"/>
  <c r="B1297" i="16"/>
  <c r="B1298" i="16"/>
  <c r="Y1298" i="16" s="1"/>
  <c r="B1299" i="16"/>
  <c r="B1300" i="16"/>
  <c r="B1301" i="16"/>
  <c r="B1302" i="16"/>
  <c r="B1303" i="16"/>
  <c r="B1304" i="16"/>
  <c r="B1305" i="16"/>
  <c r="B1306" i="16"/>
  <c r="Y1306" i="16"/>
  <c r="B1307" i="16"/>
  <c r="Y1307" i="16"/>
  <c r="B1308" i="16"/>
  <c r="B1309" i="16"/>
  <c r="B1310" i="16"/>
  <c r="Y1310" i="16"/>
  <c r="B1311" i="16"/>
  <c r="B1312" i="16"/>
  <c r="B1313" i="16"/>
  <c r="B1314" i="16"/>
  <c r="Y1314" i="16" s="1"/>
  <c r="B1315" i="16"/>
  <c r="B1316" i="16"/>
  <c r="B1317" i="16"/>
  <c r="B1318" i="16"/>
  <c r="Y1318" i="16"/>
  <c r="B1319" i="16"/>
  <c r="B1320" i="16"/>
  <c r="B1321" i="16"/>
  <c r="B1322" i="16"/>
  <c r="B1323" i="16"/>
  <c r="B1324" i="16"/>
  <c r="B1325" i="16"/>
  <c r="B1326" i="16"/>
  <c r="B1327" i="16"/>
  <c r="B1328" i="16"/>
  <c r="B1329" i="16"/>
  <c r="B1330" i="16"/>
  <c r="Y1330" i="16" s="1"/>
  <c r="B1331" i="16"/>
  <c r="B1332" i="16"/>
  <c r="B1333" i="16"/>
  <c r="B1334" i="16"/>
  <c r="Y1334" i="16"/>
  <c r="B1335" i="16"/>
  <c r="B1336" i="16"/>
  <c r="B1337" i="16"/>
  <c r="B1338" i="16"/>
  <c r="B1339" i="16"/>
  <c r="B1340" i="16"/>
  <c r="B1341" i="16"/>
  <c r="B1342" i="16"/>
  <c r="B1343" i="16"/>
  <c r="B1344" i="16"/>
  <c r="B1345" i="16"/>
  <c r="B1346" i="16"/>
  <c r="B1347" i="16"/>
  <c r="B1348" i="16"/>
  <c r="B1349" i="16"/>
  <c r="B1350" i="16"/>
  <c r="B1351" i="16"/>
  <c r="B1352" i="16"/>
  <c r="B1353" i="16"/>
  <c r="B1354" i="16"/>
  <c r="B1355" i="16"/>
  <c r="B1356" i="16"/>
  <c r="B1357" i="16"/>
  <c r="B1358" i="16"/>
  <c r="B1359" i="16"/>
  <c r="B1360" i="16"/>
  <c r="Y1360" i="16" s="1"/>
  <c r="B1361" i="16"/>
  <c r="B1362" i="16"/>
  <c r="B1363" i="16"/>
  <c r="B1364" i="16"/>
  <c r="Y1364" i="16"/>
  <c r="B1365" i="16"/>
  <c r="B1366" i="16"/>
  <c r="B1367" i="16"/>
  <c r="Y1367" i="16"/>
  <c r="B1368" i="16"/>
  <c r="B1369" i="16"/>
  <c r="B1370" i="16"/>
  <c r="B1371" i="16"/>
  <c r="B1372" i="16"/>
  <c r="B1373" i="16"/>
  <c r="B1374" i="16"/>
  <c r="B1375" i="16"/>
  <c r="B1376" i="16"/>
  <c r="B1377" i="16"/>
  <c r="B1378" i="16"/>
  <c r="B1379" i="16"/>
  <c r="B1380" i="16"/>
  <c r="B1381" i="16"/>
  <c r="B1382" i="16"/>
  <c r="B1383" i="16"/>
  <c r="B1384" i="16"/>
  <c r="B1385" i="16"/>
  <c r="B1386" i="16"/>
  <c r="B1387" i="16"/>
  <c r="B1388" i="16"/>
  <c r="B1389" i="16"/>
  <c r="B1390" i="16"/>
  <c r="B1391" i="16"/>
  <c r="Y1391" i="16" s="1"/>
  <c r="B1392" i="16"/>
  <c r="B1393" i="16"/>
  <c r="B1394" i="16"/>
  <c r="B1395" i="16"/>
  <c r="B1396" i="16"/>
  <c r="B1397" i="16"/>
  <c r="B1398" i="16"/>
  <c r="B1399" i="16"/>
  <c r="B1400" i="16"/>
  <c r="B1401" i="16"/>
  <c r="B1402" i="16"/>
  <c r="B1403" i="16"/>
  <c r="B1404" i="16"/>
  <c r="B1405" i="16"/>
  <c r="B1406" i="16"/>
  <c r="B1407" i="16"/>
  <c r="B1408" i="16"/>
  <c r="B1409" i="16"/>
  <c r="B1410" i="16"/>
  <c r="B1411" i="16"/>
  <c r="B1412" i="16"/>
  <c r="B1413" i="16"/>
  <c r="B1414" i="16"/>
  <c r="B1415" i="16"/>
  <c r="B1416" i="16"/>
  <c r="B1417" i="16"/>
  <c r="B1418" i="16"/>
  <c r="B1419" i="16"/>
  <c r="B1420" i="16"/>
  <c r="B1421" i="16"/>
  <c r="B1422" i="16"/>
  <c r="B1423" i="16"/>
  <c r="B1424" i="16"/>
  <c r="B1425" i="16"/>
  <c r="B1426" i="16"/>
  <c r="B1427" i="16"/>
  <c r="B1428" i="16"/>
  <c r="B1429" i="16"/>
  <c r="B1430" i="16"/>
  <c r="B1431" i="16"/>
  <c r="B1432" i="16"/>
  <c r="B1433" i="16"/>
  <c r="B1434" i="16"/>
  <c r="B1435" i="16"/>
  <c r="B1436" i="16"/>
  <c r="B1437" i="16"/>
  <c r="B1438" i="16"/>
  <c r="B1439" i="16"/>
  <c r="B1440" i="16"/>
  <c r="B1441" i="16"/>
  <c r="B1442" i="16"/>
  <c r="B1443" i="16"/>
  <c r="Y1443" i="16"/>
  <c r="B1444" i="16"/>
  <c r="B1445" i="16"/>
  <c r="B1446" i="16"/>
  <c r="B1447" i="16"/>
  <c r="B1448" i="16"/>
  <c r="B1449" i="16"/>
  <c r="B1450" i="16"/>
  <c r="B1451" i="16"/>
  <c r="Y1451" i="16" s="1"/>
  <c r="B1452" i="16"/>
  <c r="B1453" i="16"/>
  <c r="B1454" i="16"/>
  <c r="B1455" i="16"/>
  <c r="Y1455" i="16"/>
  <c r="B1456" i="16"/>
  <c r="B1457" i="16"/>
  <c r="B1458" i="16"/>
  <c r="B1459" i="16"/>
  <c r="B1460" i="16"/>
  <c r="B1461" i="16"/>
  <c r="Y1461" i="16" s="1"/>
  <c r="B1462" i="16"/>
  <c r="B1463" i="16"/>
  <c r="B1464" i="16"/>
  <c r="Y1464" i="16" s="1"/>
  <c r="B1465" i="16"/>
  <c r="B1466" i="16"/>
  <c r="B1467" i="16"/>
  <c r="B1468" i="16"/>
  <c r="B1469" i="16"/>
  <c r="B1470" i="16"/>
  <c r="B1471" i="16"/>
  <c r="B1472" i="16"/>
  <c r="B1473" i="16"/>
  <c r="B1474" i="16"/>
  <c r="B1475" i="16"/>
  <c r="Y1475" i="16"/>
  <c r="B1476" i="16"/>
  <c r="Y1476" i="16"/>
  <c r="B1477" i="16"/>
  <c r="B1478" i="16"/>
  <c r="B1479" i="16"/>
  <c r="B1480" i="16"/>
  <c r="B1481" i="16"/>
  <c r="B1482" i="16"/>
  <c r="B1483" i="16"/>
  <c r="B1484" i="16"/>
  <c r="B1485" i="16"/>
  <c r="B1486" i="16"/>
  <c r="B1487" i="16"/>
  <c r="B1488" i="16"/>
  <c r="B1489" i="16"/>
  <c r="B1490" i="16"/>
  <c r="B1491" i="16"/>
  <c r="B1492" i="16"/>
  <c r="B1493" i="16"/>
  <c r="B1494" i="16"/>
  <c r="B1495" i="16"/>
  <c r="B1496" i="16"/>
  <c r="B1497" i="16"/>
  <c r="B1498" i="16"/>
  <c r="B1499" i="16"/>
  <c r="B1500" i="16"/>
  <c r="B1501" i="16"/>
  <c r="B1502" i="16"/>
  <c r="B1503" i="16"/>
  <c r="B1504" i="16"/>
  <c r="B1505" i="16"/>
  <c r="Y1505" i="16"/>
  <c r="B1506" i="16"/>
  <c r="B1507" i="16"/>
  <c r="B1508" i="16"/>
  <c r="B1509" i="16"/>
  <c r="Y1509" i="16" s="1"/>
  <c r="B1510" i="16"/>
  <c r="B1511" i="16"/>
  <c r="B1512" i="16"/>
  <c r="B1513" i="16"/>
  <c r="Y1513" i="16"/>
  <c r="B1514" i="16"/>
  <c r="Y1514" i="16"/>
  <c r="B1515" i="16"/>
  <c r="B1516" i="16"/>
  <c r="B1517" i="16"/>
  <c r="B1518" i="16"/>
  <c r="B1519" i="16"/>
  <c r="B1520" i="16"/>
  <c r="B1521" i="16"/>
  <c r="B1522" i="16"/>
  <c r="B1523" i="16"/>
  <c r="B1524" i="16"/>
  <c r="B1525" i="16"/>
  <c r="B1526" i="16"/>
  <c r="B1527" i="16"/>
  <c r="B1528" i="16"/>
  <c r="Y1528" i="16" s="1"/>
  <c r="B1529" i="16"/>
  <c r="B1530" i="16"/>
  <c r="B1531" i="16"/>
  <c r="B1532" i="16"/>
  <c r="Y1532" i="16" s="1"/>
  <c r="B1533" i="16"/>
  <c r="B1534" i="16"/>
  <c r="B1535" i="16"/>
  <c r="B1536" i="16"/>
  <c r="B1537" i="16"/>
  <c r="B1538" i="16"/>
  <c r="Y1538" i="16"/>
  <c r="B1539" i="16"/>
  <c r="B1540" i="16"/>
  <c r="B1541" i="16"/>
  <c r="B1542" i="16"/>
  <c r="Y1542" i="16" s="1"/>
  <c r="B1543" i="16"/>
  <c r="B1544" i="16"/>
  <c r="B1545" i="16"/>
  <c r="B1546" i="16"/>
  <c r="B1547" i="16"/>
  <c r="B1548" i="16"/>
  <c r="B1549" i="16"/>
  <c r="B1550" i="16"/>
  <c r="Y1550" i="16"/>
  <c r="B1551" i="16"/>
  <c r="B1552" i="16"/>
  <c r="B1553" i="16"/>
  <c r="B1554" i="16"/>
  <c r="Y1554" i="16" s="1"/>
  <c r="B1555" i="16"/>
  <c r="B1556" i="16"/>
  <c r="B1557" i="16"/>
  <c r="B1558" i="16"/>
  <c r="B1559" i="16"/>
  <c r="B1560" i="16"/>
  <c r="B1561" i="16"/>
  <c r="Y1561" i="16" s="1"/>
  <c r="B1562" i="16"/>
  <c r="B1563" i="16"/>
  <c r="B1564" i="16"/>
  <c r="B1565" i="16"/>
  <c r="Y1565" i="16"/>
  <c r="B1566" i="16"/>
  <c r="B1567" i="16"/>
  <c r="B1568" i="16"/>
  <c r="B1569" i="16"/>
  <c r="Y1569" i="16" s="1"/>
  <c r="B1570" i="16"/>
  <c r="B1571" i="16"/>
  <c r="B1572" i="16"/>
  <c r="B1573" i="16"/>
  <c r="B1574" i="16"/>
  <c r="B1575" i="16"/>
  <c r="B1576" i="16"/>
  <c r="B1577" i="16"/>
  <c r="B1578" i="16"/>
  <c r="B1579" i="16"/>
  <c r="B1580" i="16"/>
  <c r="B1581" i="16"/>
  <c r="B1582" i="16"/>
  <c r="B1583" i="16"/>
  <c r="B1584" i="16"/>
  <c r="B1585" i="16"/>
  <c r="B1586" i="16"/>
  <c r="Y1586" i="16" s="1"/>
  <c r="B1587" i="16"/>
  <c r="B1588" i="16"/>
  <c r="B1589" i="16"/>
  <c r="B1590" i="16"/>
  <c r="B1591" i="16"/>
  <c r="B1592" i="16"/>
  <c r="B1593" i="16"/>
  <c r="B1594" i="16"/>
  <c r="B1595" i="16"/>
  <c r="B1596" i="16"/>
  <c r="B1597" i="16"/>
  <c r="B1598" i="16"/>
  <c r="B1599" i="16"/>
  <c r="B1600" i="16"/>
  <c r="B1601" i="16"/>
  <c r="B1602" i="16"/>
  <c r="Y1602" i="16" s="1"/>
  <c r="B1603" i="16"/>
  <c r="B1604" i="16"/>
  <c r="B1605" i="16"/>
  <c r="B1606" i="16"/>
  <c r="Y1606" i="16"/>
  <c r="B1607" i="16"/>
  <c r="B1608" i="16"/>
  <c r="B1609" i="16"/>
  <c r="B1610" i="16"/>
  <c r="B1611" i="16"/>
  <c r="Y1611" i="16"/>
  <c r="B1612" i="16"/>
  <c r="B1613" i="16"/>
  <c r="B1614" i="16"/>
  <c r="B1615" i="16"/>
  <c r="B1616" i="16"/>
  <c r="B1617" i="16"/>
  <c r="B1618" i="16"/>
  <c r="B1619" i="16"/>
  <c r="B1620" i="16"/>
  <c r="B1621" i="16"/>
  <c r="B1622" i="16"/>
  <c r="B1623" i="16"/>
  <c r="B1624" i="16"/>
  <c r="B1625" i="16"/>
  <c r="B1626" i="16"/>
  <c r="B1627" i="16"/>
  <c r="Y1627" i="16" s="1"/>
  <c r="B1628" i="16"/>
  <c r="B1629" i="16"/>
  <c r="B1630" i="16"/>
  <c r="Y1630" i="16" s="1"/>
  <c r="B1631" i="16"/>
  <c r="B1632" i="16"/>
  <c r="B1633" i="16"/>
  <c r="B1634" i="16"/>
  <c r="B1635" i="16"/>
  <c r="B1636" i="16"/>
  <c r="B1637" i="16"/>
  <c r="B1638" i="16"/>
  <c r="B1639" i="16"/>
  <c r="B1640" i="16"/>
  <c r="B1641" i="16"/>
  <c r="B1642" i="16"/>
  <c r="B1643" i="16"/>
  <c r="B1644" i="16"/>
  <c r="B1645" i="16"/>
  <c r="B1646" i="16"/>
  <c r="B1647" i="16"/>
  <c r="B1648" i="16"/>
  <c r="B1649" i="16"/>
  <c r="B1650" i="16"/>
  <c r="Y1650" i="16"/>
  <c r="B1651" i="16"/>
  <c r="B1652" i="16"/>
  <c r="B1653" i="16"/>
  <c r="B1654" i="16"/>
  <c r="Y1654" i="16" s="1"/>
  <c r="B1655" i="16"/>
  <c r="B1656" i="16"/>
  <c r="B1657" i="16"/>
  <c r="B1658" i="16"/>
  <c r="B1659" i="16"/>
  <c r="Y1659" i="16" s="1"/>
  <c r="B1660" i="16"/>
  <c r="B1661" i="16"/>
  <c r="B1662" i="16"/>
  <c r="Y1662" i="16" s="1"/>
  <c r="B1663" i="16"/>
  <c r="B1664" i="16"/>
  <c r="B1665" i="16"/>
  <c r="B1666" i="16"/>
  <c r="Y1666" i="16"/>
  <c r="B1667" i="16"/>
  <c r="B1668" i="16"/>
  <c r="B1669" i="16"/>
  <c r="B1670" i="16"/>
  <c r="Y1670" i="16" s="1"/>
  <c r="B1671" i="16"/>
  <c r="Y1671" i="16" s="1"/>
  <c r="B1672" i="16"/>
  <c r="B1673" i="16"/>
  <c r="B1674" i="16"/>
  <c r="Y1674" i="16" s="1"/>
  <c r="B1675" i="16"/>
  <c r="B1676" i="16"/>
  <c r="Y1676" i="16"/>
  <c r="B1677" i="16"/>
  <c r="B1678" i="16"/>
  <c r="B1679" i="16"/>
  <c r="B1680" i="16"/>
  <c r="B1681" i="16"/>
  <c r="B1682" i="16"/>
  <c r="B1683" i="16"/>
  <c r="B1684" i="16"/>
  <c r="B1685" i="16"/>
  <c r="B1686" i="16"/>
  <c r="B1687" i="16"/>
  <c r="B1688" i="16"/>
  <c r="Y1688" i="16"/>
  <c r="B1689" i="16"/>
  <c r="B1690" i="16"/>
  <c r="B1691" i="16"/>
  <c r="B1692" i="16"/>
  <c r="B1693" i="16"/>
  <c r="B1694" i="16"/>
  <c r="B1695" i="16"/>
  <c r="B1696" i="16"/>
  <c r="Y1696" i="16" s="1"/>
  <c r="B1697" i="16"/>
  <c r="B1698" i="16"/>
  <c r="B1699" i="16"/>
  <c r="B1700" i="16"/>
  <c r="Y1700" i="16"/>
  <c r="B1701" i="16"/>
  <c r="B1702" i="16"/>
  <c r="B1703" i="16"/>
  <c r="B1704" i="16"/>
  <c r="Y1704" i="16" s="1"/>
  <c r="B1705" i="16"/>
  <c r="B1706" i="16"/>
  <c r="B1707" i="16"/>
  <c r="B1708" i="16"/>
  <c r="B1709" i="16"/>
  <c r="B1710" i="16"/>
  <c r="B1711" i="16"/>
  <c r="B1712" i="16"/>
  <c r="B1713" i="16"/>
  <c r="B1714" i="16"/>
  <c r="B1715" i="16"/>
  <c r="B1716" i="16"/>
  <c r="Y1716" i="16" s="1"/>
  <c r="B1717" i="16"/>
  <c r="B1718" i="16"/>
  <c r="B1719" i="16"/>
  <c r="Y1719" i="16" s="1"/>
  <c r="B1720" i="16"/>
  <c r="B1721" i="16"/>
  <c r="B1722" i="16"/>
  <c r="B1723" i="16"/>
  <c r="B1724" i="16"/>
  <c r="Y1724" i="16"/>
  <c r="B1725" i="16"/>
  <c r="B1726" i="16"/>
  <c r="B1727" i="16"/>
  <c r="Y1727" i="16"/>
  <c r="B1728" i="16"/>
  <c r="B1729" i="16"/>
  <c r="B1730" i="16"/>
  <c r="B1731" i="16"/>
  <c r="B1732" i="16"/>
  <c r="B1733" i="16"/>
  <c r="B1734" i="16"/>
  <c r="B1735" i="16"/>
  <c r="B1736" i="16"/>
  <c r="B1737" i="16"/>
  <c r="Y1737" i="16"/>
  <c r="B1738" i="16"/>
  <c r="B1739" i="16"/>
  <c r="B1740" i="16"/>
  <c r="B1741" i="16"/>
  <c r="B1742" i="16"/>
  <c r="B1743" i="16"/>
  <c r="Y1743" i="16" s="1"/>
  <c r="B1744" i="16"/>
  <c r="B1745" i="16"/>
  <c r="B1746" i="16"/>
  <c r="B1747" i="16"/>
  <c r="B1748" i="16"/>
  <c r="B1749" i="16"/>
  <c r="B1750" i="16"/>
  <c r="B1751" i="16"/>
  <c r="B1752" i="16"/>
  <c r="Y1752" i="16" s="1"/>
  <c r="B1753" i="16"/>
  <c r="B1754" i="16"/>
  <c r="Y1754" i="16"/>
  <c r="B1755" i="16"/>
  <c r="B1756" i="16"/>
  <c r="Y1756" i="16" s="1"/>
  <c r="B1757" i="16"/>
  <c r="Y1757" i="16" s="1"/>
  <c r="B1758" i="16"/>
  <c r="Y1758" i="16" s="1"/>
  <c r="B1759" i="16"/>
  <c r="B1760" i="16"/>
  <c r="B1761" i="16"/>
  <c r="B1762" i="16"/>
  <c r="B1763" i="16"/>
  <c r="B1764" i="16"/>
  <c r="B1765" i="16"/>
  <c r="B1766" i="16"/>
  <c r="B1767" i="16"/>
  <c r="B1768" i="16"/>
  <c r="Y1768" i="16"/>
  <c r="B1769" i="16"/>
  <c r="B1770" i="16"/>
  <c r="Y1770" i="16" s="1"/>
  <c r="B1771" i="16"/>
  <c r="B1772" i="16"/>
  <c r="B1773" i="16"/>
  <c r="Y1773" i="16" s="1"/>
  <c r="B1774" i="16"/>
  <c r="Y1774" i="16" s="1"/>
  <c r="B1775" i="16"/>
  <c r="B1776" i="16"/>
  <c r="B1777" i="16"/>
  <c r="B1778" i="16"/>
  <c r="Y1778" i="16"/>
  <c r="B1779" i="16"/>
  <c r="B1780" i="16"/>
  <c r="B1781" i="16"/>
  <c r="B1782" i="16"/>
  <c r="Y1782" i="16"/>
  <c r="B1783" i="16"/>
  <c r="B1784" i="16"/>
  <c r="B1785" i="16"/>
  <c r="Y1785" i="16"/>
  <c r="B1786" i="16"/>
  <c r="B1787" i="16"/>
  <c r="B1788" i="16"/>
  <c r="B1789" i="16"/>
  <c r="B1790" i="16"/>
  <c r="B1791" i="16"/>
  <c r="B1792" i="16"/>
  <c r="B1793" i="16"/>
  <c r="B1794" i="16"/>
  <c r="B1795" i="16"/>
  <c r="B1796" i="16"/>
  <c r="B1797" i="16"/>
  <c r="Y1797" i="16" s="1"/>
  <c r="B1798" i="16"/>
  <c r="B1799" i="16"/>
  <c r="B1800" i="16"/>
  <c r="B1801" i="16"/>
  <c r="B1802" i="16"/>
  <c r="B1803" i="16"/>
  <c r="B1804" i="16"/>
  <c r="Y1804" i="16" s="1"/>
  <c r="B1805" i="16"/>
  <c r="B1806" i="16"/>
  <c r="B1807" i="16"/>
  <c r="B1808" i="16"/>
  <c r="B1809" i="16"/>
  <c r="B1810" i="16"/>
  <c r="B1811" i="16"/>
  <c r="Y1811" i="16" s="1"/>
  <c r="B1812" i="16"/>
  <c r="B1813" i="16"/>
  <c r="B1814" i="16"/>
  <c r="B1815" i="16"/>
  <c r="B1816" i="16"/>
  <c r="B1817" i="16"/>
  <c r="B1818" i="16"/>
  <c r="B1819" i="16"/>
  <c r="B1820" i="16"/>
  <c r="Y1820" i="16"/>
  <c r="B1821" i="16"/>
  <c r="B1822" i="16"/>
  <c r="Y1822" i="16" s="1"/>
  <c r="B1823" i="16"/>
  <c r="B1824" i="16"/>
  <c r="B1825" i="16"/>
  <c r="B1826" i="16"/>
  <c r="Y1826" i="16"/>
  <c r="B1827" i="16"/>
  <c r="B1828" i="16"/>
  <c r="Y1828" i="16" s="1"/>
  <c r="B1829" i="16"/>
  <c r="B1830" i="16"/>
  <c r="Y1830" i="16"/>
  <c r="B1831" i="16"/>
  <c r="B1832" i="16"/>
  <c r="Y1832" i="16" s="1"/>
  <c r="B1833" i="16"/>
  <c r="B1834" i="16"/>
  <c r="B1835" i="16"/>
  <c r="B1836" i="16"/>
  <c r="B1837" i="16"/>
  <c r="Y1837" i="16" s="1"/>
  <c r="B1838" i="16"/>
  <c r="B1839" i="16"/>
  <c r="B1840" i="16"/>
  <c r="Y1840" i="16" s="1"/>
  <c r="B1841" i="16"/>
  <c r="B1842" i="16"/>
  <c r="Y1842" i="16"/>
  <c r="B1843" i="16"/>
  <c r="B1844" i="16"/>
  <c r="Y1844" i="16" s="1"/>
  <c r="B1845" i="16"/>
  <c r="B1846" i="16"/>
  <c r="B1847" i="16"/>
  <c r="B1848" i="16"/>
  <c r="B1849" i="16"/>
  <c r="B1850" i="16"/>
  <c r="B1851" i="16"/>
  <c r="B1852" i="16"/>
  <c r="B1853" i="16"/>
  <c r="B1854" i="16"/>
  <c r="B1855" i="16"/>
  <c r="B1856" i="16"/>
  <c r="B1857" i="16"/>
  <c r="B1858" i="16"/>
  <c r="B1859" i="16"/>
  <c r="B1860" i="16"/>
  <c r="Y1860" i="16"/>
  <c r="B1861" i="16"/>
  <c r="B1862" i="16"/>
  <c r="B1863" i="16"/>
  <c r="B1864" i="16"/>
  <c r="Y1864" i="16" s="1"/>
  <c r="B1865" i="16"/>
  <c r="B1866" i="16"/>
  <c r="B1867" i="16"/>
  <c r="B1868" i="16"/>
  <c r="B1869" i="16"/>
  <c r="B1870" i="16"/>
  <c r="B1871" i="16"/>
  <c r="B1872" i="16"/>
  <c r="B1873" i="16"/>
  <c r="B1874" i="16"/>
  <c r="B1875" i="16"/>
  <c r="B1876" i="16"/>
  <c r="B1877" i="16"/>
  <c r="B1878" i="16"/>
  <c r="B1879" i="16"/>
  <c r="B1880" i="16"/>
  <c r="B1881" i="16"/>
  <c r="B1882" i="16"/>
  <c r="B1883" i="16"/>
  <c r="B1884" i="16"/>
  <c r="B1885" i="16"/>
  <c r="B1886" i="16"/>
  <c r="B1887" i="16"/>
  <c r="B1888" i="16"/>
  <c r="B1889" i="16"/>
  <c r="B1890" i="16"/>
  <c r="B1891" i="16"/>
  <c r="B1892" i="16"/>
  <c r="B1893" i="16"/>
  <c r="B1894" i="16"/>
  <c r="B1895" i="16"/>
  <c r="B1896" i="16"/>
  <c r="B1897" i="16"/>
  <c r="B1898" i="16"/>
  <c r="B1899" i="16"/>
  <c r="B1900" i="16"/>
  <c r="B1901" i="16"/>
  <c r="Y1901" i="16" s="1"/>
  <c r="B1902" i="16"/>
  <c r="B1903" i="16"/>
  <c r="B1904" i="16"/>
  <c r="B1905" i="16"/>
  <c r="Y1905" i="16"/>
  <c r="B1906" i="16"/>
  <c r="B1907" i="16"/>
  <c r="B1908" i="16"/>
  <c r="Y1908" i="16"/>
  <c r="B1909" i="16"/>
  <c r="B1910" i="16"/>
  <c r="B1911" i="16"/>
  <c r="Y1911" i="16"/>
  <c r="B1912" i="16"/>
  <c r="B1913" i="16"/>
  <c r="B1914" i="16"/>
  <c r="B1915" i="16"/>
  <c r="B1916" i="16"/>
  <c r="Y1916" i="16"/>
  <c r="B1917" i="16"/>
  <c r="B1918" i="16"/>
  <c r="Y1918" i="16" s="1"/>
  <c r="B1919" i="16"/>
  <c r="B1920" i="16"/>
  <c r="B1921" i="16"/>
  <c r="B1922" i="16"/>
  <c r="B1923" i="16"/>
  <c r="B1924" i="16"/>
  <c r="B1925" i="16"/>
  <c r="B1926" i="16"/>
  <c r="Y1926" i="16"/>
  <c r="B1927" i="16"/>
  <c r="B1928" i="16"/>
  <c r="B1929" i="16"/>
  <c r="B1930" i="16"/>
  <c r="Y1930" i="16" s="1"/>
  <c r="B1931" i="16"/>
  <c r="B1932" i="16"/>
  <c r="B1933" i="16"/>
  <c r="B1934" i="16"/>
  <c r="Y1934" i="16"/>
  <c r="B1935" i="16"/>
  <c r="B1936" i="16"/>
  <c r="B1937" i="16"/>
  <c r="B1938" i="16"/>
  <c r="B1939" i="16"/>
  <c r="B1940" i="16"/>
  <c r="B1941" i="16"/>
  <c r="B1942" i="16"/>
  <c r="Y1942" i="16" s="1"/>
  <c r="B1943" i="16"/>
  <c r="B1944" i="16"/>
  <c r="Y1944" i="16"/>
  <c r="B1945" i="16"/>
  <c r="B1946" i="16"/>
  <c r="Y1946" i="16" s="1"/>
  <c r="B1947" i="16"/>
  <c r="Y1947" i="16" s="1"/>
  <c r="B1948" i="16"/>
  <c r="B1949" i="16"/>
  <c r="B1950" i="16"/>
  <c r="Y1950" i="16" s="1"/>
  <c r="B1951" i="16"/>
  <c r="B1952" i="16"/>
  <c r="B1953" i="16"/>
  <c r="B1954" i="16"/>
  <c r="B1955" i="16"/>
  <c r="B1956" i="16"/>
  <c r="B1957" i="16"/>
  <c r="B1958" i="16"/>
  <c r="B1959" i="16"/>
  <c r="B1960" i="16"/>
  <c r="B1961" i="16"/>
  <c r="B1962" i="16"/>
  <c r="Y1962" i="16"/>
  <c r="B1963" i="16"/>
  <c r="B1964" i="16"/>
  <c r="B1965" i="16"/>
  <c r="B1966" i="16"/>
  <c r="Y1966" i="16" s="1"/>
  <c r="B1967" i="16"/>
  <c r="B1968" i="16"/>
  <c r="B1969" i="16"/>
  <c r="B1970" i="16"/>
  <c r="B1971" i="16"/>
  <c r="B1972" i="16"/>
  <c r="B1973" i="16"/>
  <c r="Y1973" i="16" s="1"/>
  <c r="B1974" i="16"/>
  <c r="B1975" i="16"/>
  <c r="B1976" i="16"/>
  <c r="B1977" i="16"/>
  <c r="B1978" i="16"/>
  <c r="B1979" i="16"/>
  <c r="B1980" i="16"/>
  <c r="B1981" i="16"/>
  <c r="B1982" i="16"/>
  <c r="B1983" i="16"/>
  <c r="B1984" i="16"/>
  <c r="B1985" i="16"/>
  <c r="B1986" i="16"/>
  <c r="B1987" i="16"/>
  <c r="B1988" i="16"/>
  <c r="B1989" i="16"/>
  <c r="B1990" i="16"/>
  <c r="B1991" i="16"/>
  <c r="B1992" i="16"/>
  <c r="B1993" i="16"/>
  <c r="Y1993" i="16"/>
  <c r="B1994" i="16"/>
  <c r="B1995" i="16"/>
  <c r="Y1995" i="16" s="1"/>
  <c r="B1996" i="16"/>
  <c r="Y1996" i="16" s="1"/>
  <c r="B1997" i="16"/>
  <c r="B1998" i="16"/>
  <c r="B1999" i="16"/>
  <c r="B2000" i="16"/>
  <c r="B2001" i="16"/>
  <c r="B2002" i="16"/>
  <c r="Y2002" i="16"/>
  <c r="B2003" i="16"/>
  <c r="B2004" i="16"/>
  <c r="B2005" i="16"/>
  <c r="B2006" i="16"/>
  <c r="Y2006" i="16" s="1"/>
  <c r="B2007" i="16"/>
  <c r="B2008" i="16"/>
  <c r="B2009" i="16"/>
  <c r="B2010" i="16"/>
  <c r="Y2010" i="16"/>
  <c r="B2011" i="16"/>
  <c r="B2012" i="16"/>
  <c r="B2013" i="16"/>
  <c r="B2014" i="16"/>
  <c r="Y2014" i="16" s="1"/>
  <c r="B2015" i="16"/>
  <c r="Y2015" i="16" s="1"/>
  <c r="B2016" i="16"/>
  <c r="B2017" i="16"/>
  <c r="B2018" i="16"/>
  <c r="Y2018" i="16" s="1"/>
  <c r="B2019" i="16"/>
  <c r="B2020" i="16"/>
  <c r="B2021" i="16"/>
  <c r="B2022" i="16"/>
  <c r="B2023" i="16"/>
  <c r="Y2023" i="16" s="1"/>
  <c r="B2024" i="16"/>
  <c r="B2025" i="16"/>
  <c r="B2026" i="16"/>
  <c r="B2027" i="16"/>
  <c r="Y2027" i="16"/>
  <c r="B2028" i="16"/>
  <c r="B2029" i="16"/>
  <c r="B2030" i="16"/>
  <c r="B2031" i="16"/>
  <c r="Y2031" i="16" s="1"/>
  <c r="B2032" i="16"/>
  <c r="B2033" i="16"/>
  <c r="B2034" i="16"/>
  <c r="B2035" i="16"/>
  <c r="B2036" i="16"/>
  <c r="B2037" i="16"/>
  <c r="B2038" i="16"/>
  <c r="B2039" i="16"/>
  <c r="B2040" i="16"/>
  <c r="B2041" i="16"/>
  <c r="B2042" i="16"/>
  <c r="Y2042" i="16" s="1"/>
  <c r="B2043" i="16"/>
  <c r="B2044" i="16"/>
  <c r="B2045" i="16"/>
  <c r="Y2045" i="16" s="1"/>
  <c r="B2046" i="16"/>
  <c r="Y2046" i="16" s="1"/>
  <c r="B2047" i="16"/>
  <c r="B2048" i="16"/>
  <c r="B2049" i="16"/>
  <c r="B2050" i="16"/>
  <c r="Y2050" i="16"/>
  <c r="B2051" i="16"/>
  <c r="B2052" i="16"/>
  <c r="B2053" i="16"/>
  <c r="B2054" i="16"/>
  <c r="B2055" i="16"/>
  <c r="B2056" i="16"/>
  <c r="B2057" i="16"/>
  <c r="B2058" i="16"/>
  <c r="B2059" i="16"/>
  <c r="B2060" i="16"/>
  <c r="B2061" i="16"/>
  <c r="B2062" i="16"/>
  <c r="B2063" i="16"/>
  <c r="B2064" i="16"/>
  <c r="B2065" i="16"/>
  <c r="B2066" i="16"/>
  <c r="B2067" i="16"/>
  <c r="B2068" i="16"/>
  <c r="B2069" i="16"/>
  <c r="B2070" i="16"/>
  <c r="B2071" i="16"/>
  <c r="B2072" i="16"/>
  <c r="B2073" i="16"/>
  <c r="Y2073" i="16"/>
  <c r="B2074" i="16"/>
  <c r="B2075" i="16"/>
  <c r="B2076" i="16"/>
  <c r="Y2076" i="16"/>
  <c r="B2077" i="16"/>
  <c r="B2078" i="16"/>
  <c r="B2079" i="16"/>
  <c r="B2080" i="16"/>
  <c r="Y2080" i="16" s="1"/>
  <c r="B2081" i="16"/>
  <c r="B2082" i="16"/>
  <c r="B2083" i="16"/>
  <c r="B2084" i="16"/>
  <c r="B2085" i="16"/>
  <c r="B2086" i="16"/>
  <c r="B2087" i="16"/>
  <c r="B2088" i="16"/>
  <c r="B2089" i="16"/>
  <c r="B2090" i="16"/>
  <c r="B2091" i="16"/>
  <c r="Y2091" i="16" s="1"/>
  <c r="B2092" i="16"/>
  <c r="B2093" i="16"/>
  <c r="B2094" i="16"/>
  <c r="Y2094" i="16" s="1"/>
  <c r="B2095" i="16"/>
  <c r="B2096" i="16"/>
  <c r="B2097" i="16"/>
  <c r="B2098" i="16"/>
  <c r="Y2098" i="16"/>
  <c r="B2099" i="16"/>
  <c r="B2100" i="16"/>
  <c r="B2101" i="16"/>
  <c r="B2102" i="16"/>
  <c r="Y2102" i="16" s="1"/>
  <c r="B2103" i="16"/>
  <c r="B2104" i="16"/>
  <c r="B2105" i="16"/>
  <c r="B2106" i="16"/>
  <c r="Y2106" i="16"/>
  <c r="B2107" i="16"/>
  <c r="B2108" i="16"/>
  <c r="B2109" i="16"/>
  <c r="B2110" i="16"/>
  <c r="Y2110" i="16" s="1"/>
  <c r="B2111" i="16"/>
  <c r="B2112" i="16"/>
  <c r="B2113" i="16"/>
  <c r="B2114" i="16"/>
  <c r="Y2114" i="16"/>
  <c r="B2115" i="16"/>
  <c r="B2116" i="16"/>
  <c r="B2117" i="16"/>
  <c r="B2118" i="16"/>
  <c r="B2119" i="16"/>
  <c r="B2120" i="16"/>
  <c r="B2121" i="16"/>
  <c r="B2122" i="16"/>
  <c r="B2123" i="16"/>
  <c r="Y2123" i="16"/>
  <c r="B2124" i="16"/>
  <c r="B2125" i="16"/>
  <c r="B2126" i="16"/>
  <c r="B2127" i="16"/>
  <c r="B2128" i="16"/>
  <c r="B2129" i="16"/>
  <c r="B2130" i="16"/>
  <c r="B2131" i="16"/>
  <c r="B2132" i="16"/>
  <c r="B2133" i="16"/>
  <c r="B2134" i="16"/>
  <c r="B2135" i="16"/>
  <c r="Y2135" i="16" s="1"/>
  <c r="B2136" i="16"/>
  <c r="B2137" i="16"/>
  <c r="B2138" i="16"/>
  <c r="B2139" i="16"/>
  <c r="B2140" i="16"/>
  <c r="B2141" i="16"/>
  <c r="B2142" i="16"/>
  <c r="B2143" i="16"/>
  <c r="B2144" i="16"/>
  <c r="B2145" i="16"/>
  <c r="B2146" i="16"/>
  <c r="B2147" i="16"/>
  <c r="B2148" i="16"/>
  <c r="B2149" i="16"/>
  <c r="B2150" i="16"/>
  <c r="B2151" i="16"/>
  <c r="Y2151" i="16"/>
  <c r="B2152" i="16"/>
  <c r="B2153" i="16"/>
  <c r="B2154" i="16"/>
  <c r="B2155" i="16"/>
  <c r="Y2155" i="16" s="1"/>
  <c r="B2156" i="16"/>
  <c r="B2157" i="16"/>
  <c r="B2158" i="16"/>
  <c r="B2159" i="16"/>
  <c r="B2160" i="16"/>
  <c r="B2161" i="16"/>
  <c r="B2162" i="16"/>
  <c r="B2163" i="16"/>
  <c r="B2164" i="16"/>
  <c r="B2165" i="16"/>
  <c r="Y2165" i="16"/>
  <c r="B2166" i="16"/>
  <c r="B2167" i="16"/>
  <c r="B2168" i="16"/>
  <c r="B2169" i="16"/>
  <c r="B2170" i="16"/>
  <c r="Y2170" i="16"/>
  <c r="B2171" i="16"/>
  <c r="B2172" i="16"/>
  <c r="B2173" i="16"/>
  <c r="B2174" i="16"/>
  <c r="Y2174" i="16" s="1"/>
  <c r="B2175" i="16"/>
  <c r="B2176" i="16"/>
  <c r="B2177" i="16"/>
  <c r="B2178" i="16"/>
  <c r="Y2178" i="16"/>
  <c r="B2179" i="16"/>
  <c r="B2180" i="16"/>
  <c r="B2181" i="16"/>
  <c r="B2182" i="16"/>
  <c r="B2184" i="16"/>
  <c r="B2185" i="16"/>
  <c r="B2186" i="16"/>
  <c r="B2187" i="16"/>
  <c r="B2188" i="16"/>
  <c r="B2189" i="16"/>
  <c r="B2190" i="16"/>
  <c r="B2191" i="16"/>
  <c r="B2192" i="16"/>
  <c r="B2193" i="16"/>
  <c r="Y2193" i="16" s="1"/>
  <c r="B2194" i="16"/>
  <c r="B2195" i="16"/>
  <c r="B2196" i="16"/>
  <c r="B2197" i="16"/>
  <c r="B2198" i="16"/>
  <c r="B2199" i="16"/>
  <c r="B2200" i="16"/>
  <c r="B2201" i="16"/>
  <c r="B2202" i="16"/>
  <c r="B2203" i="16"/>
  <c r="B2204" i="16"/>
  <c r="B2205" i="16"/>
  <c r="B2206" i="16"/>
  <c r="B2207" i="16"/>
  <c r="B2208" i="16"/>
  <c r="B2209" i="16"/>
  <c r="B2210" i="16"/>
  <c r="Y2210" i="16" s="1"/>
  <c r="B2211" i="16"/>
  <c r="B2212" i="16"/>
  <c r="B2213" i="16"/>
  <c r="B2214" i="16"/>
  <c r="B2215" i="16"/>
  <c r="B2216" i="16"/>
  <c r="B2217" i="16"/>
  <c r="B2218" i="16"/>
  <c r="B2219" i="16"/>
  <c r="B2220" i="16"/>
  <c r="B2221" i="16"/>
  <c r="B2222" i="16"/>
  <c r="B2223" i="16"/>
  <c r="B2224" i="16"/>
  <c r="B2225" i="16"/>
  <c r="B2226" i="16"/>
  <c r="Y2226" i="16"/>
  <c r="B2227" i="16"/>
  <c r="B2228" i="16"/>
  <c r="B2229" i="16"/>
  <c r="Y2229" i="16"/>
  <c r="B2230" i="16"/>
  <c r="B2231" i="16"/>
  <c r="B2232" i="16"/>
  <c r="B2233" i="16"/>
  <c r="B2234" i="16"/>
  <c r="B2235" i="16"/>
  <c r="B2236" i="16"/>
  <c r="B2237" i="16"/>
  <c r="B2238" i="16"/>
  <c r="B2239" i="16"/>
  <c r="B2240" i="16"/>
  <c r="B2241" i="16"/>
  <c r="B2242" i="16"/>
  <c r="Y2242" i="16"/>
  <c r="B2243" i="16"/>
  <c r="B2244" i="16"/>
  <c r="B2245" i="16"/>
  <c r="B2246" i="16"/>
  <c r="Y2246" i="16" s="1"/>
  <c r="B2247" i="16"/>
  <c r="B2248" i="16"/>
  <c r="B2249" i="16"/>
  <c r="B2250" i="16"/>
  <c r="B2251" i="16"/>
  <c r="Y2251" i="16" s="1"/>
  <c r="B2252" i="16"/>
  <c r="B2253" i="16"/>
  <c r="B2254" i="16"/>
  <c r="B2255" i="16"/>
  <c r="B2256" i="16"/>
  <c r="B2257" i="16"/>
  <c r="B2258" i="16"/>
  <c r="B2259" i="16"/>
  <c r="B2260" i="16"/>
  <c r="B2261" i="16"/>
  <c r="Y2261" i="16"/>
  <c r="B2262" i="16"/>
  <c r="Y2262" i="16"/>
  <c r="B2263" i="16"/>
  <c r="B2264" i="16"/>
  <c r="B2265" i="16"/>
  <c r="B2266" i="16"/>
  <c r="B2267" i="16"/>
  <c r="B2268" i="16"/>
  <c r="B2269" i="16"/>
  <c r="B2270" i="16"/>
  <c r="B2271" i="16"/>
  <c r="B2272" i="16"/>
  <c r="B2273" i="16"/>
  <c r="B2274" i="16"/>
  <c r="B2275" i="16"/>
  <c r="B2276" i="16"/>
  <c r="Y2276" i="16" s="1"/>
  <c r="B2277" i="16"/>
  <c r="B2278" i="16"/>
  <c r="B2279" i="16"/>
  <c r="B2280" i="16"/>
  <c r="B2281" i="16"/>
  <c r="B2282" i="16"/>
  <c r="B2283" i="16"/>
  <c r="B2284" i="16"/>
  <c r="B2285" i="16"/>
  <c r="B2286" i="16"/>
  <c r="B2287" i="16"/>
  <c r="B2288" i="16"/>
  <c r="B2289" i="16"/>
  <c r="B2290" i="16"/>
  <c r="B2291" i="16"/>
  <c r="B2292" i="16"/>
  <c r="B2293" i="16"/>
  <c r="B2294" i="16"/>
  <c r="B2295" i="16"/>
  <c r="B2296" i="16"/>
  <c r="B2297" i="16"/>
  <c r="Y2297" i="16" s="1"/>
  <c r="B2298" i="16"/>
  <c r="B2299" i="16"/>
  <c r="B2300" i="16"/>
  <c r="B2301" i="16"/>
  <c r="B2302" i="16"/>
  <c r="B2303" i="16"/>
  <c r="B2304" i="16"/>
  <c r="B2305" i="16"/>
  <c r="B2306" i="16"/>
  <c r="B2307" i="16"/>
  <c r="B2308" i="16"/>
  <c r="B2309" i="16"/>
  <c r="Y2309" i="16"/>
  <c r="B2310" i="16"/>
  <c r="B2311" i="16"/>
  <c r="B2312" i="16"/>
  <c r="B2313" i="16"/>
  <c r="B2314" i="16"/>
  <c r="B2315" i="16"/>
  <c r="B2316" i="16"/>
  <c r="B2317" i="16"/>
  <c r="Y2317" i="16" s="1"/>
  <c r="B2318" i="16"/>
  <c r="Y2318" i="16" s="1"/>
  <c r="B2319" i="16"/>
  <c r="B2320" i="16"/>
  <c r="Y2320" i="16"/>
  <c r="B2321" i="16"/>
  <c r="B2322" i="16"/>
  <c r="B2323" i="16"/>
  <c r="B2324" i="16"/>
  <c r="Y2324" i="16" s="1"/>
  <c r="B2325" i="16"/>
  <c r="B2326" i="16"/>
  <c r="Y2326" i="16"/>
  <c r="B2327" i="16"/>
  <c r="B2328" i="16"/>
  <c r="B2329" i="16"/>
  <c r="B2330" i="16"/>
  <c r="B2331" i="16"/>
  <c r="B2332" i="16"/>
  <c r="B2333" i="16"/>
  <c r="B2334" i="16"/>
  <c r="Y2334" i="16" s="1"/>
  <c r="B2335" i="16"/>
  <c r="B2336" i="16"/>
  <c r="Y2336" i="16"/>
  <c r="B2337" i="16"/>
  <c r="B2338" i="16"/>
  <c r="B2339" i="16"/>
  <c r="B2340" i="16"/>
  <c r="B2341" i="16"/>
  <c r="B2342" i="16"/>
  <c r="Y2342" i="16" s="1"/>
  <c r="B2343" i="16"/>
  <c r="B2344" i="16"/>
  <c r="B2345" i="16"/>
  <c r="B2346" i="16"/>
  <c r="B2347" i="16"/>
  <c r="B2348" i="16"/>
  <c r="B2349" i="16"/>
  <c r="B2350" i="16"/>
  <c r="B2351" i="16"/>
  <c r="B2352" i="16"/>
  <c r="B2353" i="16"/>
  <c r="B2354" i="16"/>
  <c r="B2355" i="16"/>
  <c r="B2356" i="16"/>
  <c r="B2357" i="16"/>
  <c r="B2358" i="16"/>
  <c r="B2359" i="16"/>
  <c r="B2360" i="16"/>
  <c r="B2361" i="16"/>
  <c r="B2362" i="16"/>
  <c r="B2363" i="16"/>
  <c r="B2364" i="16"/>
  <c r="B2365" i="16"/>
  <c r="B2366" i="16"/>
  <c r="B2367" i="16"/>
  <c r="B2368" i="16"/>
  <c r="B2369" i="16"/>
  <c r="B2370" i="16"/>
  <c r="B2371" i="16"/>
  <c r="B2372" i="16"/>
  <c r="B2373" i="16"/>
  <c r="B2374" i="16"/>
  <c r="B2375" i="16"/>
  <c r="B2376" i="16"/>
  <c r="Y2376" i="16"/>
  <c r="B2377" i="16"/>
  <c r="B2378" i="16"/>
  <c r="B2379" i="16"/>
  <c r="B2380" i="16"/>
  <c r="Y2380" i="16" s="1"/>
  <c r="B2381" i="16"/>
  <c r="B2382" i="16"/>
  <c r="B2383" i="16"/>
  <c r="B2384" i="16"/>
  <c r="B2385" i="16"/>
  <c r="B2386" i="16"/>
  <c r="B2387" i="16"/>
  <c r="B2388" i="16"/>
  <c r="B2389" i="16"/>
  <c r="B2390" i="16"/>
  <c r="B2391" i="16"/>
  <c r="B2392" i="16"/>
  <c r="B2393" i="16"/>
  <c r="B2394" i="16"/>
  <c r="B2395" i="16"/>
  <c r="B2396" i="16"/>
  <c r="B2397" i="16"/>
  <c r="B2398" i="16"/>
  <c r="B2399" i="16"/>
  <c r="Y2399" i="16" s="1"/>
  <c r="B2400" i="16"/>
  <c r="Y2400" i="16" s="1"/>
  <c r="B2401" i="16"/>
  <c r="B2402" i="16"/>
  <c r="B2403" i="16"/>
  <c r="B2404" i="16"/>
  <c r="B2405" i="16"/>
  <c r="B2406" i="16"/>
  <c r="B2407" i="16"/>
  <c r="B2408" i="16"/>
  <c r="B2409" i="16"/>
  <c r="B2410" i="16"/>
  <c r="B2411" i="16"/>
  <c r="B2412" i="16"/>
  <c r="B2413" i="16"/>
  <c r="B2414" i="16"/>
  <c r="B2415" i="16"/>
  <c r="B2416" i="16"/>
  <c r="B2417" i="16"/>
  <c r="B2418" i="16"/>
  <c r="B2419" i="16"/>
  <c r="B2420" i="16"/>
  <c r="B2421" i="16"/>
  <c r="B2422" i="16"/>
  <c r="Y2422" i="16"/>
  <c r="B2423" i="16"/>
  <c r="B2424" i="16"/>
  <c r="B2425" i="16"/>
  <c r="Y2425" i="16"/>
  <c r="B2426" i="16"/>
  <c r="B2427" i="16"/>
  <c r="B2428" i="16"/>
  <c r="B2429" i="16"/>
  <c r="Y2429" i="16" s="1"/>
  <c r="B2430" i="16"/>
  <c r="B2431" i="16"/>
  <c r="Y2431" i="16"/>
  <c r="B2432" i="16"/>
  <c r="B2433" i="16"/>
  <c r="B2434" i="16"/>
  <c r="B2435" i="16"/>
  <c r="B2436" i="16"/>
  <c r="B2437" i="16"/>
  <c r="B2438" i="16"/>
  <c r="B2439" i="16"/>
  <c r="B2440" i="16"/>
  <c r="B2441" i="16"/>
  <c r="B2442" i="16"/>
  <c r="B2443" i="16"/>
  <c r="B2444" i="16"/>
  <c r="B2445" i="16"/>
  <c r="Y2445" i="16" s="1"/>
  <c r="B2446" i="16"/>
  <c r="B2447" i="16"/>
  <c r="B2448" i="16"/>
  <c r="Y2448" i="16" s="1"/>
  <c r="B2449" i="16"/>
  <c r="Y2449" i="16" s="1"/>
  <c r="B2450" i="16"/>
  <c r="B2451" i="16"/>
  <c r="B2452" i="16"/>
  <c r="B2453" i="16"/>
  <c r="Y2453" i="16"/>
  <c r="B2454" i="16"/>
  <c r="B2455" i="16"/>
  <c r="B2456" i="16"/>
  <c r="B2457" i="16"/>
  <c r="B2458" i="16"/>
  <c r="B2459" i="16"/>
  <c r="B2460" i="16"/>
  <c r="B2461" i="16"/>
  <c r="Y2461" i="16" s="1"/>
  <c r="B2462" i="16"/>
  <c r="B2463" i="16"/>
  <c r="B2464" i="16"/>
  <c r="B2465" i="16"/>
  <c r="Y2465" i="16"/>
  <c r="B2466" i="16"/>
  <c r="B2467" i="16"/>
  <c r="Y2467" i="16" s="1"/>
  <c r="B2468" i="16"/>
  <c r="Y2468" i="16" s="1"/>
  <c r="B2469" i="16"/>
  <c r="Y2469" i="16" s="1"/>
  <c r="B2470" i="16"/>
  <c r="B2471" i="16"/>
  <c r="Y2471" i="16"/>
  <c r="B2472" i="16"/>
  <c r="B2473" i="16"/>
  <c r="Y2473" i="16" s="1"/>
  <c r="B2474" i="16"/>
  <c r="B2475" i="16"/>
  <c r="B2476" i="16"/>
  <c r="Y2476" i="16" s="1"/>
  <c r="B2477" i="16"/>
  <c r="Y2477" i="16" s="1"/>
  <c r="B2478" i="16"/>
  <c r="B2479" i="16"/>
  <c r="Y2479" i="16"/>
  <c r="B2480" i="16"/>
  <c r="B2481" i="16"/>
  <c r="B2482" i="16"/>
  <c r="B2483" i="16"/>
  <c r="Y2483" i="16" s="1"/>
  <c r="B2484" i="16"/>
  <c r="Y2484" i="16" s="1"/>
  <c r="B2485" i="16"/>
  <c r="Y2485" i="16" s="1"/>
  <c r="B2486" i="16"/>
  <c r="B2487" i="16"/>
  <c r="Y2487" i="16"/>
  <c r="B2488" i="16"/>
  <c r="B2489" i="16"/>
  <c r="B2490" i="16"/>
  <c r="B2491" i="16"/>
  <c r="B2492" i="16"/>
  <c r="B2493" i="16"/>
  <c r="B2494" i="16"/>
  <c r="B2495" i="16"/>
  <c r="B2498" i="16"/>
  <c r="B2501" i="16"/>
  <c r="B2502" i="16"/>
  <c r="B2503" i="16"/>
  <c r="Y2505" i="16"/>
  <c r="K63" i="10"/>
  <c r="B21" i="10"/>
  <c r="G21" i="10"/>
  <c r="H21" i="10" s="1"/>
  <c r="B16" i="10"/>
  <c r="G16" i="10" s="1"/>
  <c r="H16" i="10" s="1"/>
  <c r="D16" i="10" s="1"/>
  <c r="K544" i="14"/>
  <c r="J544" i="14"/>
  <c r="K543" i="14"/>
  <c r="J543" i="14"/>
  <c r="J475" i="14"/>
  <c r="K475" i="14"/>
  <c r="J474" i="14"/>
  <c r="K474" i="14"/>
  <c r="K305" i="14"/>
  <c r="J305" i="14"/>
  <c r="K304" i="14"/>
  <c r="J304" i="14"/>
  <c r="J239" i="14"/>
  <c r="K239" i="14"/>
  <c r="J238" i="14"/>
  <c r="K238" i="14"/>
  <c r="J6" i="14"/>
  <c r="K6" i="14"/>
  <c r="J9" i="14"/>
  <c r="K9" i="14"/>
  <c r="J10" i="14"/>
  <c r="K10" i="14"/>
  <c r="J11" i="14"/>
  <c r="K11" i="14"/>
  <c r="J12" i="14"/>
  <c r="K12" i="14"/>
  <c r="J14" i="14"/>
  <c r="K14" i="14"/>
  <c r="J17" i="14"/>
  <c r="K17" i="14"/>
  <c r="J13" i="14"/>
  <c r="K13" i="14"/>
  <c r="J18" i="14"/>
  <c r="K18" i="14"/>
  <c r="J19" i="14"/>
  <c r="K19" i="14"/>
  <c r="J86" i="14"/>
  <c r="K86" i="14"/>
  <c r="J89" i="14"/>
  <c r="K89" i="14"/>
  <c r="J20" i="14"/>
  <c r="K20" i="14"/>
  <c r="J87" i="14"/>
  <c r="K87" i="14"/>
  <c r="J88" i="14"/>
  <c r="K88" i="14"/>
  <c r="J21" i="14"/>
  <c r="K21" i="14"/>
  <c r="J22" i="14"/>
  <c r="K22" i="14"/>
  <c r="J23" i="14"/>
  <c r="K23" i="14"/>
  <c r="J24" i="14"/>
  <c r="K24" i="14"/>
  <c r="J25" i="14"/>
  <c r="K25" i="14"/>
  <c r="J26" i="14"/>
  <c r="K26" i="14"/>
  <c r="J137" i="14"/>
  <c r="K137" i="14"/>
  <c r="J27" i="14"/>
  <c r="K27" i="14"/>
  <c r="J28" i="14"/>
  <c r="K28" i="14"/>
  <c r="J36" i="14"/>
  <c r="K36" i="14"/>
  <c r="J29" i="14"/>
  <c r="K29" i="14"/>
  <c r="J30" i="14"/>
  <c r="K30" i="14"/>
  <c r="J31" i="14"/>
  <c r="K31" i="14"/>
  <c r="J105" i="14"/>
  <c r="K105" i="14"/>
  <c r="J32" i="14"/>
  <c r="K32" i="14"/>
  <c r="J33" i="14"/>
  <c r="K33" i="14"/>
  <c r="J221" i="14"/>
  <c r="K221" i="14"/>
  <c r="J34" i="14"/>
  <c r="K34" i="14"/>
  <c r="J35" i="14"/>
  <c r="K35" i="14"/>
  <c r="J38" i="14"/>
  <c r="K38" i="14"/>
  <c r="J41" i="14"/>
  <c r="K41" i="14"/>
  <c r="J42" i="14"/>
  <c r="K42" i="14"/>
  <c r="J43" i="14"/>
  <c r="K43" i="14"/>
  <c r="J44" i="14"/>
  <c r="K44" i="14"/>
  <c r="J46" i="14"/>
  <c r="K46" i="14"/>
  <c r="J47" i="14"/>
  <c r="K47" i="14"/>
  <c r="J49" i="14"/>
  <c r="K49" i="14"/>
  <c r="J50" i="14"/>
  <c r="K50" i="14"/>
  <c r="J51" i="14"/>
  <c r="K51" i="14"/>
  <c r="J52" i="14"/>
  <c r="K52" i="14"/>
  <c r="J45" i="14"/>
  <c r="K45" i="14"/>
  <c r="J48" i="14"/>
  <c r="K48" i="14"/>
  <c r="J53" i="14"/>
  <c r="K53" i="14"/>
  <c r="J54" i="14"/>
  <c r="K54" i="14"/>
  <c r="J55" i="14"/>
  <c r="K55" i="14"/>
  <c r="J139" i="14"/>
  <c r="K139" i="14"/>
  <c r="J144" i="14"/>
  <c r="K144" i="14"/>
  <c r="J56" i="14"/>
  <c r="K56" i="14"/>
  <c r="J57" i="14"/>
  <c r="K57" i="14"/>
  <c r="J58" i="14"/>
  <c r="K58" i="14"/>
  <c r="J60" i="14"/>
  <c r="K60" i="14"/>
  <c r="J61" i="14"/>
  <c r="K61" i="14"/>
  <c r="J63" i="14"/>
  <c r="K63" i="14"/>
  <c r="J64" i="14"/>
  <c r="K64" i="14"/>
  <c r="J202" i="14"/>
  <c r="K202" i="14"/>
  <c r="J65" i="14"/>
  <c r="K65" i="14"/>
  <c r="J66" i="14"/>
  <c r="K66" i="14"/>
  <c r="J67" i="14"/>
  <c r="K67" i="14"/>
  <c r="J68" i="14"/>
  <c r="K68" i="14"/>
  <c r="J224" i="14"/>
  <c r="K224" i="14"/>
  <c r="J69" i="14"/>
  <c r="K69" i="14"/>
  <c r="J70" i="14"/>
  <c r="K70" i="14"/>
  <c r="J74" i="14"/>
  <c r="K74" i="14"/>
  <c r="J75" i="14"/>
  <c r="K75" i="14"/>
  <c r="J76" i="14"/>
  <c r="K76" i="14"/>
  <c r="J77" i="14"/>
  <c r="K77" i="14"/>
  <c r="J78" i="14"/>
  <c r="K78" i="14"/>
  <c r="J79" i="14"/>
  <c r="K79" i="14"/>
  <c r="J80" i="14"/>
  <c r="K80" i="14"/>
  <c r="J81" i="14"/>
  <c r="K81" i="14"/>
  <c r="J82" i="14"/>
  <c r="K82" i="14"/>
  <c r="J83" i="14"/>
  <c r="K83" i="14"/>
  <c r="J84" i="14"/>
  <c r="K84" i="14"/>
  <c r="J85" i="14"/>
  <c r="K85" i="14"/>
  <c r="J90" i="14"/>
  <c r="K90" i="14"/>
  <c r="J91" i="14"/>
  <c r="K91" i="14"/>
  <c r="J92" i="14"/>
  <c r="K92" i="14"/>
  <c r="J146" i="14"/>
  <c r="K146" i="14"/>
  <c r="J162" i="14"/>
  <c r="K162" i="14"/>
  <c r="J192" i="14"/>
  <c r="K192" i="14"/>
  <c r="J93" i="14"/>
  <c r="K93" i="14"/>
  <c r="J94" i="14"/>
  <c r="K94" i="14"/>
  <c r="J95" i="14"/>
  <c r="K95" i="14"/>
  <c r="J96" i="14"/>
  <c r="K96" i="14"/>
  <c r="J97" i="14"/>
  <c r="K97" i="14"/>
  <c r="J100" i="14"/>
  <c r="K100" i="14"/>
  <c r="J98" i="14"/>
  <c r="K98" i="14"/>
  <c r="J99" i="14"/>
  <c r="K99" i="14"/>
  <c r="J101" i="14"/>
  <c r="K101" i="14"/>
  <c r="J102" i="14"/>
  <c r="K102" i="14"/>
  <c r="J103" i="14"/>
  <c r="K103" i="14"/>
  <c r="J104" i="14"/>
  <c r="K104" i="14"/>
  <c r="J107" i="14"/>
  <c r="K107" i="14"/>
  <c r="J108" i="14"/>
  <c r="K108" i="14"/>
  <c r="J109" i="14"/>
  <c r="K109" i="14"/>
  <c r="J110" i="14"/>
  <c r="K110" i="14"/>
  <c r="J155" i="14"/>
  <c r="K155" i="14"/>
  <c r="J111" i="14"/>
  <c r="K111" i="14"/>
  <c r="J112" i="14"/>
  <c r="K112" i="14"/>
  <c r="J113" i="14"/>
  <c r="K113" i="14"/>
  <c r="J114" i="14"/>
  <c r="K114" i="14"/>
  <c r="J220" i="14"/>
  <c r="K220" i="14"/>
  <c r="J115" i="14"/>
  <c r="K115" i="14"/>
  <c r="J119" i="14"/>
  <c r="K119" i="14"/>
  <c r="J120" i="14"/>
  <c r="K120" i="14"/>
  <c r="J121" i="14"/>
  <c r="K121" i="14"/>
  <c r="J118" i="14"/>
  <c r="K118" i="14"/>
  <c r="J122" i="14"/>
  <c r="K122" i="14"/>
  <c r="J123" i="14"/>
  <c r="K123" i="14"/>
  <c r="J117" i="14"/>
  <c r="K117" i="14"/>
  <c r="J124" i="14"/>
  <c r="K124" i="14"/>
  <c r="J125" i="14"/>
  <c r="K125" i="14"/>
  <c r="J126" i="14"/>
  <c r="K126" i="14"/>
  <c r="J127" i="14"/>
  <c r="K127" i="14"/>
  <c r="J128" i="14"/>
  <c r="K128" i="14"/>
  <c r="J129" i="14"/>
  <c r="K129" i="14"/>
  <c r="J191" i="14"/>
  <c r="K191" i="14"/>
  <c r="J130" i="14"/>
  <c r="K130" i="14"/>
  <c r="J131" i="14"/>
  <c r="K131" i="14"/>
  <c r="J132" i="14"/>
  <c r="K132" i="14"/>
  <c r="J133" i="14"/>
  <c r="K133" i="14"/>
  <c r="J134" i="14"/>
  <c r="K134" i="14"/>
  <c r="J135" i="14"/>
  <c r="K135" i="14"/>
  <c r="J136" i="14"/>
  <c r="K136" i="14"/>
  <c r="J138" i="14"/>
  <c r="K138" i="14"/>
  <c r="J140" i="14"/>
  <c r="K140" i="14"/>
  <c r="J141" i="14"/>
  <c r="K141" i="14"/>
  <c r="J142" i="14"/>
  <c r="K142" i="14"/>
  <c r="J143" i="14"/>
  <c r="K143" i="14"/>
  <c r="J145" i="14"/>
  <c r="K145" i="14"/>
  <c r="J151" i="14"/>
  <c r="K151" i="14"/>
  <c r="J147" i="14"/>
  <c r="K147" i="14"/>
  <c r="J150" i="14"/>
  <c r="K150" i="14"/>
  <c r="J152" i="14"/>
  <c r="K152" i="14"/>
  <c r="J153" i="14"/>
  <c r="K153" i="14"/>
  <c r="J154" i="14"/>
  <c r="K154" i="14"/>
  <c r="J156" i="14"/>
  <c r="K156" i="14"/>
  <c r="J157" i="14"/>
  <c r="K157" i="14"/>
  <c r="J158" i="14"/>
  <c r="K158" i="14"/>
  <c r="J159" i="14"/>
  <c r="K159" i="14"/>
  <c r="J160" i="14"/>
  <c r="K160" i="14"/>
  <c r="J161" i="14"/>
  <c r="K161" i="14"/>
  <c r="J163" i="14"/>
  <c r="K163" i="14"/>
  <c r="J164" i="14"/>
  <c r="K164" i="14"/>
  <c r="J165" i="14"/>
  <c r="K165" i="14"/>
  <c r="J169" i="14"/>
  <c r="K169" i="14"/>
  <c r="J166" i="14"/>
  <c r="K166" i="14"/>
  <c r="J167" i="14"/>
  <c r="K167" i="14"/>
  <c r="J168" i="14"/>
  <c r="K168" i="14"/>
  <c r="J170" i="14"/>
  <c r="K170" i="14"/>
  <c r="J171" i="14"/>
  <c r="K171" i="14"/>
  <c r="J173" i="14"/>
  <c r="K173" i="14"/>
  <c r="J174" i="14"/>
  <c r="K174" i="14"/>
  <c r="J175" i="14"/>
  <c r="K175" i="14"/>
  <c r="J227" i="14"/>
  <c r="K227" i="14"/>
  <c r="J228" i="14"/>
  <c r="K228" i="14"/>
  <c r="J229" i="14"/>
  <c r="K229" i="14"/>
  <c r="J230" i="14"/>
  <c r="K230" i="14"/>
  <c r="J231" i="14"/>
  <c r="K231" i="14"/>
  <c r="J232" i="14"/>
  <c r="K232" i="14"/>
  <c r="J178" i="14"/>
  <c r="K178" i="14"/>
  <c r="J180" i="14"/>
  <c r="K180" i="14"/>
  <c r="J5" i="14"/>
  <c r="K5" i="14"/>
  <c r="J182" i="14"/>
  <c r="K182" i="14"/>
  <c r="J183" i="14"/>
  <c r="K183" i="14"/>
  <c r="J184" i="14"/>
  <c r="K184" i="14"/>
  <c r="J185" i="14"/>
  <c r="K185" i="14"/>
  <c r="J186" i="14"/>
  <c r="K186" i="14"/>
  <c r="J187" i="14"/>
  <c r="K187" i="14"/>
  <c r="J116" i="14"/>
  <c r="K116" i="14"/>
  <c r="J181" i="14"/>
  <c r="K181" i="14"/>
  <c r="J188" i="14"/>
  <c r="K188" i="14"/>
  <c r="J189" i="14"/>
  <c r="K189" i="14"/>
  <c r="J211" i="14"/>
  <c r="K211" i="14"/>
  <c r="J190" i="14"/>
  <c r="K190" i="14"/>
  <c r="J177" i="14"/>
  <c r="K177" i="14"/>
  <c r="J179" i="14"/>
  <c r="K179" i="14"/>
  <c r="J193" i="14"/>
  <c r="K193" i="14"/>
  <c r="J194" i="14"/>
  <c r="K194" i="14"/>
  <c r="J197" i="14"/>
  <c r="K197" i="14"/>
  <c r="J196" i="14"/>
  <c r="K196" i="14"/>
  <c r="J198" i="14"/>
  <c r="K198" i="14"/>
  <c r="J199" i="14"/>
  <c r="K199" i="14"/>
  <c r="J200" i="14"/>
  <c r="K200" i="14"/>
  <c r="J201" i="14"/>
  <c r="K201" i="14"/>
  <c r="J40" i="14"/>
  <c r="K40" i="14"/>
  <c r="J62" i="14"/>
  <c r="K62" i="14"/>
  <c r="J106" i="14"/>
  <c r="K106" i="14"/>
  <c r="J172" i="14"/>
  <c r="K172" i="14"/>
  <c r="J176" i="14"/>
  <c r="K176" i="14"/>
  <c r="J204" i="14"/>
  <c r="K204" i="14"/>
  <c r="J205" i="14"/>
  <c r="K205" i="14"/>
  <c r="J15" i="14"/>
  <c r="K15" i="14"/>
  <c r="J206" i="14"/>
  <c r="K206" i="14"/>
  <c r="J207" i="14"/>
  <c r="K207" i="14"/>
  <c r="J208" i="14"/>
  <c r="K208" i="14"/>
  <c r="J209" i="14"/>
  <c r="K209" i="14"/>
  <c r="J210" i="14"/>
  <c r="K210" i="14"/>
  <c r="J212" i="14"/>
  <c r="K212" i="14"/>
  <c r="J213" i="14"/>
  <c r="K213" i="14"/>
  <c r="J214" i="14"/>
  <c r="K214" i="14"/>
  <c r="J215" i="14"/>
  <c r="K215" i="14"/>
  <c r="J216" i="14"/>
  <c r="K216" i="14"/>
  <c r="J217" i="14"/>
  <c r="K217" i="14"/>
  <c r="J7" i="14"/>
  <c r="K7" i="14"/>
  <c r="J8" i="14"/>
  <c r="K8" i="14"/>
  <c r="J16" i="14"/>
  <c r="K16" i="14"/>
  <c r="J148" i="14"/>
  <c r="K148" i="14"/>
  <c r="J149" i="14"/>
  <c r="K149" i="14"/>
  <c r="J203" i="14"/>
  <c r="K203" i="14"/>
  <c r="J218" i="14"/>
  <c r="K218" i="14"/>
  <c r="J219" i="14"/>
  <c r="K219" i="14"/>
  <c r="J222" i="14"/>
  <c r="K222" i="14"/>
  <c r="J223" i="14"/>
  <c r="K223" i="14"/>
  <c r="J225" i="14"/>
  <c r="K225" i="14"/>
  <c r="J37" i="14"/>
  <c r="K37" i="14"/>
  <c r="J226" i="14"/>
  <c r="K226" i="14"/>
  <c r="J39" i="14"/>
  <c r="K39" i="14"/>
  <c r="J71" i="14"/>
  <c r="K71" i="14"/>
  <c r="J72" i="14"/>
  <c r="K72" i="14"/>
  <c r="J73" i="14"/>
  <c r="K73" i="14"/>
  <c r="J233" i="14"/>
  <c r="K233" i="14"/>
  <c r="J234" i="14"/>
  <c r="K234" i="14"/>
  <c r="J59" i="14"/>
  <c r="K59" i="14"/>
  <c r="J235" i="14"/>
  <c r="K235" i="14"/>
  <c r="J236" i="14"/>
  <c r="K236" i="14"/>
  <c r="J237" i="14"/>
  <c r="K237" i="14"/>
  <c r="J240" i="14"/>
  <c r="K240" i="14"/>
  <c r="J241" i="14"/>
  <c r="K241" i="14"/>
  <c r="J242" i="14"/>
  <c r="K242" i="14"/>
  <c r="J245" i="14"/>
  <c r="K245" i="14"/>
  <c r="J246" i="14"/>
  <c r="K246" i="14"/>
  <c r="J247" i="14"/>
  <c r="K247" i="14"/>
  <c r="J300" i="14"/>
  <c r="K300" i="14"/>
  <c r="J248" i="14"/>
  <c r="K248" i="14"/>
  <c r="J249" i="14"/>
  <c r="K249" i="14"/>
  <c r="J250" i="14"/>
  <c r="K250" i="14"/>
  <c r="J251" i="14"/>
  <c r="K251" i="14"/>
  <c r="J252" i="14"/>
  <c r="K252" i="14"/>
  <c r="J253" i="14"/>
  <c r="K253" i="14"/>
  <c r="J254" i="14"/>
  <c r="K254" i="14"/>
  <c r="J255" i="14"/>
  <c r="K255" i="14"/>
  <c r="J256" i="14"/>
  <c r="K256" i="14"/>
  <c r="J257" i="14"/>
  <c r="K257" i="14"/>
  <c r="J258" i="14"/>
  <c r="K258" i="14"/>
  <c r="J259" i="14"/>
  <c r="K259" i="14"/>
  <c r="J260" i="14"/>
  <c r="K260" i="14"/>
  <c r="J261" i="14"/>
  <c r="K261" i="14"/>
  <c r="J262" i="14"/>
  <c r="K262" i="14"/>
  <c r="J263" i="14"/>
  <c r="K263" i="14"/>
  <c r="J264" i="14"/>
  <c r="K264" i="14"/>
  <c r="J265" i="14"/>
  <c r="K265" i="14"/>
  <c r="J266" i="14"/>
  <c r="K266" i="14"/>
  <c r="J267" i="14"/>
  <c r="K267" i="14"/>
  <c r="J268" i="14"/>
  <c r="K268" i="14"/>
  <c r="J269" i="14"/>
  <c r="K269" i="14"/>
  <c r="J270" i="14"/>
  <c r="K270" i="14"/>
  <c r="J271" i="14"/>
  <c r="K271" i="14"/>
  <c r="J272" i="14"/>
  <c r="K272" i="14"/>
  <c r="J273" i="14"/>
  <c r="K273" i="14"/>
  <c r="J274" i="14"/>
  <c r="K274" i="14"/>
  <c r="J275" i="14"/>
  <c r="K275" i="14"/>
  <c r="J276" i="14"/>
  <c r="K276" i="14"/>
  <c r="J277" i="14"/>
  <c r="K277" i="14"/>
  <c r="J278" i="14"/>
  <c r="K278" i="14"/>
  <c r="J279" i="14"/>
  <c r="K279" i="14"/>
  <c r="J280" i="14"/>
  <c r="K280" i="14"/>
  <c r="J282" i="14"/>
  <c r="K282" i="14"/>
  <c r="J283" i="14"/>
  <c r="K283" i="14"/>
  <c r="J284" i="14"/>
  <c r="K284" i="14"/>
  <c r="J285" i="14"/>
  <c r="K285" i="14"/>
  <c r="J286" i="14"/>
  <c r="K286" i="14"/>
  <c r="J287" i="14"/>
  <c r="K287" i="14"/>
  <c r="J288" i="14"/>
  <c r="K288" i="14"/>
  <c r="J289" i="14"/>
  <c r="K289" i="14"/>
  <c r="J290" i="14"/>
  <c r="K290" i="14"/>
  <c r="J291" i="14"/>
  <c r="K291" i="14"/>
  <c r="J292" i="14"/>
  <c r="K292" i="14"/>
  <c r="J293" i="14"/>
  <c r="K293" i="14"/>
  <c r="J294" i="14"/>
  <c r="K294" i="14"/>
  <c r="J295" i="14"/>
  <c r="K295" i="14"/>
  <c r="J296" i="14"/>
  <c r="K296" i="14"/>
  <c r="J297" i="14"/>
  <c r="K297" i="14"/>
  <c r="J298" i="14"/>
  <c r="K298" i="14"/>
  <c r="J299" i="14"/>
  <c r="K299" i="14"/>
  <c r="J301" i="14"/>
  <c r="K301" i="14"/>
  <c r="J302" i="14"/>
  <c r="K302" i="14"/>
  <c r="J303" i="14"/>
  <c r="K303" i="14"/>
  <c r="J306" i="14"/>
  <c r="K306" i="14"/>
  <c r="J307" i="14"/>
  <c r="K307" i="14"/>
  <c r="J310" i="14"/>
  <c r="K310" i="14"/>
  <c r="J311" i="14"/>
  <c r="K311" i="14"/>
  <c r="J312" i="14"/>
  <c r="K312" i="14"/>
  <c r="J327" i="14"/>
  <c r="K327" i="14"/>
  <c r="J328" i="14"/>
  <c r="K328" i="14"/>
  <c r="J329" i="14"/>
  <c r="K329" i="14"/>
  <c r="J313" i="14"/>
  <c r="K313" i="14"/>
  <c r="J314" i="14"/>
  <c r="K314" i="14"/>
  <c r="J319" i="14"/>
  <c r="K319" i="14"/>
  <c r="J320" i="14"/>
  <c r="K320" i="14"/>
  <c r="J322" i="14"/>
  <c r="K322" i="14"/>
  <c r="J323" i="14"/>
  <c r="K323" i="14"/>
  <c r="J324" i="14"/>
  <c r="K324" i="14"/>
  <c r="J362" i="14"/>
  <c r="K362" i="14"/>
  <c r="J363" i="14"/>
  <c r="K363" i="14"/>
  <c r="J364" i="14"/>
  <c r="K364" i="14"/>
  <c r="J380" i="14"/>
  <c r="K380" i="14"/>
  <c r="J385" i="14"/>
  <c r="K385" i="14"/>
  <c r="J459" i="14"/>
  <c r="K459" i="14"/>
  <c r="J326" i="14"/>
  <c r="K326" i="14"/>
  <c r="J365" i="14"/>
  <c r="K365" i="14"/>
  <c r="J400" i="14"/>
  <c r="K400" i="14"/>
  <c r="J330" i="14"/>
  <c r="K330" i="14"/>
  <c r="J331" i="14"/>
  <c r="K331" i="14"/>
  <c r="J332" i="14"/>
  <c r="K332" i="14"/>
  <c r="J333" i="14"/>
  <c r="K333" i="14"/>
  <c r="J334" i="14"/>
  <c r="K334" i="14"/>
  <c r="J335" i="14"/>
  <c r="K335" i="14"/>
  <c r="J338" i="14"/>
  <c r="K338" i="14"/>
  <c r="J339" i="14"/>
  <c r="K339" i="14"/>
  <c r="J340" i="14"/>
  <c r="K340" i="14"/>
  <c r="J341" i="14"/>
  <c r="K341" i="14"/>
  <c r="J342" i="14"/>
  <c r="K342" i="14"/>
  <c r="J343" i="14"/>
  <c r="K343" i="14"/>
  <c r="J344" i="14"/>
  <c r="K344" i="14"/>
  <c r="J345" i="14"/>
  <c r="K345" i="14"/>
  <c r="J346" i="14"/>
  <c r="K346" i="14"/>
  <c r="J347" i="14"/>
  <c r="K347" i="14"/>
  <c r="J348" i="14"/>
  <c r="K348" i="14"/>
  <c r="J349" i="14"/>
  <c r="K349" i="14"/>
  <c r="J350" i="14"/>
  <c r="K350" i="14"/>
  <c r="J351" i="14"/>
  <c r="K351" i="14"/>
  <c r="J352" i="14"/>
  <c r="K352" i="14"/>
  <c r="J355" i="14"/>
  <c r="K355" i="14"/>
  <c r="J356" i="14"/>
  <c r="K356" i="14"/>
  <c r="J357" i="14"/>
  <c r="K357" i="14"/>
  <c r="J375" i="14"/>
  <c r="K375" i="14"/>
  <c r="J376" i="14"/>
  <c r="K376" i="14"/>
  <c r="J358" i="14"/>
  <c r="K358" i="14"/>
  <c r="J359" i="14"/>
  <c r="K359" i="14"/>
  <c r="J451" i="14"/>
  <c r="K451" i="14"/>
  <c r="J461" i="14"/>
  <c r="K461" i="14"/>
  <c r="J468" i="14"/>
  <c r="K468" i="14"/>
  <c r="J473" i="14"/>
  <c r="K473" i="14"/>
  <c r="J360" i="14"/>
  <c r="K360" i="14"/>
  <c r="J361" i="14"/>
  <c r="K361" i="14"/>
  <c r="J467" i="14"/>
  <c r="K467" i="14"/>
  <c r="J366" i="14"/>
  <c r="K366" i="14"/>
  <c r="J367" i="14"/>
  <c r="K367" i="14"/>
  <c r="J368" i="14"/>
  <c r="K368" i="14"/>
  <c r="J369" i="14"/>
  <c r="K369" i="14"/>
  <c r="J374" i="14"/>
  <c r="K374" i="14"/>
  <c r="J445" i="14"/>
  <c r="K445" i="14"/>
  <c r="J321" i="14"/>
  <c r="K321" i="14"/>
  <c r="J372" i="14"/>
  <c r="K372" i="14"/>
  <c r="J378" i="14"/>
  <c r="K378" i="14"/>
  <c r="J379" i="14"/>
  <c r="K379" i="14"/>
  <c r="J381" i="14"/>
  <c r="K381" i="14"/>
  <c r="J382" i="14"/>
  <c r="K382" i="14"/>
  <c r="J392" i="14"/>
  <c r="K392" i="14"/>
  <c r="J383" i="14"/>
  <c r="K383" i="14"/>
  <c r="J386" i="14"/>
  <c r="K386" i="14"/>
  <c r="J387" i="14"/>
  <c r="K387" i="14"/>
  <c r="J388" i="14"/>
  <c r="K388" i="14"/>
  <c r="J453" i="14"/>
  <c r="K453" i="14"/>
  <c r="J353" i="14"/>
  <c r="K353" i="14"/>
  <c r="J389" i="14"/>
  <c r="K389" i="14"/>
  <c r="J390" i="14"/>
  <c r="K390" i="14"/>
  <c r="J391" i="14"/>
  <c r="K391" i="14"/>
  <c r="J373" i="14"/>
  <c r="K373" i="14"/>
  <c r="J393" i="14"/>
  <c r="K393" i="14"/>
  <c r="J394" i="14"/>
  <c r="K394" i="14"/>
  <c r="J395" i="14"/>
  <c r="K395" i="14"/>
  <c r="J396" i="14"/>
  <c r="K396" i="14"/>
  <c r="J397" i="14"/>
  <c r="K397" i="14"/>
  <c r="J398" i="14"/>
  <c r="K398" i="14"/>
  <c r="J399" i="14"/>
  <c r="K399" i="14"/>
  <c r="J401" i="14"/>
  <c r="K401" i="14"/>
  <c r="J402" i="14"/>
  <c r="K402" i="14"/>
  <c r="J337" i="14"/>
  <c r="K337" i="14"/>
  <c r="J403" i="14"/>
  <c r="K403" i="14"/>
  <c r="J404" i="14"/>
  <c r="K404" i="14"/>
  <c r="J405" i="14"/>
  <c r="K405" i="14"/>
  <c r="J406" i="14"/>
  <c r="K406" i="14"/>
  <c r="J407" i="14"/>
  <c r="K407" i="14"/>
  <c r="J408" i="14"/>
  <c r="K408" i="14"/>
  <c r="J409" i="14"/>
  <c r="K409" i="14"/>
  <c r="J410" i="14"/>
  <c r="K410" i="14"/>
  <c r="J411" i="14"/>
  <c r="K411" i="14"/>
  <c r="J315" i="14"/>
  <c r="K315" i="14"/>
  <c r="J412" i="14"/>
  <c r="K412" i="14"/>
  <c r="J316" i="14"/>
  <c r="K316" i="14"/>
  <c r="J371" i="14"/>
  <c r="K371" i="14"/>
  <c r="J413" i="14"/>
  <c r="K413" i="14"/>
  <c r="J418" i="14"/>
  <c r="K418" i="14"/>
  <c r="J419" i="14"/>
  <c r="K419" i="14"/>
  <c r="J414" i="14"/>
  <c r="K414" i="14"/>
  <c r="J415" i="14"/>
  <c r="K415" i="14"/>
  <c r="J416" i="14"/>
  <c r="K416" i="14"/>
  <c r="J417" i="14"/>
  <c r="K417" i="14"/>
  <c r="J420" i="14"/>
  <c r="K420" i="14"/>
  <c r="J336" i="14"/>
  <c r="K336" i="14"/>
  <c r="J421" i="14"/>
  <c r="K421" i="14"/>
  <c r="J422" i="14"/>
  <c r="K422" i="14"/>
  <c r="J423" i="14"/>
  <c r="K423" i="14"/>
  <c r="J424" i="14"/>
  <c r="K424" i="14"/>
  <c r="J425" i="14"/>
  <c r="K425" i="14"/>
  <c r="J426" i="14"/>
  <c r="K426" i="14"/>
  <c r="J427" i="14"/>
  <c r="K427" i="14"/>
  <c r="J438" i="14"/>
  <c r="K438" i="14"/>
  <c r="J428" i="14"/>
  <c r="K428" i="14"/>
  <c r="J317" i="14"/>
  <c r="K317" i="14"/>
  <c r="J429" i="14"/>
  <c r="K429" i="14"/>
  <c r="J430" i="14"/>
  <c r="K430" i="14"/>
  <c r="J431" i="14"/>
  <c r="K431" i="14"/>
  <c r="J432" i="14"/>
  <c r="K432" i="14"/>
  <c r="J433" i="14"/>
  <c r="K433" i="14"/>
  <c r="J434" i="14"/>
  <c r="K434" i="14"/>
  <c r="J377" i="14"/>
  <c r="K377" i="14"/>
  <c r="J435" i="14"/>
  <c r="K435" i="14"/>
  <c r="J436" i="14"/>
  <c r="K436" i="14"/>
  <c r="J455" i="14"/>
  <c r="K455" i="14"/>
  <c r="J370" i="14"/>
  <c r="K370" i="14"/>
  <c r="J384" i="14"/>
  <c r="K384" i="14"/>
  <c r="J437" i="14"/>
  <c r="K437" i="14"/>
  <c r="J439" i="14"/>
  <c r="K439" i="14"/>
  <c r="J440" i="14"/>
  <c r="K440" i="14"/>
  <c r="J441" i="14"/>
  <c r="K441" i="14"/>
  <c r="J442" i="14"/>
  <c r="K442" i="14"/>
  <c r="J443" i="14"/>
  <c r="K443" i="14"/>
  <c r="J444" i="14"/>
  <c r="K444" i="14"/>
  <c r="J447" i="14"/>
  <c r="K447" i="14"/>
  <c r="J448" i="14"/>
  <c r="K448" i="14"/>
  <c r="J449" i="14"/>
  <c r="K449" i="14"/>
  <c r="J450" i="14"/>
  <c r="K450" i="14"/>
  <c r="J454" i="14"/>
  <c r="K454" i="14"/>
  <c r="J456" i="14"/>
  <c r="K456" i="14"/>
  <c r="J457" i="14"/>
  <c r="K457" i="14"/>
  <c r="J458" i="14"/>
  <c r="K458" i="14"/>
  <c r="J318" i="14"/>
  <c r="K318" i="14"/>
  <c r="J354" i="14"/>
  <c r="K354" i="14"/>
  <c r="J462" i="14"/>
  <c r="K462" i="14"/>
  <c r="J463" i="14"/>
  <c r="K463" i="14"/>
  <c r="J466" i="14"/>
  <c r="K466" i="14"/>
  <c r="J471" i="14"/>
  <c r="K471" i="14"/>
  <c r="J325" i="14"/>
  <c r="K325" i="14"/>
  <c r="J446" i="14"/>
  <c r="K446" i="14"/>
  <c r="J452" i="14"/>
  <c r="K452" i="14"/>
  <c r="J460" i="14"/>
  <c r="K460" i="14"/>
  <c r="J469" i="14"/>
  <c r="K469" i="14"/>
  <c r="J470" i="14"/>
  <c r="K470" i="14"/>
  <c r="J472" i="14"/>
  <c r="K472" i="14"/>
  <c r="J476" i="14"/>
  <c r="K476" i="14"/>
  <c r="J478" i="14"/>
  <c r="K478" i="14"/>
  <c r="J479" i="14"/>
  <c r="K479" i="14"/>
  <c r="J480" i="14"/>
  <c r="K480" i="14"/>
  <c r="J477" i="14"/>
  <c r="K477" i="14"/>
  <c r="J481" i="14"/>
  <c r="K481" i="14"/>
  <c r="J485" i="14"/>
  <c r="K485" i="14"/>
  <c r="J487" i="14"/>
  <c r="K487" i="14"/>
  <c r="J542" i="14"/>
  <c r="K542" i="14"/>
  <c r="J488" i="14"/>
  <c r="K488" i="14"/>
  <c r="J489" i="14"/>
  <c r="K489" i="14"/>
  <c r="J490" i="14"/>
  <c r="K490" i="14"/>
  <c r="J491" i="14"/>
  <c r="K491" i="14"/>
  <c r="J486" i="14"/>
  <c r="K486" i="14"/>
  <c r="J492" i="14"/>
  <c r="K492" i="14"/>
  <c r="J515" i="14"/>
  <c r="K515" i="14"/>
  <c r="J516" i="14"/>
  <c r="K516" i="14"/>
  <c r="J493" i="14"/>
  <c r="K493" i="14"/>
  <c r="J494" i="14"/>
  <c r="K494" i="14"/>
  <c r="J495" i="14"/>
  <c r="K495" i="14"/>
  <c r="J496" i="14"/>
  <c r="K496" i="14"/>
  <c r="J497" i="14"/>
  <c r="K497" i="14"/>
  <c r="J498" i="14"/>
  <c r="K498" i="14"/>
  <c r="J484" i="14"/>
  <c r="K484" i="14"/>
  <c r="J499" i="14"/>
  <c r="K499" i="14"/>
  <c r="J500" i="14"/>
  <c r="K500" i="14"/>
  <c r="J501" i="14"/>
  <c r="K501" i="14"/>
  <c r="J503" i="14"/>
  <c r="K503" i="14"/>
  <c r="J504" i="14"/>
  <c r="K504" i="14"/>
  <c r="J505" i="14"/>
  <c r="K505" i="14"/>
  <c r="J506" i="14"/>
  <c r="K506" i="14"/>
  <c r="J502" i="14"/>
  <c r="K502" i="14"/>
  <c r="J507" i="14"/>
  <c r="K507" i="14"/>
  <c r="J508" i="14"/>
  <c r="K508" i="14"/>
  <c r="J509" i="14"/>
  <c r="K509" i="14"/>
  <c r="J510" i="14"/>
  <c r="K510" i="14"/>
  <c r="J511" i="14"/>
  <c r="K511" i="14"/>
  <c r="J512" i="14"/>
  <c r="K512" i="14"/>
  <c r="J513" i="14"/>
  <c r="K513" i="14"/>
  <c r="J514" i="14"/>
  <c r="K514" i="14"/>
  <c r="J517" i="14"/>
  <c r="K517" i="14"/>
  <c r="J518" i="14"/>
  <c r="K518" i="14"/>
  <c r="J519" i="14"/>
  <c r="K519" i="14"/>
  <c r="J520" i="14"/>
  <c r="K520" i="14"/>
  <c r="J482" i="14"/>
  <c r="K482" i="14"/>
  <c r="J483" i="14"/>
  <c r="K483" i="14"/>
  <c r="J521" i="14"/>
  <c r="K521" i="14"/>
  <c r="J522" i="14"/>
  <c r="K522" i="14"/>
  <c r="J523" i="14"/>
  <c r="K523" i="14"/>
  <c r="J524" i="14"/>
  <c r="K524" i="14"/>
  <c r="J525" i="14"/>
  <c r="K525" i="14"/>
  <c r="J526" i="14"/>
  <c r="K526" i="14"/>
  <c r="J527" i="14"/>
  <c r="K527" i="14"/>
  <c r="J528" i="14"/>
  <c r="K528" i="14"/>
  <c r="J530" i="14"/>
  <c r="K530" i="14"/>
  <c r="J531" i="14"/>
  <c r="K531" i="14"/>
  <c r="J532" i="14"/>
  <c r="K532" i="14"/>
  <c r="J533" i="14"/>
  <c r="K533" i="14"/>
  <c r="J534" i="14"/>
  <c r="K534" i="14"/>
  <c r="D11" i="4"/>
  <c r="B4" i="10"/>
  <c r="G4" i="10"/>
  <c r="H4" i="10" s="1"/>
  <c r="B5" i="10"/>
  <c r="G5" i="10" s="1"/>
  <c r="H5" i="10" s="1"/>
  <c r="B15" i="10"/>
  <c r="B17" i="10"/>
  <c r="G17" i="10" s="1"/>
  <c r="H17" i="10" s="1"/>
  <c r="D17" i="10" s="1"/>
  <c r="B18" i="10"/>
  <c r="G18" i="10"/>
  <c r="H18" i="10" s="1"/>
  <c r="K62" i="10"/>
  <c r="K64" i="10"/>
  <c r="K65" i="10"/>
  <c r="B51" i="10"/>
  <c r="G51" i="10" s="1"/>
  <c r="B52" i="10"/>
  <c r="G52" i="10"/>
  <c r="B6" i="10"/>
  <c r="G6" i="10"/>
  <c r="B20" i="10"/>
  <c r="G20" i="10"/>
  <c r="H20" i="10" s="1"/>
  <c r="B22" i="10"/>
  <c r="G22" i="10" s="1"/>
  <c r="H22" i="10" s="1"/>
  <c r="B23" i="10"/>
  <c r="G23" i="10" s="1"/>
  <c r="H23" i="10" s="1"/>
  <c r="D23" i="10" s="1"/>
  <c r="B28" i="10"/>
  <c r="G28" i="10" s="1"/>
  <c r="B9" i="10"/>
  <c r="G9" i="10"/>
  <c r="H9" i="10" s="1"/>
  <c r="B8" i="10"/>
  <c r="G8" i="10" s="1"/>
  <c r="H8" i="10" s="1"/>
  <c r="D8" i="10" s="1"/>
  <c r="B7" i="10"/>
  <c r="G7" i="10" s="1"/>
  <c r="H7" i="10" s="1"/>
  <c r="D7" i="10" s="1"/>
  <c r="B13" i="10"/>
  <c r="G13" i="10" s="1"/>
  <c r="H13" i="10" s="1"/>
  <c r="P39" i="4"/>
  <c r="P40" i="4"/>
  <c r="P41" i="4"/>
  <c r="P38" i="4"/>
  <c r="B38" i="4" s="1"/>
  <c r="B62" i="4" s="1"/>
  <c r="A45" i="10" s="1"/>
  <c r="B12" i="10"/>
  <c r="G12" i="10" s="1"/>
  <c r="H12" i="10" s="1"/>
  <c r="D12" i="10" s="1"/>
  <c r="G61" i="10"/>
  <c r="B61" i="10" s="1"/>
  <c r="B31" i="10"/>
  <c r="G31" i="10" s="1"/>
  <c r="B32" i="10"/>
  <c r="G32" i="10" s="1"/>
  <c r="B33" i="10"/>
  <c r="G33" i="10" s="1"/>
  <c r="B30" i="10"/>
  <c r="G30" i="10" s="1"/>
  <c r="B11" i="10"/>
  <c r="G11" i="10" s="1"/>
  <c r="H11" i="10" s="1"/>
  <c r="B10" i="10"/>
  <c r="G10" i="10" s="1"/>
  <c r="H10" i="10" s="1"/>
  <c r="D10" i="10" s="1"/>
  <c r="A5" i="4"/>
  <c r="B60" i="10"/>
  <c r="G60" i="10"/>
  <c r="B59" i="10"/>
  <c r="G59" i="10"/>
  <c r="B58" i="10"/>
  <c r="G58" i="10"/>
  <c r="B57" i="10"/>
  <c r="G57" i="10" s="1"/>
  <c r="B56" i="10"/>
  <c r="G56" i="10"/>
  <c r="B55" i="10"/>
  <c r="G55" i="10" s="1"/>
  <c r="B54" i="10"/>
  <c r="G54" i="10"/>
  <c r="B53" i="10"/>
  <c r="G53" i="10"/>
  <c r="B50" i="10"/>
  <c r="G50" i="10" s="1"/>
  <c r="B48" i="10"/>
  <c r="G48" i="10"/>
  <c r="B47" i="10"/>
  <c r="G47" i="10"/>
  <c r="B46" i="10"/>
  <c r="G46" i="10" s="1"/>
  <c r="H46" i="10" s="1"/>
  <c r="B45" i="10"/>
  <c r="G45" i="10"/>
  <c r="B43" i="10"/>
  <c r="G43" i="10"/>
  <c r="B42" i="10"/>
  <c r="G42" i="10"/>
  <c r="B41" i="10"/>
  <c r="G41" i="10" s="1"/>
  <c r="B40" i="10"/>
  <c r="G40" i="10"/>
  <c r="B38" i="10"/>
  <c r="G38" i="10"/>
  <c r="B37" i="10"/>
  <c r="G37" i="10"/>
  <c r="B36" i="10"/>
  <c r="G36" i="10"/>
  <c r="B35" i="10"/>
  <c r="G35" i="10"/>
  <c r="B27" i="10"/>
  <c r="G27" i="10"/>
  <c r="B26" i="10"/>
  <c r="G26" i="10"/>
  <c r="B25" i="10"/>
  <c r="G25" i="10"/>
  <c r="H14" i="10"/>
  <c r="H61" i="4"/>
  <c r="C288" i="16"/>
  <c r="S288" i="16"/>
  <c r="J288" i="16" s="1"/>
  <c r="I60" i="10"/>
  <c r="C4" i="14"/>
  <c r="F25" i="10"/>
  <c r="F40" i="10" s="1"/>
  <c r="H40" i="10" s="1"/>
  <c r="G15" i="10"/>
  <c r="H15" i="10" s="1"/>
  <c r="D15" i="10" s="1"/>
  <c r="B38" i="16"/>
  <c r="C43" i="16"/>
  <c r="B43" i="16"/>
  <c r="B2496" i="16"/>
  <c r="C2496" i="16"/>
  <c r="B432" i="16"/>
  <c r="B296" i="16"/>
  <c r="B51" i="16"/>
  <c r="C442" i="16"/>
  <c r="B515" i="16"/>
  <c r="Y515" i="16" s="1"/>
  <c r="B325" i="16"/>
  <c r="C473" i="16"/>
  <c r="C415" i="16"/>
  <c r="S415" i="16" s="1"/>
  <c r="F415" i="16" s="1"/>
  <c r="C368" i="16"/>
  <c r="S368" i="16" s="1"/>
  <c r="H368" i="16" s="1"/>
  <c r="C25" i="16"/>
  <c r="S25" i="16"/>
  <c r="H25" i="16" s="1"/>
  <c r="C37" i="16"/>
  <c r="C47" i="16"/>
  <c r="C50" i="16"/>
  <c r="S50" i="16" s="1"/>
  <c r="C54" i="16"/>
  <c r="C61" i="16"/>
  <c r="S61" i="16"/>
  <c r="C67" i="16"/>
  <c r="C71" i="16"/>
  <c r="C75" i="16"/>
  <c r="C81" i="16"/>
  <c r="C85" i="16"/>
  <c r="S85" i="16"/>
  <c r="D85" i="16" s="1"/>
  <c r="C87" i="16"/>
  <c r="C91" i="16"/>
  <c r="C94" i="16"/>
  <c r="S94" i="16" s="1"/>
  <c r="D94" i="16" s="1"/>
  <c r="C100" i="16"/>
  <c r="S100" i="16"/>
  <c r="C106" i="16"/>
  <c r="S106" i="16"/>
  <c r="C110" i="16"/>
  <c r="C117" i="16"/>
  <c r="C121" i="16"/>
  <c r="C125" i="16"/>
  <c r="S125" i="16" s="1"/>
  <c r="C129" i="16"/>
  <c r="C133" i="16"/>
  <c r="S133" i="16"/>
  <c r="C137" i="16"/>
  <c r="C141" i="16"/>
  <c r="S141" i="16" s="1"/>
  <c r="C144" i="16"/>
  <c r="C147" i="16"/>
  <c r="S147" i="16"/>
  <c r="C151" i="16"/>
  <c r="S151" i="16"/>
  <c r="C154" i="16"/>
  <c r="C157" i="16"/>
  <c r="C161" i="16"/>
  <c r="C165" i="16"/>
  <c r="S165" i="16"/>
  <c r="C169" i="16"/>
  <c r="S169" i="16"/>
  <c r="D169" i="16" s="1"/>
  <c r="C171" i="16"/>
  <c r="S171" i="16" s="1"/>
  <c r="C175" i="16"/>
  <c r="C179" i="16"/>
  <c r="S179" i="16" s="1"/>
  <c r="C182" i="16"/>
  <c r="S182" i="16" s="1"/>
  <c r="C186" i="16"/>
  <c r="C195" i="16"/>
  <c r="S195" i="16" s="1"/>
  <c r="C198" i="16"/>
  <c r="S198" i="16"/>
  <c r="E198" i="16" s="1"/>
  <c r="C205" i="16"/>
  <c r="S205" i="16" s="1"/>
  <c r="J205" i="16" s="1"/>
  <c r="C207" i="16"/>
  <c r="S207" i="16" s="1"/>
  <c r="F207" i="16" s="1"/>
  <c r="C209" i="16"/>
  <c r="S209" i="16"/>
  <c r="C213" i="16"/>
  <c r="C219" i="16"/>
  <c r="C223" i="16"/>
  <c r="C226" i="16"/>
  <c r="C229" i="16"/>
  <c r="C232" i="16"/>
  <c r="C242" i="16"/>
  <c r="C251" i="16"/>
  <c r="S251" i="16" s="1"/>
  <c r="C253" i="16"/>
  <c r="G253" i="16"/>
  <c r="S253" i="16"/>
  <c r="C257" i="16"/>
  <c r="S257" i="16" s="1"/>
  <c r="H257" i="16" s="1"/>
  <c r="C261" i="16"/>
  <c r="S261" i="16"/>
  <c r="C266" i="16"/>
  <c r="C269" i="16"/>
  <c r="S269" i="16" s="1"/>
  <c r="F269" i="16" s="1"/>
  <c r="C272" i="16"/>
  <c r="C276" i="16"/>
  <c r="S276" i="16" s="1"/>
  <c r="E276" i="16" s="1"/>
  <c r="C278" i="16"/>
  <c r="C281" i="16"/>
  <c r="C285" i="16"/>
  <c r="C289" i="16"/>
  <c r="S289" i="16"/>
  <c r="I289" i="16" s="1"/>
  <c r="C293" i="16"/>
  <c r="C297" i="16"/>
  <c r="S297" i="16"/>
  <c r="C299" i="16"/>
  <c r="S299" i="16"/>
  <c r="F299" i="16" s="1"/>
  <c r="C303" i="16"/>
  <c r="C311" i="16"/>
  <c r="C315" i="16"/>
  <c r="S315" i="16"/>
  <c r="D315" i="16" s="1"/>
  <c r="C321" i="16"/>
  <c r="S321" i="16" s="1"/>
  <c r="C29" i="16"/>
  <c r="S29" i="16" s="1"/>
  <c r="C45" i="16"/>
  <c r="C49" i="16"/>
  <c r="C55" i="16"/>
  <c r="C59" i="16"/>
  <c r="S59" i="16" s="1"/>
  <c r="J59" i="16" s="1"/>
  <c r="C63" i="16"/>
  <c r="S63" i="16"/>
  <c r="E63" i="16" s="1"/>
  <c r="C68" i="16"/>
  <c r="C73" i="16"/>
  <c r="C77" i="16"/>
  <c r="S77" i="16" s="1"/>
  <c r="C82" i="16"/>
  <c r="S82" i="16" s="1"/>
  <c r="C90" i="16"/>
  <c r="C95" i="16"/>
  <c r="C98" i="16"/>
  <c r="S98" i="16" s="1"/>
  <c r="J98" i="16" s="1"/>
  <c r="C103" i="16"/>
  <c r="C107" i="16"/>
  <c r="C112" i="16"/>
  <c r="S112" i="16"/>
  <c r="C116" i="16"/>
  <c r="C122" i="16"/>
  <c r="S122" i="16" s="1"/>
  <c r="D122" i="16" s="1"/>
  <c r="C127" i="16"/>
  <c r="C132" i="16"/>
  <c r="C138" i="16"/>
  <c r="C142" i="16"/>
  <c r="S142" i="16" s="1"/>
  <c r="J142" i="16" s="1"/>
  <c r="C146" i="16"/>
  <c r="S146" i="16"/>
  <c r="C160" i="16"/>
  <c r="C166" i="16"/>
  <c r="C174" i="16"/>
  <c r="C180" i="16"/>
  <c r="C184" i="16"/>
  <c r="C189" i="16"/>
  <c r="S189" i="16" s="1"/>
  <c r="D189" i="16" s="1"/>
  <c r="C192" i="16"/>
  <c r="S192" i="16"/>
  <c r="C201" i="16"/>
  <c r="C212" i="16"/>
  <c r="S212" i="16" s="1"/>
  <c r="C217" i="16"/>
  <c r="S217" i="16" s="1"/>
  <c r="C221" i="16"/>
  <c r="S221" i="16" s="1"/>
  <c r="C225" i="16"/>
  <c r="C230" i="16"/>
  <c r="C234" i="16"/>
  <c r="C241" i="16"/>
  <c r="C249" i="16"/>
  <c r="C258" i="16"/>
  <c r="C263" i="16"/>
  <c r="C270" i="16"/>
  <c r="S270" i="16" s="1"/>
  <c r="C274" i="16"/>
  <c r="C277" i="16"/>
  <c r="C282" i="16"/>
  <c r="C287" i="16"/>
  <c r="C292" i="16"/>
  <c r="C304" i="16"/>
  <c r="S304" i="16"/>
  <c r="C308" i="16"/>
  <c r="C313" i="16"/>
  <c r="S313" i="16" s="1"/>
  <c r="G313" i="16" s="1"/>
  <c r="C317" i="16"/>
  <c r="C324" i="16"/>
  <c r="C327" i="16"/>
  <c r="C330" i="16"/>
  <c r="S330" i="16" s="1"/>
  <c r="C336" i="16"/>
  <c r="S336" i="16" s="1"/>
  <c r="C340" i="16"/>
  <c r="C344" i="16"/>
  <c r="S344" i="16"/>
  <c r="J344" i="16" s="1"/>
  <c r="C348" i="16"/>
  <c r="S348" i="16" s="1"/>
  <c r="E348" i="16" s="1"/>
  <c r="C354" i="16"/>
  <c r="S354" i="16"/>
  <c r="H354" i="16" s="1"/>
  <c r="C357" i="16"/>
  <c r="S357" i="16" s="1"/>
  <c r="C361" i="16"/>
  <c r="S361" i="16" s="1"/>
  <c r="E361" i="16" s="1"/>
  <c r="C365" i="16"/>
  <c r="C369" i="16"/>
  <c r="S369" i="16" s="1"/>
  <c r="C373" i="16"/>
  <c r="C378" i="16"/>
  <c r="C382" i="16"/>
  <c r="C385" i="16"/>
  <c r="C390" i="16"/>
  <c r="S390" i="16"/>
  <c r="C393" i="16"/>
  <c r="C397" i="16"/>
  <c r="C400" i="16"/>
  <c r="S400" i="16"/>
  <c r="C403" i="16"/>
  <c r="S403" i="16"/>
  <c r="C409" i="16"/>
  <c r="C412" i="16"/>
  <c r="S412" i="16" s="1"/>
  <c r="F412" i="16" s="1"/>
  <c r="C416" i="16"/>
  <c r="S416" i="16"/>
  <c r="F416" i="16" s="1"/>
  <c r="C420" i="16"/>
  <c r="S420" i="16" s="1"/>
  <c r="C424" i="16"/>
  <c r="S424" i="16" s="1"/>
  <c r="C427" i="16"/>
  <c r="C429" i="16"/>
  <c r="C432" i="16"/>
  <c r="S432" i="16" s="1"/>
  <c r="C434" i="16"/>
  <c r="S434" i="16"/>
  <c r="I434" i="16" s="1"/>
  <c r="C436" i="16"/>
  <c r="C438" i="16"/>
  <c r="C444" i="16"/>
  <c r="C450" i="16"/>
  <c r="C454" i="16"/>
  <c r="S454" i="16" s="1"/>
  <c r="F454" i="16" s="1"/>
  <c r="C460" i="16"/>
  <c r="C463" i="16"/>
  <c r="S463" i="16" s="1"/>
  <c r="C465" i="16"/>
  <c r="S465" i="16" s="1"/>
  <c r="C472" i="16"/>
  <c r="S472" i="16" s="1"/>
  <c r="D472" i="16" s="1"/>
  <c r="C478" i="16"/>
  <c r="C485" i="16"/>
  <c r="S485" i="16"/>
  <c r="C489" i="16"/>
  <c r="C494" i="16"/>
  <c r="S494" i="16" s="1"/>
  <c r="D494" i="16" s="1"/>
  <c r="C498" i="16"/>
  <c r="S498" i="16"/>
  <c r="D498" i="16" s="1"/>
  <c r="C502" i="16"/>
  <c r="S502" i="16" s="1"/>
  <c r="C505" i="16"/>
  <c r="C511" i="16"/>
  <c r="C513" i="16"/>
  <c r="C520" i="16"/>
  <c r="S520" i="16"/>
  <c r="F520" i="16" s="1"/>
  <c r="C523" i="16"/>
  <c r="S523" i="16" s="1"/>
  <c r="D523" i="16" s="1"/>
  <c r="C529" i="16"/>
  <c r="C534" i="16"/>
  <c r="S534" i="16" s="1"/>
  <c r="B23" i="16"/>
  <c r="B36" i="16"/>
  <c r="B46" i="16"/>
  <c r="B50" i="16"/>
  <c r="B53" i="16"/>
  <c r="B56" i="16"/>
  <c r="B60" i="16"/>
  <c r="B66" i="16"/>
  <c r="B73" i="16"/>
  <c r="B76" i="16"/>
  <c r="B79" i="16"/>
  <c r="B93" i="16"/>
  <c r="B96" i="16"/>
  <c r="B99" i="16"/>
  <c r="B103" i="16"/>
  <c r="B109" i="16"/>
  <c r="B112" i="16"/>
  <c r="Y112" i="16" s="1"/>
  <c r="B115" i="16"/>
  <c r="B119" i="16"/>
  <c r="B125" i="16"/>
  <c r="B131" i="16"/>
  <c r="B136" i="16"/>
  <c r="B138" i="16"/>
  <c r="Y138" i="16"/>
  <c r="B142" i="16"/>
  <c r="B145" i="16"/>
  <c r="C33" i="16"/>
  <c r="C53" i="16"/>
  <c r="C60" i="16"/>
  <c r="C65" i="16"/>
  <c r="C72" i="16"/>
  <c r="S72" i="16"/>
  <c r="H72" i="16" s="1"/>
  <c r="C78" i="16"/>
  <c r="C84" i="16"/>
  <c r="S84" i="16"/>
  <c r="C89" i="16"/>
  <c r="C101" i="16"/>
  <c r="S101" i="16" s="1"/>
  <c r="C105" i="16"/>
  <c r="C113" i="16"/>
  <c r="S113" i="16"/>
  <c r="C119" i="16"/>
  <c r="S119" i="16"/>
  <c r="C126" i="16"/>
  <c r="C134" i="16"/>
  <c r="S134" i="16" s="1"/>
  <c r="F134" i="16" s="1"/>
  <c r="C140" i="16"/>
  <c r="S140" i="16"/>
  <c r="C152" i="16"/>
  <c r="C158" i="16"/>
  <c r="S158" i="16" s="1"/>
  <c r="C164" i="16"/>
  <c r="C170" i="16"/>
  <c r="C177" i="16"/>
  <c r="S177" i="16"/>
  <c r="J177" i="16" s="1"/>
  <c r="C183" i="16"/>
  <c r="S183" i="16" s="1"/>
  <c r="D183" i="16" s="1"/>
  <c r="C194" i="16"/>
  <c r="C200" i="16"/>
  <c r="C210" i="16"/>
  <c r="C216" i="16"/>
  <c r="S216" i="16" s="1"/>
  <c r="C222" i="16"/>
  <c r="C233" i="16"/>
  <c r="S233" i="16" s="1"/>
  <c r="C243" i="16"/>
  <c r="C247" i="16"/>
  <c r="C259" i="16"/>
  <c r="S259" i="16" s="1"/>
  <c r="C264" i="16"/>
  <c r="S264" i="16" s="1"/>
  <c r="F264" i="16" s="1"/>
  <c r="C268" i="16"/>
  <c r="C275" i="16"/>
  <c r="C286" i="16"/>
  <c r="C294" i="16"/>
  <c r="C298" i="16"/>
  <c r="S298" i="16" s="1"/>
  <c r="C307" i="16"/>
  <c r="C314" i="16"/>
  <c r="C319" i="16"/>
  <c r="C323" i="16"/>
  <c r="C328" i="16"/>
  <c r="S328" i="16"/>
  <c r="D328" i="16" s="1"/>
  <c r="C332" i="16"/>
  <c r="S332" i="16" s="1"/>
  <c r="H332" i="16" s="1"/>
  <c r="C335" i="16"/>
  <c r="C341" i="16"/>
  <c r="C346" i="16"/>
  <c r="C351" i="16"/>
  <c r="S351" i="16" s="1"/>
  <c r="C355" i="16"/>
  <c r="S355" i="16" s="1"/>
  <c r="I355" i="16" s="1"/>
  <c r="C359" i="16"/>
  <c r="C364" i="16"/>
  <c r="C370" i="16"/>
  <c r="C375" i="16"/>
  <c r="C383" i="16"/>
  <c r="C386" i="16"/>
  <c r="S386" i="16"/>
  <c r="C389" i="16"/>
  <c r="C394" i="16"/>
  <c r="S394" i="16" s="1"/>
  <c r="C399" i="16"/>
  <c r="S399" i="16"/>
  <c r="C402" i="16"/>
  <c r="S402" i="16"/>
  <c r="C406" i="16"/>
  <c r="C410" i="16"/>
  <c r="C413" i="16"/>
  <c r="S413" i="16"/>
  <c r="C417" i="16"/>
  <c r="C422" i="16"/>
  <c r="C426" i="16"/>
  <c r="C430" i="16"/>
  <c r="S430" i="16" s="1"/>
  <c r="E430" i="16" s="1"/>
  <c r="C439" i="16"/>
  <c r="C443" i="16"/>
  <c r="C447" i="16"/>
  <c r="C451" i="16"/>
  <c r="C456" i="16"/>
  <c r="C459" i="16"/>
  <c r="S459" i="16" s="1"/>
  <c r="C471" i="16"/>
  <c r="C480" i="16"/>
  <c r="S480" i="16"/>
  <c r="H480" i="16" s="1"/>
  <c r="C484" i="16"/>
  <c r="C497" i="16"/>
  <c r="S497" i="16"/>
  <c r="C503" i="16"/>
  <c r="S503" i="16"/>
  <c r="D503" i="16" s="1"/>
  <c r="C507" i="16"/>
  <c r="S507" i="16" s="1"/>
  <c r="C510" i="16"/>
  <c r="C514" i="16"/>
  <c r="C518" i="16"/>
  <c r="S518" i="16" s="1"/>
  <c r="D518" i="16" s="1"/>
  <c r="C522" i="16"/>
  <c r="C527" i="16"/>
  <c r="C531" i="16"/>
  <c r="C535" i="16"/>
  <c r="S535" i="16" s="1"/>
  <c r="G535" i="16" s="1"/>
  <c r="B33" i="16"/>
  <c r="B45" i="16"/>
  <c r="Y45" i="16" s="1"/>
  <c r="B58" i="16"/>
  <c r="B61" i="16"/>
  <c r="Y61" i="16" s="1"/>
  <c r="B64" i="16"/>
  <c r="B69" i="16"/>
  <c r="B74" i="16"/>
  <c r="Y74" i="16" s="1"/>
  <c r="B77" i="16"/>
  <c r="B82" i="16"/>
  <c r="B87" i="16"/>
  <c r="B90" i="16"/>
  <c r="B94" i="16"/>
  <c r="B98" i="16"/>
  <c r="Y98" i="16"/>
  <c r="B102" i="16"/>
  <c r="B111" i="16"/>
  <c r="B114" i="16"/>
  <c r="B120" i="16"/>
  <c r="B123" i="16"/>
  <c r="B134" i="16"/>
  <c r="B149" i="16"/>
  <c r="B155" i="16"/>
  <c r="B159" i="16"/>
  <c r="B163" i="16"/>
  <c r="B167" i="16"/>
  <c r="B170" i="16"/>
  <c r="Y170" i="16" s="1"/>
  <c r="B173" i="16"/>
  <c r="B181" i="16"/>
  <c r="B183" i="16"/>
  <c r="B185" i="16"/>
  <c r="B195" i="16"/>
  <c r="Y195" i="16" s="1"/>
  <c r="B198" i="16"/>
  <c r="B203" i="16"/>
  <c r="Y203" i="16"/>
  <c r="B205" i="16"/>
  <c r="B207" i="16"/>
  <c r="B214" i="16"/>
  <c r="B216" i="16"/>
  <c r="B218" i="16"/>
  <c r="B219" i="16"/>
  <c r="Y219" i="16" s="1"/>
  <c r="B222" i="16"/>
  <c r="B224" i="16"/>
  <c r="B228" i="16"/>
  <c r="Y228" i="16" s="1"/>
  <c r="B233" i="16"/>
  <c r="B235" i="16"/>
  <c r="B244" i="16"/>
  <c r="B246" i="16"/>
  <c r="B251" i="16"/>
  <c r="Y251" i="16"/>
  <c r="B253" i="16"/>
  <c r="B255" i="16"/>
  <c r="B257" i="16"/>
  <c r="B262" i="16"/>
  <c r="B264" i="16"/>
  <c r="Y264" i="16"/>
  <c r="B267" i="16"/>
  <c r="B270" i="16"/>
  <c r="B273" i="16"/>
  <c r="B275" i="16"/>
  <c r="Y275" i="16"/>
  <c r="B278" i="16"/>
  <c r="B281" i="16"/>
  <c r="B285" i="16"/>
  <c r="B289" i="16"/>
  <c r="Y289" i="16" s="1"/>
  <c r="B291" i="16"/>
  <c r="B297" i="16"/>
  <c r="B306" i="16"/>
  <c r="B310" i="16"/>
  <c r="B315" i="16"/>
  <c r="B318" i="16"/>
  <c r="B319" i="16"/>
  <c r="Y319" i="16" s="1"/>
  <c r="B324" i="16"/>
  <c r="B328" i="16"/>
  <c r="B332" i="16"/>
  <c r="B336" i="16"/>
  <c r="B340" i="16"/>
  <c r="Y340" i="16"/>
  <c r="B344" i="16"/>
  <c r="B348" i="16"/>
  <c r="B351" i="16"/>
  <c r="B354" i="16"/>
  <c r="Y354" i="16" s="1"/>
  <c r="B358" i="16"/>
  <c r="B362" i="16"/>
  <c r="Y362" i="16" s="1"/>
  <c r="B366" i="16"/>
  <c r="B369" i="16"/>
  <c r="Y369" i="16" s="1"/>
  <c r="B372" i="16"/>
  <c r="Y372" i="16" s="1"/>
  <c r="B375" i="16"/>
  <c r="B383" i="16"/>
  <c r="Y383" i="16" s="1"/>
  <c r="B385" i="16"/>
  <c r="B389" i="16"/>
  <c r="B391" i="16"/>
  <c r="Y391" i="16" s="1"/>
  <c r="B395" i="16"/>
  <c r="B397" i="16"/>
  <c r="B400" i="16"/>
  <c r="B404" i="16"/>
  <c r="B410" i="16"/>
  <c r="B413" i="16"/>
  <c r="B416" i="16"/>
  <c r="B421" i="16"/>
  <c r="B423" i="16"/>
  <c r="B427" i="16"/>
  <c r="B429" i="16"/>
  <c r="B431" i="16"/>
  <c r="B435" i="16"/>
  <c r="B441" i="16"/>
  <c r="B447" i="16"/>
  <c r="Y447" i="16"/>
  <c r="B450" i="16"/>
  <c r="B456" i="16"/>
  <c r="B458" i="16"/>
  <c r="B460" i="16"/>
  <c r="B464" i="16"/>
  <c r="B469" i="16"/>
  <c r="B473" i="16"/>
  <c r="Y473" i="16"/>
  <c r="B477" i="16"/>
  <c r="B479" i="16"/>
  <c r="B483" i="16"/>
  <c r="B487" i="16"/>
  <c r="B491" i="16"/>
  <c r="B495" i="16"/>
  <c r="B502" i="16"/>
  <c r="B506" i="16"/>
  <c r="B513" i="16"/>
  <c r="B516" i="16"/>
  <c r="B522" i="16"/>
  <c r="B527" i="16"/>
  <c r="B531" i="16"/>
  <c r="B534" i="16"/>
  <c r="C34" i="16"/>
  <c r="C51" i="16"/>
  <c r="C58" i="16"/>
  <c r="C66" i="16"/>
  <c r="S66" i="16" s="1"/>
  <c r="I66" i="16" s="1"/>
  <c r="C83" i="16"/>
  <c r="S83" i="16"/>
  <c r="G83" i="16" s="1"/>
  <c r="C92" i="16"/>
  <c r="S92" i="16" s="1"/>
  <c r="C97" i="16"/>
  <c r="C104" i="16"/>
  <c r="C114" i="16"/>
  <c r="S114" i="16"/>
  <c r="D114" i="16" s="1"/>
  <c r="C123" i="16"/>
  <c r="C131" i="16"/>
  <c r="C149" i="16"/>
  <c r="C156" i="16"/>
  <c r="C167" i="16"/>
  <c r="S167" i="16" s="1"/>
  <c r="C173" i="16"/>
  <c r="S173" i="16" s="1"/>
  <c r="G173" i="16" s="1"/>
  <c r="C181" i="16"/>
  <c r="S181" i="16" s="1"/>
  <c r="C190" i="16"/>
  <c r="S190" i="16" s="1"/>
  <c r="C197" i="16"/>
  <c r="S197" i="16"/>
  <c r="D197" i="16" s="1"/>
  <c r="C204" i="16"/>
  <c r="C211" i="16"/>
  <c r="S211" i="16"/>
  <c r="D211" i="16" s="1"/>
  <c r="C218" i="16"/>
  <c r="S218" i="16" s="1"/>
  <c r="C227" i="16"/>
  <c r="S227" i="16"/>
  <c r="C235" i="16"/>
  <c r="S235" i="16"/>
  <c r="C245" i="16"/>
  <c r="C252" i="16"/>
  <c r="S252" i="16" s="1"/>
  <c r="C260" i="16"/>
  <c r="S260" i="16" s="1"/>
  <c r="C267" i="16"/>
  <c r="Y267" i="16" s="1"/>
  <c r="C273" i="16"/>
  <c r="C280" i="16"/>
  <c r="S280" i="16"/>
  <c r="J280" i="16" s="1"/>
  <c r="C290" i="16"/>
  <c r="C310" i="16"/>
  <c r="S310" i="16"/>
  <c r="C318" i="16"/>
  <c r="S318" i="16"/>
  <c r="H318" i="16" s="1"/>
  <c r="C334" i="16"/>
  <c r="S334" i="16" s="1"/>
  <c r="H334" i="16" s="1"/>
  <c r="C342" i="16"/>
  <c r="S342" i="16"/>
  <c r="H342" i="16" s="1"/>
  <c r="C349" i="16"/>
  <c r="S349" i="16" s="1"/>
  <c r="C353" i="16"/>
  <c r="C360" i="16"/>
  <c r="S360" i="16" s="1"/>
  <c r="E360" i="16" s="1"/>
  <c r="C367" i="16"/>
  <c r="C374" i="16"/>
  <c r="S374" i="16" s="1"/>
  <c r="C379" i="16"/>
  <c r="S379" i="16" s="1"/>
  <c r="C395" i="16"/>
  <c r="S395" i="16" s="1"/>
  <c r="H395" i="16" s="1"/>
  <c r="C401" i="16"/>
  <c r="S401" i="16"/>
  <c r="G401" i="16" s="1"/>
  <c r="C405" i="16"/>
  <c r="C411" i="16"/>
  <c r="C414" i="16"/>
  <c r="C421" i="16"/>
  <c r="Y421" i="16"/>
  <c r="C440" i="16"/>
  <c r="C445" i="16"/>
  <c r="C457" i="16"/>
  <c r="C466" i="16"/>
  <c r="S466" i="16" s="1"/>
  <c r="C470" i="16"/>
  <c r="C476" i="16"/>
  <c r="S476" i="16"/>
  <c r="C482" i="16"/>
  <c r="C488" i="16"/>
  <c r="C493" i="16"/>
  <c r="C500" i="16"/>
  <c r="S500" i="16" s="1"/>
  <c r="C506" i="16"/>
  <c r="S506" i="16" s="1"/>
  <c r="C512" i="16"/>
  <c r="S512" i="16" s="1"/>
  <c r="C516" i="16"/>
  <c r="C525" i="16"/>
  <c r="B34" i="16"/>
  <c r="B48" i="16"/>
  <c r="B54" i="16"/>
  <c r="Y54" i="16" s="1"/>
  <c r="B59" i="16"/>
  <c r="B62" i="16"/>
  <c r="B68" i="16"/>
  <c r="Y68" i="16" s="1"/>
  <c r="B80" i="16"/>
  <c r="B84" i="16"/>
  <c r="B88" i="16"/>
  <c r="B91" i="16"/>
  <c r="B97" i="16"/>
  <c r="B104" i="16"/>
  <c r="B108" i="16"/>
  <c r="B121" i="16"/>
  <c r="B126" i="16"/>
  <c r="B130" i="16"/>
  <c r="B135" i="16"/>
  <c r="B140" i="16"/>
  <c r="B146" i="16"/>
  <c r="B150" i="16"/>
  <c r="B153" i="16"/>
  <c r="B158" i="16"/>
  <c r="B164" i="16"/>
  <c r="B168" i="16"/>
  <c r="B172" i="16"/>
  <c r="B182" i="16"/>
  <c r="Y182" i="16" s="1"/>
  <c r="B186" i="16"/>
  <c r="Y186" i="16" s="1"/>
  <c r="B189" i="16"/>
  <c r="B193" i="16"/>
  <c r="B199" i="16"/>
  <c r="Y199" i="16" s="1"/>
  <c r="B202" i="16"/>
  <c r="B206" i="16"/>
  <c r="B209" i="16"/>
  <c r="B213" i="16"/>
  <c r="B221" i="16"/>
  <c r="Y221" i="16"/>
  <c r="B225" i="16"/>
  <c r="B230" i="16"/>
  <c r="B232" i="16"/>
  <c r="B236" i="16"/>
  <c r="B242" i="16"/>
  <c r="B245" i="16"/>
  <c r="Y245" i="16" s="1"/>
  <c r="B248" i="16"/>
  <c r="B250" i="16"/>
  <c r="B252" i="16"/>
  <c r="Y252" i="16" s="1"/>
  <c r="B256" i="16"/>
  <c r="B261" i="16"/>
  <c r="B265" i="16"/>
  <c r="B269" i="16"/>
  <c r="B279" i="16"/>
  <c r="B283" i="16"/>
  <c r="B286" i="16"/>
  <c r="B294" i="16"/>
  <c r="Y294" i="16"/>
  <c r="B300" i="16"/>
  <c r="B304" i="16"/>
  <c r="B309" i="16"/>
  <c r="B314" i="16"/>
  <c r="Y314" i="16" s="1"/>
  <c r="B322" i="16"/>
  <c r="B327" i="16"/>
  <c r="B334" i="16"/>
  <c r="Y334" i="16" s="1"/>
  <c r="B339" i="16"/>
  <c r="B345" i="16"/>
  <c r="B359" i="16"/>
  <c r="B364" i="16"/>
  <c r="B373" i="16"/>
  <c r="Y373" i="16" s="1"/>
  <c r="B377" i="16"/>
  <c r="B380" i="16"/>
  <c r="B387" i="16"/>
  <c r="B390" i="16"/>
  <c r="B399" i="16"/>
  <c r="B403" i="16"/>
  <c r="B407" i="16"/>
  <c r="B411" i="16"/>
  <c r="Y411" i="16" s="1"/>
  <c r="B415" i="16"/>
  <c r="B426" i="16"/>
  <c r="B430" i="16"/>
  <c r="B433" i="16"/>
  <c r="B438" i="16"/>
  <c r="B442" i="16"/>
  <c r="B445" i="16"/>
  <c r="Y445" i="16" s="1"/>
  <c r="B454" i="16"/>
  <c r="B457" i="16"/>
  <c r="B465" i="16"/>
  <c r="Y465" i="16" s="1"/>
  <c r="B472" i="16"/>
  <c r="Y472" i="16" s="1"/>
  <c r="B475" i="16"/>
  <c r="B482" i="16"/>
  <c r="B488" i="16"/>
  <c r="B493" i="16"/>
  <c r="B498" i="16"/>
  <c r="B503" i="16"/>
  <c r="B507" i="16"/>
  <c r="Y507" i="16" s="1"/>
  <c r="B510" i="16"/>
  <c r="B514" i="16"/>
  <c r="B518" i="16"/>
  <c r="B521" i="16"/>
  <c r="Y521" i="16" s="1"/>
  <c r="B524" i="16"/>
  <c r="B529" i="16"/>
  <c r="B41" i="16"/>
  <c r="C40" i="16"/>
  <c r="S40" i="16"/>
  <c r="C24" i="16"/>
  <c r="B44" i="16"/>
  <c r="B37" i="16"/>
  <c r="B25" i="16"/>
  <c r="C39" i="16"/>
  <c r="S39" i="16"/>
  <c r="G39" i="16" s="1"/>
  <c r="C23" i="16"/>
  <c r="S23" i="16" s="1"/>
  <c r="B27" i="16"/>
  <c r="C42" i="16"/>
  <c r="C30" i="16"/>
  <c r="S30" i="16" s="1"/>
  <c r="E30" i="16" s="1"/>
  <c r="C41" i="16"/>
  <c r="C52" i="16"/>
  <c r="S52" i="16" s="1"/>
  <c r="H52" i="16" s="1"/>
  <c r="C46" i="16"/>
  <c r="Y46" i="16"/>
  <c r="C56" i="16"/>
  <c r="S56" i="16"/>
  <c r="D56" i="16" s="1"/>
  <c r="C48" i="16"/>
  <c r="C57" i="16"/>
  <c r="S57" i="16"/>
  <c r="C70" i="16"/>
  <c r="S70" i="16"/>
  <c r="C80" i="16"/>
  <c r="S80" i="16"/>
  <c r="C102" i="16"/>
  <c r="C111" i="16"/>
  <c r="C124" i="16"/>
  <c r="C136" i="16"/>
  <c r="S136" i="16" s="1"/>
  <c r="E136" i="16" s="1"/>
  <c r="C148" i="16"/>
  <c r="S148" i="16"/>
  <c r="E148" i="16" s="1"/>
  <c r="C159" i="16"/>
  <c r="C191" i="16"/>
  <c r="S191" i="16"/>
  <c r="H191" i="16" s="1"/>
  <c r="C202" i="16"/>
  <c r="Y202" i="16" s="1"/>
  <c r="C208" i="16"/>
  <c r="C220" i="16"/>
  <c r="C231" i="16"/>
  <c r="C244" i="16"/>
  <c r="S244" i="16"/>
  <c r="E244" i="16" s="1"/>
  <c r="C254" i="16"/>
  <c r="S254" i="16" s="1"/>
  <c r="C283" i="16"/>
  <c r="S283" i="16" s="1"/>
  <c r="C295" i="16"/>
  <c r="S295" i="16" s="1"/>
  <c r="C312" i="16"/>
  <c r="S312" i="16" s="1"/>
  <c r="C329" i="16"/>
  <c r="S329" i="16" s="1"/>
  <c r="C337" i="16"/>
  <c r="C345" i="16"/>
  <c r="C352" i="16"/>
  <c r="S352" i="16"/>
  <c r="H352" i="16" s="1"/>
  <c r="C362" i="16"/>
  <c r="S362" i="16" s="1"/>
  <c r="I362" i="16" s="1"/>
  <c r="C371" i="16"/>
  <c r="S371" i="16"/>
  <c r="C407" i="16"/>
  <c r="C419" i="16"/>
  <c r="C433" i="16"/>
  <c r="S433" i="16" s="1"/>
  <c r="D433" i="16" s="1"/>
  <c r="C437" i="16"/>
  <c r="S437" i="16"/>
  <c r="C446" i="16"/>
  <c r="S446" i="16"/>
  <c r="C453" i="16"/>
  <c r="C461" i="16"/>
  <c r="S461" i="16" s="1"/>
  <c r="G461" i="16" s="1"/>
  <c r="C474" i="16"/>
  <c r="C481" i="16"/>
  <c r="S481" i="16" s="1"/>
  <c r="C490" i="16"/>
  <c r="S490" i="16"/>
  <c r="C496" i="16"/>
  <c r="S496" i="16"/>
  <c r="C519" i="16"/>
  <c r="C524" i="16"/>
  <c r="S524" i="16" s="1"/>
  <c r="H524" i="16" s="1"/>
  <c r="C530" i="16"/>
  <c r="S530" i="16"/>
  <c r="F530" i="16" s="1"/>
  <c r="B47" i="16"/>
  <c r="B55" i="16"/>
  <c r="B67" i="16"/>
  <c r="B75" i="16"/>
  <c r="B92" i="16"/>
  <c r="B100" i="16"/>
  <c r="Y100" i="16"/>
  <c r="B107" i="16"/>
  <c r="B116" i="16"/>
  <c r="Y116" i="16" s="1"/>
  <c r="B122" i="16"/>
  <c r="B129" i="16"/>
  <c r="B137" i="16"/>
  <c r="Y137" i="16"/>
  <c r="B143" i="16"/>
  <c r="B154" i="16"/>
  <c r="Y154" i="16" s="1"/>
  <c r="B161" i="16"/>
  <c r="B174" i="16"/>
  <c r="B178" i="16"/>
  <c r="B187" i="16"/>
  <c r="B191" i="16"/>
  <c r="B200" i="16"/>
  <c r="B208" i="16"/>
  <c r="B226" i="16"/>
  <c r="B234" i="16"/>
  <c r="B243" i="16"/>
  <c r="Y243" i="16" s="1"/>
  <c r="B254" i="16"/>
  <c r="B260" i="16"/>
  <c r="B271" i="16"/>
  <c r="B280" i="16"/>
  <c r="B290" i="16"/>
  <c r="B299" i="16"/>
  <c r="B303" i="16"/>
  <c r="B311" i="16"/>
  <c r="Y311" i="16"/>
  <c r="B330" i="16"/>
  <c r="B335" i="16"/>
  <c r="B342" i="16"/>
  <c r="B349" i="16"/>
  <c r="Y349" i="16" s="1"/>
  <c r="B355" i="16"/>
  <c r="B361" i="16"/>
  <c r="B368" i="16"/>
  <c r="B374" i="16"/>
  <c r="B382" i="16"/>
  <c r="B388" i="16"/>
  <c r="B393" i="16"/>
  <c r="B398" i="16"/>
  <c r="B409" i="16"/>
  <c r="B419" i="16"/>
  <c r="Y419" i="16" s="1"/>
  <c r="B424" i="16"/>
  <c r="B434" i="16"/>
  <c r="B444" i="16"/>
  <c r="B451" i="16"/>
  <c r="B455" i="16"/>
  <c r="B466" i="16"/>
  <c r="Y466" i="16"/>
  <c r="B478" i="16"/>
  <c r="B484" i="16"/>
  <c r="B490" i="16"/>
  <c r="B497" i="16"/>
  <c r="B504" i="16"/>
  <c r="B508" i="16"/>
  <c r="Y508" i="16" s="1"/>
  <c r="B512" i="16"/>
  <c r="B528" i="16"/>
  <c r="B535" i="16"/>
  <c r="B22" i="16"/>
  <c r="C32" i="16"/>
  <c r="B35" i="16"/>
  <c r="C35" i="16"/>
  <c r="C38" i="16"/>
  <c r="C115" i="16"/>
  <c r="S115" i="16" s="1"/>
  <c r="D115" i="16" s="1"/>
  <c r="C128" i="16"/>
  <c r="S128" i="16"/>
  <c r="I128" i="16" s="1"/>
  <c r="C139" i="16"/>
  <c r="C150" i="16"/>
  <c r="C162" i="16"/>
  <c r="S162" i="16" s="1"/>
  <c r="C172" i="16"/>
  <c r="C185" i="16"/>
  <c r="C193" i="16"/>
  <c r="S193" i="16" s="1"/>
  <c r="I193" i="16" s="1"/>
  <c r="C203" i="16"/>
  <c r="S203" i="16"/>
  <c r="G203" i="16" s="1"/>
  <c r="C214" i="16"/>
  <c r="C224" i="16"/>
  <c r="S224" i="16"/>
  <c r="C246" i="16"/>
  <c r="C255" i="16"/>
  <c r="C265" i="16"/>
  <c r="Y265" i="16"/>
  <c r="C284" i="16"/>
  <c r="S284" i="16"/>
  <c r="D284" i="16" s="1"/>
  <c r="C296" i="16"/>
  <c r="C305" i="16"/>
  <c r="C316" i="16"/>
  <c r="S316" i="16" s="1"/>
  <c r="C322" i="16"/>
  <c r="S322" i="16" s="1"/>
  <c r="C331" i="16"/>
  <c r="S331" i="16" s="1"/>
  <c r="C338" i="16"/>
  <c r="S338" i="16" s="1"/>
  <c r="D338" i="16" s="1"/>
  <c r="C347" i="16"/>
  <c r="C363" i="16"/>
  <c r="S363" i="16" s="1"/>
  <c r="I363" i="16" s="1"/>
  <c r="C372" i="16"/>
  <c r="S372" i="16"/>
  <c r="F372" i="16" s="1"/>
  <c r="C380" i="16"/>
  <c r="C387" i="16"/>
  <c r="C392" i="16"/>
  <c r="C408" i="16"/>
  <c r="C423" i="16"/>
  <c r="Y423" i="16" s="1"/>
  <c r="C428" i="16"/>
  <c r="S428" i="16" s="1"/>
  <c r="C435" i="16"/>
  <c r="C441" i="16"/>
  <c r="C448" i="16"/>
  <c r="C455" i="16"/>
  <c r="S455" i="16"/>
  <c r="C462" i="16"/>
  <c r="C475" i="16"/>
  <c r="S475" i="16" s="1"/>
  <c r="C483" i="16"/>
  <c r="S483" i="16" s="1"/>
  <c r="D483" i="16" s="1"/>
  <c r="C491" i="16"/>
  <c r="S491" i="16" s="1"/>
  <c r="C499" i="16"/>
  <c r="C508" i="16"/>
  <c r="S508" i="16" s="1"/>
  <c r="H508" i="16" s="1"/>
  <c r="C521" i="16"/>
  <c r="C532" i="16"/>
  <c r="B30" i="16"/>
  <c r="B49" i="16"/>
  <c r="B57" i="16"/>
  <c r="B70" i="16"/>
  <c r="B83" i="16"/>
  <c r="B89" i="16"/>
  <c r="B101" i="16"/>
  <c r="B110" i="16"/>
  <c r="Y110" i="16"/>
  <c r="B117" i="16"/>
  <c r="B124" i="16"/>
  <c r="B132" i="16"/>
  <c r="Y132" i="16"/>
  <c r="B144" i="16"/>
  <c r="Y144" i="16"/>
  <c r="B151" i="16"/>
  <c r="Y151" i="16"/>
  <c r="B156" i="16"/>
  <c r="B162" i="16"/>
  <c r="Y162" i="16" s="1"/>
  <c r="B169" i="16"/>
  <c r="Y169" i="16"/>
  <c r="B175" i="16"/>
  <c r="Y175" i="16" s="1"/>
  <c r="B179" i="16"/>
  <c r="B184" i="16"/>
  <c r="B192" i="16"/>
  <c r="B196" i="16"/>
  <c r="B204" i="16"/>
  <c r="Y204" i="16" s="1"/>
  <c r="B210" i="16"/>
  <c r="B227" i="16"/>
  <c r="B231" i="16"/>
  <c r="B240" i="16"/>
  <c r="B247" i="16"/>
  <c r="B258" i="16"/>
  <c r="Y258" i="16" s="1"/>
  <c r="B266" i="16"/>
  <c r="B272" i="16"/>
  <c r="B276" i="16"/>
  <c r="B282" i="16"/>
  <c r="Y282" i="16" s="1"/>
  <c r="B284" i="16"/>
  <c r="B295" i="16"/>
  <c r="B305" i="16"/>
  <c r="B312" i="16"/>
  <c r="B316" i="16"/>
  <c r="B323" i="16"/>
  <c r="B331" i="16"/>
  <c r="B337" i="16"/>
  <c r="B343" i="16"/>
  <c r="B350" i="16"/>
  <c r="B356" i="16"/>
  <c r="B363" i="16"/>
  <c r="B370" i="16"/>
  <c r="B379" i="16"/>
  <c r="B394" i="16"/>
  <c r="B405" i="16"/>
  <c r="B417" i="16"/>
  <c r="B420" i="16"/>
  <c r="Y420" i="16"/>
  <c r="B425" i="16"/>
  <c r="B436" i="16"/>
  <c r="B440" i="16"/>
  <c r="Y440" i="16"/>
  <c r="B446" i="16"/>
  <c r="B452" i="16"/>
  <c r="B461" i="16"/>
  <c r="B470" i="16"/>
  <c r="B474" i="16"/>
  <c r="B485" i="16"/>
  <c r="B492" i="16"/>
  <c r="B499" i="16"/>
  <c r="B505" i="16"/>
  <c r="B509" i="16"/>
  <c r="B519" i="16"/>
  <c r="B523" i="16"/>
  <c r="B530" i="16"/>
  <c r="C62" i="16"/>
  <c r="S62" i="16" s="1"/>
  <c r="C74" i="16"/>
  <c r="S74" i="16" s="1"/>
  <c r="C93" i="16"/>
  <c r="S93" i="16" s="1"/>
  <c r="D93" i="16" s="1"/>
  <c r="C64" i="16"/>
  <c r="C76" i="16"/>
  <c r="C86" i="16"/>
  <c r="C96" i="16"/>
  <c r="C108" i="16"/>
  <c r="S108" i="16"/>
  <c r="C118" i="16"/>
  <c r="C69" i="16"/>
  <c r="S69" i="16" s="1"/>
  <c r="C79" i="16"/>
  <c r="S79" i="16" s="1"/>
  <c r="C88" i="16"/>
  <c r="C99" i="16"/>
  <c r="S99" i="16" s="1"/>
  <c r="C109" i="16"/>
  <c r="S109" i="16" s="1"/>
  <c r="J109" i="16" s="1"/>
  <c r="C120" i="16"/>
  <c r="Y120" i="16"/>
  <c r="C130" i="16"/>
  <c r="S130" i="16"/>
  <c r="C153" i="16"/>
  <c r="C176" i="16"/>
  <c r="C196" i="16"/>
  <c r="C215" i="16"/>
  <c r="C236" i="16"/>
  <c r="C240" i="16"/>
  <c r="S240" i="16" s="1"/>
  <c r="C256" i="16"/>
  <c r="S256" i="16"/>
  <c r="C300" i="16"/>
  <c r="C309" i="16"/>
  <c r="C326" i="16"/>
  <c r="C343" i="16"/>
  <c r="S343" i="16" s="1"/>
  <c r="C358" i="16"/>
  <c r="Y358" i="16" s="1"/>
  <c r="C377" i="16"/>
  <c r="S377" i="16" s="1"/>
  <c r="D377" i="16" s="1"/>
  <c r="C391" i="16"/>
  <c r="C404" i="16"/>
  <c r="C418" i="16"/>
  <c r="S418" i="16" s="1"/>
  <c r="C458" i="16"/>
  <c r="C479" i="16"/>
  <c r="C495" i="16"/>
  <c r="C509" i="16"/>
  <c r="G509" i="16"/>
  <c r="S509" i="16"/>
  <c r="B52" i="16"/>
  <c r="B65" i="16"/>
  <c r="B81" i="16"/>
  <c r="B106" i="16"/>
  <c r="B148" i="16"/>
  <c r="B160" i="16"/>
  <c r="B171" i="16"/>
  <c r="B190" i="16"/>
  <c r="Y190" i="16"/>
  <c r="B217" i="16"/>
  <c r="B241" i="16"/>
  <c r="B249" i="16"/>
  <c r="B274" i="16"/>
  <c r="B292" i="16"/>
  <c r="B313" i="16"/>
  <c r="B320" i="16"/>
  <c r="B338" i="16"/>
  <c r="B352" i="16"/>
  <c r="B365" i="16"/>
  <c r="B376" i="16"/>
  <c r="B384" i="16"/>
  <c r="B406" i="16"/>
  <c r="B428" i="16"/>
  <c r="B437" i="16"/>
  <c r="B448" i="16"/>
  <c r="B481" i="16"/>
  <c r="B496" i="16"/>
  <c r="B517" i="16"/>
  <c r="B526" i="16"/>
  <c r="B26" i="16"/>
  <c r="C28" i="16"/>
  <c r="B40" i="16"/>
  <c r="B21" i="16"/>
  <c r="B31" i="16"/>
  <c r="C135" i="16"/>
  <c r="S135" i="16" s="1"/>
  <c r="C155" i="16"/>
  <c r="C178" i="16"/>
  <c r="C199" i="16"/>
  <c r="C237" i="16"/>
  <c r="C262" i="16"/>
  <c r="S262" i="16"/>
  <c r="F262" i="16" s="1"/>
  <c r="C279" i="16"/>
  <c r="S279" i="16" s="1"/>
  <c r="I279" i="16" s="1"/>
  <c r="C333" i="16"/>
  <c r="C350" i="16"/>
  <c r="Y350" i="16" s="1"/>
  <c r="C366" i="16"/>
  <c r="C381" i="16"/>
  <c r="S381" i="16"/>
  <c r="I381" i="16" s="1"/>
  <c r="C396" i="16"/>
  <c r="S396" i="16" s="1"/>
  <c r="C449" i="16"/>
  <c r="S449" i="16"/>
  <c r="J449" i="16" s="1"/>
  <c r="C464" i="16"/>
  <c r="S464" i="16" s="1"/>
  <c r="C469" i="16"/>
  <c r="S469" i="16"/>
  <c r="C486" i="16"/>
  <c r="C501" i="16"/>
  <c r="C515" i="16"/>
  <c r="C526" i="16"/>
  <c r="S526" i="16" s="1"/>
  <c r="I526" i="16" s="1"/>
  <c r="B39" i="16"/>
  <c r="B71" i="16"/>
  <c r="Y71" i="16"/>
  <c r="B85" i="16"/>
  <c r="Y85" i="16"/>
  <c r="B95" i="16"/>
  <c r="B127" i="16"/>
  <c r="Y127" i="16" s="1"/>
  <c r="B139" i="16"/>
  <c r="B165" i="16"/>
  <c r="B176" i="16"/>
  <c r="B201" i="16"/>
  <c r="B211" i="16"/>
  <c r="B229" i="16"/>
  <c r="Y229" i="16"/>
  <c r="B237" i="16"/>
  <c r="B263" i="16"/>
  <c r="B293" i="16"/>
  <c r="Y293" i="16"/>
  <c r="B321" i="16"/>
  <c r="Y321" i="16"/>
  <c r="B329" i="16"/>
  <c r="B341" i="16"/>
  <c r="B353" i="16"/>
  <c r="B367" i="16"/>
  <c r="Y367" i="16" s="1"/>
  <c r="B378" i="16"/>
  <c r="B386" i="16"/>
  <c r="B396" i="16"/>
  <c r="Y396" i="16" s="1"/>
  <c r="B408" i="16"/>
  <c r="B418" i="16"/>
  <c r="B439" i="16"/>
  <c r="B449" i="16"/>
  <c r="B459" i="16"/>
  <c r="B476" i="16"/>
  <c r="B486" i="16"/>
  <c r="B500" i="16"/>
  <c r="Y500" i="16" s="1"/>
  <c r="B520" i="16"/>
  <c r="Y520" i="16" s="1"/>
  <c r="B532" i="16"/>
  <c r="Y532" i="16" s="1"/>
  <c r="C143" i="16"/>
  <c r="C163" i="16"/>
  <c r="C145" i="16"/>
  <c r="C168" i="16"/>
  <c r="C187" i="16"/>
  <c r="C188" i="16"/>
  <c r="S188" i="16" s="1"/>
  <c r="C228" i="16"/>
  <c r="C250" i="16"/>
  <c r="C291" i="16"/>
  <c r="C320" i="16"/>
  <c r="C384" i="16"/>
  <c r="S384" i="16"/>
  <c r="D384" i="16" s="1"/>
  <c r="C477" i="16"/>
  <c r="C533" i="16"/>
  <c r="B63" i="16"/>
  <c r="B118" i="16"/>
  <c r="Y118" i="16"/>
  <c r="B147" i="16"/>
  <c r="B188" i="16"/>
  <c r="B223" i="16"/>
  <c r="Y223" i="16"/>
  <c r="B288" i="16"/>
  <c r="B333" i="16"/>
  <c r="B360" i="16"/>
  <c r="B381" i="16"/>
  <c r="B402" i="16"/>
  <c r="B443" i="16"/>
  <c r="B463" i="16"/>
  <c r="B501" i="16"/>
  <c r="C206" i="16"/>
  <c r="Y206" i="16"/>
  <c r="C339" i="16"/>
  <c r="C388" i="16"/>
  <c r="S388" i="16" s="1"/>
  <c r="C425" i="16"/>
  <c r="C487" i="16"/>
  <c r="S487" i="16"/>
  <c r="B133" i="16"/>
  <c r="B166" i="16"/>
  <c r="B194" i="16"/>
  <c r="B215" i="16"/>
  <c r="B277" i="16"/>
  <c r="B298" i="16"/>
  <c r="B308" i="16"/>
  <c r="B392" i="16"/>
  <c r="B422" i="16"/>
  <c r="Y422" i="16"/>
  <c r="B453" i="16"/>
  <c r="B494" i="16"/>
  <c r="B525" i="16"/>
  <c r="C271" i="16"/>
  <c r="S271" i="16" s="1"/>
  <c r="F271" i="16"/>
  <c r="C306" i="16"/>
  <c r="C356" i="16"/>
  <c r="S356" i="16" s="1"/>
  <c r="D356" i="16" s="1"/>
  <c r="C398" i="16"/>
  <c r="C431" i="16"/>
  <c r="C492" i="16"/>
  <c r="C528" i="16"/>
  <c r="S528" i="16" s="1"/>
  <c r="B72" i="16"/>
  <c r="B105" i="16"/>
  <c r="B141" i="16"/>
  <c r="B177" i="16"/>
  <c r="B197" i="16"/>
  <c r="Y197" i="16"/>
  <c r="B220" i="16"/>
  <c r="B259" i="16"/>
  <c r="B317" i="16"/>
  <c r="B346" i="16"/>
  <c r="B371" i="16"/>
  <c r="B401" i="16"/>
  <c r="B471" i="16"/>
  <c r="B533" i="16"/>
  <c r="B29" i="16"/>
  <c r="C20" i="16"/>
  <c r="B32" i="16"/>
  <c r="Y32" i="16"/>
  <c r="B24" i="16"/>
  <c r="C248" i="16"/>
  <c r="B511" i="16"/>
  <c r="B414" i="16"/>
  <c r="B357" i="16"/>
  <c r="B307" i="16"/>
  <c r="B287" i="16"/>
  <c r="B180" i="16"/>
  <c r="Y180" i="16" s="1"/>
  <c r="B113" i="16"/>
  <c r="B42" i="16"/>
  <c r="C26" i="16"/>
  <c r="S26" i="16" s="1"/>
  <c r="I26" i="16" s="1"/>
  <c r="C27" i="16"/>
  <c r="B28" i="16"/>
  <c r="C36" i="16"/>
  <c r="Y36" i="16" s="1"/>
  <c r="B489" i="16"/>
  <c r="B462" i="16"/>
  <c r="B412" i="16"/>
  <c r="B347" i="16"/>
  <c r="B268" i="16"/>
  <c r="B212" i="16"/>
  <c r="Y212" i="16" s="1"/>
  <c r="B157" i="16"/>
  <c r="Y157" i="16" s="1"/>
  <c r="B86" i="16"/>
  <c r="C517" i="16"/>
  <c r="S517" i="16"/>
  <c r="C325" i="16"/>
  <c r="C31" i="16"/>
  <c r="S31" i="16" s="1"/>
  <c r="C44" i="16"/>
  <c r="B480" i="16"/>
  <c r="B326" i="16"/>
  <c r="Y326" i="16" s="1"/>
  <c r="B152" i="16"/>
  <c r="Y152" i="16" s="1"/>
  <c r="B78" i="16"/>
  <c r="C504" i="16"/>
  <c r="C452" i="16"/>
  <c r="S452" i="16"/>
  <c r="C376" i="16"/>
  <c r="C21" i="16"/>
  <c r="C22" i="16"/>
  <c r="B20" i="16"/>
  <c r="F26" i="10"/>
  <c r="F41" i="10" s="1"/>
  <c r="A2" i="2"/>
  <c r="B32" i="3"/>
  <c r="B12" i="4"/>
  <c r="F45" i="10"/>
  <c r="H45" i="10" s="1"/>
  <c r="D45" i="10" s="1"/>
  <c r="J2" i="16"/>
  <c r="F30" i="10"/>
  <c r="H30" i="10" s="1"/>
  <c r="D30" i="10" s="1"/>
  <c r="J18" i="10"/>
  <c r="J30" i="10"/>
  <c r="A1" i="2"/>
  <c r="D1" i="10"/>
  <c r="A49" i="2"/>
  <c r="B31" i="3"/>
  <c r="Y2493" i="16"/>
  <c r="Y1533" i="16"/>
  <c r="Y1529" i="16"/>
  <c r="Y1525" i="16"/>
  <c r="Y1033" i="16"/>
  <c r="Y1001" i="16"/>
  <c r="Y945" i="16"/>
  <c r="Y913" i="16"/>
  <c r="Y909" i="16"/>
  <c r="Y721" i="16"/>
  <c r="Y1100" i="16"/>
  <c r="Y2472" i="16"/>
  <c r="Y2300" i="16"/>
  <c r="Y2052" i="16"/>
  <c r="Y1808" i="16"/>
  <c r="Y1244" i="16"/>
  <c r="Y1084" i="16"/>
  <c r="Y864" i="16"/>
  <c r="S800" i="16"/>
  <c r="Y1839" i="16"/>
  <c r="Y1831" i="16"/>
  <c r="Y1487" i="16"/>
  <c r="Y479" i="16"/>
  <c r="Y2222" i="16"/>
  <c r="Y1818" i="16"/>
  <c r="Y2348" i="16"/>
  <c r="S572" i="16"/>
  <c r="J572" i="16" s="1"/>
  <c r="S2080" i="16"/>
  <c r="J2080" i="16" s="1"/>
  <c r="S2240" i="16"/>
  <c r="Y2084" i="16"/>
  <c r="S1208" i="16"/>
  <c r="S2492" i="16"/>
  <c r="S2424" i="16"/>
  <c r="S2420" i="16"/>
  <c r="S2280" i="16"/>
  <c r="S1812" i="16"/>
  <c r="S1212" i="16"/>
  <c r="Y1212" i="16"/>
  <c r="I988" i="16"/>
  <c r="S984" i="16"/>
  <c r="S1001" i="16"/>
  <c r="I1001" i="16"/>
  <c r="S545" i="16"/>
  <c r="S913" i="16"/>
  <c r="S1800" i="16"/>
  <c r="G988" i="16"/>
  <c r="Y2072" i="16"/>
  <c r="S306" i="16"/>
  <c r="S1611" i="16"/>
  <c r="G1611" i="16"/>
  <c r="Y879" i="16"/>
  <c r="Y731" i="16"/>
  <c r="S2138" i="16"/>
  <c r="F2138" i="16" s="1"/>
  <c r="Y1983" i="16"/>
  <c r="S791" i="16"/>
  <c r="G791" i="16" s="1"/>
  <c r="Y1619" i="16"/>
  <c r="Y727" i="16"/>
  <c r="Y799" i="16"/>
  <c r="I432" i="16"/>
  <c r="S1703" i="16"/>
  <c r="Y1215" i="16"/>
  <c r="S2491" i="16"/>
  <c r="G2491" i="16"/>
  <c r="S229" i="16"/>
  <c r="S1262" i="16"/>
  <c r="Y1262" i="16"/>
  <c r="S1194" i="16"/>
  <c r="S1158" i="16"/>
  <c r="D1158" i="16"/>
  <c r="S365" i="16"/>
  <c r="Y270" i="16"/>
  <c r="S938" i="16"/>
  <c r="S934" i="16"/>
  <c r="H934" i="16" s="1"/>
  <c r="S842" i="16"/>
  <c r="G842" i="16"/>
  <c r="S606" i="16"/>
  <c r="G606" i="16"/>
  <c r="Y753" i="16"/>
  <c r="S1041" i="16"/>
  <c r="Y1537" i="16"/>
  <c r="S721" i="16"/>
  <c r="Y1572" i="16"/>
  <c r="S282" i="16"/>
  <c r="S2190" i="16"/>
  <c r="D2190" i="16" s="1"/>
  <c r="S1642" i="16"/>
  <c r="D1642" i="16"/>
  <c r="S1314" i="16"/>
  <c r="F1314" i="16"/>
  <c r="S1142" i="16"/>
  <c r="S1114" i="16"/>
  <c r="J1114" i="16" s="1"/>
  <c r="S614" i="16"/>
  <c r="H614" i="16" s="1"/>
  <c r="S2210" i="16"/>
  <c r="E2210" i="16" s="1"/>
  <c r="Y2258" i="16"/>
  <c r="S65" i="16"/>
  <c r="E65" i="16" s="1"/>
  <c r="S2453" i="16"/>
  <c r="I2453" i="16" s="1"/>
  <c r="S2409" i="16"/>
  <c r="Y2157" i="16"/>
  <c r="S2081" i="16"/>
  <c r="H2081" i="16" s="1"/>
  <c r="S1493" i="16"/>
  <c r="F1493" i="16" s="1"/>
  <c r="S1045" i="16"/>
  <c r="Y953" i="16"/>
  <c r="S953" i="16"/>
  <c r="J953" i="16" s="1"/>
  <c r="S929" i="16"/>
  <c r="E929" i="16" s="1"/>
  <c r="S925" i="16"/>
  <c r="I925" i="16" s="1"/>
  <c r="S765" i="16"/>
  <c r="D765" i="16" s="1"/>
  <c r="Y749" i="16"/>
  <c r="Y717" i="16"/>
  <c r="S681" i="16"/>
  <c r="J681" i="16"/>
  <c r="S1990" i="16"/>
  <c r="Y725" i="16"/>
  <c r="S2318" i="16"/>
  <c r="F2318" i="16"/>
  <c r="Y1521" i="16"/>
  <c r="S2329" i="16"/>
  <c r="J2329" i="16" s="1"/>
  <c r="S1529" i="16"/>
  <c r="S917" i="16"/>
  <c r="S1614" i="16"/>
  <c r="Y1877" i="16"/>
  <c r="S1525" i="16"/>
  <c r="S909" i="16"/>
  <c r="D909" i="16" s="1"/>
  <c r="Y1029" i="16"/>
  <c r="Y1304" i="16"/>
  <c r="S1284" i="16"/>
  <c r="J1284" i="16"/>
  <c r="G1284" i="16"/>
  <c r="Y1284" i="16"/>
  <c r="S1204" i="16"/>
  <c r="S1080" i="16"/>
  <c r="S1615" i="16"/>
  <c r="Y1615" i="16"/>
  <c r="S1423" i="16"/>
  <c r="S1055" i="16"/>
  <c r="F1055" i="16" s="1"/>
  <c r="S711" i="16"/>
  <c r="D711" i="16" s="1"/>
  <c r="S2486" i="16"/>
  <c r="S2334" i="16"/>
  <c r="S2330" i="16"/>
  <c r="Y2330" i="16"/>
  <c r="S2262" i="16"/>
  <c r="S2214" i="16"/>
  <c r="S2118" i="16"/>
  <c r="I2118" i="16" s="1"/>
  <c r="E1790" i="16"/>
  <c r="S1394" i="16"/>
  <c r="I1394" i="16" s="1"/>
  <c r="S1334" i="16"/>
  <c r="E1334" i="16" s="1"/>
  <c r="S1330" i="16"/>
  <c r="S1326" i="16"/>
  <c r="S1199" i="16"/>
  <c r="S1115" i="16"/>
  <c r="E1115" i="16"/>
  <c r="Y1040" i="16"/>
  <c r="S1028" i="16"/>
  <c r="Y1028" i="16"/>
  <c r="Y1024" i="16"/>
  <c r="S1024" i="16"/>
  <c r="I1024" i="16"/>
  <c r="Y808" i="16"/>
  <c r="Y660" i="16"/>
  <c r="S2018" i="16"/>
  <c r="H2018" i="16"/>
  <c r="Y1219" i="16"/>
  <c r="S2174" i="16"/>
  <c r="D2174" i="16" s="1"/>
  <c r="S1918" i="16"/>
  <c r="F1918" i="16" s="1"/>
  <c r="S1778" i="16"/>
  <c r="S1666" i="16"/>
  <c r="E1666" i="16"/>
  <c r="S2326" i="16"/>
  <c r="J2326" i="16"/>
  <c r="S1818" i="16"/>
  <c r="D988" i="16"/>
  <c r="S2302" i="16"/>
  <c r="Y752" i="16"/>
  <c r="S2503" i="16"/>
  <c r="H2503" i="16"/>
  <c r="Y2214" i="16"/>
  <c r="Y300" i="16"/>
  <c r="S2238" i="16"/>
  <c r="J2238" i="16"/>
  <c r="S2142" i="16"/>
  <c r="F2142" i="16"/>
  <c r="S2094" i="16"/>
  <c r="S2006" i="16"/>
  <c r="I2006" i="16" s="1"/>
  <c r="S1638" i="16"/>
  <c r="S1227" i="16"/>
  <c r="Y1119" i="16"/>
  <c r="H1012" i="16"/>
  <c r="F1012" i="16"/>
  <c r="S996" i="16"/>
  <c r="S992" i="16"/>
  <c r="Y860" i="16"/>
  <c r="S860" i="16"/>
  <c r="Y804" i="16"/>
  <c r="S2194" i="16"/>
  <c r="S2222" i="16"/>
  <c r="Y1016" i="16"/>
  <c r="S2022" i="16"/>
  <c r="I2022" i="16"/>
  <c r="Y876" i="16"/>
  <c r="S1734" i="16"/>
  <c r="E1734" i="16" s="1"/>
  <c r="H988" i="16"/>
  <c r="I836" i="16"/>
  <c r="S900" i="16"/>
  <c r="S1111" i="16"/>
  <c r="I1111" i="16"/>
  <c r="S2114" i="16"/>
  <c r="S1123" i="16"/>
  <c r="Y621" i="16"/>
  <c r="S2481" i="16"/>
  <c r="S2477" i="16"/>
  <c r="J2477" i="16"/>
  <c r="S2397" i="16"/>
  <c r="S2373" i="16"/>
  <c r="F2373" i="16" s="1"/>
  <c r="S1541" i="16"/>
  <c r="Y1541" i="16"/>
  <c r="S1533" i="16"/>
  <c r="S1457" i="16"/>
  <c r="S1258" i="16"/>
  <c r="I1258" i="16"/>
  <c r="S1186" i="16"/>
  <c r="J1186" i="16"/>
  <c r="S1094" i="16"/>
  <c r="S663" i="16"/>
  <c r="S2232" i="16"/>
  <c r="D2232" i="16"/>
  <c r="Y2152" i="16"/>
  <c r="S2152" i="16"/>
  <c r="S2076" i="16"/>
  <c r="D2076" i="16"/>
  <c r="S1844" i="16"/>
  <c r="J1844" i="16"/>
  <c r="S2063" i="16"/>
  <c r="S2403" i="16"/>
  <c r="S2247" i="16"/>
  <c r="S2143" i="16"/>
  <c r="I2143" i="16" s="1"/>
  <c r="Y2143" i="16"/>
  <c r="Y2011" i="16"/>
  <c r="Y1979" i="16"/>
  <c r="Y1851" i="16"/>
  <c r="S1851" i="16"/>
  <c r="S1743" i="16"/>
  <c r="Y1999" i="16"/>
  <c r="Y497" i="16"/>
  <c r="S127" i="16"/>
  <c r="S137" i="16"/>
  <c r="Y261" i="16"/>
  <c r="S1369" i="16"/>
  <c r="Y1369" i="16"/>
  <c r="S1222" i="16"/>
  <c r="S1190" i="16"/>
  <c r="S1170" i="16"/>
  <c r="F1170" i="16"/>
  <c r="S1078" i="16"/>
  <c r="S1074" i="16"/>
  <c r="S911" i="16"/>
  <c r="Y911" i="16"/>
  <c r="S2454" i="16"/>
  <c r="F2454" i="16"/>
  <c r="S2242" i="16"/>
  <c r="S970" i="16"/>
  <c r="Y822" i="16"/>
  <c r="S822" i="16"/>
  <c r="S818" i="16"/>
  <c r="H818" i="16" s="1"/>
  <c r="Y2208" i="16"/>
  <c r="S204" i="16"/>
  <c r="D204" i="16" s="1"/>
  <c r="Y173" i="16"/>
  <c r="Y1807" i="16"/>
  <c r="S1807" i="16"/>
  <c r="Y1775" i="16"/>
  <c r="S1763" i="16"/>
  <c r="S1755" i="16"/>
  <c r="I1755" i="16"/>
  <c r="Y1755" i="16"/>
  <c r="Y1735" i="16"/>
  <c r="S1735" i="16"/>
  <c r="Y1720" i="16"/>
  <c r="S1708" i="16"/>
  <c r="D1708" i="16"/>
  <c r="Y1701" i="16"/>
  <c r="S1681" i="16"/>
  <c r="S1661" i="16"/>
  <c r="D1661" i="16"/>
  <c r="S1625" i="16"/>
  <c r="S1739" i="16"/>
  <c r="J1739" i="16" s="1"/>
  <c r="S1831" i="16"/>
  <c r="I1831" i="16"/>
  <c r="S1839" i="16"/>
  <c r="S206" i="16"/>
  <c r="I396" i="16"/>
  <c r="S199" i="16"/>
  <c r="Y1843" i="16"/>
  <c r="S1843" i="16"/>
  <c r="S1835" i="16"/>
  <c r="Y1835" i="16"/>
  <c r="S1803" i="16"/>
  <c r="J1803" i="16"/>
  <c r="Y1803" i="16"/>
  <c r="Y1799" i="16"/>
  <c r="S1787" i="16"/>
  <c r="H1787" i="16"/>
  <c r="Y1787" i="16"/>
  <c r="Y1771" i="16"/>
  <c r="S1771" i="16"/>
  <c r="E1767" i="16"/>
  <c r="Y1767" i="16"/>
  <c r="S1759" i="16"/>
  <c r="I1759" i="16" s="1"/>
  <c r="S1751" i="16"/>
  <c r="F1751" i="16" s="1"/>
  <c r="Y1751" i="16"/>
  <c r="S1724" i="16"/>
  <c r="S1697" i="16"/>
  <c r="D1697" i="16" s="1"/>
  <c r="S1693" i="16"/>
  <c r="Y1693" i="16"/>
  <c r="Y1685" i="16"/>
  <c r="S1677" i="16"/>
  <c r="I1677" i="16"/>
  <c r="S1673" i="16"/>
  <c r="J1673" i="16"/>
  <c r="S1665" i="16"/>
  <c r="J1665" i="16"/>
  <c r="S1629" i="16"/>
  <c r="S1621" i="16"/>
  <c r="Y1539" i="16"/>
  <c r="Y1472" i="16"/>
  <c r="S1464" i="16"/>
  <c r="S1460" i="16"/>
  <c r="Y1460" i="16"/>
  <c r="S1456" i="16"/>
  <c r="J1456" i="16" s="1"/>
  <c r="Y1452" i="16"/>
  <c r="S1448" i="16"/>
  <c r="I1448" i="16"/>
  <c r="Y1448" i="16"/>
  <c r="S1436" i="16"/>
  <c r="G1436" i="16" s="1"/>
  <c r="S1420" i="16"/>
  <c r="D1420" i="16" s="1"/>
  <c r="S1416" i="16"/>
  <c r="G1416" i="16"/>
  <c r="Y1416" i="16"/>
  <c r="S1400" i="16"/>
  <c r="Y1400" i="16"/>
  <c r="S1388" i="16"/>
  <c r="S1360" i="16"/>
  <c r="S1356" i="16"/>
  <c r="Y1356" i="16"/>
  <c r="S1225" i="16"/>
  <c r="E1225" i="16" s="1"/>
  <c r="S1217" i="16"/>
  <c r="S1205" i="16"/>
  <c r="H1205" i="16" s="1"/>
  <c r="Y1205" i="16"/>
  <c r="S1201" i="16"/>
  <c r="J1201" i="16"/>
  <c r="Y1201" i="16"/>
  <c r="Y1157" i="16"/>
  <c r="S1157" i="16"/>
  <c r="G1157" i="16"/>
  <c r="S1153" i="16"/>
  <c r="S1149" i="16"/>
  <c r="F1149" i="16" s="1"/>
  <c r="S1141" i="16"/>
  <c r="J1141" i="16" s="1"/>
  <c r="Y1141" i="16"/>
  <c r="S1137" i="16"/>
  <c r="Y1137" i="16"/>
  <c r="S1133" i="16"/>
  <c r="Y1133" i="16"/>
  <c r="S1129" i="16"/>
  <c r="G1129" i="16" s="1"/>
  <c r="Y1129" i="16"/>
  <c r="S1125" i="16"/>
  <c r="D1125" i="16"/>
  <c r="Y1125" i="16"/>
  <c r="S1121" i="16"/>
  <c r="E1121" i="16" s="1"/>
  <c r="Y1121" i="16"/>
  <c r="Y1117" i="16"/>
  <c r="S1117" i="16"/>
  <c r="I1117" i="16"/>
  <c r="S1105" i="16"/>
  <c r="Y1105" i="16"/>
  <c r="S1101" i="16"/>
  <c r="Y1101" i="16"/>
  <c r="S1062" i="16"/>
  <c r="F1062" i="16"/>
  <c r="Y1026" i="16"/>
  <c r="S1006" i="16"/>
  <c r="D1006" i="16" s="1"/>
  <c r="Y1006" i="16"/>
  <c r="Y1712" i="16"/>
  <c r="S1209" i="16"/>
  <c r="S131" i="16"/>
  <c r="Y310" i="16"/>
  <c r="Y1169" i="16"/>
  <c r="S272" i="16"/>
  <c r="Y272" i="16"/>
  <c r="S2444" i="16"/>
  <c r="S2305" i="16"/>
  <c r="G2305" i="16" s="1"/>
  <c r="Y2305" i="16"/>
  <c r="S2297" i="16"/>
  <c r="F2297" i="16"/>
  <c r="Y2273" i="16"/>
  <c r="S2144" i="16"/>
  <c r="S2105" i="16"/>
  <c r="E2105" i="16"/>
  <c r="S2041" i="16"/>
  <c r="Y2041" i="16"/>
  <c r="S1874" i="16"/>
  <c r="F1874" i="16"/>
  <c r="S1870" i="16"/>
  <c r="Y1862" i="16"/>
  <c r="S1810" i="16"/>
  <c r="S1738" i="16"/>
  <c r="S1684" i="16"/>
  <c r="D1684" i="16" s="1"/>
  <c r="S2495" i="16"/>
  <c r="S2421" i="16"/>
  <c r="Y2137" i="16"/>
  <c r="S2455" i="16"/>
  <c r="D2455" i="16"/>
  <c r="S2440" i="16"/>
  <c r="S2425" i="16"/>
  <c r="S2413" i="16"/>
  <c r="F2413" i="16"/>
  <c r="S2389" i="16"/>
  <c r="E2389" i="16"/>
  <c r="Y2353" i="16"/>
  <c r="S2345" i="16"/>
  <c r="S2269" i="16"/>
  <c r="S2253" i="16"/>
  <c r="Y2253" i="16"/>
  <c r="S2181" i="16"/>
  <c r="S2173" i="16"/>
  <c r="H2173" i="16"/>
  <c r="Y2173" i="16"/>
  <c r="S2129" i="16"/>
  <c r="S1842" i="16"/>
  <c r="S1696" i="16"/>
  <c r="J1696" i="16" s="1"/>
  <c r="S2213" i="16"/>
  <c r="S1973" i="16"/>
  <c r="S1530" i="16"/>
  <c r="E1530" i="16"/>
  <c r="Y299" i="16"/>
  <c r="Y403" i="16"/>
  <c r="S2201" i="16"/>
  <c r="S28" i="16"/>
  <c r="S326" i="16"/>
  <c r="S144" i="16"/>
  <c r="G144" i="16" s="1"/>
  <c r="Y797" i="16"/>
  <c r="S793" i="16"/>
  <c r="Y793" i="16"/>
  <c r="S761" i="16"/>
  <c r="S693" i="16"/>
  <c r="G693" i="16"/>
  <c r="S2380" i="16"/>
  <c r="Y2236" i="16"/>
  <c r="S2228" i="16"/>
  <c r="Y2228" i="16"/>
  <c r="S2048" i="16"/>
  <c r="F2048" i="16"/>
  <c r="Y2048" i="16"/>
  <c r="S1992" i="16"/>
  <c r="D1992" i="16" s="1"/>
  <c r="S1925" i="16"/>
  <c r="Y1925" i="16"/>
  <c r="S2498" i="16"/>
  <c r="I2498" i="16" s="1"/>
  <c r="Y2498" i="16"/>
  <c r="S949" i="16"/>
  <c r="S905" i="16"/>
  <c r="H905" i="16" s="1"/>
  <c r="Y905" i="16"/>
  <c r="Y949" i="16"/>
  <c r="S945" i="16"/>
  <c r="F1146" i="16"/>
  <c r="D1146" i="16"/>
  <c r="Y901" i="16"/>
  <c r="S901" i="16"/>
  <c r="S707" i="16"/>
  <c r="S703" i="16"/>
  <c r="E703" i="16" s="1"/>
  <c r="S699" i="16"/>
  <c r="S695" i="16"/>
  <c r="J695" i="16"/>
  <c r="S904" i="16"/>
  <c r="D904" i="16"/>
  <c r="Y884" i="16"/>
  <c r="Y868" i="16"/>
  <c r="S864" i="16"/>
  <c r="S856" i="16"/>
  <c r="S852" i="16"/>
  <c r="G852" i="16" s="1"/>
  <c r="Y852" i="16"/>
  <c r="S840" i="16"/>
  <c r="Y840" i="16"/>
  <c r="S714" i="16"/>
  <c r="S635" i="16"/>
  <c r="Y848" i="16"/>
  <c r="S651" i="16"/>
  <c r="J651" i="16" s="1"/>
  <c r="Y288" i="16"/>
  <c r="Y616" i="16"/>
  <c r="S581" i="16"/>
  <c r="Y856" i="16"/>
  <c r="S2473" i="16"/>
  <c r="S2287" i="16"/>
  <c r="S2027" i="16"/>
  <c r="S1921" i="16"/>
  <c r="S1917" i="16"/>
  <c r="Y1917" i="16"/>
  <c r="S1897" i="16"/>
  <c r="S1806" i="16"/>
  <c r="S1786" i="16"/>
  <c r="S1774" i="16"/>
  <c r="S1754" i="16"/>
  <c r="G1754" i="16" s="1"/>
  <c r="S1746" i="16"/>
  <c r="S1730" i="16"/>
  <c r="S1719" i="16"/>
  <c r="S1680" i="16"/>
  <c r="H1680" i="16"/>
  <c r="Y1680" i="16"/>
  <c r="S1676" i="16"/>
  <c r="J1676" i="16" s="1"/>
  <c r="S1589" i="16"/>
  <c r="S1577" i="16"/>
  <c r="J1577" i="16"/>
  <c r="S1497" i="16"/>
  <c r="H1497" i="16"/>
  <c r="S1469" i="16"/>
  <c r="S1385" i="16"/>
  <c r="Y1385" i="16"/>
  <c r="Y1381" i="16"/>
  <c r="S1377" i="16"/>
  <c r="H1377" i="16"/>
  <c r="Y1377" i="16"/>
  <c r="S1294" i="16"/>
  <c r="S1218" i="16"/>
  <c r="E1218" i="16"/>
  <c r="Y1218" i="16"/>
  <c r="S1210" i="16"/>
  <c r="S1143" i="16"/>
  <c r="G1143" i="16" s="1"/>
  <c r="Y1143" i="16"/>
  <c r="Y1131" i="16"/>
  <c r="S1131" i="16"/>
  <c r="Y1127" i="16"/>
  <c r="Y729" i="16"/>
  <c r="S729" i="16"/>
  <c r="S2422" i="16"/>
  <c r="S2346" i="16"/>
  <c r="S2342" i="16"/>
  <c r="S2338" i="16"/>
  <c r="Y2338" i="16"/>
  <c r="S2042" i="16"/>
  <c r="J2042" i="16" s="1"/>
  <c r="S2002" i="16"/>
  <c r="S1861" i="16"/>
  <c r="I1861" i="16" s="1"/>
  <c r="Y1861" i="16"/>
  <c r="S1849" i="16"/>
  <c r="Y1777" i="16"/>
  <c r="S1777" i="16"/>
  <c r="S1588" i="16"/>
  <c r="J1588" i="16" s="1"/>
  <c r="Y1576" i="16"/>
  <c r="S1476" i="16"/>
  <c r="S1432" i="16"/>
  <c r="G1432" i="16" s="1"/>
  <c r="Y1424" i="16"/>
  <c r="S1106" i="16"/>
  <c r="J1106" i="16"/>
  <c r="S1070" i="16"/>
  <c r="G1070" i="16"/>
  <c r="Y795" i="16"/>
  <c r="S795" i="16"/>
  <c r="S2471" i="16"/>
  <c r="I2471" i="16"/>
  <c r="S1034" i="16"/>
  <c r="S943" i="16"/>
  <c r="S907" i="16"/>
  <c r="D907" i="16"/>
  <c r="Y899" i="16"/>
  <c r="S2474" i="16"/>
  <c r="S894" i="16"/>
  <c r="G894" i="16"/>
  <c r="S838" i="16"/>
  <c r="J838" i="16"/>
  <c r="S826" i="16"/>
  <c r="S2417" i="16"/>
  <c r="I2417" i="16" s="1"/>
  <c r="Y1769" i="16"/>
  <c r="S1769" i="16"/>
  <c r="H1769" i="16"/>
  <c r="S1639" i="16"/>
  <c r="Y1324" i="16"/>
  <c r="S21" i="16"/>
  <c r="S2465" i="16"/>
  <c r="D2465" i="16"/>
  <c r="S2131" i="16"/>
  <c r="Y2119" i="16"/>
  <c r="S2111" i="16"/>
  <c r="S2071" i="16"/>
  <c r="S2056" i="16"/>
  <c r="Y2056" i="16"/>
  <c r="S2045" i="16"/>
  <c r="Y2037" i="16"/>
  <c r="S2037" i="16"/>
  <c r="H2037" i="16"/>
  <c r="S1946" i="16"/>
  <c r="E1946" i="16"/>
  <c r="S1923" i="16"/>
  <c r="S1824" i="16"/>
  <c r="Y1824" i="16"/>
  <c r="S1705" i="16"/>
  <c r="G1705" i="16"/>
  <c r="Y1705" i="16"/>
  <c r="S1634" i="16"/>
  <c r="S1618" i="16"/>
  <c r="S1610" i="16"/>
  <c r="G1610" i="16" s="1"/>
  <c r="Y1599" i="16"/>
  <c r="S1367" i="16"/>
  <c r="S1017" i="16"/>
  <c r="G1017" i="16" s="1"/>
  <c r="Y1017" i="16"/>
  <c r="S997" i="16"/>
  <c r="S989" i="16"/>
  <c r="Y989" i="16"/>
  <c r="S985" i="16"/>
  <c r="F985" i="16" s="1"/>
  <c r="S975" i="16"/>
  <c r="S968" i="16"/>
  <c r="S619" i="16"/>
  <c r="G619" i="16" s="1"/>
  <c r="S1736" i="16"/>
  <c r="E1736" i="16" s="1"/>
  <c r="S1962" i="16"/>
  <c r="S1699" i="16"/>
  <c r="S668" i="16"/>
  <c r="Y816" i="16"/>
  <c r="Y1748" i="16"/>
  <c r="S2107" i="16"/>
  <c r="S577" i="16"/>
  <c r="S22" i="16"/>
  <c r="J22" i="16" s="1"/>
  <c r="S1241" i="16"/>
  <c r="S1583" i="16"/>
  <c r="S679" i="16"/>
  <c r="Y1915" i="16"/>
  <c r="S2447" i="16"/>
  <c r="J2447" i="16" s="1"/>
  <c r="Y1013" i="16"/>
  <c r="Y2414" i="16"/>
  <c r="S1753" i="16"/>
  <c r="J1753" i="16" s="1"/>
  <c r="S1726" i="16"/>
  <c r="I1726" i="16"/>
  <c r="Y1651" i="16"/>
  <c r="S1316" i="16"/>
  <c r="Y1316" i="16"/>
  <c r="S132" i="16"/>
  <c r="S2476" i="16"/>
  <c r="E2476" i="16" s="1"/>
  <c r="S2469" i="16"/>
  <c r="S2461" i="16"/>
  <c r="S2135" i="16"/>
  <c r="E2135" i="16" s="1"/>
  <c r="S2123" i="16"/>
  <c r="D2123" i="16" s="1"/>
  <c r="S2068" i="16"/>
  <c r="Y1977" i="16"/>
  <c r="S1958" i="16"/>
  <c r="E1958" i="16"/>
  <c r="S1950" i="16"/>
  <c r="S1942" i="16"/>
  <c r="I1942" i="16" s="1"/>
  <c r="S1926" i="16"/>
  <c r="S1911" i="16"/>
  <c r="H1911" i="16"/>
  <c r="S1836" i="16"/>
  <c r="S1828" i="16"/>
  <c r="G1828" i="16" s="1"/>
  <c r="S1602" i="16"/>
  <c r="S1595" i="16"/>
  <c r="Y1595" i="16"/>
  <c r="S1049" i="16"/>
  <c r="S1037" i="16"/>
  <c r="Y1025" i="16"/>
  <c r="Y993" i="16"/>
  <c r="S981" i="16"/>
  <c r="S910" i="16"/>
  <c r="S906" i="16"/>
  <c r="I906" i="16" s="1"/>
  <c r="S890" i="16"/>
  <c r="S874" i="16"/>
  <c r="S870" i="16"/>
  <c r="D870" i="16" s="1"/>
  <c r="S858" i="16"/>
  <c r="S854" i="16"/>
  <c r="Y828" i="16"/>
  <c r="S828" i="16"/>
  <c r="S824" i="16"/>
  <c r="Y820" i="16"/>
  <c r="S820" i="16"/>
  <c r="S747" i="16"/>
  <c r="Y747" i="16"/>
  <c r="S720" i="16"/>
  <c r="E720" i="16"/>
  <c r="S2052" i="16"/>
  <c r="S1809" i="16"/>
  <c r="E1809" i="16" s="1"/>
  <c r="S1005" i="16"/>
  <c r="S1427" i="16"/>
  <c r="S1033" i="16"/>
  <c r="S1025" i="16"/>
  <c r="I1025" i="16"/>
  <c r="Y1816" i="16"/>
  <c r="Y1836" i="16"/>
  <c r="S245" i="16"/>
  <c r="S149" i="16"/>
  <c r="I149" i="16" s="1"/>
  <c r="S104" i="16"/>
  <c r="J104" i="16" s="1"/>
  <c r="S170" i="16"/>
  <c r="Y502" i="16"/>
  <c r="S382" i="16"/>
  <c r="Y382" i="16"/>
  <c r="S317" i="16"/>
  <c r="E317" i="16" s="1"/>
  <c r="Y1021" i="16"/>
  <c r="S176" i="16"/>
  <c r="I176" i="16" s="1"/>
  <c r="S116" i="16"/>
  <c r="E116" i="16" s="1"/>
  <c r="Y2197" i="16"/>
  <c r="Y1012" i="16"/>
  <c r="S2479" i="16"/>
  <c r="S2320" i="16"/>
  <c r="S2217" i="16"/>
  <c r="S2170" i="16"/>
  <c r="G2170" i="16"/>
  <c r="S2110" i="16"/>
  <c r="J2110" i="16"/>
  <c r="S2102" i="16"/>
  <c r="S2059" i="16"/>
  <c r="Y2059" i="16"/>
  <c r="S1953" i="16"/>
  <c r="Y1953" i="16"/>
  <c r="S1949" i="16"/>
  <c r="S1941" i="16"/>
  <c r="Y1941" i="16"/>
  <c r="S1064" i="16"/>
  <c r="F1064" i="16"/>
  <c r="S1020" i="16"/>
  <c r="G1020" i="16"/>
  <c r="Y1020" i="16"/>
  <c r="S2411" i="16"/>
  <c r="Y1226" i="16"/>
  <c r="S1202" i="16"/>
  <c r="E1202" i="16" s="1"/>
  <c r="S762" i="16"/>
  <c r="S121" i="16"/>
  <c r="S1711" i="16"/>
  <c r="S1501" i="16"/>
  <c r="D1501" i="16"/>
  <c r="Y1365" i="16"/>
  <c r="S1365" i="16"/>
  <c r="S2449" i="16"/>
  <c r="I2449" i="16"/>
  <c r="S1901" i="16"/>
  <c r="S1823" i="16"/>
  <c r="Y1823" i="16"/>
  <c r="S1566" i="16"/>
  <c r="S1508" i="16"/>
  <c r="S844" i="16"/>
  <c r="F844" i="16" s="1"/>
  <c r="Y844" i="16"/>
  <c r="S834" i="16"/>
  <c r="D2348" i="16"/>
  <c r="D1886" i="16"/>
  <c r="E1886" i="16"/>
  <c r="D1692" i="16"/>
  <c r="I1752" i="16"/>
  <c r="F1886" i="16"/>
  <c r="F2235" i="16"/>
  <c r="G2235" i="16"/>
  <c r="S2229" i="16"/>
  <c r="E2229" i="16"/>
  <c r="S2225" i="16"/>
  <c r="F2225" i="16"/>
  <c r="Y2225" i="16"/>
  <c r="Y783" i="16"/>
  <c r="S783" i="16"/>
  <c r="Y779" i="16"/>
  <c r="S779" i="16"/>
  <c r="Y775" i="16"/>
  <c r="S775" i="16"/>
  <c r="F775" i="16"/>
  <c r="Y751" i="16"/>
  <c r="S751" i="16"/>
  <c r="S638" i="16"/>
  <c r="Y620" i="16"/>
  <c r="S617" i="16"/>
  <c r="S14" i="16"/>
  <c r="F14" i="16" s="1"/>
  <c r="S1509" i="16"/>
  <c r="Y2308" i="16"/>
  <c r="S296" i="16"/>
  <c r="J296" i="16" s="1"/>
  <c r="Y481" i="16"/>
  <c r="F362" i="16"/>
  <c r="S184" i="16"/>
  <c r="D184" i="16" s="1"/>
  <c r="Y184" i="16"/>
  <c r="S68" i="16"/>
  <c r="S2368" i="16"/>
  <c r="E2368" i="16" s="1"/>
  <c r="Y168" i="16"/>
  <c r="S2376" i="16"/>
  <c r="S2372" i="16"/>
  <c r="E2372" i="16" s="1"/>
  <c r="S2221" i="16"/>
  <c r="S1550" i="16"/>
  <c r="J1550" i="16" s="1"/>
  <c r="Y1512" i="16"/>
  <c r="S805" i="16"/>
  <c r="J805" i="16"/>
  <c r="G2314" i="16"/>
  <c r="Y23" i="16"/>
  <c r="E1234" i="16"/>
  <c r="G1234" i="16"/>
  <c r="S2496" i="16"/>
  <c r="J2496" i="16" s="1"/>
  <c r="Y330" i="16"/>
  <c r="S58" i="16"/>
  <c r="S110" i="16"/>
  <c r="Y94" i="16"/>
  <c r="S2437" i="16"/>
  <c r="Y2437" i="16"/>
  <c r="S2391" i="16"/>
  <c r="Y2387" i="16"/>
  <c r="S1922" i="16"/>
  <c r="F1922" i="16"/>
  <c r="Y1922" i="16"/>
  <c r="S1900" i="16"/>
  <c r="Y1900" i="16"/>
  <c r="S1865" i="16"/>
  <c r="J1865" i="16" s="1"/>
  <c r="Y1865" i="16"/>
  <c r="S1362" i="16"/>
  <c r="S961" i="16"/>
  <c r="Y961" i="16"/>
  <c r="S921" i="16"/>
  <c r="S705" i="16"/>
  <c r="S697" i="16"/>
  <c r="H697" i="16"/>
  <c r="S671" i="16"/>
  <c r="F671" i="16"/>
  <c r="Y671" i="16"/>
  <c r="S637" i="16"/>
  <c r="S574" i="16"/>
  <c r="S2379" i="16"/>
  <c r="Y464" i="16"/>
  <c r="S241" i="16"/>
  <c r="Y241" i="16"/>
  <c r="S2007" i="16"/>
  <c r="Y2007" i="16"/>
  <c r="S1975" i="16"/>
  <c r="S1888" i="16"/>
  <c r="Y1888" i="16"/>
  <c r="S1373" i="16"/>
  <c r="Y1373" i="16"/>
  <c r="S1110" i="16"/>
  <c r="S1066" i="16"/>
  <c r="Y217" i="16"/>
  <c r="S2365" i="16"/>
  <c r="F2365" i="16"/>
  <c r="S2290" i="16"/>
  <c r="Y2290" i="16"/>
  <c r="Y2270" i="16"/>
  <c r="S126" i="16"/>
  <c r="S2106" i="16"/>
  <c r="H2106" i="16" s="1"/>
  <c r="S2010" i="16"/>
  <c r="E2010" i="16" s="1"/>
  <c r="S1731" i="16"/>
  <c r="S1396" i="16"/>
  <c r="Y1396" i="16"/>
  <c r="S1368" i="16"/>
  <c r="S1257" i="16"/>
  <c r="E1257" i="16" s="1"/>
  <c r="S1245" i="16"/>
  <c r="S647" i="16"/>
  <c r="S2358" i="16"/>
  <c r="G2358" i="16" s="1"/>
  <c r="S2310" i="16"/>
  <c r="Y1858" i="16"/>
  <c r="S886" i="16"/>
  <c r="J886" i="16" s="1"/>
  <c r="S882" i="16"/>
  <c r="I882" i="16" s="1"/>
  <c r="S878" i="16"/>
  <c r="F878" i="16" s="1"/>
  <c r="S850" i="16"/>
  <c r="S787" i="16"/>
  <c r="Y787" i="16"/>
  <c r="S1662" i="16"/>
  <c r="E1662" i="16" s="1"/>
  <c r="Y887" i="16"/>
  <c r="S887" i="16"/>
  <c r="E887" i="16" s="1"/>
  <c r="S643" i="16"/>
  <c r="D643" i="16" s="1"/>
  <c r="S2246" i="16"/>
  <c r="S672" i="16"/>
  <c r="J1805" i="16"/>
  <c r="F1021" i="16"/>
  <c r="I1840" i="16"/>
  <c r="H1840" i="16"/>
  <c r="H2301" i="16"/>
  <c r="E2301" i="16"/>
  <c r="G2301" i="16"/>
  <c r="H1692" i="16"/>
  <c r="I2091" i="16"/>
  <c r="E2258" i="16"/>
  <c r="S294" i="16"/>
  <c r="I294" i="16"/>
  <c r="S210" i="16"/>
  <c r="S2064" i="16"/>
  <c r="Y2053" i="16"/>
  <c r="S2053" i="16"/>
  <c r="D2053" i="16" s="1"/>
  <c r="S2015" i="16"/>
  <c r="Y1988" i="16"/>
  <c r="S1988" i="16"/>
  <c r="G1988" i="16"/>
  <c r="S1981" i="16"/>
  <c r="Y1892" i="16"/>
  <c r="S1885" i="16"/>
  <c r="D1885" i="16"/>
  <c r="S1626" i="16"/>
  <c r="E1626" i="16"/>
  <c r="S1606" i="16"/>
  <c r="E1606" i="16"/>
  <c r="Y1584" i="16"/>
  <c r="Y1556" i="16"/>
  <c r="S1088" i="16"/>
  <c r="Y1027" i="16"/>
  <c r="S667" i="16"/>
  <c r="Y553" i="16"/>
  <c r="S553" i="16"/>
  <c r="F553" i="16"/>
  <c r="S1603" i="16"/>
  <c r="S319" i="16"/>
  <c r="S243" i="16"/>
  <c r="I243" i="16" s="1"/>
  <c r="Y2312" i="16"/>
  <c r="S2294" i="16"/>
  <c r="Y2294" i="16"/>
  <c r="S2288" i="16"/>
  <c r="Y2288" i="16"/>
  <c r="Y2049" i="16"/>
  <c r="S2049" i="16"/>
  <c r="G2049" i="16" s="1"/>
  <c r="S1991" i="16"/>
  <c r="Y1991" i="16"/>
  <c r="Y1985" i="16"/>
  <c r="S1904" i="16"/>
  <c r="S1896" i="16"/>
  <c r="Y1896" i="16"/>
  <c r="S1889" i="16"/>
  <c r="E1889" i="16"/>
  <c r="Y1587" i="16"/>
  <c r="S1580" i="16"/>
  <c r="I1580" i="16" s="1"/>
  <c r="Y1580" i="16"/>
  <c r="Y1545" i="16"/>
  <c r="S1545" i="16"/>
  <c r="D1545" i="16" s="1"/>
  <c r="I1515" i="16"/>
  <c r="S1499" i="16"/>
  <c r="S1495" i="16"/>
  <c r="D1495" i="16"/>
  <c r="S1487" i="16"/>
  <c r="I1487" i="16"/>
  <c r="Y1483" i="16"/>
  <c r="Y1380" i="16"/>
  <c r="S1376" i="16"/>
  <c r="S1372" i="16"/>
  <c r="H1372" i="16" s="1"/>
  <c r="Y1361" i="16"/>
  <c r="Y561" i="16"/>
  <c r="S549" i="16"/>
  <c r="J549" i="16" s="1"/>
  <c r="Y549" i="16"/>
  <c r="D209" i="16"/>
  <c r="S1781" i="16"/>
  <c r="G1781" i="16" s="1"/>
  <c r="F1934" i="16"/>
  <c r="Y631" i="16"/>
  <c r="S447" i="16"/>
  <c r="D447" i="16" s="1"/>
  <c r="Y2265" i="16"/>
  <c r="S2265" i="16"/>
  <c r="J2265" i="16"/>
  <c r="Y2254" i="16"/>
  <c r="S2254" i="16"/>
  <c r="S2163" i="16"/>
  <c r="Y2163" i="16"/>
  <c r="Y2067" i="16"/>
  <c r="S2067" i="16"/>
  <c r="S1884" i="16"/>
  <c r="G1884" i="16" s="1"/>
  <c r="Y1884" i="16"/>
  <c r="S1873" i="16"/>
  <c r="Y1873" i="16"/>
  <c r="S1826" i="16"/>
  <c r="S1822" i="16"/>
  <c r="D1822" i="16"/>
  <c r="S1815" i="16"/>
  <c r="D1815" i="16"/>
  <c r="Y1815" i="16"/>
  <c r="S1770" i="16"/>
  <c r="S1762" i="16"/>
  <c r="S1691" i="16"/>
  <c r="S1613" i="16"/>
  <c r="D1613" i="16"/>
  <c r="Y1613" i="16"/>
  <c r="S1609" i="16"/>
  <c r="Y1600" i="16"/>
  <c r="S1596" i="16"/>
  <c r="Y1575" i="16"/>
  <c r="S1575" i="16"/>
  <c r="Y1571" i="16"/>
  <c r="S1555" i="16"/>
  <c r="J1555" i="16" s="1"/>
  <c r="S1534" i="16"/>
  <c r="S1526" i="16"/>
  <c r="E1526" i="16"/>
  <c r="S1498" i="16"/>
  <c r="S1479" i="16"/>
  <c r="Y1479" i="16"/>
  <c r="S1419" i="16"/>
  <c r="D1419" i="16" s="1"/>
  <c r="S1412" i="16"/>
  <c r="Y1412" i="16"/>
  <c r="S1404" i="16"/>
  <c r="Y1404" i="16"/>
  <c r="Y1387" i="16"/>
  <c r="S1277" i="16"/>
  <c r="F1277" i="16" s="1"/>
  <c r="Y1277" i="16"/>
  <c r="Y1273" i="16"/>
  <c r="S1167" i="16"/>
  <c r="Y1139" i="16"/>
  <c r="S1139" i="16"/>
  <c r="S680" i="16"/>
  <c r="E680" i="16"/>
  <c r="S659" i="16"/>
  <c r="Y659" i="16"/>
  <c r="S652" i="16"/>
  <c r="E652" i="16"/>
  <c r="S582" i="16"/>
  <c r="Y541" i="16"/>
  <c r="S541" i="16"/>
  <c r="E541" i="16"/>
  <c r="S1819" i="16"/>
  <c r="E1819" i="16"/>
  <c r="S1808" i="16"/>
  <c r="D1808" i="16"/>
  <c r="E1808" i="16"/>
  <c r="I848" i="16"/>
  <c r="S639" i="16"/>
  <c r="S1522" i="16"/>
  <c r="S237" i="16"/>
  <c r="S2261" i="16"/>
  <c r="G2250" i="16"/>
  <c r="F2250" i="16"/>
  <c r="S2186" i="16"/>
  <c r="Y2167" i="16"/>
  <c r="S1914" i="16"/>
  <c r="E1914" i="16"/>
  <c r="Y1907" i="16"/>
  <c r="S1907" i="16"/>
  <c r="S1881" i="16"/>
  <c r="S1869" i="16"/>
  <c r="S1830" i="16"/>
  <c r="S1811" i="16"/>
  <c r="I1811" i="16" s="1"/>
  <c r="S1773" i="16"/>
  <c r="I1773" i="16" s="1"/>
  <c r="S1758" i="16"/>
  <c r="I1758" i="16" s="1"/>
  <c r="S1617" i="16"/>
  <c r="S1269" i="16"/>
  <c r="S1266" i="16"/>
  <c r="S1247" i="16"/>
  <c r="S1231" i="16"/>
  <c r="Y1231" i="16"/>
  <c r="S1163" i="16"/>
  <c r="S1134" i="16"/>
  <c r="S1126" i="16"/>
  <c r="S1122" i="16"/>
  <c r="S1046" i="16"/>
  <c r="J1046" i="16" s="1"/>
  <c r="S733" i="16"/>
  <c r="G733" i="16" s="1"/>
  <c r="Y733" i="16"/>
  <c r="Y684" i="16"/>
  <c r="S676" i="16"/>
  <c r="Y676" i="16"/>
  <c r="S655" i="16"/>
  <c r="I655" i="16" s="1"/>
  <c r="Y655" i="16"/>
  <c r="S648" i="16"/>
  <c r="S633" i="16"/>
  <c r="G633" i="16" s="1"/>
  <c r="S601" i="16"/>
  <c r="E601" i="16" s="1"/>
  <c r="S593" i="16"/>
  <c r="D593" i="16" s="1"/>
  <c r="S2248" i="16"/>
  <c r="J2248" i="16" s="1"/>
  <c r="Y737" i="16"/>
  <c r="S521" i="16"/>
  <c r="H521" i="16" s="1"/>
  <c r="S150" i="16"/>
  <c r="J150" i="16" s="1"/>
  <c r="Y329" i="16"/>
  <c r="S220" i="16"/>
  <c r="D220" i="16"/>
  <c r="H216" i="16"/>
  <c r="Y158" i="16"/>
  <c r="S201" i="16"/>
  <c r="S166" i="16"/>
  <c r="I166" i="16" s="1"/>
  <c r="S45" i="16"/>
  <c r="Y2497" i="16"/>
  <c r="S2497" i="16"/>
  <c r="S2478" i="16"/>
  <c r="J2478" i="16"/>
  <c r="S2475" i="16"/>
  <c r="Y2344" i="16"/>
  <c r="S2344" i="16"/>
  <c r="Y2341" i="16"/>
  <c r="S2341" i="16"/>
  <c r="S2337" i="16"/>
  <c r="Y2322" i="16"/>
  <c r="S2322" i="16"/>
  <c r="S219" i="16"/>
  <c r="E219" i="16" s="1"/>
  <c r="S2386" i="16"/>
  <c r="E2386" i="16" s="1"/>
  <c r="Y2149" i="16"/>
  <c r="S67" i="16"/>
  <c r="Y67" i="16"/>
  <c r="I2235" i="16"/>
  <c r="S2445" i="16"/>
  <c r="F2445" i="16" s="1"/>
  <c r="S2407" i="16"/>
  <c r="E2407" i="16" s="1"/>
  <c r="S2268" i="16"/>
  <c r="Y2268" i="16"/>
  <c r="Y2233" i="16"/>
  <c r="S2233" i="16"/>
  <c r="S2218" i="16"/>
  <c r="Y2218" i="16"/>
  <c r="Y2139" i="16"/>
  <c r="S2139" i="16"/>
  <c r="S86" i="16"/>
  <c r="G86" i="16" s="1"/>
  <c r="Y1853" i="16"/>
  <c r="S2493" i="16"/>
  <c r="S2399" i="16"/>
  <c r="I2399" i="16" s="1"/>
  <c r="S2307" i="16"/>
  <c r="E2307" i="16" s="1"/>
  <c r="S2279" i="16"/>
  <c r="G2279" i="16" s="1"/>
  <c r="S1782" i="16"/>
  <c r="S1723" i="16"/>
  <c r="E1723" i="16"/>
  <c r="S1348" i="16"/>
  <c r="Y1332" i="16"/>
  <c r="F190" i="16"/>
  <c r="Y233" i="16"/>
  <c r="S87" i="16"/>
  <c r="S54" i="16"/>
  <c r="S2470" i="16"/>
  <c r="S2276" i="16"/>
  <c r="G2276" i="16"/>
  <c r="Y2198" i="16"/>
  <c r="S2044" i="16"/>
  <c r="Y2044" i="16"/>
  <c r="S1996" i="16"/>
  <c r="S1954" i="16"/>
  <c r="Y1880" i="16"/>
  <c r="S1868" i="16"/>
  <c r="S1716" i="16"/>
  <c r="Y1272" i="16"/>
  <c r="S1174" i="16"/>
  <c r="Y1692" i="16"/>
  <c r="Y1592" i="16"/>
  <c r="S1113" i="16"/>
  <c r="H1113" i="16"/>
  <c r="Y1113" i="16"/>
  <c r="J1029" i="16"/>
  <c r="D1029" i="16"/>
  <c r="H1029" i="16"/>
  <c r="G1029" i="16"/>
  <c r="E1029" i="16"/>
  <c r="I727" i="16"/>
  <c r="G727" i="16"/>
  <c r="H727" i="16"/>
  <c r="H1659" i="16"/>
  <c r="D727" i="16"/>
  <c r="J1068" i="16"/>
  <c r="D2038" i="16"/>
  <c r="E2038" i="16"/>
  <c r="F2038" i="16"/>
  <c r="J2038" i="16"/>
  <c r="E1846" i="16"/>
  <c r="F727" i="16"/>
  <c r="J1215" i="16"/>
  <c r="D848" i="16"/>
  <c r="E1805" i="16"/>
  <c r="D1012" i="16"/>
  <c r="E1012" i="16"/>
  <c r="I2301" i="16"/>
  <c r="J2301" i="16"/>
  <c r="E1854" i="16"/>
  <c r="H2091" i="16"/>
  <c r="F1254" i="16"/>
  <c r="J1254" i="16"/>
  <c r="Y2117" i="16"/>
  <c r="S2117" i="16"/>
  <c r="H2117" i="16"/>
  <c r="Y2039" i="16"/>
  <c r="S1995" i="16"/>
  <c r="Y1945" i="16"/>
  <c r="S1945" i="16"/>
  <c r="S1802" i="16"/>
  <c r="S1796" i="16"/>
  <c r="Y1796" i="16"/>
  <c r="S1789" i="16"/>
  <c r="S1744" i="16"/>
  <c r="S1740" i="16"/>
  <c r="E1740" i="16" s="1"/>
  <c r="Y1740" i="16"/>
  <c r="S1568" i="16"/>
  <c r="I1568" i="16" s="1"/>
  <c r="Y1568" i="16"/>
  <c r="Y1553" i="16"/>
  <c r="S1280" i="16"/>
  <c r="F1280" i="16" s="1"/>
  <c r="Y1280" i="16"/>
  <c r="S1229" i="16"/>
  <c r="J1229" i="16"/>
  <c r="Y1229" i="16"/>
  <c r="S1216" i="16"/>
  <c r="H1216" i="16" s="1"/>
  <c r="Y1216" i="16"/>
  <c r="S1213" i="16"/>
  <c r="H1213" i="16"/>
  <c r="S1206" i="16"/>
  <c r="S1000" i="16"/>
  <c r="H1000" i="16" s="1"/>
  <c r="Y1000" i="16"/>
  <c r="S965" i="16"/>
  <c r="Y965" i="16"/>
  <c r="Y958" i="16"/>
  <c r="S958" i="16"/>
  <c r="I958" i="16"/>
  <c r="S926" i="16"/>
  <c r="E926" i="16"/>
  <c r="Y926" i="16"/>
  <c r="S922" i="16"/>
  <c r="Y918" i="16"/>
  <c r="S918" i="16"/>
  <c r="Y883" i="16"/>
  <c r="F832" i="16"/>
  <c r="S532" i="16"/>
  <c r="F532" i="16"/>
  <c r="S513" i="16"/>
  <c r="Y513" i="16"/>
  <c r="S478" i="16"/>
  <c r="Y478" i="16"/>
  <c r="S1793" i="16"/>
  <c r="H1793" i="16"/>
  <c r="S609" i="16"/>
  <c r="I609" i="16"/>
  <c r="S36" i="16"/>
  <c r="Y526" i="16"/>
  <c r="S436" i="16"/>
  <c r="S55" i="16"/>
  <c r="J55" i="16" s="1"/>
  <c r="F55" i="16"/>
  <c r="S303" i="16"/>
  <c r="G303" i="16"/>
  <c r="S486" i="16"/>
  <c r="I486" i="16"/>
  <c r="S531" i="16"/>
  <c r="Y531" i="16"/>
  <c r="S2393" i="16"/>
  <c r="Y2360" i="16"/>
  <c r="S2357" i="16"/>
  <c r="S2293" i="16"/>
  <c r="Y2293" i="16"/>
  <c r="S2281" i="16"/>
  <c r="Y2281" i="16"/>
  <c r="S2272" i="16"/>
  <c r="Y2272" i="16"/>
  <c r="I1234" i="16"/>
  <c r="J1234" i="16"/>
  <c r="F1234" i="16"/>
  <c r="S337" i="16"/>
  <c r="D337" i="16" s="1"/>
  <c r="Y295" i="16"/>
  <c r="S393" i="16"/>
  <c r="Y393" i="16"/>
  <c r="S378" i="16"/>
  <c r="H378" i="16"/>
  <c r="S311" i="16"/>
  <c r="S2451" i="16"/>
  <c r="Y2451" i="16"/>
  <c r="Y2392" i="16"/>
  <c r="S2356" i="16"/>
  <c r="Y2356" i="16"/>
  <c r="Y2333" i="16"/>
  <c r="S2277" i="16"/>
  <c r="S2147" i="16"/>
  <c r="Y2147" i="16"/>
  <c r="S2031" i="16"/>
  <c r="H2031" i="16" s="1"/>
  <c r="S1903" i="16"/>
  <c r="H1903" i="16"/>
  <c r="S1855" i="16"/>
  <c r="E1855" i="16"/>
  <c r="G1847" i="16"/>
  <c r="E1847" i="16"/>
  <c r="I1847" i="16"/>
  <c r="S1832" i="16"/>
  <c r="F1832" i="16" s="1"/>
  <c r="S1704" i="16"/>
  <c r="S1538" i="16"/>
  <c r="F1538" i="16" s="1"/>
  <c r="S1523" i="16"/>
  <c r="F1523" i="16" s="1"/>
  <c r="S1467" i="16"/>
  <c r="F1467" i="16" s="1"/>
  <c r="Y1467" i="16"/>
  <c r="Y1408" i="16"/>
  <c r="S1408" i="16"/>
  <c r="E1408" i="16" s="1"/>
  <c r="S1353" i="16"/>
  <c r="J1353" i="16" s="1"/>
  <c r="Y1197" i="16"/>
  <c r="S1197" i="16"/>
  <c r="S1182" i="16"/>
  <c r="S1118" i="16"/>
  <c r="E1118" i="16" s="1"/>
  <c r="S1082" i="16"/>
  <c r="F1082" i="16" s="1"/>
  <c r="Y2190" i="16"/>
  <c r="S376" i="16"/>
  <c r="J376" i="16"/>
  <c r="G79" i="16"/>
  <c r="S246" i="16"/>
  <c r="S32" i="16"/>
  <c r="F32" i="16" s="1"/>
  <c r="S444" i="16"/>
  <c r="S367" i="16"/>
  <c r="S409" i="16"/>
  <c r="F409" i="16" s="1"/>
  <c r="Y409" i="16"/>
  <c r="S49" i="16"/>
  <c r="Y49" i="16"/>
  <c r="S473" i="16"/>
  <c r="Y2480" i="16"/>
  <c r="S2227" i="16"/>
  <c r="S2206" i="16"/>
  <c r="Y2206" i="16"/>
  <c r="Y191" i="16"/>
  <c r="Y415" i="16"/>
  <c r="S2298" i="16"/>
  <c r="S1564" i="16"/>
  <c r="Y1564" i="16"/>
  <c r="S830" i="16"/>
  <c r="F830" i="16" s="1"/>
  <c r="S664" i="16"/>
  <c r="Y664" i="16"/>
  <c r="S564" i="16"/>
  <c r="S34" i="16"/>
  <c r="H34" i="16" s="1"/>
  <c r="Y34" i="16"/>
  <c r="S2487" i="16"/>
  <c r="Y1987" i="16"/>
  <c r="S1987" i="16"/>
  <c r="F1987" i="16"/>
  <c r="S1654" i="16"/>
  <c r="I1654" i="16"/>
  <c r="S1145" i="16"/>
  <c r="Y1145" i="16"/>
  <c r="S1490" i="16"/>
  <c r="Y2301" i="16"/>
  <c r="S1906" i="16"/>
  <c r="S1484" i="16"/>
  <c r="S1039" i="16"/>
  <c r="Y955" i="16"/>
  <c r="S1878" i="16"/>
  <c r="S846" i="16"/>
  <c r="Y1847" i="16"/>
  <c r="Y1471" i="16"/>
  <c r="Y1312" i="16"/>
  <c r="Y1109" i="16"/>
  <c r="Y812" i="16"/>
  <c r="S1004" i="16"/>
  <c r="F1004" i="16" s="1"/>
  <c r="F1748" i="16"/>
  <c r="G403" i="16"/>
  <c r="I403" i="16"/>
  <c r="H1016" i="16"/>
  <c r="D1016" i="16"/>
  <c r="I1016" i="16"/>
  <c r="J1016" i="16"/>
  <c r="E1016" i="16"/>
  <c r="F1846" i="16"/>
  <c r="I1846" i="16"/>
  <c r="J1748" i="16"/>
  <c r="I1797" i="16"/>
  <c r="D1846" i="16"/>
  <c r="U1846" i="16" s="1"/>
  <c r="H1846" i="16"/>
  <c r="I1712" i="16"/>
  <c r="G2091" i="16"/>
  <c r="J1846" i="16"/>
  <c r="D1748" i="16"/>
  <c r="H1854" i="16"/>
  <c r="G2258" i="16"/>
  <c r="E1021" i="16"/>
  <c r="G1021" i="16"/>
  <c r="J1021" i="16"/>
  <c r="G2038" i="16"/>
  <c r="I2038" i="16"/>
  <c r="G1068" i="16"/>
  <c r="F1862" i="16"/>
  <c r="I2076" i="16"/>
  <c r="J1862" i="16"/>
  <c r="H1862" i="16"/>
  <c r="H950" i="16"/>
  <c r="I1862" i="16"/>
  <c r="D950" i="16"/>
  <c r="I913" i="16"/>
  <c r="D1629" i="16"/>
  <c r="F2208" i="16"/>
  <c r="F1001" i="16"/>
  <c r="J1072" i="16"/>
  <c r="G2076" i="16"/>
  <c r="F1072" i="16"/>
  <c r="I1072" i="16"/>
  <c r="G2428" i="16"/>
  <c r="E2076" i="16"/>
  <c r="E934" i="16"/>
  <c r="J950" i="16"/>
  <c r="H913" i="16"/>
  <c r="J1569" i="16"/>
  <c r="G818" i="16"/>
  <c r="I818" i="16"/>
  <c r="G1874" i="16"/>
  <c r="G1961" i="16"/>
  <c r="I1688" i="16"/>
  <c r="J1001" i="16"/>
  <c r="G1001" i="16"/>
  <c r="F1688" i="16"/>
  <c r="H1767" i="16"/>
  <c r="G996" i="16"/>
  <c r="E100" i="16"/>
  <c r="I2210" i="16"/>
  <c r="D1115" i="16"/>
  <c r="J818" i="16"/>
  <c r="F2247" i="16"/>
  <c r="D2023" i="16"/>
  <c r="H1481" i="16"/>
  <c r="H2190" i="16"/>
  <c r="J318" i="16"/>
  <c r="H2491" i="16"/>
  <c r="I1242" i="16"/>
  <c r="I1423" i="16"/>
  <c r="F2443" i="16"/>
  <c r="H2443" i="16"/>
  <c r="F731" i="16"/>
  <c r="E731" i="16"/>
  <c r="I731" i="16"/>
  <c r="F1611" i="16"/>
  <c r="J498" i="16"/>
  <c r="D2429" i="16"/>
  <c r="I221" i="16"/>
  <c r="E365" i="16"/>
  <c r="F148" i="16"/>
  <c r="H923" i="16"/>
  <c r="E197" i="16"/>
  <c r="H731" i="16"/>
  <c r="G2443" i="16"/>
  <c r="G2351" i="16"/>
  <c r="J2351" i="16"/>
  <c r="E909" i="16"/>
  <c r="D2351" i="16"/>
  <c r="D731" i="16"/>
  <c r="I461" i="16"/>
  <c r="E1569" i="16"/>
  <c r="F2223" i="16"/>
  <c r="G956" i="16"/>
  <c r="H1310" i="16"/>
  <c r="G1727" i="16"/>
  <c r="I1727" i="16"/>
  <c r="J1727" i="16"/>
  <c r="D1727" i="16"/>
  <c r="J1402" i="16"/>
  <c r="F1614" i="16"/>
  <c r="I1214" i="16"/>
  <c r="J1214" i="16"/>
  <c r="E1214" i="16"/>
  <c r="G1529" i="16"/>
  <c r="D721" i="16"/>
  <c r="G709" i="16"/>
  <c r="F946" i="16"/>
  <c r="F1107" i="16"/>
  <c r="D379" i="16"/>
  <c r="G1607" i="16"/>
  <c r="H1529" i="16"/>
  <c r="D1402" i="16"/>
  <c r="E930" i="16"/>
  <c r="F2026" i="16"/>
  <c r="G804" i="16"/>
  <c r="E804" i="16"/>
  <c r="J1119" i="16"/>
  <c r="F1119" i="16"/>
  <c r="I1119" i="16"/>
  <c r="G1306" i="16"/>
  <c r="F1724" i="16"/>
  <c r="E923" i="16"/>
  <c r="I895" i="16"/>
  <c r="H895" i="16"/>
  <c r="J993" i="16"/>
  <c r="E993" i="16"/>
  <c r="D993" i="16"/>
  <c r="G2367" i="16"/>
  <c r="I681" i="16"/>
  <c r="F2210" i="16"/>
  <c r="I1314" i="16"/>
  <c r="J328" i="16"/>
  <c r="F1405" i="16"/>
  <c r="D221" i="16"/>
  <c r="J221" i="16"/>
  <c r="I1150" i="16"/>
  <c r="J1150" i="16"/>
  <c r="G1763" i="16"/>
  <c r="E1138" i="16"/>
  <c r="D1138" i="16"/>
  <c r="J1734" i="16"/>
  <c r="J2409" i="16"/>
  <c r="G2056" i="16"/>
  <c r="H2056" i="16"/>
  <c r="I1642" i="16"/>
  <c r="J1614" i="16"/>
  <c r="H132" i="16"/>
  <c r="F1094" i="16"/>
  <c r="I641" i="16"/>
  <c r="F1374" i="16"/>
  <c r="E1226" i="16"/>
  <c r="G1138" i="16"/>
  <c r="F1138" i="16"/>
  <c r="J1306" i="16"/>
  <c r="J1790" i="16"/>
  <c r="D2278" i="16"/>
  <c r="F1423" i="16"/>
  <c r="D1423" i="16"/>
  <c r="J1209" i="16"/>
  <c r="G1629" i="16"/>
  <c r="F497" i="16"/>
  <c r="D2048" i="16"/>
  <c r="I2236" i="16"/>
  <c r="G797" i="16"/>
  <c r="E66" i="16"/>
  <c r="H1665" i="16"/>
  <c r="H2142" i="16"/>
  <c r="E1464" i="16"/>
  <c r="F660" i="16"/>
  <c r="I1115" i="16"/>
  <c r="I1464" i="16"/>
  <c r="J1115" i="16"/>
  <c r="I1775" i="16"/>
  <c r="J2222" i="16"/>
  <c r="I804" i="16"/>
  <c r="H804" i="16"/>
  <c r="G1696" i="16"/>
  <c r="H2242" i="16"/>
  <c r="G1354" i="16"/>
  <c r="D2366" i="16"/>
  <c r="H2421" i="16"/>
  <c r="D2495" i="16"/>
  <c r="J1242" i="16"/>
  <c r="F1024" i="16"/>
  <c r="J1024" i="16"/>
  <c r="F2076" i="16"/>
  <c r="G1090" i="16"/>
  <c r="F1533" i="16"/>
  <c r="I2481" i="16"/>
  <c r="J2382" i="16"/>
  <c r="F2330" i="16"/>
  <c r="F2037" i="16"/>
  <c r="H2023" i="16"/>
  <c r="J2131" i="16"/>
  <c r="F1799" i="16"/>
  <c r="H2287" i="16"/>
  <c r="I1629" i="16"/>
  <c r="F354" i="16"/>
  <c r="G2353" i="16"/>
  <c r="D2328" i="16"/>
  <c r="D1891" i="16"/>
  <c r="F1672" i="16"/>
  <c r="D986" i="16"/>
  <c r="E986" i="16"/>
  <c r="J1078" i="16"/>
  <c r="J2215" i="16"/>
  <c r="E2367" i="16"/>
  <c r="G2215" i="16"/>
  <c r="H2305" i="16"/>
  <c r="J1503" i="16"/>
  <c r="F2056" i="16"/>
  <c r="H1157" i="16"/>
  <c r="I1880" i="16"/>
  <c r="F1727" i="16"/>
  <c r="E1727" i="16"/>
  <c r="D2056" i="16"/>
  <c r="G2071" i="16"/>
  <c r="E1497" i="16"/>
  <c r="F1677" i="16"/>
  <c r="G1127" i="16"/>
  <c r="I1767" i="16"/>
  <c r="D2305" i="16"/>
  <c r="J986" i="16"/>
  <c r="H1010" i="16"/>
  <c r="H1030" i="16"/>
  <c r="G1603" i="16"/>
  <c r="H1727" i="16"/>
  <c r="H986" i="16"/>
  <c r="H1720" i="16"/>
  <c r="I2353" i="16"/>
  <c r="G2125" i="16"/>
  <c r="E1724" i="16"/>
  <c r="G781" i="16"/>
  <c r="G1966" i="16"/>
  <c r="F1133" i="16"/>
  <c r="E1701" i="16"/>
  <c r="D40" i="16"/>
  <c r="H40" i="16"/>
  <c r="E2059" i="16"/>
  <c r="G502" i="16"/>
  <c r="H1745" i="16"/>
  <c r="H1921" i="16"/>
  <c r="G840" i="16"/>
  <c r="J949" i="16"/>
  <c r="F2052" i="16"/>
  <c r="F2414" i="16"/>
  <c r="D1543" i="16"/>
  <c r="I632" i="16"/>
  <c r="F632" i="16"/>
  <c r="G354" i="16"/>
  <c r="D854" i="16"/>
  <c r="F2378" i="16"/>
  <c r="H1230" i="16"/>
  <c r="I868" i="16"/>
  <c r="F276" i="16"/>
  <c r="E864" i="16"/>
  <c r="F864" i="16"/>
  <c r="I1561" i="16"/>
  <c r="H2221" i="16"/>
  <c r="H170" i="16"/>
  <c r="G1226" i="16"/>
  <c r="H1610" i="16"/>
  <c r="I2294" i="16"/>
  <c r="E371" i="16"/>
  <c r="E554" i="16"/>
  <c r="G554" i="16"/>
  <c r="J874" i="16"/>
  <c r="F993" i="16"/>
  <c r="G993" i="16"/>
  <c r="I993" i="16"/>
  <c r="E2414" i="16"/>
  <c r="F577" i="16"/>
  <c r="H1736" i="16"/>
  <c r="D1736" i="16"/>
  <c r="D874" i="16"/>
  <c r="D2270" i="16"/>
  <c r="F1736" i="16"/>
  <c r="I2372" i="16"/>
  <c r="H993" i="16"/>
  <c r="E844" i="16"/>
  <c r="G121" i="16"/>
  <c r="J974" i="16"/>
  <c r="E1941" i="16"/>
  <c r="D1941" i="16"/>
  <c r="I1941" i="16"/>
  <c r="J1941" i="16"/>
  <c r="F116" i="16"/>
  <c r="G146" i="16"/>
  <c r="D146" i="16"/>
  <c r="E1876" i="16"/>
  <c r="G1876" i="16"/>
  <c r="G2131" i="16"/>
  <c r="F1769" i="16"/>
  <c r="D1025" i="16"/>
  <c r="I2472" i="16"/>
  <c r="J2472" i="16"/>
  <c r="F2472" i="16"/>
  <c r="D2472" i="16"/>
  <c r="F1977" i="16"/>
  <c r="J978" i="16"/>
  <c r="H382" i="16"/>
  <c r="I463" i="16"/>
  <c r="F463" i="16"/>
  <c r="G612" i="16"/>
  <c r="J1826" i="16"/>
  <c r="I2376" i="16"/>
  <c r="J1505" i="16"/>
  <c r="F1565" i="16"/>
  <c r="F2010" i="16"/>
  <c r="H1811" i="16"/>
  <c r="H1362" i="16"/>
  <c r="J2391" i="16"/>
  <c r="F240" i="16"/>
  <c r="J1506" i="16"/>
  <c r="H2391" i="16"/>
  <c r="E850" i="16"/>
  <c r="I850" i="16"/>
  <c r="J850" i="16"/>
  <c r="D241" i="16"/>
  <c r="G850" i="16"/>
  <c r="H961" i="16"/>
  <c r="E2294" i="16"/>
  <c r="D2221" i="16"/>
  <c r="D1396" i="16"/>
  <c r="J2007" i="16"/>
  <c r="D697" i="16"/>
  <c r="H1110" i="16"/>
  <c r="I554" i="16"/>
  <c r="I1888" i="16"/>
  <c r="H615" i="16"/>
  <c r="G697" i="16"/>
  <c r="G1650" i="16"/>
  <c r="I1650" i="16"/>
  <c r="J1650" i="16"/>
  <c r="H1650" i="16"/>
  <c r="F1650" i="16"/>
  <c r="D1650" i="16"/>
  <c r="E1650" i="16"/>
  <c r="I647" i="16"/>
  <c r="D850" i="16"/>
  <c r="E1266" i="16"/>
  <c r="F158" i="16"/>
  <c r="G2300" i="16"/>
  <c r="D1376" i="16"/>
  <c r="D645" i="16"/>
  <c r="I672" i="16"/>
  <c r="I1882" i="16"/>
  <c r="J1882" i="16"/>
  <c r="G464" i="16"/>
  <c r="D574" i="16"/>
  <c r="I1865" i="16"/>
  <c r="G1922" i="16"/>
  <c r="D1353" i="16"/>
  <c r="D1505" i="16"/>
  <c r="F1167" i="16"/>
  <c r="E1565" i="16"/>
  <c r="G298" i="16"/>
  <c r="I1603" i="16"/>
  <c r="I1361" i="16"/>
  <c r="J1565" i="16"/>
  <c r="I201" i="16"/>
  <c r="J1531" i="16"/>
  <c r="I1587" i="16"/>
  <c r="F667" i="16"/>
  <c r="J667" i="16"/>
  <c r="H2354" i="16"/>
  <c r="J490" i="16"/>
  <c r="H1606" i="16"/>
  <c r="J1606" i="16"/>
  <c r="J1892" i="16"/>
  <c r="F2015" i="16"/>
  <c r="H367" i="16"/>
  <c r="J1758" i="16"/>
  <c r="F612" i="16"/>
  <c r="I1042" i="16"/>
  <c r="D1042" i="16"/>
  <c r="H667" i="16"/>
  <c r="D1782" i="16"/>
  <c r="D1038" i="16"/>
  <c r="I1830" i="16"/>
  <c r="J1914" i="16"/>
  <c r="H541" i="16"/>
  <c r="J1412" i="16"/>
  <c r="D1494" i="16"/>
  <c r="I1494" i="16"/>
  <c r="I1808" i="16"/>
  <c r="H1273" i="16"/>
  <c r="F1273" i="16"/>
  <c r="E1273" i="16"/>
  <c r="G1273" i="16"/>
  <c r="I1113" i="16"/>
  <c r="H2044" i="16"/>
  <c r="J1770" i="16"/>
  <c r="H1361" i="16"/>
  <c r="G1376" i="16"/>
  <c r="F1904" i="16"/>
  <c r="G1904" i="16"/>
  <c r="J1880" i="16"/>
  <c r="H1880" i="16"/>
  <c r="G1880" i="16"/>
  <c r="E2198" i="16"/>
  <c r="F2198" i="16"/>
  <c r="I2198" i="16"/>
  <c r="G2198" i="16"/>
  <c r="J2198" i="16"/>
  <c r="F2483" i="16"/>
  <c r="D2464" i="16"/>
  <c r="E2464" i="16"/>
  <c r="I2464" i="16"/>
  <c r="F142" i="16"/>
  <c r="F2167" i="16"/>
  <c r="G1939" i="16"/>
  <c r="F1534" i="16"/>
  <c r="J2315" i="16"/>
  <c r="E1495" i="16"/>
  <c r="E1545" i="16"/>
  <c r="J1889" i="16"/>
  <c r="D1889" i="16"/>
  <c r="U1889" i="16" s="1"/>
  <c r="E2312" i="16"/>
  <c r="I2312" i="16"/>
  <c r="I1885" i="16"/>
  <c r="E352" i="16"/>
  <c r="I352" i="16"/>
  <c r="H1277" i="16"/>
  <c r="D2288" i="16"/>
  <c r="I2053" i="16"/>
  <c r="I1793" i="16"/>
  <c r="E526" i="16"/>
  <c r="D2267" i="16"/>
  <c r="E2267" i="16"/>
  <c r="F2227" i="16"/>
  <c r="H2227" i="16"/>
  <c r="G2031" i="16"/>
  <c r="E2311" i="16"/>
  <c r="H2311" i="16"/>
  <c r="F531" i="16"/>
  <c r="F394" i="16"/>
  <c r="E513" i="16"/>
  <c r="G526" i="16"/>
  <c r="D2293" i="16"/>
  <c r="I2357" i="16"/>
  <c r="D478" i="16"/>
  <c r="E203" i="16"/>
  <c r="J203" i="16"/>
  <c r="I203" i="16"/>
  <c r="D203" i="16"/>
  <c r="F203" i="16"/>
  <c r="H203" i="16"/>
  <c r="H1229" i="16"/>
  <c r="E1145" i="16"/>
  <c r="D1145" i="16"/>
  <c r="I1145" i="16"/>
  <c r="J1145" i="16"/>
  <c r="J2360" i="16"/>
  <c r="G2227" i="16"/>
  <c r="E444" i="16"/>
  <c r="E1987" i="16"/>
  <c r="G1353" i="16"/>
  <c r="D2333" i="16"/>
  <c r="H2333" i="16"/>
  <c r="E2333" i="16"/>
  <c r="E1793" i="16"/>
  <c r="D1740" i="16"/>
  <c r="H2175" i="16"/>
  <c r="D2175" i="16"/>
  <c r="D2243" i="16"/>
  <c r="J2243" i="16"/>
  <c r="Y528" i="16"/>
  <c r="S339" i="16"/>
  <c r="S477" i="16"/>
  <c r="H477" i="16" s="1"/>
  <c r="Y477" i="16"/>
  <c r="S143" i="16"/>
  <c r="Y143" i="16"/>
  <c r="S196" i="16"/>
  <c r="S120" i="16"/>
  <c r="E120" i="16" s="1"/>
  <c r="S441" i="16"/>
  <c r="E441" i="16" s="1"/>
  <c r="Y441" i="16"/>
  <c r="S408" i="16"/>
  <c r="S380" i="16"/>
  <c r="Y380" i="16"/>
  <c r="S159" i="16"/>
  <c r="H159" i="16" s="1"/>
  <c r="Y159" i="16"/>
  <c r="Y111" i="16"/>
  <c r="S111" i="16"/>
  <c r="S46" i="16"/>
  <c r="J46" i="16"/>
  <c r="Y518" i="16"/>
  <c r="Y430" i="16"/>
  <c r="Y399" i="16"/>
  <c r="S383" i="16"/>
  <c r="J151" i="16"/>
  <c r="Y125" i="16"/>
  <c r="Y106" i="16"/>
  <c r="Y2404" i="16"/>
  <c r="Y2388" i="16"/>
  <c r="S2385" i="16"/>
  <c r="S2381" i="16"/>
  <c r="S2377" i="16"/>
  <c r="S2321" i="16"/>
  <c r="H2321" i="16" s="1"/>
  <c r="Y2321" i="16"/>
  <c r="Y2313" i="16"/>
  <c r="S2313" i="16"/>
  <c r="S2306" i="16"/>
  <c r="H2306" i="16"/>
  <c r="S2220" i="16"/>
  <c r="D2220" i="16"/>
  <c r="Y2220" i="16"/>
  <c r="S2209" i="16"/>
  <c r="I2209" i="16" s="1"/>
  <c r="S2205" i="16"/>
  <c r="Y2205" i="16"/>
  <c r="S2195" i="16"/>
  <c r="D2195" i="16" s="1"/>
  <c r="S2187" i="16"/>
  <c r="S2182" i="16"/>
  <c r="H2178" i="16"/>
  <c r="D2178" i="16"/>
  <c r="F2178" i="16"/>
  <c r="Y2175" i="16"/>
  <c r="G2175" i="16"/>
  <c r="S2171" i="16"/>
  <c r="J2171" i="16"/>
  <c r="Y2089" i="16"/>
  <c r="Y2077" i="16"/>
  <c r="S2069" i="16"/>
  <c r="F2069" i="16"/>
  <c r="Y2069" i="16"/>
  <c r="S2065" i="16"/>
  <c r="Y2065" i="16"/>
  <c r="S2061" i="16"/>
  <c r="E2061" i="16" s="1"/>
  <c r="Y2061" i="16"/>
  <c r="S2057" i="16"/>
  <c r="I2057" i="16"/>
  <c r="Y2057" i="16"/>
  <c r="F1999" i="16"/>
  <c r="E1850" i="16"/>
  <c r="D1850" i="16"/>
  <c r="H1850" i="16"/>
  <c r="J1850" i="16"/>
  <c r="I1850" i="16"/>
  <c r="S1667" i="16"/>
  <c r="E1667" i="16" s="1"/>
  <c r="Y1645" i="16"/>
  <c r="S1645" i="16"/>
  <c r="Y1641" i="16"/>
  <c r="S1641" i="16"/>
  <c r="H1641" i="16"/>
  <c r="S1637" i="16"/>
  <c r="Y1637" i="16"/>
  <c r="S1633" i="16"/>
  <c r="Y1633" i="16"/>
  <c r="S1500" i="16"/>
  <c r="F1500" i="16"/>
  <c r="Y1500" i="16"/>
  <c r="Y1496" i="16"/>
  <c r="S1496" i="16"/>
  <c r="I1496" i="16"/>
  <c r="Y1492" i="16"/>
  <c r="S1492" i="16"/>
  <c r="J1492" i="16" s="1"/>
  <c r="S1488" i="16"/>
  <c r="D1488" i="16" s="1"/>
  <c r="Y1488" i="16"/>
  <c r="Y1429" i="16"/>
  <c r="S1429" i="16"/>
  <c r="S1425" i="16"/>
  <c r="S1421" i="16"/>
  <c r="E1421" i="16" s="1"/>
  <c r="Y1417" i="16"/>
  <c r="S1417" i="16"/>
  <c r="S1336" i="16"/>
  <c r="I1336" i="16" s="1"/>
  <c r="Y1336" i="16"/>
  <c r="S1332" i="16"/>
  <c r="H1332" i="16"/>
  <c r="S1193" i="16"/>
  <c r="F1193" i="16"/>
  <c r="Y1193" i="16"/>
  <c r="S1189" i="16"/>
  <c r="J1189" i="16" s="1"/>
  <c r="Y1185" i="16"/>
  <c r="S1185" i="16"/>
  <c r="E1185" i="16"/>
  <c r="S1181" i="16"/>
  <c r="Y1177" i="16"/>
  <c r="S1177" i="16"/>
  <c r="I1177" i="16"/>
  <c r="S1173" i="16"/>
  <c r="Y1173" i="16"/>
  <c r="S1166" i="16"/>
  <c r="I1166" i="16"/>
  <c r="D1150" i="16"/>
  <c r="F1150" i="16"/>
  <c r="E1150" i="16"/>
  <c r="H1150" i="16"/>
  <c r="F1102" i="16"/>
  <c r="I1102" i="16"/>
  <c r="J1098" i="16"/>
  <c r="F1098" i="16"/>
  <c r="S1083" i="16"/>
  <c r="F1083" i="16"/>
  <c r="Y1079" i="16"/>
  <c r="S1052" i="16"/>
  <c r="Y1052" i="16"/>
  <c r="S1048" i="16"/>
  <c r="Y1048" i="16"/>
  <c r="S1040" i="16"/>
  <c r="E1040" i="16" s="1"/>
  <c r="S1036" i="16"/>
  <c r="H1036" i="16" s="1"/>
  <c r="Y1036" i="16"/>
  <c r="S1032" i="16"/>
  <c r="E1032" i="16"/>
  <c r="Y1032" i="16"/>
  <c r="S951" i="16"/>
  <c r="D951" i="16" s="1"/>
  <c r="Y951" i="16"/>
  <c r="S947" i="16"/>
  <c r="G947" i="16"/>
  <c r="Y947" i="16"/>
  <c r="Y931" i="16"/>
  <c r="S931" i="16"/>
  <c r="S927" i="16"/>
  <c r="Y875" i="16"/>
  <c r="J816" i="16"/>
  <c r="E816" i="16"/>
  <c r="F816" i="16"/>
  <c r="I816" i="16"/>
  <c r="S769" i="16"/>
  <c r="S750" i="16"/>
  <c r="Y743" i="16"/>
  <c r="S743" i="16"/>
  <c r="I743" i="16"/>
  <c r="G739" i="16"/>
  <c r="F739" i="16"/>
  <c r="E739" i="16"/>
  <c r="D739" i="16"/>
  <c r="Y736" i="16"/>
  <c r="S736" i="16"/>
  <c r="Y724" i="16"/>
  <c r="S724" i="16"/>
  <c r="D631" i="16"/>
  <c r="J631" i="16"/>
  <c r="F631" i="16"/>
  <c r="I631" i="16"/>
  <c r="E631" i="16"/>
  <c r="H631" i="16"/>
  <c r="S627" i="16"/>
  <c r="S592" i="16"/>
  <c r="D592" i="16" s="1"/>
  <c r="Y592" i="16"/>
  <c r="Y588" i="16"/>
  <c r="S13" i="16"/>
  <c r="I13" i="16" s="1"/>
  <c r="G34" i="16"/>
  <c r="H2312" i="16"/>
  <c r="J2312" i="16"/>
  <c r="J2044" i="16"/>
  <c r="G87" i="16"/>
  <c r="H1995" i="16"/>
  <c r="H1565" i="16"/>
  <c r="I1995" i="16"/>
  <c r="D1506" i="16"/>
  <c r="G1565" i="16"/>
  <c r="E1560" i="16"/>
  <c r="G1058" i="16"/>
  <c r="D1286" i="16"/>
  <c r="G1850" i="16"/>
  <c r="I2178" i="16"/>
  <c r="G631" i="16"/>
  <c r="S1455" i="16"/>
  <c r="H2343" i="16"/>
  <c r="S451" i="16"/>
  <c r="Y1506" i="16"/>
  <c r="Y763" i="16"/>
  <c r="J1226" i="16"/>
  <c r="F1226" i="16"/>
  <c r="Y1044" i="16"/>
  <c r="S675" i="16"/>
  <c r="S1451" i="16"/>
  <c r="I1451" i="16"/>
  <c r="G997" i="16"/>
  <c r="E1002" i="16"/>
  <c r="F1002" i="16"/>
  <c r="G1002" i="16"/>
  <c r="E1010" i="16"/>
  <c r="S320" i="16"/>
  <c r="Y320" i="16"/>
  <c r="S236" i="16"/>
  <c r="S153" i="16"/>
  <c r="I153" i="16"/>
  <c r="Y428" i="16"/>
  <c r="S41" i="16"/>
  <c r="Y484" i="16"/>
  <c r="S484" i="16"/>
  <c r="F484" i="16" s="1"/>
  <c r="S443" i="16"/>
  <c r="H443" i="16" s="1"/>
  <c r="S422" i="16"/>
  <c r="Y406" i="16"/>
  <c r="S406" i="16"/>
  <c r="Y389" i="16"/>
  <c r="S389" i="16"/>
  <c r="J389" i="16" s="1"/>
  <c r="S370" i="16"/>
  <c r="Y370" i="16"/>
  <c r="S223" i="16"/>
  <c r="E223" i="16" s="1"/>
  <c r="I133" i="16"/>
  <c r="Y2398" i="16"/>
  <c r="S2394" i="16"/>
  <c r="Y2394" i="16"/>
  <c r="S2390" i="16"/>
  <c r="S2331" i="16"/>
  <c r="D2331" i="16"/>
  <c r="S2327" i="16"/>
  <c r="S2162" i="16"/>
  <c r="S2158" i="16"/>
  <c r="S2103" i="16"/>
  <c r="Y2103" i="16"/>
  <c r="Y2099" i="16"/>
  <c r="S2087" i="16"/>
  <c r="J2087" i="16"/>
  <c r="Y2087" i="16"/>
  <c r="S2055" i="16"/>
  <c r="S2051" i="16"/>
  <c r="G2051" i="16"/>
  <c r="Y2051" i="16"/>
  <c r="S2035" i="16"/>
  <c r="E2035" i="16" s="1"/>
  <c r="Y2035" i="16"/>
  <c r="S2017" i="16"/>
  <c r="S2013" i="16"/>
  <c r="Y2013" i="16"/>
  <c r="S2009" i="16"/>
  <c r="G2009" i="16" s="1"/>
  <c r="Y2005" i="16"/>
  <c r="S2005" i="16"/>
  <c r="H2005" i="16"/>
  <c r="Y2001" i="16"/>
  <c r="S2001" i="16"/>
  <c r="G2001" i="16" s="1"/>
  <c r="Y1951" i="16"/>
  <c r="S1951" i="16"/>
  <c r="S1947" i="16"/>
  <c r="D1947" i="16" s="1"/>
  <c r="S1943" i="16"/>
  <c r="Y1943" i="16"/>
  <c r="S1935" i="16"/>
  <c r="Y1935" i="16"/>
  <c r="Y1928" i="16"/>
  <c r="S1928" i="16"/>
  <c r="F1928" i="16"/>
  <c r="S1924" i="16"/>
  <c r="Y1924" i="16"/>
  <c r="Y1920" i="16"/>
  <c r="S1920" i="16"/>
  <c r="S1916" i="16"/>
  <c r="D1916" i="16"/>
  <c r="Y1913" i="16"/>
  <c r="S1913" i="16"/>
  <c r="Y1909" i="16"/>
  <c r="S1909" i="16"/>
  <c r="S1890" i="16"/>
  <c r="S1883" i="16"/>
  <c r="Y1879" i="16"/>
  <c r="S1879" i="16"/>
  <c r="F1879" i="16" s="1"/>
  <c r="S1871" i="16"/>
  <c r="H1871" i="16" s="1"/>
  <c r="Y1871" i="16"/>
  <c r="Y1867" i="16"/>
  <c r="S1867" i="16"/>
  <c r="D1867" i="16" s="1"/>
  <c r="S1863" i="16"/>
  <c r="E1863" i="16" s="1"/>
  <c r="Y1863" i="16"/>
  <c r="Y1859" i="16"/>
  <c r="S1859" i="16"/>
  <c r="D1859" i="16" s="1"/>
  <c r="Y1855" i="16"/>
  <c r="S1852" i="16"/>
  <c r="G1852" i="16"/>
  <c r="S1669" i="16"/>
  <c r="I1669" i="16"/>
  <c r="S1631" i="16"/>
  <c r="Y1631" i="16"/>
  <c r="E1627" i="16"/>
  <c r="F1627" i="16"/>
  <c r="H1627" i="16"/>
  <c r="I1627" i="16"/>
  <c r="J1627" i="16"/>
  <c r="Y1623" i="16"/>
  <c r="S1623" i="16"/>
  <c r="E1623" i="16"/>
  <c r="S1601" i="16"/>
  <c r="Y1601" i="16"/>
  <c r="S1598" i="16"/>
  <c r="F1598" i="16"/>
  <c r="S1594" i="16"/>
  <c r="Y1560" i="16"/>
  <c r="S1532" i="16"/>
  <c r="S1463" i="16"/>
  <c r="Y1463" i="16"/>
  <c r="S1459" i="16"/>
  <c r="G1459" i="16" s="1"/>
  <c r="Y1459" i="16"/>
  <c r="S1447" i="16"/>
  <c r="I1447" i="16"/>
  <c r="Y1447" i="16"/>
  <c r="S1443" i="16"/>
  <c r="I1443" i="16" s="1"/>
  <c r="S1439" i="16"/>
  <c r="Y1439" i="16"/>
  <c r="S1435" i="16"/>
  <c r="Y1435" i="16"/>
  <c r="Y1431" i="16"/>
  <c r="S1431" i="16"/>
  <c r="I1306" i="16"/>
  <c r="F1306" i="16"/>
  <c r="E1306" i="16"/>
  <c r="D1306" i="16"/>
  <c r="E1298" i="16"/>
  <c r="E1092" i="16"/>
  <c r="D1092" i="16"/>
  <c r="H1092" i="16"/>
  <c r="J1092" i="16"/>
  <c r="G1092" i="16"/>
  <c r="F1092" i="16"/>
  <c r="J1058" i="16"/>
  <c r="F1058" i="16"/>
  <c r="S973" i="16"/>
  <c r="Y973" i="16"/>
  <c r="S941" i="16"/>
  <c r="Y941" i="16"/>
  <c r="S937" i="16"/>
  <c r="I937" i="16"/>
  <c r="Y937" i="16"/>
  <c r="Y933" i="16"/>
  <c r="S933" i="16"/>
  <c r="S897" i="16"/>
  <c r="J897" i="16" s="1"/>
  <c r="Y897" i="16"/>
  <c r="Y893" i="16"/>
  <c r="S893" i="16"/>
  <c r="S889" i="16"/>
  <c r="J889" i="16"/>
  <c r="Y889" i="16"/>
  <c r="S885" i="16"/>
  <c r="Y885" i="16"/>
  <c r="Y881" i="16"/>
  <c r="S881" i="16"/>
  <c r="S877" i="16"/>
  <c r="S862" i="16"/>
  <c r="Y859" i="16"/>
  <c r="S814" i="16"/>
  <c r="S806" i="16"/>
  <c r="S802" i="16"/>
  <c r="I763" i="16"/>
  <c r="E763" i="16"/>
  <c r="S759" i="16"/>
  <c r="G759" i="16" s="1"/>
  <c r="Y759" i="16"/>
  <c r="Y755" i="16"/>
  <c r="S755" i="16"/>
  <c r="H755" i="16" s="1"/>
  <c r="E734" i="16"/>
  <c r="S730" i="16"/>
  <c r="D730" i="16"/>
  <c r="S706" i="16"/>
  <c r="E706" i="16"/>
  <c r="J694" i="16"/>
  <c r="E686" i="16"/>
  <c r="F686" i="16"/>
  <c r="S669" i="16"/>
  <c r="I669" i="16" s="1"/>
  <c r="Y657" i="16"/>
  <c r="S629" i="16"/>
  <c r="F922" i="16"/>
  <c r="E810" i="16"/>
  <c r="D2312" i="16"/>
  <c r="I2341" i="16"/>
  <c r="D2044" i="16"/>
  <c r="J2049" i="16"/>
  <c r="J271" i="16"/>
  <c r="J1845" i="16"/>
  <c r="H694" i="16"/>
  <c r="D1058" i="16"/>
  <c r="E2243" i="16"/>
  <c r="E1058" i="16"/>
  <c r="H1306" i="16"/>
  <c r="I1999" i="16"/>
  <c r="H739" i="16"/>
  <c r="I1092" i="16"/>
  <c r="D816" i="16"/>
  <c r="S1514" i="16"/>
  <c r="F1850" i="16"/>
  <c r="Y1189" i="16"/>
  <c r="D1368" i="16"/>
  <c r="S1841" i="16"/>
  <c r="E1841" i="16"/>
  <c r="I1977" i="16"/>
  <c r="Y627" i="16"/>
  <c r="Y1845" i="16"/>
  <c r="S2317" i="16"/>
  <c r="Y1181" i="16"/>
  <c r="S1875" i="16"/>
  <c r="I1875" i="16" s="1"/>
  <c r="F2437" i="16"/>
  <c r="E1432" i="16"/>
  <c r="H1413" i="16"/>
  <c r="E1413" i="16"/>
  <c r="J1314" i="16"/>
  <c r="D1405" i="16"/>
  <c r="J2491" i="16"/>
  <c r="D2491" i="16"/>
  <c r="F355" i="16"/>
  <c r="J355" i="16"/>
  <c r="Y91" i="16"/>
  <c r="S88" i="16"/>
  <c r="J88" i="16"/>
  <c r="Y88" i="16"/>
  <c r="Y38" i="16"/>
  <c r="S38" i="16"/>
  <c r="D38" i="16"/>
  <c r="Y339" i="16"/>
  <c r="Y512" i="16"/>
  <c r="Y455" i="16"/>
  <c r="Y424" i="16"/>
  <c r="Y77" i="16"/>
  <c r="Y444" i="16"/>
  <c r="Y2331" i="16"/>
  <c r="Y2327" i="16"/>
  <c r="Y2323" i="16"/>
  <c r="Y2195" i="16"/>
  <c r="Y2191" i="16"/>
  <c r="Y2187" i="16"/>
  <c r="Y2166" i="16"/>
  <c r="Y2162" i="16"/>
  <c r="Y2158" i="16"/>
  <c r="Y1898" i="16"/>
  <c r="Y1894" i="16"/>
  <c r="Y1890" i="16"/>
  <c r="Y1850" i="16"/>
  <c r="Y1598" i="16"/>
  <c r="Y1594" i="16"/>
  <c r="Y1338" i="16"/>
  <c r="Y1290" i="16"/>
  <c r="Y1286" i="16"/>
  <c r="Y1282" i="16"/>
  <c r="Y1278" i="16"/>
  <c r="Y1166" i="16"/>
  <c r="Y1150" i="16"/>
  <c r="Y1102" i="16"/>
  <c r="Y1098" i="16"/>
  <c r="Y1058" i="16"/>
  <c r="Y866" i="16"/>
  <c r="Y862" i="16"/>
  <c r="Y814" i="16"/>
  <c r="Y810" i="16"/>
  <c r="Y806" i="16"/>
  <c r="Y802" i="16"/>
  <c r="Y734" i="16"/>
  <c r="Y730" i="16"/>
  <c r="Y726" i="16"/>
  <c r="Y718" i="16"/>
  <c r="Y706" i="16"/>
  <c r="Y702" i="16"/>
  <c r="Y694" i="16"/>
  <c r="Y44" i="16"/>
  <c r="Y401" i="16"/>
  <c r="Y141" i="16"/>
  <c r="Y188" i="16"/>
  <c r="Y145" i="16"/>
  <c r="Y476" i="16"/>
  <c r="Y418" i="16"/>
  <c r="Y378" i="16"/>
  <c r="Y176" i="16"/>
  <c r="Y28" i="16"/>
  <c r="Y496" i="16"/>
  <c r="Y365" i="16"/>
  <c r="Y313" i="16"/>
  <c r="Y160" i="16"/>
  <c r="Y179" i="16"/>
  <c r="Y87" i="16"/>
  <c r="Y2316" i="16"/>
  <c r="Y593" i="16"/>
  <c r="Y139" i="16"/>
  <c r="Y148" i="16"/>
  <c r="Y70" i="16"/>
  <c r="Y126" i="16"/>
  <c r="Y527" i="16"/>
  <c r="Y351" i="16"/>
  <c r="Y1269" i="16"/>
  <c r="G2357" i="16"/>
  <c r="Y2125" i="16"/>
  <c r="Y1848" i="16"/>
  <c r="Y13" i="16"/>
  <c r="Y11" i="16"/>
  <c r="Y1939" i="16"/>
  <c r="Y1819" i="16"/>
  <c r="Y959" i="16"/>
  <c r="Y791" i="16"/>
  <c r="Y2248" i="16"/>
  <c r="Y2201" i="16"/>
  <c r="Y2156" i="16"/>
  <c r="Y2132" i="16"/>
  <c r="Y2108" i="16"/>
  <c r="Y302" i="16"/>
  <c r="E367" i="16"/>
  <c r="J367" i="16"/>
  <c r="G1945" i="16"/>
  <c r="H1945" i="16"/>
  <c r="J2117" i="16"/>
  <c r="J2149" i="16"/>
  <c r="H2149" i="16"/>
  <c r="E578" i="16"/>
  <c r="D578" i="16"/>
  <c r="G578" i="16"/>
  <c r="D659" i="16"/>
  <c r="F659" i="16"/>
  <c r="J1609" i="16"/>
  <c r="G294" i="16"/>
  <c r="I1901" i="16"/>
  <c r="D1106" i="16"/>
  <c r="H1106" i="16"/>
  <c r="E1106" i="16"/>
  <c r="I729" i="16"/>
  <c r="G729" i="16"/>
  <c r="H729" i="16"/>
  <c r="E729" i="16"/>
  <c r="H966" i="16"/>
  <c r="E966" i="16"/>
  <c r="J112" i="16"/>
  <c r="H112" i="16"/>
  <c r="I112" i="16"/>
  <c r="F112" i="16"/>
  <c r="D112" i="16"/>
  <c r="E112" i="16"/>
  <c r="D1369" i="16"/>
  <c r="I2011" i="16"/>
  <c r="D2011" i="16"/>
  <c r="E2011" i="16"/>
  <c r="H1326" i="16"/>
  <c r="D1326" i="16"/>
  <c r="D2490" i="16"/>
  <c r="I195" i="16"/>
  <c r="D195" i="16"/>
  <c r="F195" i="16"/>
  <c r="J195" i="16"/>
  <c r="G195" i="16"/>
  <c r="D588" i="16"/>
  <c r="F1096" i="16"/>
  <c r="J1096" i="16"/>
  <c r="E1096" i="16"/>
  <c r="H62" i="10"/>
  <c r="D62" i="10" s="1"/>
  <c r="E2149" i="16"/>
  <c r="I578" i="16"/>
  <c r="E195" i="16"/>
  <c r="E289" i="16"/>
  <c r="F289" i="16"/>
  <c r="J158" i="16"/>
  <c r="D158" i="16"/>
  <c r="G158" i="16"/>
  <c r="D652" i="16"/>
  <c r="U652" i="16" s="1"/>
  <c r="H319" i="16"/>
  <c r="G1027" i="16"/>
  <c r="H2246" i="16"/>
  <c r="F1561" i="16"/>
  <c r="E1561" i="16"/>
  <c r="J1561" i="16"/>
  <c r="G362" i="16"/>
  <c r="J362" i="16"/>
  <c r="D668" i="16"/>
  <c r="J2129" i="16"/>
  <c r="F2181" i="16"/>
  <c r="I2440" i="16"/>
  <c r="I386" i="16"/>
  <c r="J770" i="16"/>
  <c r="J1125" i="16"/>
  <c r="D1933" i="16"/>
  <c r="F1933" i="16"/>
  <c r="H1933" i="16"/>
  <c r="D526" i="16"/>
  <c r="F334" i="16"/>
  <c r="D334" i="16"/>
  <c r="I334" i="16"/>
  <c r="J334" i="16"/>
  <c r="E1646" i="16"/>
  <c r="H1646" i="16"/>
  <c r="D1646" i="16"/>
  <c r="F1646" i="16"/>
  <c r="J1646" i="16"/>
  <c r="I1646" i="16"/>
  <c r="Y1643" i="16"/>
  <c r="S1643" i="16"/>
  <c r="J1643" i="16"/>
  <c r="Y1639" i="16"/>
  <c r="S1635" i="16"/>
  <c r="J1635" i="16" s="1"/>
  <c r="Y1635" i="16"/>
  <c r="G1561" i="16"/>
  <c r="Y1557" i="16"/>
  <c r="S1553" i="16"/>
  <c r="H1553" i="16"/>
  <c r="S1549" i="16"/>
  <c r="G1549" i="16"/>
  <c r="Y1549" i="16"/>
  <c r="Y1392" i="16"/>
  <c r="S1392" i="16"/>
  <c r="S1270" i="16"/>
  <c r="H1270" i="16" s="1"/>
  <c r="Y1260" i="16"/>
  <c r="S1256" i="16"/>
  <c r="I1256" i="16"/>
  <c r="I1246" i="16"/>
  <c r="S1240" i="16"/>
  <c r="D1240" i="16" s="1"/>
  <c r="Y1240" i="16"/>
  <c r="S1238" i="16"/>
  <c r="S1224" i="16"/>
  <c r="D1224" i="16" s="1"/>
  <c r="S1221" i="16"/>
  <c r="Y1221" i="16"/>
  <c r="S1191" i="16"/>
  <c r="J1191" i="16" s="1"/>
  <c r="Y1187" i="16"/>
  <c r="Y1179" i="16"/>
  <c r="S1179" i="16"/>
  <c r="E1179" i="16" s="1"/>
  <c r="I957" i="16"/>
  <c r="F957" i="16"/>
  <c r="H957" i="16"/>
  <c r="D957" i="16"/>
  <c r="E957" i="16"/>
  <c r="J957" i="16"/>
  <c r="H812" i="16"/>
  <c r="I812" i="16"/>
  <c r="G812" i="16"/>
  <c r="F812" i="16"/>
  <c r="J812" i="16"/>
  <c r="D812" i="16"/>
  <c r="S773" i="16"/>
  <c r="D773" i="16" s="1"/>
  <c r="S771" i="16"/>
  <c r="E771" i="16" s="1"/>
  <c r="S767" i="16"/>
  <c r="Y767" i="16"/>
  <c r="S757" i="16"/>
  <c r="Y757" i="16"/>
  <c r="Y571" i="16"/>
  <c r="S571" i="16"/>
  <c r="S567" i="16"/>
  <c r="F567" i="16"/>
  <c r="Y567" i="16"/>
  <c r="S563" i="16"/>
  <c r="Y563" i="16"/>
  <c r="Y560" i="16"/>
  <c r="S560" i="16"/>
  <c r="H560" i="16"/>
  <c r="S556" i="16"/>
  <c r="H556" i="16"/>
  <c r="Y556" i="16"/>
  <c r="S467" i="16"/>
  <c r="S238" i="16"/>
  <c r="I238" i="16"/>
  <c r="F311" i="16"/>
  <c r="F578" i="16"/>
  <c r="I158" i="16"/>
  <c r="H158" i="16"/>
  <c r="E158" i="16"/>
  <c r="I668" i="16"/>
  <c r="H1561" i="16"/>
  <c r="I1106" i="16"/>
  <c r="E1901" i="16"/>
  <c r="E362" i="16"/>
  <c r="J2181" i="16"/>
  <c r="I2181" i="16"/>
  <c r="H1096" i="16"/>
  <c r="I830" i="16"/>
  <c r="G2311" i="16"/>
  <c r="F2311" i="16"/>
  <c r="E2493" i="16"/>
  <c r="D1826" i="16"/>
  <c r="H1826" i="16"/>
  <c r="G1826" i="16"/>
  <c r="E1826" i="16"/>
  <c r="G957" i="16"/>
  <c r="D418" i="16"/>
  <c r="F418" i="16"/>
  <c r="E288" i="16"/>
  <c r="E868" i="16"/>
  <c r="G868" i="16"/>
  <c r="D868" i="16"/>
  <c r="J868" i="16"/>
  <c r="F868" i="16"/>
  <c r="I1902" i="16"/>
  <c r="H1701" i="16"/>
  <c r="F1701" i="16"/>
  <c r="I1720" i="16"/>
  <c r="G1720" i="16"/>
  <c r="F2006" i="16"/>
  <c r="G2118" i="16"/>
  <c r="E2118" i="16"/>
  <c r="D2118" i="16"/>
  <c r="H2118" i="16"/>
  <c r="F2118" i="16"/>
  <c r="J2118" i="16"/>
  <c r="E72" i="16"/>
  <c r="G72" i="16"/>
  <c r="D2104" i="16"/>
  <c r="F2104" i="16"/>
  <c r="Y1274" i="16"/>
  <c r="Y1270" i="16"/>
  <c r="Y1238" i="16"/>
  <c r="Y586" i="16"/>
  <c r="Y538" i="16"/>
  <c r="Y467" i="16"/>
  <c r="Y238" i="16"/>
  <c r="Y2504" i="16"/>
  <c r="S2504" i="16"/>
  <c r="S2494" i="16"/>
  <c r="F2494" i="16" s="1"/>
  <c r="Y2490" i="16"/>
  <c r="G2490" i="16"/>
  <c r="H2467" i="16"/>
  <c r="E2467" i="16"/>
  <c r="J2463" i="16"/>
  <c r="S2460" i="16"/>
  <c r="F2460" i="16"/>
  <c r="Y2460" i="16"/>
  <c r="S2405" i="16"/>
  <c r="Y2405" i="16"/>
  <c r="Y2401" i="16"/>
  <c r="S2401" i="16"/>
  <c r="G1902" i="16"/>
  <c r="H526" i="16"/>
  <c r="J2311" i="16"/>
  <c r="H289" i="16"/>
  <c r="H2493" i="16"/>
  <c r="J578" i="16"/>
  <c r="F2233" i="16"/>
  <c r="F2139" i="16"/>
  <c r="H582" i="16"/>
  <c r="G334" i="16"/>
  <c r="D362" i="16"/>
  <c r="I2246" i="16"/>
  <c r="H668" i="16"/>
  <c r="H868" i="16"/>
  <c r="H362" i="16"/>
  <c r="F2201" i="16"/>
  <c r="H2181" i="16"/>
  <c r="F618" i="16"/>
  <c r="H1863" i="16"/>
  <c r="G112" i="16"/>
  <c r="H195" i="16"/>
  <c r="I2031" i="16"/>
  <c r="F2031" i="16"/>
  <c r="J1269" i="16"/>
  <c r="H1167" i="16"/>
  <c r="D1167" i="16"/>
  <c r="E2463" i="16"/>
  <c r="F2284" i="16"/>
  <c r="J1428" i="16"/>
  <c r="G1428" i="16"/>
  <c r="G968" i="16"/>
  <c r="H1599" i="16"/>
  <c r="J1599" i="16"/>
  <c r="E1599" i="16"/>
  <c r="G1278" i="16"/>
  <c r="E2048" i="16"/>
  <c r="H2048" i="16"/>
  <c r="I2048" i="16"/>
  <c r="G2048" i="16"/>
  <c r="J2048" i="16"/>
  <c r="G2380" i="16"/>
  <c r="H781" i="16"/>
  <c r="I781" i="16"/>
  <c r="D781" i="16"/>
  <c r="J781" i="16"/>
  <c r="E781" i="16"/>
  <c r="D1966" i="16"/>
  <c r="E1500" i="16"/>
  <c r="H2199" i="16"/>
  <c r="I2199" i="16"/>
  <c r="G2199" i="16"/>
  <c r="I1931" i="16"/>
  <c r="H476" i="16"/>
  <c r="F476" i="16"/>
  <c r="E476" i="16"/>
  <c r="F1961" i="16"/>
  <c r="E1961" i="16"/>
  <c r="H1961" i="16"/>
  <c r="J1703" i="16"/>
  <c r="G57" i="16"/>
  <c r="I57" i="16"/>
  <c r="H57" i="16"/>
  <c r="E57" i="16"/>
  <c r="F57" i="16"/>
  <c r="H498" i="16"/>
  <c r="E498" i="16"/>
  <c r="G498" i="16"/>
  <c r="F498" i="16"/>
  <c r="I498" i="16"/>
  <c r="D1688" i="16"/>
  <c r="E1688" i="16"/>
  <c r="J1688" i="16"/>
  <c r="G1688" i="16"/>
  <c r="H1688" i="16"/>
  <c r="J777" i="16"/>
  <c r="H777" i="16"/>
  <c r="E777" i="16"/>
  <c r="G777" i="16"/>
  <c r="I777" i="16"/>
  <c r="J166" i="16"/>
  <c r="F1483" i="16"/>
  <c r="I1483" i="16"/>
  <c r="I25" i="16"/>
  <c r="F25" i="16"/>
  <c r="G574" i="16"/>
  <c r="F574" i="16"/>
  <c r="J2376" i="16"/>
  <c r="D477" i="16"/>
  <c r="H2479" i="16"/>
  <c r="F2479" i="16"/>
  <c r="I1622" i="16"/>
  <c r="E1622" i="16"/>
  <c r="H1926" i="16"/>
  <c r="I2107" i="16"/>
  <c r="G985" i="16"/>
  <c r="I1377" i="16"/>
  <c r="D2253" i="16"/>
  <c r="I2389" i="16"/>
  <c r="D1685" i="16"/>
  <c r="J1891" i="16"/>
  <c r="E1891" i="16"/>
  <c r="E204" i="16"/>
  <c r="F1357" i="16"/>
  <c r="E1357" i="16"/>
  <c r="F2429" i="16"/>
  <c r="E2429" i="16"/>
  <c r="D930" i="16"/>
  <c r="H2204" i="16"/>
  <c r="G1111" i="16"/>
  <c r="F1111" i="16"/>
  <c r="I2222" i="16"/>
  <c r="F2222" i="16"/>
  <c r="H1394" i="16"/>
  <c r="G1394" i="16"/>
  <c r="H424" i="16"/>
  <c r="J2318" i="16"/>
  <c r="E2318" i="16"/>
  <c r="I2318" i="16"/>
  <c r="D2285" i="16"/>
  <c r="F2285" i="16"/>
  <c r="I2285" i="16"/>
  <c r="G282" i="16"/>
  <c r="D282" i="16"/>
  <c r="J282" i="16"/>
  <c r="H188" i="16"/>
  <c r="I188" i="16"/>
  <c r="H898" i="16"/>
  <c r="H2211" i="16"/>
  <c r="G2211" i="16"/>
  <c r="D1800" i="16"/>
  <c r="E1800" i="16"/>
  <c r="E1296" i="16"/>
  <c r="D1812" i="16"/>
  <c r="H1812" i="16"/>
  <c r="F1812" i="16"/>
  <c r="I2180" i="16"/>
  <c r="D2280" i="16"/>
  <c r="D2492" i="16"/>
  <c r="I2492" i="16"/>
  <c r="F2100" i="16"/>
  <c r="E2100" i="16"/>
  <c r="H2100" i="16"/>
  <c r="I2100" i="16"/>
  <c r="F2108" i="16"/>
  <c r="E2080" i="16"/>
  <c r="S307" i="16"/>
  <c r="Y307" i="16"/>
  <c r="S258" i="16"/>
  <c r="J258" i="16"/>
  <c r="Y230" i="16"/>
  <c r="S230" i="16"/>
  <c r="I146" i="16"/>
  <c r="F146" i="16"/>
  <c r="D321" i="16"/>
  <c r="H321" i="16"/>
  <c r="J321" i="16"/>
  <c r="S278" i="16"/>
  <c r="Y266" i="16"/>
  <c r="S266" i="16"/>
  <c r="H266" i="16" s="1"/>
  <c r="Y213" i="16"/>
  <c r="S213" i="16"/>
  <c r="F213" i="16"/>
  <c r="Y198" i="16"/>
  <c r="D179" i="16"/>
  <c r="I179" i="16"/>
  <c r="S2489" i="16"/>
  <c r="H2489" i="16" s="1"/>
  <c r="Y2489" i="16"/>
  <c r="G2482" i="16"/>
  <c r="S2436" i="16"/>
  <c r="F2436" i="16" s="1"/>
  <c r="F1905" i="16"/>
  <c r="F1898" i="16"/>
  <c r="S1827" i="16"/>
  <c r="D1827" i="16" s="1"/>
  <c r="Y1827" i="16"/>
  <c r="J1804" i="16"/>
  <c r="I1804" i="16"/>
  <c r="G1804" i="16"/>
  <c r="H1804" i="16"/>
  <c r="Y1788" i="16"/>
  <c r="S1776" i="16"/>
  <c r="S1760" i="16"/>
  <c r="S1683" i="16"/>
  <c r="H1683" i="16" s="1"/>
  <c r="Y1679" i="16"/>
  <c r="S1679" i="16"/>
  <c r="S1675" i="16"/>
  <c r="S1663" i="16"/>
  <c r="I1663" i="16"/>
  <c r="Y1663" i="16"/>
  <c r="Y1657" i="16"/>
  <c r="Y1653" i="16"/>
  <c r="S1653" i="16"/>
  <c r="E1653" i="16" s="1"/>
  <c r="S1649" i="16"/>
  <c r="F1649" i="16" s="1"/>
  <c r="Y1649" i="16"/>
  <c r="D1619" i="16"/>
  <c r="J1619" i="16"/>
  <c r="I1619" i="16"/>
  <c r="H1619" i="16"/>
  <c r="E1619" i="16"/>
  <c r="G1619" i="16"/>
  <c r="S1605" i="16"/>
  <c r="Y1567" i="16"/>
  <c r="D1414" i="16"/>
  <c r="F1414" i="16"/>
  <c r="I1414" i="16"/>
  <c r="G1414" i="16"/>
  <c r="S1349" i="16"/>
  <c r="Y1349" i="16"/>
  <c r="S1345" i="16"/>
  <c r="Y1345" i="16"/>
  <c r="S1328" i="16"/>
  <c r="E1328" i="16"/>
  <c r="S1323" i="16"/>
  <c r="I1323" i="16"/>
  <c r="Y1296" i="16"/>
  <c r="S1290" i="16"/>
  <c r="D1290" i="16" s="1"/>
  <c r="S1282" i="16"/>
  <c r="H1282" i="16" s="1"/>
  <c r="S1259" i="16"/>
  <c r="F1259" i="16" s="1"/>
  <c r="E766" i="16"/>
  <c r="J763" i="16"/>
  <c r="F763" i="16"/>
  <c r="D763" i="16"/>
  <c r="S756" i="16"/>
  <c r="H756" i="16" s="1"/>
  <c r="E753" i="16"/>
  <c r="D753" i="16"/>
  <c r="J753" i="16"/>
  <c r="G753" i="16"/>
  <c r="F615" i="16"/>
  <c r="Y611" i="16"/>
  <c r="S611" i="16"/>
  <c r="D611" i="16" s="1"/>
  <c r="S607" i="16"/>
  <c r="I607" i="16" s="1"/>
  <c r="Y607" i="16"/>
  <c r="Y603" i="16"/>
  <c r="S603" i="16"/>
  <c r="I603" i="16" s="1"/>
  <c r="S599" i="16"/>
  <c r="Y599" i="16"/>
  <c r="Y589" i="16"/>
  <c r="S589" i="16"/>
  <c r="G1725" i="16"/>
  <c r="E409" i="16"/>
  <c r="F1725" i="16"/>
  <c r="E394" i="16"/>
  <c r="J2451" i="16"/>
  <c r="I207" i="16"/>
  <c r="D1273" i="16"/>
  <c r="I1273" i="16"/>
  <c r="E574" i="16"/>
  <c r="U574" i="16" s="1"/>
  <c r="H1038" i="16"/>
  <c r="G2365" i="16"/>
  <c r="D1483" i="16"/>
  <c r="E1365" i="16"/>
  <c r="H146" i="16"/>
  <c r="H1396" i="16"/>
  <c r="J1038" i="16"/>
  <c r="G2107" i="16"/>
  <c r="H1622" i="16"/>
  <c r="D25" i="16"/>
  <c r="I1226" i="16"/>
  <c r="J703" i="16"/>
  <c r="D1926" i="16"/>
  <c r="J2479" i="16"/>
  <c r="H1685" i="16"/>
  <c r="F1767" i="16"/>
  <c r="E1898" i="16"/>
  <c r="D1767" i="16"/>
  <c r="U1767" i="16" s="1"/>
  <c r="H1058" i="16"/>
  <c r="G2222" i="16"/>
  <c r="J1735" i="16"/>
  <c r="J1286" i="16"/>
  <c r="F1394" i="16"/>
  <c r="J992" i="16"/>
  <c r="F2204" i="16"/>
  <c r="I2211" i="16"/>
  <c r="J1357" i="16"/>
  <c r="H2429" i="16"/>
  <c r="G424" i="16"/>
  <c r="J1111" i="16"/>
  <c r="J890" i="16"/>
  <c r="H2285" i="16"/>
  <c r="J1767" i="16"/>
  <c r="D1622" i="16"/>
  <c r="D1111" i="16"/>
  <c r="H1891" i="16"/>
  <c r="D2204" i="16"/>
  <c r="F2389" i="16"/>
  <c r="G2492" i="16"/>
  <c r="H2318" i="16"/>
  <c r="G1990" i="16"/>
  <c r="J2100" i="16"/>
  <c r="S1252" i="16"/>
  <c r="J1252" i="16" s="1"/>
  <c r="J87" i="16"/>
  <c r="Y597" i="16"/>
  <c r="D1804" i="16"/>
  <c r="F1619" i="16"/>
  <c r="E672" i="16"/>
  <c r="J672" i="16"/>
  <c r="Y615" i="16"/>
  <c r="I878" i="16"/>
  <c r="H2010" i="16"/>
  <c r="J1414" i="16"/>
  <c r="S547" i="16"/>
  <c r="J844" i="16"/>
  <c r="J113" i="16"/>
  <c r="D113" i="16"/>
  <c r="Y1328" i="16"/>
  <c r="E1860" i="16"/>
  <c r="J1958" i="16"/>
  <c r="Y1764" i="16"/>
  <c r="D795" i="16"/>
  <c r="D1424" i="16"/>
  <c r="I2070" i="16"/>
  <c r="Y1313" i="16"/>
  <c r="D1413" i="16"/>
  <c r="E945" i="16"/>
  <c r="S180" i="16"/>
  <c r="F256" i="16"/>
  <c r="J2297" i="16"/>
  <c r="I2297" i="16"/>
  <c r="F1569" i="16"/>
  <c r="D1569" i="16"/>
  <c r="H1843" i="16"/>
  <c r="G1843" i="16"/>
  <c r="F1775" i="16"/>
  <c r="D1887" i="16"/>
  <c r="E818" i="16"/>
  <c r="F818" i="16"/>
  <c r="D818" i="16"/>
  <c r="H644" i="16"/>
  <c r="D644" i="16"/>
  <c r="E415" i="16"/>
  <c r="E497" i="16"/>
  <c r="I497" i="16"/>
  <c r="J497" i="16"/>
  <c r="H497" i="16"/>
  <c r="F2403" i="16"/>
  <c r="E1844" i="16"/>
  <c r="G1402" i="16"/>
  <c r="H1402" i="16"/>
  <c r="E1414" i="16"/>
  <c r="Y278" i="16"/>
  <c r="J800" i="16"/>
  <c r="Y20" i="16"/>
  <c r="S20" i="16"/>
  <c r="Y533" i="16"/>
  <c r="S533" i="16"/>
  <c r="S228" i="16"/>
  <c r="J228" i="16"/>
  <c r="J135" i="16"/>
  <c r="I135" i="16"/>
  <c r="S479" i="16"/>
  <c r="H479" i="16"/>
  <c r="S391" i="16"/>
  <c r="Y273" i="16"/>
  <c r="S273" i="16"/>
  <c r="E273" i="16"/>
  <c r="D181" i="16"/>
  <c r="S375" i="16"/>
  <c r="I375" i="16" s="1"/>
  <c r="Y375" i="16"/>
  <c r="S341" i="16"/>
  <c r="F341" i="16"/>
  <c r="Y341" i="16"/>
  <c r="S323" i="16"/>
  <c r="Y323" i="16"/>
  <c r="J2443" i="16"/>
  <c r="E2443" i="16"/>
  <c r="S2369" i="16"/>
  <c r="Y2361" i="16"/>
  <c r="S2361" i="16"/>
  <c r="F2353" i="16"/>
  <c r="J2353" i="16"/>
  <c r="Y2349" i="16"/>
  <c r="S2349" i="16"/>
  <c r="S2291" i="16"/>
  <c r="G2291" i="16"/>
  <c r="S2136" i="16"/>
  <c r="S2121" i="16"/>
  <c r="Y2121" i="16"/>
  <c r="G2117" i="16"/>
  <c r="S1997" i="16"/>
  <c r="Y1997" i="16"/>
  <c r="S1993" i="16"/>
  <c r="S1989" i="16"/>
  <c r="Y1989" i="16"/>
  <c r="S1985" i="16"/>
  <c r="S1982" i="16"/>
  <c r="Y1969" i="16"/>
  <c r="S1969" i="16"/>
  <c r="E1969" i="16"/>
  <c r="I1934" i="16"/>
  <c r="J1934" i="16"/>
  <c r="J1930" i="16"/>
  <c r="I1930" i="16"/>
  <c r="Y1927" i="16"/>
  <c r="Y1912" i="16"/>
  <c r="J1908" i="16"/>
  <c r="S1866" i="16"/>
  <c r="D1866" i="16" s="1"/>
  <c r="D1862" i="16"/>
  <c r="E1862" i="16"/>
  <c r="S1858" i="16"/>
  <c r="D1858" i="16" s="1"/>
  <c r="F1854" i="16"/>
  <c r="D1854" i="16"/>
  <c r="G1854" i="16"/>
  <c r="Y1849" i="16"/>
  <c r="S1834" i="16"/>
  <c r="Y1795" i="16"/>
  <c r="I1280" i="16"/>
  <c r="F1229" i="16"/>
  <c r="I880" i="16"/>
  <c r="J2227" i="16"/>
  <c r="J1580" i="16"/>
  <c r="H1498" i="16"/>
  <c r="H1808" i="16"/>
  <c r="G1412" i="16"/>
  <c r="G1042" i="16"/>
  <c r="E2049" i="16"/>
  <c r="H190" i="16"/>
  <c r="I574" i="16"/>
  <c r="E878" i="16"/>
  <c r="F166" i="16"/>
  <c r="F672" i="16"/>
  <c r="J2365" i="16"/>
  <c r="G2221" i="16"/>
  <c r="D2365" i="16"/>
  <c r="H672" i="16"/>
  <c r="J146" i="16"/>
  <c r="E146" i="16"/>
  <c r="E25" i="16"/>
  <c r="J25" i="16"/>
  <c r="I1958" i="16"/>
  <c r="E434" i="16"/>
  <c r="H166" i="16"/>
  <c r="D945" i="16"/>
  <c r="U945" i="16" s="1"/>
  <c r="I354" i="16"/>
  <c r="G1381" i="16"/>
  <c r="E985" i="16"/>
  <c r="F914" i="16"/>
  <c r="D1412" i="16"/>
  <c r="D1735" i="16"/>
  <c r="I1058" i="16"/>
  <c r="E2297" i="16"/>
  <c r="G1898" i="16"/>
  <c r="H1898" i="16"/>
  <c r="I46" i="16"/>
  <c r="G2389" i="16"/>
  <c r="D1843" i="16"/>
  <c r="G2253" i="16"/>
  <c r="H415" i="16"/>
  <c r="H1062" i="16"/>
  <c r="H2353" i="16"/>
  <c r="F1891" i="16"/>
  <c r="H2328" i="16"/>
  <c r="D354" i="16"/>
  <c r="G1310" i="16"/>
  <c r="D2222" i="16"/>
  <c r="D355" i="16"/>
  <c r="E2124" i="16"/>
  <c r="F1844" i="16"/>
  <c r="G1775" i="16"/>
  <c r="H135" i="16"/>
  <c r="G2328" i="16"/>
  <c r="D497" i="16"/>
  <c r="G199" i="16"/>
  <c r="D2403" i="16"/>
  <c r="D1226" i="16"/>
  <c r="E1286" i="16"/>
  <c r="I282" i="16"/>
  <c r="H1226" i="16"/>
  <c r="G1862" i="16"/>
  <c r="J1394" i="16"/>
  <c r="G25" i="16"/>
  <c r="G1150" i="16"/>
  <c r="I1611" i="16"/>
  <c r="H930" i="16"/>
  <c r="I606" i="16"/>
  <c r="E1394" i="16"/>
  <c r="I415" i="16"/>
  <c r="E1310" i="16"/>
  <c r="F1497" i="16"/>
  <c r="I2271" i="16"/>
  <c r="D148" i="16"/>
  <c r="I2429" i="16"/>
  <c r="H1611" i="16"/>
  <c r="I2443" i="16"/>
  <c r="J412" i="16"/>
  <c r="J898" i="16"/>
  <c r="H1111" i="16"/>
  <c r="H1800" i="16"/>
  <c r="J644" i="16"/>
  <c r="E1111" i="16"/>
  <c r="F1286" i="16"/>
  <c r="G2318" i="16"/>
  <c r="D2318" i="16"/>
  <c r="G1569" i="16"/>
  <c r="I930" i="16"/>
  <c r="D1105" i="16"/>
  <c r="F1296" i="16"/>
  <c r="J2492" i="16"/>
  <c r="D1296" i="16"/>
  <c r="F1212" i="16"/>
  <c r="I2080" i="16"/>
  <c r="H800" i="16"/>
  <c r="G763" i="16"/>
  <c r="E1804" i="16"/>
  <c r="F1804" i="16"/>
  <c r="J179" i="16"/>
  <c r="I1854" i="16"/>
  <c r="J2245" i="16"/>
  <c r="H181" i="16"/>
  <c r="J2263" i="16"/>
  <c r="G2263" i="16"/>
  <c r="S2485" i="16"/>
  <c r="H2485" i="16"/>
  <c r="S17" i="16"/>
  <c r="G17" i="16" s="1"/>
  <c r="G1934" i="16"/>
  <c r="H763" i="16"/>
  <c r="J1110" i="16"/>
  <c r="S44" i="16"/>
  <c r="D554" i="16"/>
  <c r="F554" i="16"/>
  <c r="G705" i="16"/>
  <c r="H705" i="16"/>
  <c r="H1414" i="16"/>
  <c r="D2372" i="16"/>
  <c r="H2372" i="16"/>
  <c r="Y2245" i="16"/>
  <c r="J779" i="16"/>
  <c r="S1657" i="16"/>
  <c r="F1657" i="16"/>
  <c r="H2472" i="16"/>
  <c r="G2472" i="16"/>
  <c r="S145" i="16"/>
  <c r="G1820" i="16"/>
  <c r="H2469" i="16"/>
  <c r="F2469" i="16"/>
  <c r="D1316" i="16"/>
  <c r="E1583" i="16"/>
  <c r="I2056" i="16"/>
  <c r="E2056" i="16"/>
  <c r="J2056" i="16"/>
  <c r="J1769" i="16"/>
  <c r="G1769" i="16"/>
  <c r="D1769" i="16"/>
  <c r="S1912" i="16"/>
  <c r="D1912" i="16"/>
  <c r="D1680" i="16"/>
  <c r="H872" i="16"/>
  <c r="E872" i="16"/>
  <c r="I840" i="16"/>
  <c r="H2132" i="16"/>
  <c r="F2498" i="16"/>
  <c r="J368" i="16"/>
  <c r="S1838" i="16"/>
  <c r="I2421" i="16"/>
  <c r="E2421" i="16"/>
  <c r="S5" i="16"/>
  <c r="D5" i="16"/>
  <c r="D1137" i="16"/>
  <c r="E1456" i="16"/>
  <c r="H1759" i="16"/>
  <c r="F753" i="16"/>
  <c r="F2143" i="16"/>
  <c r="D2355" i="16"/>
  <c r="I2423" i="16"/>
  <c r="F2423" i="16"/>
  <c r="E2397" i="16"/>
  <c r="F1227" i="16"/>
  <c r="E1227" i="16"/>
  <c r="G1338" i="16"/>
  <c r="G1790" i="16"/>
  <c r="F1790" i="16"/>
  <c r="H1790" i="16"/>
  <c r="J711" i="16"/>
  <c r="F711" i="16"/>
  <c r="D1614" i="16"/>
  <c r="H1614" i="16"/>
  <c r="F77" i="16"/>
  <c r="E717" i="16"/>
  <c r="G717" i="16"/>
  <c r="F953" i="16"/>
  <c r="I953" i="16"/>
  <c r="D2453" i="16"/>
  <c r="J2453" i="16"/>
  <c r="J1642" i="16"/>
  <c r="H1642" i="16"/>
  <c r="G1642" i="16"/>
  <c r="D465" i="16"/>
  <c r="J465" i="16"/>
  <c r="D709" i="16"/>
  <c r="I709" i="16"/>
  <c r="E709" i="16"/>
  <c r="Y343" i="16"/>
  <c r="D913" i="16"/>
  <c r="D2502" i="16"/>
  <c r="E1726" i="16"/>
  <c r="D1726" i="16"/>
  <c r="F996" i="16"/>
  <c r="H996" i="16"/>
  <c r="H1284" i="16"/>
  <c r="E789" i="16"/>
  <c r="I789" i="16"/>
  <c r="G789" i="16"/>
  <c r="G1041" i="16"/>
  <c r="E1607" i="16"/>
  <c r="D1607" i="16"/>
  <c r="I99" i="16"/>
  <c r="D500" i="16"/>
  <c r="S97" i="16"/>
  <c r="Y97" i="16"/>
  <c r="Y344" i="16"/>
  <c r="S2457" i="16"/>
  <c r="Y2457" i="16"/>
  <c r="Y196" i="16"/>
  <c r="S305" i="16"/>
  <c r="I305" i="16"/>
  <c r="Y305" i="16"/>
  <c r="H437" i="16"/>
  <c r="G437" i="16"/>
  <c r="J437" i="16"/>
  <c r="Y208" i="16"/>
  <c r="S208" i="16"/>
  <c r="S2112" i="16"/>
  <c r="I2112" i="16"/>
  <c r="Y2112" i="16"/>
  <c r="S2040" i="16"/>
  <c r="I2040" i="16" s="1"/>
  <c r="Y2040" i="16"/>
  <c r="Y376" i="16"/>
  <c r="Y227" i="16"/>
  <c r="Y76" i="16"/>
  <c r="S138" i="16"/>
  <c r="Y2436" i="16"/>
  <c r="S1709" i="16"/>
  <c r="I1709" i="16" s="1"/>
  <c r="Y1709" i="16"/>
  <c r="H669" i="16"/>
  <c r="H885" i="16"/>
  <c r="E885" i="16"/>
  <c r="E973" i="16"/>
  <c r="I2001" i="16"/>
  <c r="H2398" i="16"/>
  <c r="I320" i="16"/>
  <c r="E125" i="16"/>
  <c r="J1500" i="16"/>
  <c r="I196" i="16"/>
  <c r="G588" i="16"/>
  <c r="E38" i="16"/>
  <c r="H1459" i="16"/>
  <c r="I1883" i="16"/>
  <c r="H1928" i="16"/>
  <c r="E169" i="16"/>
  <c r="I169" i="16"/>
  <c r="F2171" i="16"/>
  <c r="E2195" i="16"/>
  <c r="F2195" i="16"/>
  <c r="H2209" i="16"/>
  <c r="J383" i="16"/>
  <c r="D383" i="16"/>
  <c r="G2398" i="16"/>
  <c r="G1496" i="16"/>
  <c r="E1871" i="16"/>
  <c r="F588" i="16"/>
  <c r="G629" i="16"/>
  <c r="J629" i="16"/>
  <c r="I629" i="16"/>
  <c r="G885" i="16"/>
  <c r="E933" i="16"/>
  <c r="J1447" i="16"/>
  <c r="J1947" i="16"/>
  <c r="H1947" i="16"/>
  <c r="E1947" i="16"/>
  <c r="G159" i="16"/>
  <c r="D2313" i="16"/>
  <c r="J1669" i="16"/>
  <c r="E1514" i="16"/>
  <c r="I1514" i="16"/>
  <c r="F802" i="16"/>
  <c r="I814" i="16"/>
  <c r="G1859" i="16"/>
  <c r="G1913" i="16"/>
  <c r="D1913" i="16"/>
  <c r="H1955" i="16"/>
  <c r="E2327" i="16"/>
  <c r="H2327" i="16"/>
  <c r="E931" i="16"/>
  <c r="E1181" i="16"/>
  <c r="F46" i="16"/>
  <c r="F408" i="16"/>
  <c r="J395" i="16"/>
  <c r="D395" i="16"/>
  <c r="E1175" i="16"/>
  <c r="I1175" i="16"/>
  <c r="D1221" i="16"/>
  <c r="F1927" i="16"/>
  <c r="J1776" i="16"/>
  <c r="E1238" i="16"/>
  <c r="E2241" i="16"/>
  <c r="G180" i="16"/>
  <c r="E556" i="16"/>
  <c r="F1282" i="16"/>
  <c r="J1605" i="16"/>
  <c r="H2401" i="16"/>
  <c r="B27" i="3"/>
  <c r="J8" i="10"/>
  <c r="I37" i="10"/>
  <c r="J56" i="10"/>
  <c r="B17" i="4"/>
  <c r="A9" i="10" s="1"/>
  <c r="J13" i="10"/>
  <c r="C28" i="3"/>
  <c r="I54" i="10"/>
  <c r="A23" i="2"/>
  <c r="A52" i="2"/>
  <c r="J5" i="10"/>
  <c r="C3" i="10"/>
  <c r="I22" i="10"/>
  <c r="A1" i="10"/>
  <c r="I66" i="10"/>
  <c r="A31" i="2"/>
  <c r="A16" i="2"/>
  <c r="B28" i="3"/>
  <c r="I61" i="10"/>
  <c r="J4" i="16"/>
  <c r="B15" i="3"/>
  <c r="B16" i="3"/>
  <c r="I46" i="10"/>
  <c r="I32" i="10"/>
  <c r="C5" i="3"/>
  <c r="I40" i="10"/>
  <c r="J15" i="10"/>
  <c r="A32" i="2"/>
  <c r="I25" i="10"/>
  <c r="B29" i="4"/>
  <c r="J55" i="10"/>
  <c r="C23" i="3"/>
  <c r="J53" i="10"/>
  <c r="B7" i="4"/>
  <c r="C17" i="3"/>
  <c r="J4" i="10"/>
  <c r="J45" i="10"/>
  <c r="J11" i="10"/>
  <c r="C4" i="3"/>
  <c r="J42" i="10"/>
  <c r="I16" i="10"/>
  <c r="C15" i="3"/>
  <c r="C27" i="3"/>
  <c r="A37" i="2"/>
  <c r="G3" i="16"/>
  <c r="A6" i="2"/>
  <c r="B12" i="3"/>
  <c r="G4" i="14"/>
  <c r="A1" i="11"/>
  <c r="B31" i="4"/>
  <c r="A19" i="10" s="1"/>
  <c r="B13" i="3"/>
  <c r="J64" i="10"/>
  <c r="C30" i="3"/>
  <c r="I43" i="10"/>
  <c r="J23" i="10"/>
  <c r="A25" i="2"/>
  <c r="B23" i="3"/>
  <c r="A36" i="2"/>
  <c r="J57" i="10"/>
  <c r="K4" i="16"/>
  <c r="B45" i="1"/>
  <c r="D5" i="11"/>
  <c r="C2" i="3"/>
  <c r="I30" i="10"/>
  <c r="I33" i="10"/>
  <c r="A43" i="2"/>
  <c r="B18" i="4"/>
  <c r="A10" i="10" s="1"/>
  <c r="J12" i="10"/>
  <c r="C12" i="3"/>
  <c r="C19" i="3"/>
  <c r="J38" i="10"/>
  <c r="I21" i="10"/>
  <c r="A9" i="2"/>
  <c r="A50" i="2"/>
  <c r="I28" i="10"/>
  <c r="I53" i="10"/>
  <c r="B14" i="4"/>
  <c r="A77" i="2"/>
  <c r="I51" i="10"/>
  <c r="I45" i="10"/>
  <c r="I56" i="10"/>
  <c r="B30" i="3"/>
  <c r="B21" i="4"/>
  <c r="A12" i="10" s="1"/>
  <c r="A74" i="2"/>
  <c r="J10" i="10"/>
  <c r="B25" i="3"/>
  <c r="A14" i="2"/>
  <c r="C26" i="3"/>
  <c r="J27" i="10"/>
  <c r="B15" i="4"/>
  <c r="A7" i="10" s="1"/>
  <c r="C5" i="11"/>
  <c r="I20" i="10"/>
  <c r="J52" i="10"/>
  <c r="A54" i="2"/>
  <c r="B39" i="4"/>
  <c r="B3" i="16"/>
  <c r="I4" i="4"/>
  <c r="B3" i="10"/>
  <c r="B25" i="4"/>
  <c r="A14" i="10" s="1"/>
  <c r="B4" i="16"/>
  <c r="B3" i="3"/>
  <c r="I5" i="10"/>
  <c r="A71" i="2"/>
  <c r="B21" i="3"/>
  <c r="J16" i="10"/>
  <c r="C16" i="10" s="1"/>
  <c r="I48" i="10"/>
  <c r="I57" i="10"/>
  <c r="J32" i="10"/>
  <c r="J25" i="10"/>
  <c r="A72" i="2"/>
  <c r="H4" i="16"/>
  <c r="L4" i="16"/>
  <c r="B6" i="4"/>
  <c r="A21" i="2"/>
  <c r="A67" i="2"/>
  <c r="B26" i="3"/>
  <c r="D2" i="4"/>
  <c r="A18" i="2"/>
  <c r="A59" i="2"/>
  <c r="B8" i="3"/>
  <c r="J59" i="10"/>
  <c r="J33" i="10"/>
  <c r="A62" i="2"/>
  <c r="A17" i="2"/>
  <c r="I58" i="10"/>
  <c r="C20" i="3"/>
  <c r="C3" i="3"/>
  <c r="B27" i="4"/>
  <c r="B20" i="3"/>
  <c r="A66" i="2"/>
  <c r="H4" i="14"/>
  <c r="A73" i="2"/>
  <c r="A19" i="2"/>
  <c r="A46" i="2"/>
  <c r="A53" i="2"/>
  <c r="A58" i="2"/>
  <c r="C24" i="3"/>
  <c r="D25" i="4"/>
  <c r="J37" i="10"/>
  <c r="A75" i="2"/>
  <c r="J47" i="10"/>
  <c r="I8" i="10"/>
  <c r="G25" i="4"/>
  <c r="I31" i="10"/>
  <c r="A63" i="2"/>
  <c r="M4" i="16"/>
  <c r="C9" i="3"/>
  <c r="A45" i="2"/>
  <c r="B19" i="4"/>
  <c r="J58" i="10"/>
  <c r="A26" i="2"/>
  <c r="B4" i="14"/>
  <c r="I13" i="10"/>
  <c r="I4" i="14"/>
  <c r="B29" i="3"/>
  <c r="I15" i="10"/>
  <c r="I23" i="10"/>
  <c r="J40" i="10"/>
  <c r="C10" i="3"/>
  <c r="I17" i="10"/>
  <c r="A89" i="4"/>
  <c r="I55" i="10"/>
  <c r="B2" i="16"/>
  <c r="B40" i="4"/>
  <c r="A38" i="2"/>
  <c r="B28" i="4"/>
  <c r="A17" i="10" s="1"/>
  <c r="A56" i="2"/>
  <c r="J20" i="10"/>
  <c r="C20" i="10" s="1"/>
  <c r="J26" i="10"/>
  <c r="A4" i="2"/>
  <c r="C8" i="3"/>
  <c r="A44" i="2"/>
  <c r="A3" i="10"/>
  <c r="A42" i="2"/>
  <c r="B41" i="4"/>
  <c r="B65" i="4" s="1"/>
  <c r="B17" i="3"/>
  <c r="J35" i="10"/>
  <c r="C21" i="3"/>
  <c r="B67" i="4"/>
  <c r="F4" i="14"/>
  <c r="E4" i="14"/>
  <c r="J60" i="10"/>
  <c r="C29" i="3"/>
  <c r="J31" i="10"/>
  <c r="B5" i="3"/>
  <c r="I68" i="4"/>
  <c r="F4" i="16"/>
  <c r="I41" i="10"/>
  <c r="A24" i="2"/>
  <c r="I64" i="10"/>
  <c r="J46" i="10"/>
  <c r="B6" i="3"/>
  <c r="A27" i="2"/>
  <c r="C6" i="3"/>
  <c r="B16" i="4"/>
  <c r="A8" i="10" s="1"/>
  <c r="A10" i="2"/>
  <c r="A69" i="2"/>
  <c r="J36" i="10"/>
  <c r="C13" i="3"/>
  <c r="B7" i="3"/>
  <c r="A55" i="2"/>
  <c r="C11" i="3"/>
  <c r="I11" i="10"/>
  <c r="I63" i="10"/>
  <c r="I59" i="10"/>
  <c r="D4" i="16"/>
  <c r="I4" i="10"/>
  <c r="J7" i="10"/>
  <c r="A47" i="2"/>
  <c r="J9" i="10"/>
  <c r="G4" i="16"/>
  <c r="D3" i="10"/>
  <c r="J61" i="10"/>
  <c r="J62" i="10"/>
  <c r="S155" i="16"/>
  <c r="J155" i="16" s="1"/>
  <c r="S495" i="16"/>
  <c r="Y495" i="16"/>
  <c r="S358" i="16"/>
  <c r="J358" i="16" s="1"/>
  <c r="S118" i="16"/>
  <c r="S76" i="16"/>
  <c r="J76" i="16"/>
  <c r="Y392" i="16"/>
  <c r="S392" i="16"/>
  <c r="I392" i="16" s="1"/>
  <c r="S123" i="16"/>
  <c r="I123" i="16" s="1"/>
  <c r="Y123" i="16"/>
  <c r="S51" i="16"/>
  <c r="D9" i="10"/>
  <c r="D22" i="10"/>
  <c r="E1774" i="16"/>
  <c r="D2146" i="16"/>
  <c r="E2138" i="16"/>
  <c r="J2138" i="16"/>
  <c r="I62" i="16"/>
  <c r="E62" i="16"/>
  <c r="D572" i="16"/>
  <c r="G572" i="16"/>
  <c r="G794" i="16"/>
  <c r="E2213" i="16"/>
  <c r="J2173" i="16"/>
  <c r="I2173" i="16"/>
  <c r="I1799" i="16"/>
  <c r="F1481" i="16"/>
  <c r="G2429" i="16"/>
  <c r="J2429" i="16"/>
  <c r="I114" i="16"/>
  <c r="J1094" i="16"/>
  <c r="G1258" i="16"/>
  <c r="D1734" i="16"/>
  <c r="G1734" i="16"/>
  <c r="D804" i="16"/>
  <c r="F804" i="16"/>
  <c r="J804" i="16"/>
  <c r="G1818" i="16"/>
  <c r="J1818" i="16"/>
  <c r="G660" i="16"/>
  <c r="H660" i="16"/>
  <c r="D660" i="16"/>
  <c r="E660" i="16"/>
  <c r="E2426" i="16"/>
  <c r="D2426" i="16"/>
  <c r="G2426" i="16"/>
  <c r="G221" i="16"/>
  <c r="H221" i="16"/>
  <c r="F2356" i="16"/>
  <c r="G1266" i="16"/>
  <c r="D1266" i="16"/>
  <c r="H1138" i="16"/>
  <c r="I1138" i="16"/>
  <c r="J1138" i="16"/>
  <c r="H2481" i="16"/>
  <c r="D2481" i="16"/>
  <c r="J2481" i="16"/>
  <c r="F2481" i="16"/>
  <c r="D789" i="16"/>
  <c r="F789" i="16"/>
  <c r="F1114" i="16"/>
  <c r="Y452" i="16"/>
  <c r="Y177" i="16"/>
  <c r="S291" i="16"/>
  <c r="E291" i="16" s="1"/>
  <c r="D546" i="16"/>
  <c r="J643" i="16"/>
  <c r="G954" i="16"/>
  <c r="I1618" i="16"/>
  <c r="J1618" i="16"/>
  <c r="H2351" i="16"/>
  <c r="I2351" i="16"/>
  <c r="E1045" i="16"/>
  <c r="G1045" i="16"/>
  <c r="J1045" i="16"/>
  <c r="I2190" i="16"/>
  <c r="G2190" i="16"/>
  <c r="E2190" i="16"/>
  <c r="G721" i="16"/>
  <c r="F721" i="16"/>
  <c r="H721" i="16"/>
  <c r="F130" i="16"/>
  <c r="I130" i="16"/>
  <c r="J229" i="16"/>
  <c r="E229" i="16"/>
  <c r="S275" i="16"/>
  <c r="D275" i="16"/>
  <c r="S438" i="16"/>
  <c r="Y438" i="16"/>
  <c r="S340" i="16"/>
  <c r="E340" i="16"/>
  <c r="S327" i="16"/>
  <c r="Y327" i="16"/>
  <c r="S308" i="16"/>
  <c r="H308" i="16"/>
  <c r="Y308" i="16"/>
  <c r="Y249" i="16"/>
  <c r="S249" i="16"/>
  <c r="I249" i="16"/>
  <c r="Y225" i="16"/>
  <c r="S225" i="16"/>
  <c r="I225" i="16" s="1"/>
  <c r="S90" i="16"/>
  <c r="Y90" i="16"/>
  <c r="S242" i="16"/>
  <c r="D242" i="16" s="1"/>
  <c r="Y242" i="16"/>
  <c r="S154" i="16"/>
  <c r="Y129" i="16"/>
  <c r="S129" i="16"/>
  <c r="E1245" i="16"/>
  <c r="J354" i="16"/>
  <c r="E354" i="16"/>
  <c r="D1030" i="16"/>
  <c r="I1030" i="16"/>
  <c r="I1452" i="16"/>
  <c r="G1625" i="16"/>
  <c r="E534" i="16"/>
  <c r="D534" i="16"/>
  <c r="I534" i="16"/>
  <c r="J534" i="16"/>
  <c r="I2018" i="16"/>
  <c r="E253" i="16"/>
  <c r="H253" i="16"/>
  <c r="H917" i="16"/>
  <c r="J1707" i="16"/>
  <c r="D1707" i="16"/>
  <c r="I318" i="16"/>
  <c r="F318" i="16"/>
  <c r="E318" i="16"/>
  <c r="G1848" i="16"/>
  <c r="J1848" i="16"/>
  <c r="I1848" i="16"/>
  <c r="G2244" i="16"/>
  <c r="J2244" i="16"/>
  <c r="S309" i="16"/>
  <c r="I309" i="16" s="1"/>
  <c r="Y309" i="16"/>
  <c r="S185" i="16"/>
  <c r="S519" i="16"/>
  <c r="D519" i="16" s="1"/>
  <c r="Y519" i="16"/>
  <c r="S474" i="16"/>
  <c r="Y474" i="16"/>
  <c r="I437" i="16"/>
  <c r="S514" i="16"/>
  <c r="S426" i="16"/>
  <c r="S410" i="16"/>
  <c r="G410" i="16" s="1"/>
  <c r="Y410" i="16"/>
  <c r="S200" i="16"/>
  <c r="Y200" i="16"/>
  <c r="D177" i="16"/>
  <c r="S152" i="16"/>
  <c r="J520" i="16"/>
  <c r="D520" i="16"/>
  <c r="G520" i="16"/>
  <c r="I520" i="16"/>
  <c r="E520" i="16"/>
  <c r="H520" i="16"/>
  <c r="S75" i="16"/>
  <c r="E75" i="16"/>
  <c r="Y75" i="16"/>
  <c r="Y51" i="16"/>
  <c r="S43" i="16"/>
  <c r="Y43" i="16"/>
  <c r="S488" i="16"/>
  <c r="J488" i="16"/>
  <c r="H330" i="16"/>
  <c r="D330" i="16"/>
  <c r="S292" i="16"/>
  <c r="F292" i="16"/>
  <c r="Y292" i="16"/>
  <c r="E59" i="16"/>
  <c r="F59" i="16"/>
  <c r="H299" i="16"/>
  <c r="I299" i="16"/>
  <c r="E299" i="16"/>
  <c r="E261" i="16"/>
  <c r="G261" i="16"/>
  <c r="J261" i="16"/>
  <c r="D18" i="10"/>
  <c r="D4" i="10"/>
  <c r="D21" i="10"/>
  <c r="S448" i="16"/>
  <c r="Y448" i="16"/>
  <c r="Y534" i="16"/>
  <c r="Y181" i="16"/>
  <c r="Y167" i="16"/>
  <c r="Y149" i="16"/>
  <c r="Y402" i="16"/>
  <c r="Y134" i="16"/>
  <c r="Y463" i="16"/>
  <c r="G463" i="16"/>
  <c r="J189" i="16"/>
  <c r="E189" i="16"/>
  <c r="J209" i="16"/>
  <c r="Y47" i="16"/>
  <c r="S47" i="16"/>
  <c r="H47" i="16" s="1"/>
  <c r="F36" i="10"/>
  <c r="H36" i="10"/>
  <c r="F46" i="10"/>
  <c r="F31" i="10"/>
  <c r="H31" i="10"/>
  <c r="H26" i="10"/>
  <c r="D26" i="10" s="1"/>
  <c r="Y371" i="16"/>
  <c r="Y165" i="16"/>
  <c r="S515" i="16"/>
  <c r="G515" i="16"/>
  <c r="Y485" i="16"/>
  <c r="Y488" i="16"/>
  <c r="Y426" i="16"/>
  <c r="Y84" i="16"/>
  <c r="D13" i="10"/>
  <c r="D20" i="10"/>
  <c r="Y431" i="16"/>
  <c r="S431" i="16"/>
  <c r="E431" i="16"/>
  <c r="Y331" i="16"/>
  <c r="Y254" i="16"/>
  <c r="D530" i="16"/>
  <c r="Y209" i="16"/>
  <c r="F401" i="16"/>
  <c r="I401" i="16"/>
  <c r="G365" i="16"/>
  <c r="S287" i="16"/>
  <c r="Y287" i="16"/>
  <c r="H25" i="10"/>
  <c r="D25" i="10" s="1"/>
  <c r="D11" i="10"/>
  <c r="Y1794" i="16"/>
  <c r="S1970" i="16"/>
  <c r="Y1970" i="16"/>
  <c r="G1846" i="16"/>
  <c r="Y774" i="16"/>
  <c r="L65" i="10"/>
  <c r="C65" i="10" s="1"/>
  <c r="L64" i="10"/>
  <c r="C64" i="10" s="1"/>
  <c r="A1" i="14"/>
  <c r="I62" i="10"/>
  <c r="L63" i="10"/>
  <c r="E134" i="16"/>
  <c r="E488" i="16"/>
  <c r="D36" i="10"/>
  <c r="H670" i="16"/>
  <c r="I670" i="16"/>
  <c r="D642" i="16"/>
  <c r="J642" i="16"/>
  <c r="I642" i="16"/>
  <c r="G642" i="16"/>
  <c r="G1749" i="16"/>
  <c r="F1749" i="16"/>
  <c r="H1749" i="16"/>
  <c r="I1749" i="16"/>
  <c r="J1749" i="16"/>
  <c r="E1749" i="16"/>
  <c r="D1749" i="16"/>
  <c r="D551" i="16"/>
  <c r="E551" i="16"/>
  <c r="J2401" i="16"/>
  <c r="E2401" i="16"/>
  <c r="F2504" i="16"/>
  <c r="G2504" i="16"/>
  <c r="H2504" i="16"/>
  <c r="G889" i="16"/>
  <c r="J937" i="16"/>
  <c r="F937" i="16"/>
  <c r="J2385" i="16"/>
  <c r="I2385" i="16"/>
  <c r="G528" i="16"/>
  <c r="D528" i="16"/>
  <c r="J486" i="16"/>
  <c r="F1996" i="16"/>
  <c r="G1996" i="16"/>
  <c r="F2307" i="16"/>
  <c r="H2307" i="16"/>
  <c r="I2307" i="16"/>
  <c r="D2307" i="16"/>
  <c r="J2218" i="16"/>
  <c r="E2218" i="16"/>
  <c r="F2218" i="16"/>
  <c r="G2218" i="16"/>
  <c r="I2218" i="16"/>
  <c r="I2268" i="16"/>
  <c r="H2268" i="16"/>
  <c r="F2268" i="16"/>
  <c r="D1575" i="16"/>
  <c r="J1575" i="16"/>
  <c r="D1609" i="16"/>
  <c r="G1609" i="16"/>
  <c r="D1762" i="16"/>
  <c r="F1762" i="16"/>
  <c r="J1762" i="16"/>
  <c r="F1566" i="16"/>
  <c r="I1566" i="16"/>
  <c r="J1427" i="16"/>
  <c r="E1427" i="16"/>
  <c r="H1836" i="16"/>
  <c r="J1836" i="16"/>
  <c r="E1836" i="16"/>
  <c r="D1836" i="16"/>
  <c r="J826" i="16"/>
  <c r="H826" i="16"/>
  <c r="I826" i="16"/>
  <c r="E826" i="16"/>
  <c r="G826" i="16"/>
  <c r="D826" i="16"/>
  <c r="U826" i="16" s="1"/>
  <c r="E2342" i="16"/>
  <c r="J2342" i="16"/>
  <c r="G2342" i="16"/>
  <c r="H1835" i="16"/>
  <c r="E1835" i="16"/>
  <c r="D199" i="16"/>
  <c r="E199" i="16"/>
  <c r="F199" i="16"/>
  <c r="J199" i="16"/>
  <c r="D491" i="16"/>
  <c r="F491" i="16"/>
  <c r="I1369" i="16"/>
  <c r="H1369" i="16"/>
  <c r="J1369" i="16"/>
  <c r="I860" i="16"/>
  <c r="F860" i="16"/>
  <c r="G860" i="16"/>
  <c r="S1582" i="16"/>
  <c r="Y1582" i="16"/>
  <c r="G1566" i="16"/>
  <c r="F1531" i="16"/>
  <c r="I1531" i="16"/>
  <c r="S1527" i="16"/>
  <c r="G1527" i="16" s="1"/>
  <c r="S1339" i="16"/>
  <c r="G1339" i="16" s="1"/>
  <c r="Y1339" i="16"/>
  <c r="Y1335" i="16"/>
  <c r="S1335" i="16"/>
  <c r="G1335" i="16" s="1"/>
  <c r="I1335" i="16"/>
  <c r="S1319" i="16"/>
  <c r="G1319" i="16"/>
  <c r="Y1319" i="16"/>
  <c r="S1315" i="16"/>
  <c r="Y1315" i="16"/>
  <c r="S1303" i="16"/>
  <c r="Y1303" i="16"/>
  <c r="G1303" i="16"/>
  <c r="D1299" i="16"/>
  <c r="E1299" i="16"/>
  <c r="J1275" i="16"/>
  <c r="E1275" i="16"/>
  <c r="H1275" i="16"/>
  <c r="G1275" i="16"/>
  <c r="I1275" i="16"/>
  <c r="S1056" i="16"/>
  <c r="G1056" i="16" s="1"/>
  <c r="Y1056" i="16"/>
  <c r="S708" i="16"/>
  <c r="Y708" i="16"/>
  <c r="Y700" i="16"/>
  <c r="S700" i="16"/>
  <c r="Y692" i="16"/>
  <c r="S692" i="16"/>
  <c r="D692" i="16" s="1"/>
  <c r="Y685" i="16"/>
  <c r="S685" i="16"/>
  <c r="Y674" i="16"/>
  <c r="S674" i="16"/>
  <c r="S666" i="16"/>
  <c r="G666" i="16" s="1"/>
  <c r="Y646" i="16"/>
  <c r="S630" i="16"/>
  <c r="J630" i="16"/>
  <c r="Y630" i="16"/>
  <c r="F626" i="16"/>
  <c r="H626" i="16"/>
  <c r="Y622" i="16"/>
  <c r="S622" i="16"/>
  <c r="D622" i="16"/>
  <c r="S566" i="16"/>
  <c r="D566" i="16"/>
  <c r="Y566" i="16"/>
  <c r="G266" i="16"/>
  <c r="J120" i="16"/>
  <c r="F1693" i="16"/>
  <c r="E1566" i="16"/>
  <c r="G2307" i="16"/>
  <c r="Y716" i="16"/>
  <c r="J736" i="16"/>
  <c r="G736" i="16"/>
  <c r="I736" i="16"/>
  <c r="H1408" i="16"/>
  <c r="H1575" i="16"/>
  <c r="G486" i="16"/>
  <c r="D1231" i="16"/>
  <c r="G1231" i="16"/>
  <c r="S1519" i="16"/>
  <c r="F1519" i="16" s="1"/>
  <c r="D210" i="16"/>
  <c r="J210" i="16"/>
  <c r="G1711" i="16"/>
  <c r="J1711" i="16"/>
  <c r="E1711" i="16"/>
  <c r="S462" i="16"/>
  <c r="D462" i="16"/>
  <c r="Y462" i="16"/>
  <c r="Y80" i="16"/>
  <c r="S516" i="16"/>
  <c r="G516" i="16"/>
  <c r="S405" i="16"/>
  <c r="D405" i="16"/>
  <c r="S439" i="16"/>
  <c r="I439" i="16"/>
  <c r="Y439" i="16"/>
  <c r="S364" i="16"/>
  <c r="G364" i="16" s="1"/>
  <c r="Y364" i="16"/>
  <c r="S53" i="16"/>
  <c r="G53" i="16"/>
  <c r="Y53" i="16"/>
  <c r="S103" i="16"/>
  <c r="F103" i="16" s="1"/>
  <c r="Y103" i="16"/>
  <c r="Y30" i="16"/>
  <c r="S440" i="16"/>
  <c r="D440" i="16" s="1"/>
  <c r="J440" i="16"/>
  <c r="E1258" i="16"/>
  <c r="H491" i="16"/>
  <c r="H603" i="16"/>
  <c r="F266" i="16"/>
  <c r="F1332" i="16"/>
  <c r="E736" i="16"/>
  <c r="D484" i="16"/>
  <c r="F897" i="16"/>
  <c r="E97" i="16"/>
  <c r="J97" i="16"/>
  <c r="Y207" i="16"/>
  <c r="E259" i="16"/>
  <c r="E332" i="16"/>
  <c r="Y551" i="16"/>
  <c r="S1307" i="16"/>
  <c r="E1369" i="16"/>
  <c r="U1369" i="16" s="1"/>
  <c r="F486" i="16"/>
  <c r="J2470" i="16"/>
  <c r="G1369" i="16"/>
  <c r="Y1590" i="16"/>
  <c r="F56" i="16"/>
  <c r="I598" i="16"/>
  <c r="S1075" i="16"/>
  <c r="J1075" i="16"/>
  <c r="S1091" i="16"/>
  <c r="S175" i="16"/>
  <c r="I2277" i="16"/>
  <c r="E210" i="16"/>
  <c r="G142" i="16"/>
  <c r="J2268" i="16"/>
  <c r="H1526" i="16"/>
  <c r="H1531" i="16"/>
  <c r="G882" i="16"/>
  <c r="E2268" i="16"/>
  <c r="G887" i="16"/>
  <c r="E882" i="16"/>
  <c r="J887" i="16"/>
  <c r="F1836" i="16"/>
  <c r="G1824" i="16"/>
  <c r="D1824" i="16"/>
  <c r="D2268" i="16"/>
  <c r="D1666" i="16"/>
  <c r="U1666" i="16" s="1"/>
  <c r="D860" i="16"/>
  <c r="H587" i="16"/>
  <c r="D1258" i="16"/>
  <c r="I2356" i="16"/>
  <c r="E2356" i="16"/>
  <c r="E311" i="16"/>
  <c r="D311" i="16"/>
  <c r="F478" i="16"/>
  <c r="I478" i="16"/>
  <c r="G1744" i="16"/>
  <c r="D1744" i="16"/>
  <c r="H1802" i="16"/>
  <c r="I1802" i="16"/>
  <c r="I2337" i="16"/>
  <c r="F2337" i="16"/>
  <c r="Y565" i="16"/>
  <c r="F1731" i="16"/>
  <c r="J1731" i="16"/>
  <c r="H1865" i="16"/>
  <c r="G1865" i="16"/>
  <c r="E1922" i="16"/>
  <c r="H1922" i="16"/>
  <c r="I1922" i="16"/>
  <c r="Y696" i="16"/>
  <c r="S314" i="16"/>
  <c r="H314" i="16"/>
  <c r="E1953" i="16"/>
  <c r="S569" i="16"/>
  <c r="I2052" i="16"/>
  <c r="J2052" i="16"/>
  <c r="G2052" i="16"/>
  <c r="E2469" i="16"/>
  <c r="D2469" i="16"/>
  <c r="J2469" i="16"/>
  <c r="Y1327" i="16"/>
  <c r="J1777" i="16"/>
  <c r="F1777" i="16"/>
  <c r="J1861" i="16"/>
  <c r="D1861" i="16"/>
  <c r="F1861" i="16"/>
  <c r="G1861" i="16"/>
  <c r="G2338" i="16"/>
  <c r="I2338" i="16"/>
  <c r="D2338" i="16"/>
  <c r="F2338" i="16"/>
  <c r="J2287" i="16"/>
  <c r="I2287" i="16"/>
  <c r="I651" i="16"/>
  <c r="E651" i="16"/>
  <c r="D651" i="16"/>
  <c r="F651" i="16"/>
  <c r="E1205" i="16"/>
  <c r="I1205" i="16"/>
  <c r="H1356" i="16"/>
  <c r="I1356" i="16"/>
  <c r="E1356" i="16"/>
  <c r="H1400" i="16"/>
  <c r="F1400" i="16"/>
  <c r="F206" i="16"/>
  <c r="E206" i="16"/>
  <c r="G1078" i="16"/>
  <c r="F1078" i="16"/>
  <c r="I1078" i="16"/>
  <c r="H1078" i="16"/>
  <c r="J2403" i="16"/>
  <c r="E2403" i="16"/>
  <c r="G2403" i="16"/>
  <c r="H2403" i="16"/>
  <c r="I2403" i="16"/>
  <c r="G953" i="16"/>
  <c r="H953" i="16"/>
  <c r="J2190" i="16"/>
  <c r="F2190" i="16"/>
  <c r="I1041" i="16"/>
  <c r="D1041" i="16"/>
  <c r="Y1343" i="16"/>
  <c r="H889" i="16"/>
  <c r="I1500" i="16"/>
  <c r="J1566" i="16"/>
  <c r="Y678" i="16"/>
  <c r="I2342" i="16"/>
  <c r="E1455" i="16"/>
  <c r="I1455" i="16"/>
  <c r="E378" i="16"/>
  <c r="E1762" i="16"/>
  <c r="H1484" i="16"/>
  <c r="S704" i="16"/>
  <c r="D1275" i="16"/>
  <c r="F655" i="16"/>
  <c r="G655" i="16"/>
  <c r="D1830" i="16"/>
  <c r="J1830" i="16"/>
  <c r="D294" i="16"/>
  <c r="H294" i="16"/>
  <c r="J294" i="16"/>
  <c r="E294" i="16"/>
  <c r="F294" i="16"/>
  <c r="S646" i="16"/>
  <c r="G646" i="16" s="1"/>
  <c r="S595" i="16"/>
  <c r="H595" i="16" s="1"/>
  <c r="D1844" i="16"/>
  <c r="U1844" i="16" s="1"/>
  <c r="G1844" i="16"/>
  <c r="S499" i="16"/>
  <c r="Y499" i="16"/>
  <c r="S435" i="16"/>
  <c r="J224" i="16"/>
  <c r="H224" i="16"/>
  <c r="E224" i="16"/>
  <c r="S139" i="16"/>
  <c r="G139" i="16" s="1"/>
  <c r="S453" i="16"/>
  <c r="S493" i="16"/>
  <c r="E493" i="16"/>
  <c r="Y493" i="16"/>
  <c r="S510" i="16"/>
  <c r="Y510" i="16"/>
  <c r="S456" i="16"/>
  <c r="S417" i="16"/>
  <c r="G417" i="16"/>
  <c r="D386" i="16"/>
  <c r="J386" i="16"/>
  <c r="S346" i="16"/>
  <c r="I346" i="16"/>
  <c r="Y346" i="16"/>
  <c r="Y286" i="16"/>
  <c r="S286" i="16"/>
  <c r="I286" i="16"/>
  <c r="S164" i="16"/>
  <c r="S78" i="16"/>
  <c r="F78" i="16" s="1"/>
  <c r="Y78" i="16"/>
  <c r="S1764" i="16"/>
  <c r="G1764" i="16"/>
  <c r="J1756" i="16"/>
  <c r="F1756" i="16"/>
  <c r="G1752" i="16"/>
  <c r="H1752" i="16"/>
  <c r="F1752" i="16"/>
  <c r="J1752" i="16"/>
  <c r="S1741" i="16"/>
  <c r="G1741" i="16"/>
  <c r="Y1741" i="16"/>
  <c r="S1733" i="16"/>
  <c r="Y1733" i="16"/>
  <c r="E1725" i="16"/>
  <c r="I1725" i="16"/>
  <c r="D1725" i="16"/>
  <c r="S1717" i="16"/>
  <c r="Y1717" i="16"/>
  <c r="S1713" i="16"/>
  <c r="Y1713" i="16"/>
  <c r="Y1706" i="16"/>
  <c r="S1706" i="16"/>
  <c r="D1706" i="16" s="1"/>
  <c r="D1694" i="16"/>
  <c r="I1694" i="16"/>
  <c r="H1694" i="16"/>
  <c r="S1668" i="16"/>
  <c r="D1668" i="16"/>
  <c r="Y1668" i="16"/>
  <c r="S1612" i="16"/>
  <c r="Y1612" i="16"/>
  <c r="S1099" i="16"/>
  <c r="Y1099" i="16"/>
  <c r="S1095" i="16"/>
  <c r="Y1095" i="16"/>
  <c r="Y1071" i="16"/>
  <c r="S1071" i="16"/>
  <c r="G1071" i="16"/>
  <c r="S1067" i="16"/>
  <c r="G1067" i="16"/>
  <c r="Y1067" i="16"/>
  <c r="S1063" i="16"/>
  <c r="G1063" i="16" s="1"/>
  <c r="Y1063" i="16"/>
  <c r="G1059" i="16"/>
  <c r="S871" i="16"/>
  <c r="E871" i="16" s="1"/>
  <c r="Y871" i="16"/>
  <c r="S867" i="16"/>
  <c r="Y867" i="16"/>
  <c r="S863" i="16"/>
  <c r="F863" i="16"/>
  <c r="Y863" i="16"/>
  <c r="S855" i="16"/>
  <c r="E855" i="16" s="1"/>
  <c r="Y855" i="16"/>
  <c r="S847" i="16"/>
  <c r="H847" i="16"/>
  <c r="Y847" i="16"/>
  <c r="Y823" i="16"/>
  <c r="S823" i="16"/>
  <c r="S819" i="16"/>
  <c r="H819" i="16" s="1"/>
  <c r="G819" i="16"/>
  <c r="S784" i="16"/>
  <c r="Y784" i="16"/>
  <c r="S760" i="16"/>
  <c r="D760" i="16"/>
  <c r="E760" i="16"/>
  <c r="Y760" i="16"/>
  <c r="S752" i="16"/>
  <c r="G752" i="16"/>
  <c r="S748" i="16"/>
  <c r="G748" i="16"/>
  <c r="Y748" i="16"/>
  <c r="S723" i="16"/>
  <c r="E723" i="16" s="1"/>
  <c r="Y723" i="16"/>
  <c r="S719" i="16"/>
  <c r="E719" i="16"/>
  <c r="E613" i="16"/>
  <c r="I613" i="16"/>
  <c r="S590" i="16"/>
  <c r="E590" i="16"/>
  <c r="Y590" i="16"/>
  <c r="Y558" i="16"/>
  <c r="S558" i="16"/>
  <c r="E558" i="16"/>
  <c r="S543" i="16"/>
  <c r="H543" i="16"/>
  <c r="Y543" i="16"/>
  <c r="S539" i="16"/>
  <c r="Y539" i="16"/>
  <c r="S468" i="16"/>
  <c r="Y468" i="16"/>
  <c r="S18" i="16"/>
  <c r="Y18" i="16"/>
  <c r="S16" i="16"/>
  <c r="Y16" i="16"/>
  <c r="G14" i="16"/>
  <c r="Y10" i="16"/>
  <c r="S10" i="16"/>
  <c r="E85" i="16"/>
  <c r="S419" i="16"/>
  <c r="D301" i="16"/>
  <c r="I626" i="16"/>
  <c r="J1258" i="16"/>
  <c r="J491" i="16"/>
  <c r="G556" i="16"/>
  <c r="I1683" i="16"/>
  <c r="G551" i="16"/>
  <c r="G1500" i="16"/>
  <c r="G97" i="16"/>
  <c r="F1745" i="16"/>
  <c r="D86" i="16"/>
  <c r="D1523" i="16"/>
  <c r="H199" i="16"/>
  <c r="S6" i="16"/>
  <c r="I6" i="16" s="1"/>
  <c r="J1083" i="16"/>
  <c r="I1870" i="16"/>
  <c r="G1279" i="16"/>
  <c r="Y1299" i="16"/>
  <c r="G2470" i="16"/>
  <c r="E609" i="16"/>
  <c r="E486" i="16"/>
  <c r="F1369" i="16"/>
  <c r="E2470" i="16"/>
  <c r="J2307" i="16"/>
  <c r="Y14" i="16"/>
  <c r="Y259" i="16"/>
  <c r="Y682" i="16"/>
  <c r="Y1578" i="16"/>
  <c r="S1586" i="16"/>
  <c r="H1586" i="16" s="1"/>
  <c r="H236" i="16"/>
  <c r="D236" i="16"/>
  <c r="S1087" i="16"/>
  <c r="J1087" i="16" s="1"/>
  <c r="G1087" i="16"/>
  <c r="H532" i="16"/>
  <c r="H1725" i="16"/>
  <c r="E1484" i="16"/>
  <c r="F210" i="16"/>
  <c r="H1762" i="16"/>
  <c r="G2268" i="16"/>
  <c r="H882" i="16"/>
  <c r="G700" i="16"/>
  <c r="I1836" i="16"/>
  <c r="I239" i="16"/>
  <c r="F826" i="16"/>
  <c r="I368" i="16"/>
  <c r="J860" i="16"/>
  <c r="F2326" i="16"/>
  <c r="J1878" i="16"/>
  <c r="G1145" i="16"/>
  <c r="F1145" i="16"/>
  <c r="H1145" i="16"/>
  <c r="J1740" i="16"/>
  <c r="F1740" i="16"/>
  <c r="F1796" i="16"/>
  <c r="I1796" i="16"/>
  <c r="F1275" i="16"/>
  <c r="I150" i="16"/>
  <c r="F150" i="16"/>
  <c r="G667" i="16"/>
  <c r="I667" i="16"/>
  <c r="E667" i="16"/>
  <c r="D667" i="16"/>
  <c r="D2290" i="16"/>
  <c r="G2290" i="16"/>
  <c r="S527" i="16"/>
  <c r="S1737" i="16"/>
  <c r="G1737" i="16"/>
  <c r="E2045" i="16"/>
  <c r="G2045" i="16"/>
  <c r="F2045" i="16"/>
  <c r="G1385" i="16"/>
  <c r="J1385" i="16"/>
  <c r="J1589" i="16"/>
  <c r="F1589" i="16"/>
  <c r="D1589" i="16"/>
  <c r="I1589" i="16"/>
  <c r="S662" i="16"/>
  <c r="I662" i="16" s="1"/>
  <c r="J840" i="16"/>
  <c r="F840" i="16"/>
  <c r="H840" i="16"/>
  <c r="G864" i="16"/>
  <c r="D864" i="16"/>
  <c r="J864" i="16"/>
  <c r="I864" i="16"/>
  <c r="H864" i="16"/>
  <c r="Y239" i="16"/>
  <c r="D2201" i="16"/>
  <c r="J2201" i="16"/>
  <c r="F2129" i="16"/>
  <c r="D2129" i="16"/>
  <c r="H229" i="16"/>
  <c r="G229" i="16"/>
  <c r="S688" i="16"/>
  <c r="I688" i="16"/>
  <c r="Y744" i="16"/>
  <c r="D1282" i="16"/>
  <c r="I303" i="16"/>
  <c r="E1580" i="16"/>
  <c r="I1534" i="16"/>
  <c r="G329" i="16"/>
  <c r="H1884" i="16"/>
  <c r="F697" i="16"/>
  <c r="G961" i="16"/>
  <c r="I961" i="16"/>
  <c r="J2305" i="16"/>
  <c r="E508" i="16"/>
  <c r="E1811" i="16"/>
  <c r="J1811" i="16"/>
  <c r="I1897" i="16"/>
  <c r="E1897" i="16"/>
  <c r="G1921" i="16"/>
  <c r="I1921" i="16"/>
  <c r="S2251" i="16"/>
  <c r="G2251" i="16"/>
  <c r="G1423" i="16"/>
  <c r="J1423" i="16"/>
  <c r="J1204" i="16"/>
  <c r="H1204" i="16"/>
  <c r="I1204" i="16"/>
  <c r="G382" i="16"/>
  <c r="D382" i="16"/>
  <c r="J1843" i="16"/>
  <c r="F1843" i="16"/>
  <c r="F1851" i="16"/>
  <c r="G1851" i="16"/>
  <c r="Y405" i="16"/>
  <c r="G491" i="16"/>
  <c r="S387" i="16"/>
  <c r="Y387" i="16"/>
  <c r="H446" i="16"/>
  <c r="I446" i="16"/>
  <c r="S407" i="16"/>
  <c r="E407" i="16" s="1"/>
  <c r="Y407" i="16"/>
  <c r="Y124" i="16"/>
  <c r="S124" i="16"/>
  <c r="F124" i="16" s="1"/>
  <c r="S42" i="16"/>
  <c r="E512" i="16"/>
  <c r="D512" i="16"/>
  <c r="Y2458" i="16"/>
  <c r="S2458" i="16"/>
  <c r="D2458" i="16" s="1"/>
  <c r="Y2438" i="16"/>
  <c r="S2438" i="16"/>
  <c r="E2438" i="16"/>
  <c r="S2434" i="16"/>
  <c r="Y2434" i="16"/>
  <c r="E2430" i="16"/>
  <c r="J2430" i="16"/>
  <c r="Y2418" i="16"/>
  <c r="S2418" i="16"/>
  <c r="G2418" i="16" s="1"/>
  <c r="S2410" i="16"/>
  <c r="Y2410" i="16"/>
  <c r="S2402" i="16"/>
  <c r="G2402" i="16" s="1"/>
  <c r="Y2402" i="16"/>
  <c r="S2216" i="16"/>
  <c r="Y2216" i="16"/>
  <c r="Y2145" i="16"/>
  <c r="S2145" i="16"/>
  <c r="Y2141" i="16"/>
  <c r="S2141" i="16"/>
  <c r="I2141" i="16" s="1"/>
  <c r="S2133" i="16"/>
  <c r="G2133" i="16" s="1"/>
  <c r="D2133" i="16"/>
  <c r="S1932" i="16"/>
  <c r="Y1932" i="16"/>
  <c r="S1899" i="16"/>
  <c r="Y1899" i="16"/>
  <c r="S1856" i="16"/>
  <c r="Y1856" i="16"/>
  <c r="J1840" i="16"/>
  <c r="E1840" i="16"/>
  <c r="G1836" i="16"/>
  <c r="S1813" i="16"/>
  <c r="Y1801" i="16"/>
  <c r="S1801" i="16"/>
  <c r="G1801" i="16" s="1"/>
  <c r="H1794" i="16"/>
  <c r="E1794" i="16"/>
  <c r="Y1791" i="16"/>
  <c r="S1791" i="16"/>
  <c r="F1791" i="16"/>
  <c r="Y1783" i="16"/>
  <c r="S1783" i="16"/>
  <c r="D1783" i="16" s="1"/>
  <c r="Y1813" i="16"/>
  <c r="Y1805" i="16"/>
  <c r="Y1749" i="16"/>
  <c r="Y1745" i="16"/>
  <c r="Y1721" i="16"/>
  <c r="Y1535" i="16"/>
  <c r="Y1531" i="16"/>
  <c r="Y1527" i="16"/>
  <c r="Y1523" i="16"/>
  <c r="Y1519" i="16"/>
  <c r="Y1515" i="16"/>
  <c r="Y1331" i="16"/>
  <c r="Y598" i="16"/>
  <c r="Y594" i="16"/>
  <c r="Y570" i="16"/>
  <c r="S2154" i="16"/>
  <c r="G2154" i="16"/>
  <c r="Y2154" i="16"/>
  <c r="S1965" i="16"/>
  <c r="Y1965" i="16"/>
  <c r="S1857" i="16"/>
  <c r="D1857" i="16" s="1"/>
  <c r="Y1857" i="16"/>
  <c r="S1579" i="16"/>
  <c r="F1579" i="16"/>
  <c r="Y1579" i="16"/>
  <c r="Y977" i="16"/>
  <c r="S977" i="16"/>
  <c r="S969" i="16"/>
  <c r="Y969" i="16"/>
  <c r="Y86" i="16"/>
  <c r="Y42" i="16"/>
  <c r="Y315" i="16"/>
  <c r="Y185" i="16"/>
  <c r="Y82" i="16"/>
  <c r="S427" i="16"/>
  <c r="I427" i="16"/>
  <c r="G427" i="16"/>
  <c r="Y427" i="16"/>
  <c r="Y2486" i="16"/>
  <c r="Y2304" i="16"/>
  <c r="Y2280" i="16"/>
  <c r="S902" i="16"/>
  <c r="Y902" i="16"/>
  <c r="Y381" i="16"/>
  <c r="Y379" i="16"/>
  <c r="Y240" i="16"/>
  <c r="Y260" i="16"/>
  <c r="Y92" i="16"/>
  <c r="Y469" i="16"/>
  <c r="Y456" i="16"/>
  <c r="Y435" i="16"/>
  <c r="Y306" i="16"/>
  <c r="Y2462" i="16"/>
  <c r="Y2454" i="16"/>
  <c r="Y2450" i="16"/>
  <c r="Y2430" i="16"/>
  <c r="Y2426" i="16"/>
  <c r="Y2386" i="16"/>
  <c r="Y2382" i="16"/>
  <c r="Y2063" i="16"/>
  <c r="Y2055" i="16"/>
  <c r="Y1936" i="16"/>
  <c r="Y1933" i="16"/>
  <c r="Y1914" i="16"/>
  <c r="Y1910" i="16"/>
  <c r="Y1750" i="16"/>
  <c r="Y1738" i="16"/>
  <c r="Y1730" i="16"/>
  <c r="Y1726" i="16"/>
  <c r="Y1714" i="16"/>
  <c r="Y1710" i="16"/>
  <c r="Y1703" i="16"/>
  <c r="Y1699" i="16"/>
  <c r="Y1695" i="16"/>
  <c r="Y1691" i="16"/>
  <c r="Y1687" i="16"/>
  <c r="Y1683" i="16"/>
  <c r="Y1675" i="16"/>
  <c r="Y1648" i="16"/>
  <c r="Y1413" i="16"/>
  <c r="Y1389" i="16"/>
  <c r="Y1353" i="16"/>
  <c r="Y930" i="16"/>
  <c r="Y922" i="16"/>
  <c r="Y914" i="16"/>
  <c r="Y910" i="16"/>
  <c r="Y906" i="16"/>
  <c r="Y712" i="16"/>
  <c r="Y595" i="16"/>
  <c r="Y591" i="16"/>
  <c r="Y587" i="16"/>
  <c r="Y301" i="16"/>
  <c r="Y2183" i="16"/>
  <c r="Y40" i="16"/>
  <c r="Y171" i="16"/>
  <c r="Y101" i="16"/>
  <c r="Y279" i="16"/>
  <c r="Y256" i="16"/>
  <c r="Y135" i="16"/>
  <c r="Y253" i="16"/>
  <c r="Y2347" i="16"/>
  <c r="Y2343" i="16"/>
  <c r="Y2315" i="16"/>
  <c r="Y2311" i="16"/>
  <c r="Y2307" i="16"/>
  <c r="Y2287" i="16"/>
  <c r="Y2279" i="16"/>
  <c r="Y2275" i="16"/>
  <c r="Y2271" i="16"/>
  <c r="Y2267" i="16"/>
  <c r="Y2263" i="16"/>
  <c r="Y2255" i="16"/>
  <c r="Y2244" i="16"/>
  <c r="Y2240" i="16"/>
  <c r="Y2224" i="16"/>
  <c r="Y2212" i="16"/>
  <c r="Y2204" i="16"/>
  <c r="Y642" i="16"/>
  <c r="Y638" i="16"/>
  <c r="Y634" i="16"/>
  <c r="Y626" i="16"/>
  <c r="Y2421" i="16"/>
  <c r="Y2417" i="16"/>
  <c r="Y2413" i="16"/>
  <c r="Y2409" i="16"/>
  <c r="Y2389" i="16"/>
  <c r="Y2385" i="16"/>
  <c r="Y2381" i="16"/>
  <c r="Y2377" i="16"/>
  <c r="Y2373" i="16"/>
  <c r="Y2369" i="16"/>
  <c r="Y2365" i="16"/>
  <c r="Y2357" i="16"/>
  <c r="Y2345" i="16"/>
  <c r="Y2337" i="16"/>
  <c r="Y2329" i="16"/>
  <c r="Y2325" i="16"/>
  <c r="Y2314" i="16"/>
  <c r="Y2310" i="16"/>
  <c r="Y2302" i="16"/>
  <c r="Y2298" i="16"/>
  <c r="Y2286" i="16"/>
  <c r="Y2278" i="16"/>
  <c r="Y2266" i="16"/>
  <c r="Y2235" i="16"/>
  <c r="Y2231" i="16"/>
  <c r="Y2227" i="16"/>
  <c r="Y2088" i="16"/>
  <c r="Y1949" i="16"/>
  <c r="Y1883" i="16"/>
  <c r="Y1875" i="16"/>
  <c r="Y1779" i="16"/>
  <c r="Y1763" i="16"/>
  <c r="Y1759" i="16"/>
  <c r="Y1711" i="16"/>
  <c r="Y1707" i="16"/>
  <c r="Y1672" i="16"/>
  <c r="Y1629" i="16"/>
  <c r="Y1625" i="16"/>
  <c r="Y1621" i="16"/>
  <c r="Y1617" i="16"/>
  <c r="Y1609" i="16"/>
  <c r="Y1605" i="16"/>
  <c r="Y1589" i="16"/>
  <c r="Y1585" i="16"/>
  <c r="Y1581" i="16"/>
  <c r="Y1577" i="16"/>
  <c r="Y1573" i="16"/>
  <c r="Y1502" i="16"/>
  <c r="Y1498" i="16"/>
  <c r="Y1494" i="16"/>
  <c r="Y1490" i="16"/>
  <c r="Y1350" i="16"/>
  <c r="Y1346" i="16"/>
  <c r="Y1283" i="16"/>
  <c r="Y1271" i="16"/>
  <c r="Y1146" i="16"/>
  <c r="Y1142" i="16"/>
  <c r="Y1138" i="16"/>
  <c r="Y1134" i="16"/>
  <c r="Y1130" i="16"/>
  <c r="Y1106" i="16"/>
  <c r="Y836" i="16"/>
  <c r="Y832" i="16"/>
  <c r="Y824" i="16"/>
  <c r="Y789" i="16"/>
  <c r="Y670" i="16"/>
  <c r="Y666" i="16"/>
  <c r="Y658" i="16"/>
  <c r="Y654" i="16"/>
  <c r="Y650" i="16"/>
  <c r="Y613" i="16"/>
  <c r="Y609" i="16"/>
  <c r="Y605" i="16"/>
  <c r="Y601" i="16"/>
  <c r="Y562" i="16"/>
  <c r="F1641" i="16"/>
  <c r="J1641" i="16"/>
  <c r="I1606" i="16"/>
  <c r="I680" i="16"/>
  <c r="E1758" i="16"/>
  <c r="J613" i="16"/>
  <c r="F1733" i="16"/>
  <c r="J904" i="16"/>
  <c r="I59" i="16"/>
  <c r="G1538" i="16"/>
  <c r="H2451" i="16"/>
  <c r="E2451" i="16"/>
  <c r="D2451" i="16"/>
  <c r="H965" i="16"/>
  <c r="E965" i="16"/>
  <c r="H1796" i="16"/>
  <c r="J1796" i="16"/>
  <c r="D1796" i="16"/>
  <c r="J1945" i="16"/>
  <c r="D1945" i="16"/>
  <c r="I2248" i="16"/>
  <c r="F2248" i="16"/>
  <c r="E2248" i="16"/>
  <c r="J1376" i="16"/>
  <c r="E1376" i="16"/>
  <c r="F1376" i="16"/>
  <c r="G1885" i="16"/>
  <c r="E1885" i="16"/>
  <c r="F1885" i="16"/>
  <c r="H1885" i="16"/>
  <c r="J1885" i="16"/>
  <c r="G210" i="16"/>
  <c r="I210" i="16"/>
  <c r="H210" i="16"/>
  <c r="J2221" i="16"/>
  <c r="F2221" i="16"/>
  <c r="I2221" i="16"/>
  <c r="E2221" i="16"/>
  <c r="U2221" i="16" s="1"/>
  <c r="E1823" i="16"/>
  <c r="H1823" i="16"/>
  <c r="D1823" i="16"/>
  <c r="G1365" i="16"/>
  <c r="H1365" i="16"/>
  <c r="G1941" i="16"/>
  <c r="F1941" i="16"/>
  <c r="H1941" i="16"/>
  <c r="D2320" i="16"/>
  <c r="H2320" i="16"/>
  <c r="H317" i="16"/>
  <c r="I317" i="16"/>
  <c r="E1025" i="16"/>
  <c r="J1025" i="16"/>
  <c r="G874" i="16"/>
  <c r="I874" i="16"/>
  <c r="H981" i="16"/>
  <c r="F981" i="16"/>
  <c r="G981" i="16"/>
  <c r="G2068" i="16"/>
  <c r="E2068" i="16"/>
  <c r="H1316" i="16"/>
  <c r="F1316" i="16"/>
  <c r="I1316" i="16"/>
  <c r="F1737" i="16"/>
  <c r="D1737" i="16"/>
  <c r="E2107" i="16"/>
  <c r="J2107" i="16"/>
  <c r="D2107" i="16"/>
  <c r="G1699" i="16"/>
  <c r="D1699" i="16"/>
  <c r="E1699" i="16"/>
  <c r="H1699" i="16"/>
  <c r="F2111" i="16"/>
  <c r="I2111" i="16"/>
  <c r="I579" i="16"/>
  <c r="H579" i="16"/>
  <c r="H143" i="16"/>
  <c r="I2493" i="16"/>
  <c r="G2493" i="16"/>
  <c r="F469" i="16"/>
  <c r="D469" i="16"/>
  <c r="D319" i="16"/>
  <c r="G319" i="16"/>
  <c r="F319" i="16"/>
  <c r="D751" i="16"/>
  <c r="H751" i="16"/>
  <c r="H779" i="16"/>
  <c r="F779" i="16"/>
  <c r="I943" i="16"/>
  <c r="J943" i="16"/>
  <c r="E943" i="16"/>
  <c r="I2378" i="16"/>
  <c r="G2378" i="16"/>
  <c r="G288" i="16"/>
  <c r="D288" i="16"/>
  <c r="D2462" i="16"/>
  <c r="I2462" i="16"/>
  <c r="D793" i="16"/>
  <c r="J793" i="16"/>
  <c r="E1209" i="16"/>
  <c r="F1209" i="16"/>
  <c r="D1209" i="16"/>
  <c r="G1209" i="16"/>
  <c r="I1062" i="16"/>
  <c r="G1062" i="16"/>
  <c r="J1129" i="16"/>
  <c r="H1129" i="16"/>
  <c r="I1129" i="16"/>
  <c r="H1137" i="16"/>
  <c r="F1137" i="16"/>
  <c r="I1225" i="16"/>
  <c r="G1225" i="16"/>
  <c r="E1460" i="16"/>
  <c r="J1460" i="16"/>
  <c r="F1539" i="16"/>
  <c r="E1539" i="16"/>
  <c r="I1539" i="16"/>
  <c r="E1775" i="16"/>
  <c r="H1775" i="16"/>
  <c r="J1936" i="16"/>
  <c r="I1936" i="16"/>
  <c r="G1936" i="16"/>
  <c r="H1334" i="16"/>
  <c r="I1334" i="16"/>
  <c r="J1334" i="16"/>
  <c r="D1334" i="16"/>
  <c r="F1334" i="16"/>
  <c r="J654" i="16"/>
  <c r="I654" i="16"/>
  <c r="E917" i="16"/>
  <c r="G917" i="16"/>
  <c r="I1990" i="16"/>
  <c r="D1990" i="16"/>
  <c r="G2409" i="16"/>
  <c r="D2409" i="16"/>
  <c r="J1142" i="16"/>
  <c r="H1142" i="16"/>
  <c r="D1142" i="16"/>
  <c r="I1142" i="16"/>
  <c r="G70" i="16"/>
  <c r="I70" i="16"/>
  <c r="I365" i="16"/>
  <c r="H365" i="16"/>
  <c r="E1703" i="16"/>
  <c r="G1703" i="16"/>
  <c r="I1703" i="16"/>
  <c r="H351" i="16"/>
  <c r="G351" i="16"/>
  <c r="D351" i="16"/>
  <c r="D1212" i="16"/>
  <c r="J1212" i="16"/>
  <c r="E1212" i="16"/>
  <c r="J464" i="16"/>
  <c r="F464" i="16"/>
  <c r="G418" i="16"/>
  <c r="J418" i="16"/>
  <c r="E99" i="16"/>
  <c r="H99" i="16"/>
  <c r="H455" i="16"/>
  <c r="E455" i="16"/>
  <c r="E387" i="16"/>
  <c r="J387" i="16"/>
  <c r="J481" i="16"/>
  <c r="F481" i="16"/>
  <c r="F295" i="16"/>
  <c r="H295" i="16"/>
  <c r="E405" i="16"/>
  <c r="H197" i="16"/>
  <c r="I197" i="16"/>
  <c r="F197" i="16"/>
  <c r="G197" i="16"/>
  <c r="J197" i="16"/>
  <c r="E507" i="16"/>
  <c r="H507" i="16"/>
  <c r="F507" i="16"/>
  <c r="I101" i="16"/>
  <c r="E101" i="16"/>
  <c r="F101" i="16"/>
  <c r="G101" i="16"/>
  <c r="I357" i="16"/>
  <c r="H357" i="16"/>
  <c r="D357" i="16"/>
  <c r="G344" i="16"/>
  <c r="F344" i="16"/>
  <c r="D344" i="16"/>
  <c r="E330" i="16"/>
  <c r="J330" i="16"/>
  <c r="F330" i="16"/>
  <c r="I330" i="16"/>
  <c r="G330" i="16"/>
  <c r="I98" i="16"/>
  <c r="H98" i="16"/>
  <c r="H77" i="16"/>
  <c r="D77" i="16"/>
  <c r="G77" i="16"/>
  <c r="E77" i="16"/>
  <c r="J77" i="16"/>
  <c r="D29" i="16"/>
  <c r="J29" i="16"/>
  <c r="G29" i="16"/>
  <c r="I205" i="16"/>
  <c r="D205" i="16"/>
  <c r="H205" i="16"/>
  <c r="G415" i="16"/>
  <c r="D415" i="16"/>
  <c r="U415" i="16" s="1"/>
  <c r="J2490" i="16"/>
  <c r="H2490" i="16"/>
  <c r="E2490" i="16"/>
  <c r="F2482" i="16"/>
  <c r="H2482" i="16"/>
  <c r="I2482" i="16"/>
  <c r="D2450" i="16"/>
  <c r="U2450" i="16" s="1"/>
  <c r="J2450" i="16"/>
  <c r="F2450" i="16"/>
  <c r="G2450" i="16"/>
  <c r="I2446" i="16"/>
  <c r="J2446" i="16"/>
  <c r="H2446" i="16"/>
  <c r="I2434" i="16"/>
  <c r="D2398" i="16"/>
  <c r="I2398" i="16"/>
  <c r="I2382" i="16"/>
  <c r="F2382" i="16"/>
  <c r="I2366" i="16"/>
  <c r="J2366" i="16"/>
  <c r="E2366" i="16"/>
  <c r="F2304" i="16"/>
  <c r="G2304" i="16"/>
  <c r="J2284" i="16"/>
  <c r="D2284" i="16"/>
  <c r="E2284" i="16"/>
  <c r="H2284" i="16"/>
  <c r="G2236" i="16"/>
  <c r="H2236" i="16"/>
  <c r="F2122" i="16"/>
  <c r="G2122" i="16"/>
  <c r="D2122" i="16"/>
  <c r="J2122" i="16"/>
  <c r="F2098" i="16"/>
  <c r="J2098" i="16"/>
  <c r="I2098" i="16"/>
  <c r="E1977" i="16"/>
  <c r="U1977" i="16" s="1"/>
  <c r="J1977" i="16"/>
  <c r="H1977" i="16"/>
  <c r="G1977" i="16"/>
  <c r="J1910" i="16"/>
  <c r="F1910" i="16"/>
  <c r="D1910" i="16"/>
  <c r="I1910" i="16"/>
  <c r="E1910" i="16"/>
  <c r="H1910" i="16"/>
  <c r="G1910" i="16"/>
  <c r="I1893" i="16"/>
  <c r="H1893" i="16"/>
  <c r="J1893" i="16"/>
  <c r="D1837" i="16"/>
  <c r="J1837" i="16"/>
  <c r="H1837" i="16"/>
  <c r="G1707" i="16"/>
  <c r="E1707" i="16"/>
  <c r="F1707" i="16"/>
  <c r="G1695" i="16"/>
  <c r="H1695" i="16"/>
  <c r="J1695" i="16"/>
  <c r="E1695" i="16"/>
  <c r="I1695" i="16"/>
  <c r="F1695" i="16"/>
  <c r="F1560" i="16"/>
  <c r="H1560" i="16"/>
  <c r="J1560" i="16"/>
  <c r="G1556" i="16"/>
  <c r="J1556" i="16"/>
  <c r="I1505" i="16"/>
  <c r="G1505" i="16"/>
  <c r="E1505" i="16"/>
  <c r="G1494" i="16"/>
  <c r="J1494" i="16"/>
  <c r="E1494" i="16"/>
  <c r="F1494" i="16"/>
  <c r="J1418" i="16"/>
  <c r="H1418" i="16"/>
  <c r="I1244" i="16"/>
  <c r="E1244" i="16"/>
  <c r="G1244" i="16"/>
  <c r="J1085" i="16"/>
  <c r="H1085" i="16"/>
  <c r="I1085" i="16"/>
  <c r="F865" i="16"/>
  <c r="E865" i="16"/>
  <c r="I794" i="16"/>
  <c r="D794" i="16"/>
  <c r="F189" i="16"/>
  <c r="I1707" i="16"/>
  <c r="I1460" i="16"/>
  <c r="J20" i="16"/>
  <c r="H2040" i="16"/>
  <c r="G1189" i="16"/>
  <c r="I2321" i="16"/>
  <c r="F1455" i="16"/>
  <c r="G1455" i="16"/>
  <c r="D1189" i="16"/>
  <c r="H943" i="16"/>
  <c r="E1137" i="16"/>
  <c r="I766" i="16"/>
  <c r="J1062" i="16"/>
  <c r="F2462" i="16"/>
  <c r="G2053" i="16"/>
  <c r="E2098" i="16"/>
  <c r="G2446" i="16"/>
  <c r="J1775" i="16"/>
  <c r="D1062" i="16"/>
  <c r="H793" i="16"/>
  <c r="G1497" i="16"/>
  <c r="G481" i="16"/>
  <c r="F756" i="16"/>
  <c r="D756" i="16"/>
  <c r="J1653" i="16"/>
  <c r="J2260" i="16"/>
  <c r="E344" i="16"/>
  <c r="I1212" i="16"/>
  <c r="H1703" i="16"/>
  <c r="H2053" i="16"/>
  <c r="I751" i="16"/>
  <c r="I894" i="16"/>
  <c r="I319" i="16"/>
  <c r="E1587" i="16"/>
  <c r="I2490" i="16"/>
  <c r="G751" i="16"/>
  <c r="D1587" i="16"/>
  <c r="F633" i="16"/>
  <c r="D101" i="16"/>
  <c r="U101" i="16" s="1"/>
  <c r="H893" i="16"/>
  <c r="D893" i="16"/>
  <c r="J933" i="16"/>
  <c r="I933" i="16"/>
  <c r="H1631" i="16"/>
  <c r="D1631" i="16"/>
  <c r="H189" i="16"/>
  <c r="D59" i="16"/>
  <c r="F917" i="16"/>
  <c r="D579" i="16"/>
  <c r="J2040" i="16"/>
  <c r="E756" i="16"/>
  <c r="J236" i="16"/>
  <c r="E111" i="16"/>
  <c r="J893" i="16"/>
  <c r="E1189" i="16"/>
  <c r="F730" i="16"/>
  <c r="F99" i="16"/>
  <c r="I77" i="16"/>
  <c r="G1137" i="16"/>
  <c r="G2098" i="16"/>
  <c r="H344" i="16"/>
  <c r="E481" i="16"/>
  <c r="H2098" i="16"/>
  <c r="D2446" i="16"/>
  <c r="D1775" i="16"/>
  <c r="E1062" i="16"/>
  <c r="E2462" i="16"/>
  <c r="H1212" i="16"/>
  <c r="I344" i="16"/>
  <c r="F2080" i="16"/>
  <c r="G1212" i="16"/>
  <c r="E1990" i="16"/>
  <c r="I2284" i="16"/>
  <c r="F2053" i="16"/>
  <c r="D2482" i="16"/>
  <c r="J751" i="16"/>
  <c r="H101" i="16"/>
  <c r="F2490" i="16"/>
  <c r="E751" i="16"/>
  <c r="J1587" i="16"/>
  <c r="J101" i="16"/>
  <c r="F629" i="16"/>
  <c r="E629" i="16"/>
  <c r="J1435" i="16"/>
  <c r="F1435" i="16"/>
  <c r="F1459" i="16"/>
  <c r="E1459" i="16"/>
  <c r="F1052" i="16"/>
  <c r="J1052" i="16"/>
  <c r="J1637" i="16"/>
  <c r="I1637" i="16"/>
  <c r="G205" i="16"/>
  <c r="D2117" i="16"/>
  <c r="H1740" i="16"/>
  <c r="I2451" i="16"/>
  <c r="H376" i="16"/>
  <c r="F2319" i="16"/>
  <c r="F2493" i="16"/>
  <c r="H1505" i="16"/>
  <c r="D779" i="16"/>
  <c r="G2284" i="16"/>
  <c r="H184" i="16"/>
  <c r="E2322" i="16"/>
  <c r="I1560" i="16"/>
  <c r="E98" i="16"/>
  <c r="H464" i="16"/>
  <c r="J1121" i="16"/>
  <c r="F1129" i="16"/>
  <c r="E793" i="16"/>
  <c r="J1539" i="16"/>
  <c r="J396" i="16"/>
  <c r="G1334" i="16"/>
  <c r="F2366" i="16"/>
  <c r="F2409" i="16"/>
  <c r="G654" i="16"/>
  <c r="J415" i="16"/>
  <c r="I2122" i="16"/>
  <c r="D473" i="16"/>
  <c r="J473" i="16"/>
  <c r="H246" i="16"/>
  <c r="E246" i="16"/>
  <c r="E2031" i="16"/>
  <c r="J2031" i="16"/>
  <c r="I2311" i="16"/>
  <c r="D2311" i="16"/>
  <c r="F958" i="16"/>
  <c r="G958" i="16"/>
  <c r="J958" i="16"/>
  <c r="G1280" i="16"/>
  <c r="H1280" i="16"/>
  <c r="D1280" i="16"/>
  <c r="F1568" i="16"/>
  <c r="J1568" i="16"/>
  <c r="D1568" i="16"/>
  <c r="J1244" i="16"/>
  <c r="G643" i="16"/>
  <c r="E643" i="16"/>
  <c r="F643" i="16"/>
  <c r="J878" i="16"/>
  <c r="H878" i="16"/>
  <c r="H2310" i="16"/>
  <c r="I2310" i="16"/>
  <c r="J1245" i="16"/>
  <c r="I1245" i="16"/>
  <c r="G1396" i="16"/>
  <c r="I1396" i="16"/>
  <c r="D126" i="16"/>
  <c r="H126" i="16"/>
  <c r="F126" i="16"/>
  <c r="J2290" i="16"/>
  <c r="H2290" i="16"/>
  <c r="H574" i="16"/>
  <c r="J574" i="16"/>
  <c r="J1901" i="16"/>
  <c r="D1901" i="16"/>
  <c r="J121" i="16"/>
  <c r="F121" i="16"/>
  <c r="D121" i="16"/>
  <c r="I121" i="16"/>
  <c r="H2411" i="16"/>
  <c r="G2411" i="16"/>
  <c r="G1949" i="16"/>
  <c r="I1949" i="16"/>
  <c r="J2059" i="16"/>
  <c r="D2059" i="16"/>
  <c r="G2479" i="16"/>
  <c r="E2479" i="16"/>
  <c r="I2479" i="16"/>
  <c r="D2479" i="16"/>
  <c r="U2479" i="16" s="1"/>
  <c r="D116" i="16"/>
  <c r="H116" i="16"/>
  <c r="I116" i="16"/>
  <c r="J170" i="16"/>
  <c r="E170" i="16"/>
  <c r="D170" i="16"/>
  <c r="F890" i="16"/>
  <c r="I890" i="16"/>
  <c r="F1950" i="16"/>
  <c r="H1950" i="16"/>
  <c r="H1753" i="16"/>
  <c r="D1753" i="16"/>
  <c r="E1962" i="16"/>
  <c r="H1962" i="16"/>
  <c r="D1695" i="16"/>
  <c r="I985" i="16"/>
  <c r="H985" i="16"/>
  <c r="J985" i="16"/>
  <c r="E1610" i="16"/>
  <c r="F1610" i="16"/>
  <c r="H21" i="16"/>
  <c r="J21" i="16"/>
  <c r="F1106" i="16"/>
  <c r="G1106" i="16"/>
  <c r="D1849" i="16"/>
  <c r="H1849" i="16"/>
  <c r="F2042" i="16"/>
  <c r="D2042" i="16"/>
  <c r="D729" i="16"/>
  <c r="J729" i="16"/>
  <c r="F729" i="16"/>
  <c r="E2380" i="16"/>
  <c r="H2380" i="16"/>
  <c r="F2380" i="16"/>
  <c r="F2421" i="16"/>
  <c r="G2421" i="16"/>
  <c r="D2421" i="16"/>
  <c r="J2421" i="16"/>
  <c r="I1190" i="16"/>
  <c r="F1190" i="16"/>
  <c r="H1190" i="16"/>
  <c r="H1258" i="16"/>
  <c r="F1258" i="16"/>
  <c r="D1718" i="16"/>
  <c r="H1718" i="16"/>
  <c r="F1818" i="16"/>
  <c r="I1818" i="16"/>
  <c r="D1818" i="16"/>
  <c r="I1028" i="16"/>
  <c r="D1028" i="16"/>
  <c r="J977" i="16"/>
  <c r="E1642" i="16"/>
  <c r="F1642" i="16"/>
  <c r="J2426" i="16"/>
  <c r="H2426" i="16"/>
  <c r="I2426" i="16"/>
  <c r="E545" i="16"/>
  <c r="I545" i="16"/>
  <c r="J148" i="16"/>
  <c r="H148" i="16"/>
  <c r="D459" i="16"/>
  <c r="I459" i="16"/>
  <c r="H459" i="16"/>
  <c r="G459" i="16"/>
  <c r="I264" i="16"/>
  <c r="D264" i="16"/>
  <c r="E264" i="16"/>
  <c r="H264" i="16"/>
  <c r="G84" i="16"/>
  <c r="I84" i="16"/>
  <c r="F403" i="16"/>
  <c r="D403" i="16"/>
  <c r="J403" i="16"/>
  <c r="E403" i="16"/>
  <c r="H403" i="16"/>
  <c r="J299" i="16"/>
  <c r="D299" i="16"/>
  <c r="G299" i="16"/>
  <c r="D100" i="16"/>
  <c r="U100" i="16" s="1"/>
  <c r="G100" i="16"/>
  <c r="H100" i="16"/>
  <c r="I100" i="16"/>
  <c r="J100" i="16"/>
  <c r="F100" i="16"/>
  <c r="I2428" i="16"/>
  <c r="H2428" i="16"/>
  <c r="H2274" i="16"/>
  <c r="E2274" i="16"/>
  <c r="D2258" i="16"/>
  <c r="U2258" i="16" s="1"/>
  <c r="I2258" i="16"/>
  <c r="J2258" i="16"/>
  <c r="H2258" i="16"/>
  <c r="F2258" i="16"/>
  <c r="J2023" i="16"/>
  <c r="E2023" i="16"/>
  <c r="J1847" i="16"/>
  <c r="H1847" i="16"/>
  <c r="F1847" i="16"/>
  <c r="D1790" i="16"/>
  <c r="I1790" i="16"/>
  <c r="H1748" i="16"/>
  <c r="G1748" i="16"/>
  <c r="I1748" i="16"/>
  <c r="E1748" i="16"/>
  <c r="D1627" i="16"/>
  <c r="G1627" i="16"/>
  <c r="H1607" i="16"/>
  <c r="J1607" i="16"/>
  <c r="H1573" i="16"/>
  <c r="J1573" i="16"/>
  <c r="F1573" i="16"/>
  <c r="E1573" i="16"/>
  <c r="J1543" i="16"/>
  <c r="G1543" i="16"/>
  <c r="D1515" i="16"/>
  <c r="J1515" i="16"/>
  <c r="F1515" i="16"/>
  <c r="H1515" i="16"/>
  <c r="E1515" i="16"/>
  <c r="G1515" i="16"/>
  <c r="I1673" i="16"/>
  <c r="H1673" i="16"/>
  <c r="E1673" i="16"/>
  <c r="G1214" i="16"/>
  <c r="D1214" i="16"/>
  <c r="J1529" i="16"/>
  <c r="D1529" i="16"/>
  <c r="G2430" i="16"/>
  <c r="I2430" i="16"/>
  <c r="E2146" i="16"/>
  <c r="I2146" i="16"/>
  <c r="F379" i="16"/>
  <c r="H379" i="16"/>
  <c r="J62" i="16"/>
  <c r="D62" i="16"/>
  <c r="D57" i="16"/>
  <c r="J57" i="16"/>
  <c r="G177" i="16"/>
  <c r="I177" i="16"/>
  <c r="H177" i="16"/>
  <c r="E177" i="16"/>
  <c r="F177" i="16"/>
  <c r="D1816" i="16"/>
  <c r="U1816" i="16" s="1"/>
  <c r="J1816" i="16"/>
  <c r="I1816" i="16"/>
  <c r="D1805" i="16"/>
  <c r="U1805" i="16" s="1"/>
  <c r="G1805" i="16"/>
  <c r="D1797" i="16"/>
  <c r="E1797" i="16"/>
  <c r="F1797" i="16"/>
  <c r="F1741" i="16"/>
  <c r="I1741" i="16"/>
  <c r="I1324" i="16"/>
  <c r="D1324" i="16"/>
  <c r="E1072" i="16"/>
  <c r="G1072" i="16"/>
  <c r="H1053" i="16"/>
  <c r="I1053" i="16"/>
  <c r="D895" i="16"/>
  <c r="E895" i="16"/>
  <c r="F848" i="16"/>
  <c r="E848" i="16"/>
  <c r="J848" i="16"/>
  <c r="G848" i="16"/>
  <c r="D832" i="16"/>
  <c r="G832" i="16"/>
  <c r="I1506" i="16"/>
  <c r="E1506" i="16"/>
  <c r="G1016" i="16"/>
  <c r="F1016" i="16"/>
  <c r="J554" i="16"/>
  <c r="H554" i="16"/>
  <c r="I1982" i="16"/>
  <c r="F1982" i="16"/>
  <c r="E1982" i="16"/>
  <c r="G1993" i="16"/>
  <c r="D1993" i="16"/>
  <c r="G2121" i="16"/>
  <c r="H2121" i="16"/>
  <c r="E1290" i="16"/>
  <c r="D875" i="16"/>
  <c r="F875" i="16"/>
  <c r="J1704" i="16"/>
  <c r="F1704" i="16"/>
  <c r="G1704" i="16"/>
  <c r="G2458" i="16"/>
  <c r="H393" i="16"/>
  <c r="G393" i="16"/>
  <c r="I1479" i="16"/>
  <c r="D1479" i="16"/>
  <c r="F1479" i="16"/>
  <c r="I1596" i="16"/>
  <c r="D1596" i="16"/>
  <c r="H2179" i="16"/>
  <c r="J2179" i="16"/>
  <c r="I2179" i="16"/>
  <c r="E2179" i="16"/>
  <c r="I1367" i="16"/>
  <c r="H1367" i="16"/>
  <c r="E1367" i="16"/>
  <c r="J1367" i="16"/>
  <c r="F1367" i="16"/>
  <c r="E1634" i="16"/>
  <c r="G1634" i="16"/>
  <c r="E2071" i="16"/>
  <c r="J2071" i="16"/>
  <c r="D2071" i="16"/>
  <c r="F2071" i="16"/>
  <c r="I2071" i="16"/>
  <c r="I2465" i="16"/>
  <c r="H2465" i="16"/>
  <c r="J2465" i="16"/>
  <c r="I1719" i="16"/>
  <c r="J1719" i="16"/>
  <c r="G251" i="16"/>
  <c r="H251" i="16"/>
  <c r="F251" i="16"/>
  <c r="G635" i="16"/>
  <c r="F635" i="16"/>
  <c r="D714" i="16"/>
  <c r="H714" i="16"/>
  <c r="J714" i="16"/>
  <c r="E714" i="16"/>
  <c r="H901" i="16"/>
  <c r="G901" i="16"/>
  <c r="D901" i="16"/>
  <c r="F901" i="16"/>
  <c r="G945" i="16"/>
  <c r="I945" i="16"/>
  <c r="F945" i="16"/>
  <c r="J945" i="16"/>
  <c r="D900" i="16"/>
  <c r="J900" i="16"/>
  <c r="E900" i="16"/>
  <c r="G2194" i="16"/>
  <c r="D2194" i="16"/>
  <c r="E2194" i="16"/>
  <c r="I2194" i="16"/>
  <c r="J2194" i="16"/>
  <c r="H2194" i="16"/>
  <c r="G439" i="16"/>
  <c r="E439" i="16"/>
  <c r="F2420" i="16"/>
  <c r="J2420" i="16"/>
  <c r="I2420" i="16"/>
  <c r="D2420" i="16"/>
  <c r="F308" i="16"/>
  <c r="J2018" i="16"/>
  <c r="F1993" i="16"/>
  <c r="I1834" i="16"/>
  <c r="E750" i="16"/>
  <c r="G875" i="16"/>
  <c r="D2018" i="16"/>
  <c r="G900" i="16"/>
  <c r="D266" i="16"/>
  <c r="I266" i="16"/>
  <c r="J266" i="16"/>
  <c r="H307" i="16"/>
  <c r="I757" i="16"/>
  <c r="F757" i="16"/>
  <c r="E757" i="16"/>
  <c r="G1283" i="16"/>
  <c r="D1283" i="16"/>
  <c r="F2179" i="16"/>
  <c r="E838" i="16"/>
  <c r="E1039" i="16"/>
  <c r="F1039" i="16"/>
  <c r="D1039" i="16"/>
  <c r="H1039" i="16"/>
  <c r="E1996" i="16"/>
  <c r="H1996" i="16"/>
  <c r="J1996" i="16"/>
  <c r="D1996" i="16"/>
  <c r="H1348" i="16"/>
  <c r="J1348" i="16"/>
  <c r="I1348" i="16"/>
  <c r="E1348" i="16"/>
  <c r="I2386" i="16"/>
  <c r="F2386" i="16"/>
  <c r="I1126" i="16"/>
  <c r="J1126" i="16"/>
  <c r="H1126" i="16"/>
  <c r="D1126" i="16"/>
  <c r="F1126" i="16"/>
  <c r="G1126" i="16"/>
  <c r="E1126" i="16"/>
  <c r="E1498" i="16"/>
  <c r="H1815" i="16"/>
  <c r="G1815" i="16"/>
  <c r="I1815" i="16"/>
  <c r="E1815" i="16"/>
  <c r="J1815" i="16"/>
  <c r="F1815" i="16"/>
  <c r="D1873" i="16"/>
  <c r="I1873" i="16"/>
  <c r="E1873" i="16"/>
  <c r="J1873" i="16"/>
  <c r="F1873" i="16"/>
  <c r="H1873" i="16"/>
  <c r="F1820" i="16"/>
  <c r="E1820" i="16"/>
  <c r="J1820" i="16"/>
  <c r="H2068" i="16"/>
  <c r="J2068" i="16"/>
  <c r="F2068" i="16"/>
  <c r="I2068" i="16"/>
  <c r="D2068" i="16"/>
  <c r="U2068" i="16" s="1"/>
  <c r="J1583" i="16"/>
  <c r="I1583" i="16"/>
  <c r="D1583" i="16"/>
  <c r="U1583" i="16" s="1"/>
  <c r="E975" i="16"/>
  <c r="J975" i="16"/>
  <c r="J997" i="16"/>
  <c r="F997" i="16"/>
  <c r="H997" i="16"/>
  <c r="D997" i="16"/>
  <c r="E997" i="16"/>
  <c r="I997" i="16"/>
  <c r="F1923" i="16"/>
  <c r="I1923" i="16"/>
  <c r="J2045" i="16"/>
  <c r="I2045" i="16"/>
  <c r="H2045" i="16"/>
  <c r="I39" i="16"/>
  <c r="F39" i="16"/>
  <c r="D39" i="16"/>
  <c r="H2440" i="16"/>
  <c r="D2440" i="16"/>
  <c r="F2041" i="16"/>
  <c r="J2041" i="16"/>
  <c r="G2041" i="16"/>
  <c r="H2041" i="16"/>
  <c r="J2144" i="16"/>
  <c r="F2144" i="16"/>
  <c r="G658" i="16"/>
  <c r="H658" i="16"/>
  <c r="D658" i="16"/>
  <c r="I658" i="16"/>
  <c r="F658" i="16"/>
  <c r="H1729" i="16"/>
  <c r="J1729" i="16"/>
  <c r="D1729" i="16"/>
  <c r="I297" i="16"/>
  <c r="H297" i="16"/>
  <c r="J297" i="16"/>
  <c r="E297" i="16"/>
  <c r="I2397" i="16"/>
  <c r="H2397" i="16"/>
  <c r="J2299" i="16"/>
  <c r="F2299" i="16"/>
  <c r="H2295" i="16"/>
  <c r="D2295" i="16"/>
  <c r="E2295" i="16"/>
  <c r="F2295" i="16"/>
  <c r="I2295" i="16"/>
  <c r="E2196" i="16"/>
  <c r="F2196" i="16"/>
  <c r="S2192" i="16"/>
  <c r="S2184" i="16"/>
  <c r="G2184" i="16"/>
  <c r="G2179" i="16"/>
  <c r="S2176" i="16"/>
  <c r="F2176" i="16" s="1"/>
  <c r="Y2176" i="16"/>
  <c r="Y2168" i="16"/>
  <c r="S2168" i="16"/>
  <c r="J2168" i="16" s="1"/>
  <c r="S2164" i="16"/>
  <c r="H2164" i="16" s="1"/>
  <c r="Y2164" i="16"/>
  <c r="Y2160" i="16"/>
  <c r="S2160" i="16"/>
  <c r="S2093" i="16"/>
  <c r="Y2093" i="16"/>
  <c r="S2082" i="16"/>
  <c r="E2082" i="16"/>
  <c r="Y2082" i="16"/>
  <c r="D2078" i="16"/>
  <c r="I2078" i="16"/>
  <c r="S2066" i="16"/>
  <c r="G2066" i="16" s="1"/>
  <c r="S2062" i="16"/>
  <c r="I2062" i="16" s="1"/>
  <c r="Y2047" i="16"/>
  <c r="S2047" i="16"/>
  <c r="Y2043" i="16"/>
  <c r="S2043" i="16"/>
  <c r="J2043" i="16"/>
  <c r="J2039" i="16"/>
  <c r="I2039" i="16"/>
  <c r="E2039" i="16"/>
  <c r="S2032" i="16"/>
  <c r="D2032" i="16" s="1"/>
  <c r="Y2032" i="16"/>
  <c r="I2028" i="16"/>
  <c r="E2028" i="16"/>
  <c r="S2024" i="16"/>
  <c r="G2024" i="16"/>
  <c r="Y2024" i="16"/>
  <c r="S2020" i="16"/>
  <c r="G2020" i="16" s="1"/>
  <c r="Y2016" i="16"/>
  <c r="S2016" i="16"/>
  <c r="J2016" i="16"/>
  <c r="Y2008" i="16"/>
  <c r="S2004" i="16"/>
  <c r="Y2004" i="16"/>
  <c r="S2000" i="16"/>
  <c r="S1984" i="16"/>
  <c r="Y1984" i="16"/>
  <c r="S1980" i="16"/>
  <c r="S1976" i="16"/>
  <c r="G1976" i="16" s="1"/>
  <c r="S1968" i="16"/>
  <c r="Y1968" i="16"/>
  <c r="S1960" i="16"/>
  <c r="H1960" i="16" s="1"/>
  <c r="Y1960" i="16"/>
  <c r="S1956" i="16"/>
  <c r="S1702" i="16"/>
  <c r="G1702" i="16" s="1"/>
  <c r="Y1698" i="16"/>
  <c r="S1698" i="16"/>
  <c r="I1698" i="16"/>
  <c r="F1686" i="16"/>
  <c r="E1686" i="16"/>
  <c r="J1682" i="16"/>
  <c r="E1682" i="16"/>
  <c r="I1682" i="16"/>
  <c r="E1668" i="16"/>
  <c r="Y1660" i="16"/>
  <c r="S1660" i="16"/>
  <c r="D1660" i="16" s="1"/>
  <c r="S1644" i="16"/>
  <c r="D1644" i="16" s="1"/>
  <c r="S1640" i="16"/>
  <c r="Y1632" i="16"/>
  <c r="S1632" i="16"/>
  <c r="J1632" i="16" s="1"/>
  <c r="S1628" i="16"/>
  <c r="G1628" i="16" s="1"/>
  <c r="Y1628" i="16"/>
  <c r="S1624" i="16"/>
  <c r="H1620" i="16"/>
  <c r="F1620" i="16"/>
  <c r="D1620" i="16"/>
  <c r="I1620" i="16"/>
  <c r="S1608" i="16"/>
  <c r="I1608" i="16" s="1"/>
  <c r="G1608" i="16"/>
  <c r="Y1604" i="16"/>
  <c r="S1604" i="16"/>
  <c r="S1597" i="16"/>
  <c r="J1593" i="16"/>
  <c r="D1593" i="16"/>
  <c r="S1571" i="16"/>
  <c r="S1563" i="16"/>
  <c r="Y1563" i="16"/>
  <c r="S1559" i="16"/>
  <c r="J1559" i="16"/>
  <c r="Y1559" i="16"/>
  <c r="G1555" i="16"/>
  <c r="S1552" i="16"/>
  <c r="G1552" i="16"/>
  <c r="Y1552" i="16"/>
  <c r="S1544" i="16"/>
  <c r="Y1544" i="16"/>
  <c r="Y1540" i="16"/>
  <c r="S1540" i="16"/>
  <c r="E1536" i="16"/>
  <c r="H1536" i="16"/>
  <c r="S1524" i="16"/>
  <c r="D1524" i="16" s="1"/>
  <c r="Y1524" i="16"/>
  <c r="Y1516" i="16"/>
  <c r="S1516" i="16"/>
  <c r="G1516" i="16" s="1"/>
  <c r="I1512" i="16"/>
  <c r="F1512" i="16"/>
  <c r="E1512" i="16"/>
  <c r="S1482" i="16"/>
  <c r="Y1482" i="16"/>
  <c r="E1478" i="16"/>
  <c r="J1478" i="16"/>
  <c r="I1478" i="16"/>
  <c r="F1478" i="16"/>
  <c r="S1474" i="16"/>
  <c r="D1474" i="16"/>
  <c r="Y1474" i="16"/>
  <c r="S1470" i="16"/>
  <c r="Y1470" i="16"/>
  <c r="S1454" i="16"/>
  <c r="G1454" i="16" s="1"/>
  <c r="H1446" i="16"/>
  <c r="F1446" i="16"/>
  <c r="Y1442" i="16"/>
  <c r="S1442" i="16"/>
  <c r="J1434" i="16"/>
  <c r="E1434" i="16"/>
  <c r="S1415" i="16"/>
  <c r="H1415" i="16" s="1"/>
  <c r="Y1415" i="16"/>
  <c r="Y1383" i="16"/>
  <c r="S1383" i="16"/>
  <c r="Y1379" i="16"/>
  <c r="S1379" i="16"/>
  <c r="D1375" i="16"/>
  <c r="F1375" i="16"/>
  <c r="I1375" i="16"/>
  <c r="H1363" i="16"/>
  <c r="E1363" i="16"/>
  <c r="S1359" i="16"/>
  <c r="Y1359" i="16"/>
  <c r="S1355" i="16"/>
  <c r="H1355" i="16" s="1"/>
  <c r="S1351" i="16"/>
  <c r="G1351" i="16" s="1"/>
  <c r="Y1348" i="16"/>
  <c r="G1348" i="16"/>
  <c r="S1344" i="16"/>
  <c r="J1344" i="16" s="1"/>
  <c r="Y1344" i="16"/>
  <c r="S1341" i="16"/>
  <c r="S1321" i="16"/>
  <c r="G1321" i="16" s="1"/>
  <c r="Y1321" i="16"/>
  <c r="I1317" i="16"/>
  <c r="E1317" i="16"/>
  <c r="H1317" i="16"/>
  <c r="S1305" i="16"/>
  <c r="Y1305" i="16"/>
  <c r="S1301" i="16"/>
  <c r="E1301" i="16" s="1"/>
  <c r="Y1301" i="16"/>
  <c r="S1297" i="16"/>
  <c r="Y1297" i="16"/>
  <c r="Y1293" i="16"/>
  <c r="S1293" i="16"/>
  <c r="S1289" i="16"/>
  <c r="Y1289" i="16"/>
  <c r="S1285" i="16"/>
  <c r="Y1285" i="16"/>
  <c r="S1281" i="16"/>
  <c r="Y1281" i="16"/>
  <c r="D1267" i="16"/>
  <c r="E1267" i="16"/>
  <c r="H1263" i="16"/>
  <c r="D1263" i="16"/>
  <c r="I1263" i="16"/>
  <c r="S1255" i="16"/>
  <c r="D1251" i="16"/>
  <c r="F1251" i="16"/>
  <c r="E1251" i="16"/>
  <c r="I1251" i="16"/>
  <c r="S1156" i="16"/>
  <c r="F1156" i="16"/>
  <c r="S1152" i="16"/>
  <c r="G1152" i="16"/>
  <c r="Y1152" i="16"/>
  <c r="S1148" i="16"/>
  <c r="Y1148" i="16"/>
  <c r="G1148" i="16"/>
  <c r="S1144" i="16"/>
  <c r="G1144" i="16"/>
  <c r="Y1144" i="16"/>
  <c r="S1140" i="16"/>
  <c r="Y1140" i="16"/>
  <c r="S1132" i="16"/>
  <c r="J1132" i="16" s="1"/>
  <c r="Y1128" i="16"/>
  <c r="S1128" i="16"/>
  <c r="G1128" i="16"/>
  <c r="S1124" i="16"/>
  <c r="D1124" i="16"/>
  <c r="Y1124" i="16"/>
  <c r="S1116" i="16"/>
  <c r="G1116" i="16" s="1"/>
  <c r="Y1112" i="16"/>
  <c r="S1112" i="16"/>
  <c r="I1108" i="16"/>
  <c r="F1108" i="16"/>
  <c r="D1108" i="16"/>
  <c r="J1108" i="16"/>
  <c r="H1108" i="16"/>
  <c r="S1104" i="16"/>
  <c r="S1089" i="16"/>
  <c r="Y1089" i="16"/>
  <c r="D1085" i="16"/>
  <c r="F1085" i="16"/>
  <c r="E1085" i="16"/>
  <c r="S1077" i="16"/>
  <c r="Y1077" i="16"/>
  <c r="S1073" i="16"/>
  <c r="G1073" i="16"/>
  <c r="Y1073" i="16"/>
  <c r="S1065" i="16"/>
  <c r="G1065" i="16" s="1"/>
  <c r="Y1065" i="16"/>
  <c r="S1061" i="16"/>
  <c r="G1061" i="16"/>
  <c r="H1054" i="16"/>
  <c r="I1054" i="16"/>
  <c r="D1054" i="16"/>
  <c r="S1051" i="16"/>
  <c r="S1043" i="16"/>
  <c r="H1043" i="16"/>
  <c r="Y1043" i="16"/>
  <c r="G1039" i="16"/>
  <c r="S1035" i="16"/>
  <c r="Y1035" i="16"/>
  <c r="S1031" i="16"/>
  <c r="D1031" i="16"/>
  <c r="Y1031" i="16"/>
  <c r="D1027" i="16"/>
  <c r="E1027" i="16"/>
  <c r="H1027" i="16"/>
  <c r="Y1023" i="16"/>
  <c r="G1023" i="16"/>
  <c r="S1023" i="16"/>
  <c r="S1015" i="16"/>
  <c r="D1015" i="16" s="1"/>
  <c r="S1011" i="16"/>
  <c r="G1011" i="16" s="1"/>
  <c r="S1007" i="16"/>
  <c r="G1007" i="16" s="1"/>
  <c r="Y1007" i="16"/>
  <c r="F995" i="16"/>
  <c r="E995" i="16"/>
  <c r="J995" i="16"/>
  <c r="F991" i="16"/>
  <c r="H991" i="16"/>
  <c r="I987" i="16"/>
  <c r="E987" i="16"/>
  <c r="S983" i="16"/>
  <c r="Y983" i="16"/>
  <c r="Y979" i="16"/>
  <c r="S979" i="16"/>
  <c r="H979" i="16"/>
  <c r="H967" i="16"/>
  <c r="D967" i="16"/>
  <c r="S963" i="16"/>
  <c r="D963" i="16"/>
  <c r="Y963" i="16"/>
  <c r="S959" i="16"/>
  <c r="H955" i="16"/>
  <c r="J955" i="16"/>
  <c r="G955" i="16"/>
  <c r="F955" i="16"/>
  <c r="J952" i="16"/>
  <c r="F952" i="16"/>
  <c r="I952" i="16"/>
  <c r="H952" i="16"/>
  <c r="S944" i="16"/>
  <c r="G944" i="16"/>
  <c r="S940" i="16"/>
  <c r="D940" i="16"/>
  <c r="S936" i="16"/>
  <c r="S928" i="16"/>
  <c r="Y928" i="16"/>
  <c r="S920" i="16"/>
  <c r="S916" i="16"/>
  <c r="Y916" i="16"/>
  <c r="E912" i="16"/>
  <c r="J912" i="16"/>
  <c r="F912" i="16"/>
  <c r="S892" i="16"/>
  <c r="G892" i="16" s="1"/>
  <c r="Y892" i="16"/>
  <c r="S888" i="16"/>
  <c r="Y888" i="16"/>
  <c r="S884" i="16"/>
  <c r="G880" i="16"/>
  <c r="E880" i="16"/>
  <c r="H880" i="16"/>
  <c r="S873" i="16"/>
  <c r="G873" i="16"/>
  <c r="S861" i="16"/>
  <c r="H849" i="16"/>
  <c r="F849" i="16"/>
  <c r="S841" i="16"/>
  <c r="F841" i="16" s="1"/>
  <c r="Y841" i="16"/>
  <c r="S837" i="16"/>
  <c r="I837" i="16"/>
  <c r="Y837" i="16"/>
  <c r="Y833" i="16"/>
  <c r="S833" i="16"/>
  <c r="G833" i="16"/>
  <c r="H825" i="16"/>
  <c r="J825" i="16"/>
  <c r="Y821" i="16"/>
  <c r="S821" i="16"/>
  <c r="S813" i="16"/>
  <c r="D813" i="16"/>
  <c r="Y813" i="16"/>
  <c r="S801" i="16"/>
  <c r="E801" i="16" s="1"/>
  <c r="Y801" i="16"/>
  <c r="D798" i="16"/>
  <c r="I798" i="16"/>
  <c r="E794" i="16"/>
  <c r="H794" i="16"/>
  <c r="F794" i="16"/>
  <c r="J794" i="16"/>
  <c r="S786" i="16"/>
  <c r="G786" i="16"/>
  <c r="Y778" i="16"/>
  <c r="S778" i="16"/>
  <c r="G778" i="16" s="1"/>
  <c r="S774" i="16"/>
  <c r="J766" i="16"/>
  <c r="H766" i="16"/>
  <c r="S758" i="16"/>
  <c r="G758" i="16"/>
  <c r="S754" i="16"/>
  <c r="J754" i="16"/>
  <c r="G750" i="16"/>
  <c r="Y750" i="16"/>
  <c r="Y746" i="16"/>
  <c r="S746" i="16"/>
  <c r="D746" i="16" s="1"/>
  <c r="I746" i="16"/>
  <c r="S537" i="16"/>
  <c r="E537" i="16"/>
  <c r="Y537" i="16"/>
  <c r="Y19" i="16"/>
  <c r="S19" i="16"/>
  <c r="H19" i="16"/>
  <c r="S9" i="16"/>
  <c r="D9" i="16"/>
  <c r="Y9" i="16"/>
  <c r="G65" i="10"/>
  <c r="H2499" i="16"/>
  <c r="E2499" i="16"/>
  <c r="E419" i="16"/>
  <c r="J1256" i="16"/>
  <c r="I1616" i="16"/>
  <c r="H1993" i="16"/>
  <c r="H757" i="16"/>
  <c r="D1982" i="16"/>
  <c r="U1982" i="16" s="1"/>
  <c r="F1912" i="16"/>
  <c r="F750" i="16"/>
  <c r="G1474" i="16"/>
  <c r="H875" i="16"/>
  <c r="J1123" i="16"/>
  <c r="J901" i="16"/>
  <c r="D145" i="16"/>
  <c r="E145" i="16"/>
  <c r="G849" i="16"/>
  <c r="G1873" i="16"/>
  <c r="F1498" i="16"/>
  <c r="H1997" i="16"/>
  <c r="E1997" i="16"/>
  <c r="J533" i="16"/>
  <c r="I533" i="16"/>
  <c r="E2018" i="16"/>
  <c r="U2018" i="16" s="1"/>
  <c r="F900" i="16"/>
  <c r="F1335" i="16"/>
  <c r="S15" i="16"/>
  <c r="E15" i="16"/>
  <c r="D766" i="16"/>
  <c r="H1323" i="16"/>
  <c r="J1323" i="16"/>
  <c r="J1578" i="16"/>
  <c r="D955" i="16"/>
  <c r="E955" i="16"/>
  <c r="D2039" i="16"/>
  <c r="Y1536" i="16"/>
  <c r="H1935" i="16"/>
  <c r="F1935" i="16"/>
  <c r="F393" i="16"/>
  <c r="Y967" i="16"/>
  <c r="G1048" i="16"/>
  <c r="J1048" i="16"/>
  <c r="H1181" i="16"/>
  <c r="F1181" i="16"/>
  <c r="I1425" i="16"/>
  <c r="J1425" i="16"/>
  <c r="F880" i="16"/>
  <c r="H1704" i="16"/>
  <c r="G1085" i="16"/>
  <c r="H1613" i="16"/>
  <c r="I1027" i="16"/>
  <c r="D2179" i="16"/>
  <c r="G1108" i="16"/>
  <c r="H1375" i="16"/>
  <c r="E635" i="16"/>
  <c r="E952" i="16"/>
  <c r="H852" i="16"/>
  <c r="G1317" i="16"/>
  <c r="Y1085" i="16"/>
  <c r="D553" i="16"/>
  <c r="I553" i="16"/>
  <c r="H553" i="16"/>
  <c r="J553" i="16"/>
  <c r="G553" i="16"/>
  <c r="Y1003" i="16"/>
  <c r="G69" i="16"/>
  <c r="H69" i="16"/>
  <c r="J69" i="16"/>
  <c r="E69" i="16"/>
  <c r="I69" i="16"/>
  <c r="J2379" i="16"/>
  <c r="F2379" i="16"/>
  <c r="I2379" i="16"/>
  <c r="D2379" i="16"/>
  <c r="G671" i="16"/>
  <c r="D671" i="16"/>
  <c r="H671" i="16"/>
  <c r="E671" i="16"/>
  <c r="I671" i="16"/>
  <c r="J671" i="16"/>
  <c r="S896" i="16"/>
  <c r="Y2000" i="16"/>
  <c r="S2008" i="16"/>
  <c r="G2008" i="16"/>
  <c r="I2110" i="16"/>
  <c r="F2110" i="16"/>
  <c r="G2110" i="16"/>
  <c r="H2110" i="16"/>
  <c r="E2110" i="16"/>
  <c r="D2110" i="16"/>
  <c r="G2123" i="16"/>
  <c r="J2123" i="16"/>
  <c r="F2123" i="16"/>
  <c r="E2123" i="16"/>
  <c r="U2123" i="16" s="1"/>
  <c r="F2476" i="16"/>
  <c r="I2476" i="16"/>
  <c r="D2476" i="16"/>
  <c r="H2476" i="16"/>
  <c r="G2476" i="16"/>
  <c r="Y1644" i="16"/>
  <c r="F1217" i="16"/>
  <c r="E1217" i="16"/>
  <c r="G1217" i="16"/>
  <c r="D1217" i="16"/>
  <c r="U1217" i="16" s="1"/>
  <c r="J1217" i="16"/>
  <c r="H1217" i="16"/>
  <c r="Y1444" i="16"/>
  <c r="D1456" i="16"/>
  <c r="I1456" i="16"/>
  <c r="F1621" i="16"/>
  <c r="I1621" i="16"/>
  <c r="E1621" i="16"/>
  <c r="E1677" i="16"/>
  <c r="G1677" i="16"/>
  <c r="F1697" i="16"/>
  <c r="H1697" i="16"/>
  <c r="G1697" i="16"/>
  <c r="J1697" i="16"/>
  <c r="E1697" i="16"/>
  <c r="I1843" i="16"/>
  <c r="E1843" i="16"/>
  <c r="G2242" i="16"/>
  <c r="J2242" i="16"/>
  <c r="D2242" i="16"/>
  <c r="I2242" i="16"/>
  <c r="J663" i="16"/>
  <c r="F663" i="16"/>
  <c r="G663" i="16"/>
  <c r="F2194" i="16"/>
  <c r="J880" i="16"/>
  <c r="I1697" i="16"/>
  <c r="D1367" i="16"/>
  <c r="F1290" i="16"/>
  <c r="I967" i="16"/>
  <c r="G1623" i="16"/>
  <c r="D120" i="16"/>
  <c r="F1536" i="16"/>
  <c r="G987" i="16"/>
  <c r="I1217" i="16"/>
  <c r="I635" i="16"/>
  <c r="H1578" i="16"/>
  <c r="I1578" i="16"/>
  <c r="G1923" i="16"/>
  <c r="E553" i="16"/>
  <c r="H945" i="16"/>
  <c r="J1335" i="16"/>
  <c r="Y1255" i="16"/>
  <c r="G1290" i="16"/>
  <c r="H258" i="16"/>
  <c r="D258" i="16"/>
  <c r="E2379" i="16"/>
  <c r="J1530" i="16"/>
  <c r="F1027" i="16"/>
  <c r="F2242" i="16"/>
  <c r="D2045" i="16"/>
  <c r="U2045" i="16" s="1"/>
  <c r="Y1574" i="16"/>
  <c r="S1160" i="16"/>
  <c r="G1160" i="16"/>
  <c r="Y1548" i="16"/>
  <c r="Y971" i="16"/>
  <c r="E2458" i="16"/>
  <c r="D1704" i="16"/>
  <c r="I1996" i="16"/>
  <c r="E1108" i="16"/>
  <c r="G1479" i="16"/>
  <c r="G1367" i="16"/>
  <c r="D635" i="16"/>
  <c r="I865" i="16"/>
  <c r="H2071" i="16"/>
  <c r="J2476" i="16"/>
  <c r="J39" i="16"/>
  <c r="I1820" i="16"/>
  <c r="F1648" i="16"/>
  <c r="S1248" i="16"/>
  <c r="D2141" i="16"/>
  <c r="D1487" i="16"/>
  <c r="J1487" i="16"/>
  <c r="E1487" i="16"/>
  <c r="H1066" i="16"/>
  <c r="E1066" i="16"/>
  <c r="G1066" i="16"/>
  <c r="S1136" i="16"/>
  <c r="Y1081" i="16"/>
  <c r="F1221" i="16"/>
  <c r="E1221" i="16"/>
  <c r="H1392" i="16"/>
  <c r="I1392" i="16"/>
  <c r="G706" i="16"/>
  <c r="D706" i="16"/>
  <c r="J973" i="16"/>
  <c r="F973" i="16"/>
  <c r="G973" i="16"/>
  <c r="F1913" i="16"/>
  <c r="G2195" i="16"/>
  <c r="J2195" i="16"/>
  <c r="H2195" i="16"/>
  <c r="J531" i="16"/>
  <c r="I531" i="16"/>
  <c r="D531" i="16"/>
  <c r="J513" i="16"/>
  <c r="D513" i="16"/>
  <c r="J532" i="16"/>
  <c r="I532" i="16"/>
  <c r="J1113" i="16"/>
  <c r="D1113" i="16"/>
  <c r="F219" i="16"/>
  <c r="D2248" i="16"/>
  <c r="G2248" i="16"/>
  <c r="E633" i="16"/>
  <c r="D633" i="16"/>
  <c r="I633" i="16"/>
  <c r="D1758" i="16"/>
  <c r="U1758" i="16" s="1"/>
  <c r="H1758" i="16"/>
  <c r="F1758" i="16"/>
  <c r="F582" i="16"/>
  <c r="E582" i="16"/>
  <c r="I1167" i="16"/>
  <c r="E1167" i="16"/>
  <c r="J1368" i="16"/>
  <c r="H1368" i="16"/>
  <c r="F1368" i="16"/>
  <c r="E1368" i="16"/>
  <c r="G2010" i="16"/>
  <c r="J2010" i="16"/>
  <c r="D2010" i="16"/>
  <c r="G2007" i="16"/>
  <c r="F2007" i="16"/>
  <c r="I921" i="16"/>
  <c r="G921" i="16"/>
  <c r="E921" i="16"/>
  <c r="D921" i="16"/>
  <c r="H921" i="16"/>
  <c r="J446" i="16"/>
  <c r="D446" i="16"/>
  <c r="F446" i="16"/>
  <c r="E1595" i="16"/>
  <c r="J1595" i="16"/>
  <c r="D1595" i="16"/>
  <c r="U1595" i="16" s="1"/>
  <c r="F1294" i="16"/>
  <c r="E1294" i="16"/>
  <c r="D1294" i="16"/>
  <c r="F699" i="16"/>
  <c r="E699" i="16"/>
  <c r="J699" i="16"/>
  <c r="D2380" i="16"/>
  <c r="U2380" i="16" s="1"/>
  <c r="I2380" i="16"/>
  <c r="J1870" i="16"/>
  <c r="E1870" i="16"/>
  <c r="I2454" i="16"/>
  <c r="I2418" i="16"/>
  <c r="D2418" i="16"/>
  <c r="J1812" i="16"/>
  <c r="I1812" i="16"/>
  <c r="E1812" i="16"/>
  <c r="D26" i="16"/>
  <c r="F26" i="16"/>
  <c r="Y924" i="16"/>
  <c r="G2069" i="16"/>
  <c r="G897" i="16"/>
  <c r="I2195" i="16"/>
  <c r="J159" i="16"/>
  <c r="D180" i="16"/>
  <c r="J180" i="16"/>
  <c r="I2010" i="16"/>
  <c r="G1134" i="16"/>
  <c r="J551" i="16"/>
  <c r="I551" i="16"/>
  <c r="E611" i="16"/>
  <c r="F611" i="16"/>
  <c r="G611" i="16"/>
  <c r="I213" i="16"/>
  <c r="G1812" i="16"/>
  <c r="J2380" i="16"/>
  <c r="J633" i="16"/>
  <c r="H633" i="16"/>
  <c r="H1500" i="16"/>
  <c r="D1500" i="16"/>
  <c r="J652" i="16"/>
  <c r="G1758" i="16"/>
  <c r="H2248" i="16"/>
  <c r="E446" i="16"/>
  <c r="I699" i="16"/>
  <c r="H2152" i="16"/>
  <c r="J499" i="16"/>
  <c r="F1339" i="16"/>
  <c r="J1339" i="16"/>
  <c r="D2139" i="16"/>
  <c r="J2139" i="16"/>
  <c r="F1522" i="16"/>
  <c r="D1522" i="16"/>
  <c r="I1522" i="16"/>
  <c r="H2049" i="16"/>
  <c r="F2049" i="16"/>
  <c r="I2049" i="16"/>
  <c r="D2049" i="16"/>
  <c r="D887" i="16"/>
  <c r="I887" i="16"/>
  <c r="H887" i="16"/>
  <c r="F887" i="16"/>
  <c r="D882" i="16"/>
  <c r="J882" i="16"/>
  <c r="F882" i="16"/>
  <c r="E2358" i="16"/>
  <c r="H2358" i="16"/>
  <c r="G910" i="16"/>
  <c r="H910" i="16"/>
  <c r="D670" i="16"/>
  <c r="G670" i="16"/>
  <c r="E670" i="16"/>
  <c r="J1925" i="16"/>
  <c r="D1925" i="16"/>
  <c r="I1925" i="16"/>
  <c r="E396" i="16"/>
  <c r="D396" i="16"/>
  <c r="G396" i="16"/>
  <c r="H396" i="16"/>
  <c r="F396" i="16"/>
  <c r="H1735" i="16"/>
  <c r="D1763" i="16"/>
  <c r="I1763" i="16"/>
  <c r="H1763" i="16"/>
  <c r="J1763" i="16"/>
  <c r="D885" i="16"/>
  <c r="F885" i="16"/>
  <c r="E1079" i="16"/>
  <c r="D1079" i="16"/>
  <c r="H1429" i="16"/>
  <c r="J1429" i="16"/>
  <c r="J2209" i="16"/>
  <c r="G2209" i="16"/>
  <c r="H486" i="16"/>
  <c r="D486" i="16"/>
  <c r="U486" i="16" s="1"/>
  <c r="D958" i="16"/>
  <c r="H958" i="16"/>
  <c r="E958" i="16"/>
  <c r="G1740" i="16"/>
  <c r="I1740" i="16"/>
  <c r="E1796" i="16"/>
  <c r="G1796" i="16"/>
  <c r="I1945" i="16"/>
  <c r="E1945" i="16"/>
  <c r="F1945" i="16"/>
  <c r="E2117" i="16"/>
  <c r="F2117" i="16"/>
  <c r="J2493" i="16"/>
  <c r="D2493" i="16"/>
  <c r="E1981" i="16"/>
  <c r="I1981" i="16"/>
  <c r="J2053" i="16"/>
  <c r="E2053" i="16"/>
  <c r="D672" i="16"/>
  <c r="G672" i="16"/>
  <c r="D787" i="16"/>
  <c r="I787" i="16"/>
  <c r="E647" i="16"/>
  <c r="H647" i="16"/>
  <c r="E2391" i="16"/>
  <c r="D2391" i="16"/>
  <c r="D1558" i="16"/>
  <c r="G1558" i="16"/>
  <c r="E1558" i="16"/>
  <c r="E14" i="16"/>
  <c r="J14" i="16"/>
  <c r="D2447" i="16"/>
  <c r="E2447" i="16"/>
  <c r="J1497" i="16"/>
  <c r="I1497" i="16"/>
  <c r="D1497" i="16"/>
  <c r="E1842" i="16"/>
  <c r="H1842" i="16"/>
  <c r="E1739" i="16"/>
  <c r="D1739" i="16"/>
  <c r="I1739" i="16"/>
  <c r="J1851" i="16"/>
  <c r="E1851" i="16"/>
  <c r="D1851" i="16"/>
  <c r="H1851" i="16"/>
  <c r="I1851" i="16"/>
  <c r="J996" i="16"/>
  <c r="I996" i="16"/>
  <c r="G1227" i="16"/>
  <c r="D1227" i="16"/>
  <c r="J1227" i="16"/>
  <c r="J2302" i="16"/>
  <c r="G2302" i="16"/>
  <c r="H1115" i="16"/>
  <c r="F1115" i="16"/>
  <c r="G1115" i="16"/>
  <c r="H2330" i="16"/>
  <c r="E2330" i="16"/>
  <c r="I312" i="16"/>
  <c r="F312" i="16"/>
  <c r="Y1656" i="16"/>
  <c r="Y1039" i="16"/>
  <c r="Y1015" i="16"/>
  <c r="Y1011" i="16"/>
  <c r="D946" i="16"/>
  <c r="G946" i="16"/>
  <c r="S24" i="16"/>
  <c r="Y24" i="16"/>
  <c r="Y524" i="16"/>
  <c r="Y164" i="16"/>
  <c r="S445" i="16"/>
  <c r="S411" i="16"/>
  <c r="I140" i="16"/>
  <c r="E140" i="16"/>
  <c r="H113" i="16"/>
  <c r="E113" i="16"/>
  <c r="Y142" i="16"/>
  <c r="Y2303" i="16"/>
  <c r="Y2299" i="16"/>
  <c r="Y2295" i="16"/>
  <c r="Y1597" i="16"/>
  <c r="Y1593" i="16"/>
  <c r="Y1486" i="16"/>
  <c r="Y952" i="16"/>
  <c r="Y948" i="16"/>
  <c r="Y944" i="16"/>
  <c r="Y940" i="16"/>
  <c r="Y936" i="16"/>
  <c r="Y932" i="16"/>
  <c r="Y920" i="16"/>
  <c r="Y912" i="16"/>
  <c r="Y908" i="16"/>
  <c r="Y904" i="16"/>
  <c r="Y873" i="16"/>
  <c r="Y786" i="16"/>
  <c r="Y782" i="16"/>
  <c r="S2480" i="16"/>
  <c r="G2464" i="16"/>
  <c r="F2464" i="16"/>
  <c r="J2428" i="16"/>
  <c r="D2428" i="16"/>
  <c r="F2428" i="16"/>
  <c r="Y2384" i="16"/>
  <c r="S2384" i="16"/>
  <c r="Y2352" i="16"/>
  <c r="S2352" i="16"/>
  <c r="Y2306" i="16"/>
  <c r="Y2282" i="16"/>
  <c r="S2282" i="16"/>
  <c r="G2282" i="16" s="1"/>
  <c r="I2270" i="16"/>
  <c r="E2270" i="16"/>
  <c r="S2128" i="16"/>
  <c r="Y2128" i="16"/>
  <c r="Y2096" i="16"/>
  <c r="S2096" i="16"/>
  <c r="S1728" i="16"/>
  <c r="I1728" i="16" s="1"/>
  <c r="Y1728" i="16"/>
  <c r="E1712" i="16"/>
  <c r="J1712" i="16"/>
  <c r="F1712" i="16"/>
  <c r="D1712" i="16"/>
  <c r="H1712" i="16"/>
  <c r="Y1551" i="16"/>
  <c r="S1551" i="16"/>
  <c r="G1551" i="16"/>
  <c r="S1547" i="16"/>
  <c r="I1547" i="16"/>
  <c r="S1504" i="16"/>
  <c r="Y1504" i="16"/>
  <c r="S1477" i="16"/>
  <c r="H1477" i="16"/>
  <c r="Y1449" i="16"/>
  <c r="S1449" i="16"/>
  <c r="F1402" i="16"/>
  <c r="E1402" i="16"/>
  <c r="S1304" i="16"/>
  <c r="G1304" i="16"/>
  <c r="S1300" i="16"/>
  <c r="Y1300" i="16"/>
  <c r="H1219" i="16"/>
  <c r="D1219" i="16"/>
  <c r="F1219" i="16"/>
  <c r="J1219" i="16"/>
  <c r="I1219" i="16"/>
  <c r="Y1211" i="16"/>
  <c r="S1211" i="16"/>
  <c r="D1211" i="16"/>
  <c r="S1159" i="16"/>
  <c r="E1159" i="16"/>
  <c r="Y1159" i="16"/>
  <c r="S1135" i="16"/>
  <c r="E1135" i="16" s="1"/>
  <c r="Y1135" i="16"/>
  <c r="E1119" i="16"/>
  <c r="H1119" i="16"/>
  <c r="S1103" i="16"/>
  <c r="Y1103" i="16"/>
  <c r="H1072" i="16"/>
  <c r="D1072" i="16"/>
  <c r="U1072" i="16" s="1"/>
  <c r="E1042" i="16"/>
  <c r="F1042" i="16"/>
  <c r="H1002" i="16"/>
  <c r="D1002" i="16"/>
  <c r="U1002" i="16" s="1"/>
  <c r="S998" i="16"/>
  <c r="Y998" i="16"/>
  <c r="Y994" i="16"/>
  <c r="S994" i="16"/>
  <c r="F978" i="16"/>
  <c r="D978" i="16"/>
  <c r="Y935" i="16"/>
  <c r="S935" i="16"/>
  <c r="G935" i="16" s="1"/>
  <c r="S919" i="16"/>
  <c r="Y919" i="16"/>
  <c r="S915" i="16"/>
  <c r="G915" i="16" s="1"/>
  <c r="Y903" i="16"/>
  <c r="S903" i="16"/>
  <c r="S745" i="16"/>
  <c r="G745" i="16" s="1"/>
  <c r="S741" i="16"/>
  <c r="E741" i="16" s="1"/>
  <c r="Y741" i="16"/>
  <c r="Y699" i="16"/>
  <c r="G699" i="16"/>
  <c r="S691" i="16"/>
  <c r="Y691" i="16"/>
  <c r="Y687" i="16"/>
  <c r="S687" i="16"/>
  <c r="G687" i="16" s="1"/>
  <c r="S625" i="16"/>
  <c r="D625" i="16" s="1"/>
  <c r="Y625" i="16"/>
  <c r="S608" i="16"/>
  <c r="D608" i="16"/>
  <c r="Y608" i="16"/>
  <c r="G552" i="16"/>
  <c r="Y548" i="16"/>
  <c r="S536" i="16"/>
  <c r="F536" i="16" s="1"/>
  <c r="D626" i="16"/>
  <c r="E54" i="16"/>
  <c r="D54" i="16"/>
  <c r="H2279" i="16"/>
  <c r="I2279" i="16"/>
  <c r="E1531" i="16"/>
  <c r="G1531" i="16"/>
  <c r="I52" i="16"/>
  <c r="F52" i="16"/>
  <c r="I1362" i="16"/>
  <c r="D1362" i="16"/>
  <c r="J2372" i="16"/>
  <c r="F2372" i="16"/>
  <c r="H613" i="16"/>
  <c r="D613" i="16"/>
  <c r="F613" i="16"/>
  <c r="H1756" i="16"/>
  <c r="E1756" i="16"/>
  <c r="D1610" i="16"/>
  <c r="J1610" i="16"/>
  <c r="I1610" i="16"/>
  <c r="G1210" i="16"/>
  <c r="D1210" i="16"/>
  <c r="G2287" i="16"/>
  <c r="E2287" i="16"/>
  <c r="G2462" i="16"/>
  <c r="H2462" i="16"/>
  <c r="E1696" i="16"/>
  <c r="H1696" i="16"/>
  <c r="E1629" i="16"/>
  <c r="J1629" i="16"/>
  <c r="F1629" i="16"/>
  <c r="F2492" i="16"/>
  <c r="E2492" i="16"/>
  <c r="Y446" i="16"/>
  <c r="G446" i="16"/>
  <c r="Y345" i="16"/>
  <c r="S345" i="16"/>
  <c r="S470" i="16"/>
  <c r="G470" i="16" s="1"/>
  <c r="S359" i="16"/>
  <c r="Y359" i="16"/>
  <c r="F328" i="16"/>
  <c r="H328" i="16"/>
  <c r="E328" i="16"/>
  <c r="U328" i="16" s="1"/>
  <c r="I328" i="16"/>
  <c r="G297" i="16"/>
  <c r="S281" i="16"/>
  <c r="E281" i="16"/>
  <c r="Y281" i="16"/>
  <c r="S232" i="16"/>
  <c r="Y232" i="16"/>
  <c r="G368" i="16"/>
  <c r="F368" i="16"/>
  <c r="Y1267" i="16"/>
  <c r="Y1263" i="16"/>
  <c r="Y1259" i="16"/>
  <c r="Y1051" i="16"/>
  <c r="Y1047" i="16"/>
  <c r="Y1019" i="16"/>
  <c r="Y999" i="16"/>
  <c r="H1818" i="16"/>
  <c r="Y136" i="16"/>
  <c r="F943" i="16"/>
  <c r="G2372" i="16"/>
  <c r="D2389" i="16"/>
  <c r="U2389" i="16" s="1"/>
  <c r="G113" i="16"/>
  <c r="E1396" i="16"/>
  <c r="I481" i="16"/>
  <c r="J190" i="16"/>
  <c r="H1568" i="16"/>
  <c r="I199" i="16"/>
  <c r="J2462" i="16"/>
  <c r="J507" i="16"/>
  <c r="J65" i="16"/>
  <c r="F1139" i="16"/>
  <c r="J1280" i="16"/>
  <c r="H2492" i="16"/>
  <c r="G65" i="16"/>
  <c r="J516" i="16"/>
  <c r="D985" i="16"/>
  <c r="I1933" i="16"/>
  <c r="J1163" i="16"/>
  <c r="E1490" i="16"/>
  <c r="E1933" i="16"/>
  <c r="U1933" i="16" s="1"/>
  <c r="G1933" i="16"/>
  <c r="H311" i="16"/>
  <c r="F751" i="16"/>
  <c r="E1280" i="16"/>
  <c r="G664" i="16"/>
  <c r="E2315" i="16"/>
  <c r="D1811" i="16"/>
  <c r="D1531" i="16"/>
  <c r="U1531" i="16" s="1"/>
  <c r="D2106" i="16"/>
  <c r="J1362" i="16"/>
  <c r="I1900" i="16"/>
  <c r="D1756" i="16"/>
  <c r="I1824" i="16"/>
  <c r="H1958" i="16"/>
  <c r="G1589" i="16"/>
  <c r="G613" i="16"/>
  <c r="I1210" i="16"/>
  <c r="I1696" i="16"/>
  <c r="H1629" i="16"/>
  <c r="E1818" i="16"/>
  <c r="U1818" i="16" s="1"/>
  <c r="E654" i="16"/>
  <c r="D1394" i="16"/>
  <c r="U1394" i="16" s="1"/>
  <c r="G328" i="16"/>
  <c r="F842" i="16"/>
  <c r="G244" i="16"/>
  <c r="G348" i="16"/>
  <c r="D99" i="16"/>
  <c r="Y122" i="16"/>
  <c r="F1266" i="16"/>
  <c r="I1266" i="16"/>
  <c r="G1770" i="16"/>
  <c r="F1770" i="16"/>
  <c r="G878" i="16"/>
  <c r="D878" i="16"/>
  <c r="U878" i="16" s="1"/>
  <c r="G2310" i="16"/>
  <c r="F2310" i="16"/>
  <c r="J1975" i="16"/>
  <c r="G1975" i="16"/>
  <c r="E121" i="16"/>
  <c r="H121" i="16"/>
  <c r="J1953" i="16"/>
  <c r="D2461" i="16"/>
  <c r="F2461" i="16"/>
  <c r="E2042" i="16"/>
  <c r="I2042" i="16"/>
  <c r="G2042" i="16"/>
  <c r="H2042" i="16"/>
  <c r="J2473" i="16"/>
  <c r="D2473" i="16"/>
  <c r="F693" i="16"/>
  <c r="J693" i="16"/>
  <c r="D693" i="16"/>
  <c r="Y368" i="16"/>
  <c r="E2495" i="16"/>
  <c r="F2495" i="16"/>
  <c r="J1464" i="16"/>
  <c r="G1464" i="16"/>
  <c r="F1464" i="16"/>
  <c r="G1743" i="16"/>
  <c r="J1743" i="16"/>
  <c r="G2238" i="16"/>
  <c r="H2238" i="16"/>
  <c r="I1330" i="16"/>
  <c r="E1330" i="16"/>
  <c r="I977" i="16"/>
  <c r="H1158" i="16"/>
  <c r="I1158" i="16"/>
  <c r="J1158" i="16"/>
  <c r="Y490" i="16"/>
  <c r="I506" i="16"/>
  <c r="G98" i="16"/>
  <c r="D98" i="16"/>
  <c r="F98" i="16"/>
  <c r="Y1425" i="16"/>
  <c r="Y1421" i="16"/>
  <c r="Y480" i="16"/>
  <c r="Y39" i="16"/>
  <c r="Y237" i="16"/>
  <c r="Y215" i="16"/>
  <c r="Y64" i="16"/>
  <c r="S64" i="16"/>
  <c r="E64" i="16" s="1"/>
  <c r="Y108" i="16"/>
  <c r="Y156" i="16"/>
  <c r="S156" i="16"/>
  <c r="Y506" i="16"/>
  <c r="Y487" i="16"/>
  <c r="Y183" i="16"/>
  <c r="Y114" i="16"/>
  <c r="Y115" i="16"/>
  <c r="Y99" i="16"/>
  <c r="Y56" i="16"/>
  <c r="Y2502" i="16"/>
  <c r="Y2464" i="16"/>
  <c r="Y2444" i="16"/>
  <c r="Y2440" i="16"/>
  <c r="Y2432" i="16"/>
  <c r="Y2424" i="16"/>
  <c r="Y2199" i="16"/>
  <c r="Y1702" i="16"/>
  <c r="Y1694" i="16"/>
  <c r="Y1446" i="16"/>
  <c r="Y1097" i="16"/>
  <c r="Y1069" i="16"/>
  <c r="Y1054" i="16"/>
  <c r="Y1010" i="16"/>
  <c r="Y1002" i="16"/>
  <c r="Y995" i="16"/>
  <c r="Y991" i="16"/>
  <c r="Y943" i="16"/>
  <c r="Y939" i="16"/>
  <c r="Y927" i="16"/>
  <c r="Y923" i="16"/>
  <c r="Y915" i="16"/>
  <c r="Y809" i="16"/>
  <c r="Y745" i="16"/>
  <c r="Y681" i="16"/>
  <c r="S2501" i="16"/>
  <c r="J2501" i="16"/>
  <c r="Y2501" i="16"/>
  <c r="Y2491" i="16"/>
  <c r="S2387" i="16"/>
  <c r="G2387" i="16"/>
  <c r="G2379" i="16"/>
  <c r="Y2289" i="16"/>
  <c r="S2289" i="16"/>
  <c r="Y1789" i="16"/>
  <c r="Y1766" i="16"/>
  <c r="S1766" i="16"/>
  <c r="S1747" i="16"/>
  <c r="Y1747" i="16"/>
  <c r="Y1610" i="16"/>
  <c r="Y1484" i="16"/>
  <c r="Y1480" i="16"/>
  <c r="S1480" i="16"/>
  <c r="D1480" i="16" s="1"/>
  <c r="Y1393" i="16"/>
  <c r="S1393" i="16"/>
  <c r="H1234" i="16"/>
  <c r="D1234" i="16"/>
  <c r="U1234" i="16" s="1"/>
  <c r="Y1178" i="16"/>
  <c r="S1178" i="16"/>
  <c r="S740" i="16"/>
  <c r="Y740" i="16"/>
  <c r="J727" i="16"/>
  <c r="E727" i="16"/>
  <c r="Y690" i="16"/>
  <c r="H1214" i="16"/>
  <c r="E379" i="16"/>
  <c r="U379" i="16" s="1"/>
  <c r="F1214" i="16"/>
  <c r="J379" i="16"/>
  <c r="D545" i="16"/>
  <c r="U545" i="16" s="1"/>
  <c r="F310" i="16"/>
  <c r="S293" i="16"/>
  <c r="S215" i="16"/>
  <c r="Y220" i="16"/>
  <c r="Y298" i="16"/>
  <c r="Y63" i="16"/>
  <c r="Y79" i="16"/>
  <c r="Y530" i="16"/>
  <c r="Y2250" i="16"/>
  <c r="Y2238" i="16"/>
  <c r="Y2234" i="16"/>
  <c r="Y2012" i="16"/>
  <c r="Y1980" i="16"/>
  <c r="Y1976" i="16"/>
  <c r="Y1972" i="16"/>
  <c r="Y1964" i="16"/>
  <c r="Y1562" i="16"/>
  <c r="Y1558" i="16"/>
  <c r="Y1520" i="16"/>
  <c r="Y1481" i="16"/>
  <c r="Y1406" i="16"/>
  <c r="Y1398" i="16"/>
  <c r="Y1394" i="16"/>
  <c r="Y1168" i="16"/>
  <c r="Y1164" i="16"/>
  <c r="Y1156" i="16"/>
  <c r="Y1132" i="16"/>
  <c r="Y1120" i="16"/>
  <c r="Y1104" i="16"/>
  <c r="Y1096" i="16"/>
  <c r="Y1092" i="16"/>
  <c r="Y895" i="16"/>
  <c r="Y891" i="16"/>
  <c r="Y2292" i="16"/>
  <c r="S2292" i="16"/>
  <c r="Y72" i="16"/>
  <c r="Y333" i="16"/>
  <c r="Y486" i="16"/>
  <c r="Y211" i="16"/>
  <c r="Y26" i="16"/>
  <c r="Y352" i="16"/>
  <c r="Y52" i="16"/>
  <c r="Y41" i="16"/>
  <c r="Y269" i="16"/>
  <c r="Y130" i="16"/>
  <c r="Y104" i="16"/>
  <c r="Y59" i="16"/>
  <c r="Y297" i="16"/>
  <c r="Y257" i="16"/>
  <c r="Y332" i="16"/>
  <c r="Y65" i="16"/>
  <c r="Y131" i="16"/>
  <c r="Y55" i="16"/>
  <c r="Y2455" i="16"/>
  <c r="Y2447" i="16"/>
  <c r="Y2443" i="16"/>
  <c r="Y2411" i="16"/>
  <c r="Y2407" i="16"/>
  <c r="Y2403" i="16"/>
  <c r="Y2372" i="16"/>
  <c r="Y2368" i="16"/>
  <c r="Y2364" i="16"/>
  <c r="Y2196" i="16"/>
  <c r="Y2192" i="16"/>
  <c r="Y2188" i="16"/>
  <c r="Y2184" i="16"/>
  <c r="Y2179" i="16"/>
  <c r="Y2085" i="16"/>
  <c r="Y2078" i="16"/>
  <c r="Y2062" i="16"/>
  <c r="Y2058" i="16"/>
  <c r="Y2038" i="16"/>
  <c r="Y2030" i="16"/>
  <c r="Y1956" i="16"/>
  <c r="Y1886" i="16"/>
  <c r="Y1882" i="16"/>
  <c r="Y1878" i="16"/>
  <c r="Y1874" i="16"/>
  <c r="Y1870" i="16"/>
  <c r="Y1866" i="16"/>
  <c r="Y1854" i="16"/>
  <c r="Y1846" i="16"/>
  <c r="Y1646" i="16"/>
  <c r="Y1642" i="16"/>
  <c r="Y1638" i="16"/>
  <c r="Y1634" i="16"/>
  <c r="Y1555" i="16"/>
  <c r="Y1501" i="16"/>
  <c r="Y1493" i="16"/>
  <c r="Y1466" i="16"/>
  <c r="Y1462" i="16"/>
  <c r="Y1458" i="16"/>
  <c r="Y1454" i="16"/>
  <c r="Y1450" i="16"/>
  <c r="Y1440" i="16"/>
  <c r="Y1436" i="16"/>
  <c r="Y1432" i="16"/>
  <c r="Y1428" i="16"/>
  <c r="Y1420" i="16"/>
  <c r="Y1341" i="16"/>
  <c r="Y1155" i="16"/>
  <c r="Y2177" i="16"/>
  <c r="Y2144" i="16"/>
  <c r="Y2136" i="16"/>
  <c r="G2129" i="16"/>
  <c r="Y2109" i="16"/>
  <c r="Y2105" i="16"/>
  <c r="Y1817" i="16"/>
  <c r="Y1810" i="16"/>
  <c r="Y1802" i="16"/>
  <c r="Y1792" i="16"/>
  <c r="Y1776" i="16"/>
  <c r="Y1753" i="16"/>
  <c r="Y1256" i="16"/>
  <c r="G1252" i="16"/>
  <c r="Y453" i="16"/>
  <c r="Y155" i="16"/>
  <c r="Y338" i="16"/>
  <c r="Y236" i="16"/>
  <c r="Y153" i="16"/>
  <c r="Y69" i="16"/>
  <c r="Y150" i="16"/>
  <c r="Y283" i="16"/>
  <c r="Y280" i="16"/>
  <c r="Y491" i="16"/>
  <c r="Y400" i="16"/>
  <c r="Y328" i="16"/>
  <c r="Y58" i="16"/>
  <c r="Y432" i="16"/>
  <c r="Y201" i="16"/>
  <c r="Y2496" i="16"/>
  <c r="Y2492" i="16"/>
  <c r="Y2488" i="16"/>
  <c r="Y2391" i="16"/>
  <c r="Y2172" i="16"/>
  <c r="Y2068" i="16"/>
  <c r="Y2064" i="16"/>
  <c r="Y2060" i="16"/>
  <c r="Y2028" i="16"/>
  <c r="Y2020" i="16"/>
  <c r="Y2017" i="16"/>
  <c r="Y2009" i="16"/>
  <c r="Y1958" i="16"/>
  <c r="Y1954" i="16"/>
  <c r="Y1897" i="16"/>
  <c r="Y1893" i="16"/>
  <c r="Y1889" i="16"/>
  <c r="Y1885" i="16"/>
  <c r="Y1881" i="16"/>
  <c r="Y1869" i="16"/>
  <c r="Y1838" i="16"/>
  <c r="Y1834" i="16"/>
  <c r="Y1739" i="16"/>
  <c r="Y1732" i="16"/>
  <c r="Y1673" i="16"/>
  <c r="Y1616" i="16"/>
  <c r="Y1534" i="16"/>
  <c r="Y1530" i="16"/>
  <c r="Y1526" i="16"/>
  <c r="Y1522" i="16"/>
  <c r="Y1511" i="16"/>
  <c r="Y1507" i="16"/>
  <c r="Y1503" i="16"/>
  <c r="Y1456" i="16"/>
  <c r="Y1418" i="16"/>
  <c r="Y1414" i="16"/>
  <c r="Y1375" i="16"/>
  <c r="Y2494" i="16"/>
  <c r="Y2478" i="16"/>
  <c r="Y2470" i="16"/>
  <c r="Y2466" i="16"/>
  <c r="Y2442" i="16"/>
  <c r="Y2390" i="16"/>
  <c r="Y2378" i="16"/>
  <c r="Y2354" i="16"/>
  <c r="Y2335" i="16"/>
  <c r="Y2182" i="16"/>
  <c r="Y2171" i="16"/>
  <c r="Y2142" i="16"/>
  <c r="Y2131" i="16"/>
  <c r="Y2127" i="16"/>
  <c r="Y2111" i="16"/>
  <c r="Y2107" i="16"/>
  <c r="Y2081" i="16"/>
  <c r="Y1975" i="16"/>
  <c r="Y1971" i="16"/>
  <c r="Y1906" i="16"/>
  <c r="Y1852" i="16"/>
  <c r="Y1583" i="16"/>
  <c r="Y1495" i="16"/>
  <c r="G1487" i="16"/>
  <c r="Y1287" i="16"/>
  <c r="Y1257" i="16"/>
  <c r="Y1253" i="16"/>
  <c r="Y1232" i="16"/>
  <c r="Y1228" i="16"/>
  <c r="Y1224" i="16"/>
  <c r="Y1165" i="16"/>
  <c r="Y830" i="16"/>
  <c r="Y720" i="16"/>
  <c r="Y705" i="16"/>
  <c r="Y617" i="16"/>
  <c r="Y596" i="16"/>
  <c r="Y572" i="16"/>
  <c r="Y1371" i="16"/>
  <c r="Y1363" i="16"/>
  <c r="Y1355" i="16"/>
  <c r="Y1351" i="16"/>
  <c r="Y1223" i="16"/>
  <c r="Y1204" i="16"/>
  <c r="Y1174" i="16"/>
  <c r="Y1170" i="16"/>
  <c r="Y1123" i="16"/>
  <c r="Y1111" i="16"/>
  <c r="Y1107" i="16"/>
  <c r="Y1080" i="16"/>
  <c r="Y1076" i="16"/>
  <c r="Y1072" i="16"/>
  <c r="Y1061" i="16"/>
  <c r="Y1057" i="16"/>
  <c r="Y970" i="16"/>
  <c r="Y966" i="16"/>
  <c r="Y962" i="16"/>
  <c r="Y880" i="16"/>
  <c r="Y872" i="16"/>
  <c r="Y798" i="16"/>
  <c r="Y794" i="16"/>
  <c r="Y790" i="16"/>
  <c r="Y771" i="16"/>
  <c r="Y679" i="16"/>
  <c r="Y672" i="16"/>
  <c r="Y668" i="16"/>
  <c r="Y652" i="16"/>
  <c r="Y648" i="16"/>
  <c r="Y637" i="16"/>
  <c r="Y633" i="16"/>
  <c r="Y629" i="16"/>
  <c r="Y583" i="16"/>
  <c r="Y579" i="16"/>
  <c r="Y2481" i="16"/>
  <c r="Y2393" i="16"/>
  <c r="Y2291" i="16"/>
  <c r="Y2269" i="16"/>
  <c r="Y2118" i="16"/>
  <c r="Y1992" i="16"/>
  <c r="Y1981" i="16"/>
  <c r="Y1961" i="16"/>
  <c r="Y1744" i="16"/>
  <c r="Y1725" i="16"/>
  <c r="Y1697" i="16"/>
  <c r="Y1681" i="16"/>
  <c r="Y1596" i="16"/>
  <c r="Y1508" i="16"/>
  <c r="Y1388" i="16"/>
  <c r="Y1376" i="16"/>
  <c r="Y1372" i="16"/>
  <c r="Y1225" i="16"/>
  <c r="Y1209" i="16"/>
  <c r="Y1110" i="16"/>
  <c r="Y1059" i="16"/>
  <c r="Y997" i="16"/>
  <c r="Y934" i="16"/>
  <c r="Y894" i="16"/>
  <c r="Y878" i="16"/>
  <c r="Y719" i="16"/>
  <c r="E336" i="16"/>
  <c r="I336" i="16"/>
  <c r="J336" i="16"/>
  <c r="J50" i="16"/>
  <c r="F50" i="16"/>
  <c r="D2097" i="16"/>
  <c r="E2097" i="16"/>
  <c r="U2097" i="16" s="1"/>
  <c r="H1291" i="16"/>
  <c r="E1291" i="16"/>
  <c r="D1291" i="16"/>
  <c r="H1272" i="16"/>
  <c r="G1272" i="16"/>
  <c r="E1176" i="16"/>
  <c r="J1176" i="16"/>
  <c r="D1176" i="16"/>
  <c r="U1176" i="16" s="1"/>
  <c r="H1176" i="16"/>
  <c r="I1176" i="16"/>
  <c r="I960" i="16"/>
  <c r="E960" i="16"/>
  <c r="D843" i="16"/>
  <c r="F843" i="16"/>
  <c r="H843" i="16"/>
  <c r="E784" i="16"/>
  <c r="H784" i="16"/>
  <c r="D784" i="16"/>
  <c r="U784" i="16" s="1"/>
  <c r="I784" i="16"/>
  <c r="F784" i="16"/>
  <c r="G784" i="16"/>
  <c r="J784" i="16"/>
  <c r="I657" i="16"/>
  <c r="F657" i="16"/>
  <c r="J590" i="16"/>
  <c r="D590" i="16"/>
  <c r="F452" i="16"/>
  <c r="J413" i="16"/>
  <c r="D413" i="16"/>
  <c r="H399" i="16"/>
  <c r="E399" i="16"/>
  <c r="D399" i="16"/>
  <c r="G399" i="16"/>
  <c r="F2459" i="16"/>
  <c r="H2459" i="16"/>
  <c r="J2459" i="16"/>
  <c r="H2219" i="16"/>
  <c r="D2219" i="16"/>
  <c r="H1994" i="16"/>
  <c r="D1994" i="16"/>
  <c r="F1994" i="16"/>
  <c r="E1994" i="16"/>
  <c r="I1994" i="16"/>
  <c r="I1798" i="16"/>
  <c r="D1798" i="16"/>
  <c r="J1798" i="16"/>
  <c r="E1765" i="16"/>
  <c r="F1765" i="16"/>
  <c r="H1765" i="16"/>
  <c r="J1765" i="16"/>
  <c r="D1765" i="16"/>
  <c r="I1765" i="16"/>
  <c r="G1264" i="16"/>
  <c r="F1264" i="16"/>
  <c r="E1264" i="16"/>
  <c r="J1264" i="16"/>
  <c r="H1264" i="16"/>
  <c r="I1264" i="16"/>
  <c r="D1264" i="16"/>
  <c r="E1164" i="16"/>
  <c r="G235" i="16"/>
  <c r="E235" i="16"/>
  <c r="H249" i="16"/>
  <c r="E249" i="16"/>
  <c r="D10" i="16"/>
  <c r="F10" i="16"/>
  <c r="G1238" i="16"/>
  <c r="D1238" i="16"/>
  <c r="G1598" i="16"/>
  <c r="E2377" i="16"/>
  <c r="E287" i="16"/>
  <c r="J2361" i="16"/>
  <c r="G286" i="16"/>
  <c r="F286" i="16"/>
  <c r="F560" i="16"/>
  <c r="G802" i="16"/>
  <c r="E802" i="16"/>
  <c r="I802" i="16"/>
  <c r="F2349" i="16"/>
  <c r="D2349" i="16"/>
  <c r="D2206" i="16"/>
  <c r="E2206" i="16"/>
  <c r="J2206" i="16"/>
  <c r="I1346" i="16"/>
  <c r="H1346" i="16"/>
  <c r="D1832" i="16"/>
  <c r="E1832" i="16"/>
  <c r="G2147" i="16"/>
  <c r="J2147" i="16"/>
  <c r="H2272" i="16"/>
  <c r="D2272" i="16"/>
  <c r="G2272" i="16"/>
  <c r="J2293" i="16"/>
  <c r="E2293" i="16"/>
  <c r="G962" i="16"/>
  <c r="E962" i="16"/>
  <c r="D962" i="16"/>
  <c r="J1000" i="16"/>
  <c r="I1000" i="16"/>
  <c r="I1744" i="16"/>
  <c r="E1744" i="16"/>
  <c r="I1868" i="16"/>
  <c r="H1868" i="16"/>
  <c r="G2475" i="16"/>
  <c r="H2475" i="16"/>
  <c r="H1134" i="16"/>
  <c r="D1134" i="16"/>
  <c r="E1231" i="16"/>
  <c r="I1231" i="16"/>
  <c r="E469" i="16"/>
  <c r="J469" i="16"/>
  <c r="H1088" i="16"/>
  <c r="D1088" i="16"/>
  <c r="D1662" i="16"/>
  <c r="I1662" i="16"/>
  <c r="F886" i="16"/>
  <c r="I886" i="16"/>
  <c r="G886" i="16"/>
  <c r="G1888" i="16"/>
  <c r="F1888" i="16"/>
  <c r="J1888" i="16"/>
  <c r="G823" i="16"/>
  <c r="F823" i="16"/>
  <c r="J823" i="16"/>
  <c r="G805" i="16"/>
  <c r="D805" i="16"/>
  <c r="E356" i="16"/>
  <c r="U356" i="16" s="1"/>
  <c r="J356" i="16"/>
  <c r="H356" i="16"/>
  <c r="F1202" i="16"/>
  <c r="H1202" i="16"/>
  <c r="G1202" i="16"/>
  <c r="H1020" i="16"/>
  <c r="I1020" i="16"/>
  <c r="E1020" i="16"/>
  <c r="I720" i="16"/>
  <c r="H720" i="16"/>
  <c r="D968" i="16"/>
  <c r="E968" i="16"/>
  <c r="I968" i="16"/>
  <c r="G1706" i="16"/>
  <c r="H2474" i="16"/>
  <c r="E2471" i="16"/>
  <c r="H2471" i="16"/>
  <c r="E2378" i="16"/>
  <c r="H2378" i="16"/>
  <c r="D2027" i="16"/>
  <c r="F2027" i="16"/>
  <c r="G2027" i="16"/>
  <c r="G2413" i="16"/>
  <c r="E2413" i="16"/>
  <c r="I2413" i="16"/>
  <c r="J2413" i="16"/>
  <c r="F2455" i="16"/>
  <c r="G2455" i="16"/>
  <c r="H1399" i="16"/>
  <c r="F1810" i="16"/>
  <c r="H1810" i="16"/>
  <c r="H1966" i="16"/>
  <c r="J1966" i="16"/>
  <c r="E2144" i="16"/>
  <c r="H2144" i="16"/>
  <c r="E1050" i="16"/>
  <c r="H1050" i="16"/>
  <c r="I1050" i="16"/>
  <c r="D1081" i="16"/>
  <c r="H1081" i="16"/>
  <c r="J1081" i="16"/>
  <c r="G1081" i="16"/>
  <c r="I1081" i="16"/>
  <c r="G1101" i="16"/>
  <c r="H1101" i="16"/>
  <c r="J1101" i="16"/>
  <c r="F1101" i="16"/>
  <c r="I1125" i="16"/>
  <c r="F1125" i="16"/>
  <c r="J1133" i="16"/>
  <c r="E1133" i="16"/>
  <c r="F1141" i="16"/>
  <c r="G1141" i="16"/>
  <c r="E1141" i="16"/>
  <c r="E1388" i="16"/>
  <c r="G1388" i="16"/>
  <c r="D1388" i="16"/>
  <c r="F1416" i="16"/>
  <c r="D1416" i="16"/>
  <c r="G1507" i="16"/>
  <c r="D1507" i="16"/>
  <c r="H1507" i="16"/>
  <c r="F1759" i="16"/>
  <c r="E1759" i="16"/>
  <c r="D1759" i="16"/>
  <c r="J1759" i="16"/>
  <c r="J1799" i="16"/>
  <c r="E1799" i="16"/>
  <c r="G1799" i="16"/>
  <c r="H1799" i="16"/>
  <c r="J461" i="16"/>
  <c r="D461" i="16"/>
  <c r="J1043" i="16"/>
  <c r="D1094" i="16"/>
  <c r="G1094" i="16"/>
  <c r="I2114" i="16"/>
  <c r="H2114" i="16"/>
  <c r="E2114" i="16"/>
  <c r="G1918" i="16"/>
  <c r="J1918" i="16"/>
  <c r="D1918" i="16"/>
  <c r="J1374" i="16"/>
  <c r="I1374" i="16"/>
  <c r="J2214" i="16"/>
  <c r="H2214" i="16"/>
  <c r="F2214" i="16"/>
  <c r="G2486" i="16"/>
  <c r="D2486" i="16"/>
  <c r="H381" i="16"/>
  <c r="J381" i="16"/>
  <c r="I1107" i="16"/>
  <c r="J1107" i="16"/>
  <c r="G1107" i="16"/>
  <c r="E1107" i="16"/>
  <c r="J939" i="16"/>
  <c r="D939" i="16"/>
  <c r="D712" i="16"/>
  <c r="G712" i="16"/>
  <c r="G869" i="16"/>
  <c r="E869" i="16"/>
  <c r="I869" i="16"/>
  <c r="J2240" i="16"/>
  <c r="D2240" i="16"/>
  <c r="F2240" i="16"/>
  <c r="I271" i="16"/>
  <c r="H271" i="16"/>
  <c r="G384" i="16"/>
  <c r="E384" i="16"/>
  <c r="S501" i="16"/>
  <c r="S529" i="16"/>
  <c r="G529" i="16"/>
  <c r="Y511" i="16"/>
  <c r="S511" i="16"/>
  <c r="J511" i="16" s="1"/>
  <c r="S460" i="16"/>
  <c r="G460" i="16" s="1"/>
  <c r="S429" i="16"/>
  <c r="D429" i="16" s="1"/>
  <c r="Y429" i="16"/>
  <c r="J416" i="16"/>
  <c r="E416" i="16"/>
  <c r="D416" i="16"/>
  <c r="I416" i="16"/>
  <c r="F400" i="16"/>
  <c r="I400" i="16"/>
  <c r="H348" i="16"/>
  <c r="D348" i="16"/>
  <c r="J348" i="16"/>
  <c r="I348" i="16"/>
  <c r="Y324" i="16"/>
  <c r="S324" i="16"/>
  <c r="D324" i="16" s="1"/>
  <c r="S277" i="16"/>
  <c r="G277" i="16" s="1"/>
  <c r="Y277" i="16"/>
  <c r="E217" i="16"/>
  <c r="J217" i="16"/>
  <c r="Y174" i="16"/>
  <c r="S174" i="16"/>
  <c r="S161" i="16"/>
  <c r="G161" i="16"/>
  <c r="F147" i="16"/>
  <c r="J147" i="16"/>
  <c r="D133" i="16"/>
  <c r="H133" i="16"/>
  <c r="S117" i="16"/>
  <c r="D117" i="16"/>
  <c r="Y117" i="16"/>
  <c r="I94" i="16"/>
  <c r="J94" i="16"/>
  <c r="H85" i="16"/>
  <c r="F85" i="16"/>
  <c r="S2412" i="16"/>
  <c r="E2412" i="16" s="1"/>
  <c r="Y2412" i="16"/>
  <c r="S2408" i="16"/>
  <c r="H2408" i="16"/>
  <c r="Y2408" i="16"/>
  <c r="S2396" i="16"/>
  <c r="J2396" i="16" s="1"/>
  <c r="S2264" i="16"/>
  <c r="Y2264" i="16"/>
  <c r="S2257" i="16"/>
  <c r="G2257" i="16" s="1"/>
  <c r="Y2257" i="16"/>
  <c r="Y2189" i="16"/>
  <c r="S2189" i="16"/>
  <c r="F2189" i="16" s="1"/>
  <c r="Y2185" i="16"/>
  <c r="S2185" i="16"/>
  <c r="E2165" i="16"/>
  <c r="J2165" i="16"/>
  <c r="Y2161" i="16"/>
  <c r="E2157" i="16"/>
  <c r="F2157" i="16"/>
  <c r="Y2101" i="16"/>
  <c r="S2101" i="16"/>
  <c r="J2101" i="16" s="1"/>
  <c r="Y2090" i="16"/>
  <c r="S2086" i="16"/>
  <c r="G2086" i="16"/>
  <c r="S2079" i="16"/>
  <c r="E2079" i="16"/>
  <c r="Y2079" i="16"/>
  <c r="Y2075" i="16"/>
  <c r="S2075" i="16"/>
  <c r="S1948" i="16"/>
  <c r="Y1948" i="16"/>
  <c r="Y1426" i="16"/>
  <c r="S1426" i="16"/>
  <c r="G1426" i="16"/>
  <c r="S1411" i="16"/>
  <c r="Y1411" i="16"/>
  <c r="S1407" i="16"/>
  <c r="G1407" i="16"/>
  <c r="Y1407" i="16"/>
  <c r="S1309" i="16"/>
  <c r="J1309" i="16" s="1"/>
  <c r="Y1309" i="16"/>
  <c r="F1298" i="16"/>
  <c r="I1298" i="16"/>
  <c r="J1298" i="16"/>
  <c r="D1298" i="16"/>
  <c r="U1298" i="16" s="1"/>
  <c r="D1279" i="16"/>
  <c r="I1279" i="16"/>
  <c r="S1268" i="16"/>
  <c r="Y1268" i="16"/>
  <c r="Y1236" i="16"/>
  <c r="S1236" i="16"/>
  <c r="F1236" i="16" s="1"/>
  <c r="S1220" i="16"/>
  <c r="Y1220" i="16"/>
  <c r="S1196" i="16"/>
  <c r="Y1196" i="16"/>
  <c r="S1192" i="16"/>
  <c r="Y1192" i="16"/>
  <c r="E1161" i="16"/>
  <c r="H1161" i="16"/>
  <c r="D1161" i="16"/>
  <c r="S976" i="16"/>
  <c r="G976" i="16"/>
  <c r="Y976" i="16"/>
  <c r="S839" i="16"/>
  <c r="H839" i="16" s="1"/>
  <c r="Y839" i="16"/>
  <c r="S831" i="16"/>
  <c r="H831" i="16"/>
  <c r="Y831" i="16"/>
  <c r="S827" i="16"/>
  <c r="G827" i="16" s="1"/>
  <c r="H827" i="16"/>
  <c r="Y827" i="16"/>
  <c r="Y815" i="16"/>
  <c r="S815" i="16"/>
  <c r="H815" i="16"/>
  <c r="S811" i="16"/>
  <c r="S803" i="16"/>
  <c r="G803" i="16" s="1"/>
  <c r="Y792" i="16"/>
  <c r="S792" i="16"/>
  <c r="G792" i="16"/>
  <c r="Y780" i="16"/>
  <c r="S780" i="16"/>
  <c r="Y776" i="16"/>
  <c r="S776" i="16"/>
  <c r="G776" i="16" s="1"/>
  <c r="S772" i="16"/>
  <c r="Y772" i="16"/>
  <c r="S768" i="16"/>
  <c r="G768" i="16" s="1"/>
  <c r="Y764" i="16"/>
  <c r="Y738" i="16"/>
  <c r="S738" i="16"/>
  <c r="F738" i="16" s="1"/>
  <c r="S735" i="16"/>
  <c r="G735" i="16" s="1"/>
  <c r="Y728" i="16"/>
  <c r="S728" i="16"/>
  <c r="S722" i="16"/>
  <c r="Y722" i="16"/>
  <c r="Y715" i="16"/>
  <c r="S715" i="16"/>
  <c r="J715" i="16"/>
  <c r="S677" i="16"/>
  <c r="G677" i="16"/>
  <c r="Y677" i="16"/>
  <c r="S649" i="16"/>
  <c r="G649" i="16" s="1"/>
  <c r="Y649" i="16"/>
  <c r="G615" i="16"/>
  <c r="E615" i="16"/>
  <c r="H612" i="16"/>
  <c r="E612" i="16"/>
  <c r="I612" i="16"/>
  <c r="H594" i="16"/>
  <c r="E594" i="16"/>
  <c r="Y580" i="16"/>
  <c r="S580" i="16"/>
  <c r="G580" i="16"/>
  <c r="S559" i="16"/>
  <c r="Y559" i="16"/>
  <c r="S544" i="16"/>
  <c r="Y544" i="16"/>
  <c r="S540" i="16"/>
  <c r="I540" i="16"/>
  <c r="Y540" i="16"/>
  <c r="D7" i="16"/>
  <c r="F7" i="16"/>
  <c r="F249" i="16"/>
  <c r="D1452" i="16"/>
  <c r="H154" i="16"/>
  <c r="E1283" i="16"/>
  <c r="D286" i="16"/>
  <c r="I552" i="16"/>
  <c r="I1679" i="16"/>
  <c r="J1238" i="16"/>
  <c r="F1238" i="16"/>
  <c r="D2361" i="16"/>
  <c r="D560" i="16"/>
  <c r="I2035" i="16"/>
  <c r="D802" i="16"/>
  <c r="I175" i="16"/>
  <c r="D2009" i="16"/>
  <c r="F2001" i="16"/>
  <c r="E669" i="16"/>
  <c r="Y2396" i="16"/>
  <c r="Y1937" i="16"/>
  <c r="I2027" i="16"/>
  <c r="I939" i="16"/>
  <c r="G1759" i="16"/>
  <c r="G1161" i="16"/>
  <c r="H1838" i="16"/>
  <c r="J1838" i="16"/>
  <c r="D2378" i="16"/>
  <c r="U2378" i="16" s="1"/>
  <c r="I44" i="16"/>
  <c r="E2180" i="16"/>
  <c r="G618" i="16"/>
  <c r="D549" i="16"/>
  <c r="E2147" i="16"/>
  <c r="I391" i="16"/>
  <c r="S350" i="16"/>
  <c r="G350" i="16" s="1"/>
  <c r="F257" i="16"/>
  <c r="J257" i="16"/>
  <c r="J1080" i="16"/>
  <c r="D2144" i="16"/>
  <c r="H2111" i="16"/>
  <c r="H645" i="16"/>
  <c r="J1134" i="16"/>
  <c r="F2471" i="16"/>
  <c r="G883" i="16"/>
  <c r="G62" i="10"/>
  <c r="D615" i="16"/>
  <c r="D1318" i="16"/>
  <c r="F1328" i="16"/>
  <c r="I1328" i="16"/>
  <c r="I1827" i="16"/>
  <c r="F1827" i="16"/>
  <c r="G1827" i="16"/>
  <c r="E1493" i="16"/>
  <c r="H2455" i="16"/>
  <c r="F1966" i="16"/>
  <c r="F968" i="16"/>
  <c r="D618" i="16"/>
  <c r="D2405" i="16"/>
  <c r="S1232" i="16"/>
  <c r="E1232" i="16" s="1"/>
  <c r="Y552" i="16"/>
  <c r="D771" i="16"/>
  <c r="J771" i="16"/>
  <c r="S1228" i="16"/>
  <c r="F1246" i="16"/>
  <c r="E1279" i="16"/>
  <c r="S1287" i="16"/>
  <c r="J1287" i="16" s="1"/>
  <c r="J1395" i="16"/>
  <c r="E1125" i="16"/>
  <c r="J582" i="16"/>
  <c r="I356" i="16"/>
  <c r="Y2129" i="16"/>
  <c r="Y501" i="16"/>
  <c r="Y304" i="16"/>
  <c r="H1314" i="16"/>
  <c r="I1202" i="16"/>
  <c r="I2272" i="16"/>
  <c r="S661" i="16"/>
  <c r="J661" i="16" s="1"/>
  <c r="S673" i="16"/>
  <c r="G859" i="16"/>
  <c r="F859" i="16"/>
  <c r="H1298" i="16"/>
  <c r="I1322" i="16"/>
  <c r="F1443" i="16"/>
  <c r="G1443" i="16"/>
  <c r="H1920" i="16"/>
  <c r="G1920" i="16"/>
  <c r="G2162" i="16"/>
  <c r="G94" i="16"/>
  <c r="J133" i="16"/>
  <c r="G236" i="16"/>
  <c r="I236" i="16"/>
  <c r="E823" i="16"/>
  <c r="G1662" i="16"/>
  <c r="G7" i="16"/>
  <c r="G1425" i="16"/>
  <c r="D1425" i="16"/>
  <c r="H1425" i="16"/>
  <c r="G2061" i="16"/>
  <c r="D2061" i="16"/>
  <c r="S2388" i="16"/>
  <c r="G2388" i="16" s="1"/>
  <c r="S186" i="16"/>
  <c r="I186" i="16" s="1"/>
  <c r="G46" i="16"/>
  <c r="D46" i="16"/>
  <c r="J962" i="16"/>
  <c r="G1832" i="16"/>
  <c r="E1346" i="16"/>
  <c r="H1686" i="16"/>
  <c r="H2360" i="16"/>
  <c r="J1802" i="16"/>
  <c r="G2293" i="16"/>
  <c r="F2272" i="16"/>
  <c r="F1744" i="16"/>
  <c r="D2147" i="16"/>
  <c r="U2147" i="16" s="1"/>
  <c r="J1538" i="16"/>
  <c r="J1231" i="16"/>
  <c r="G469" i="16"/>
  <c r="D1868" i="16"/>
  <c r="J680" i="16"/>
  <c r="D582" i="16"/>
  <c r="G2206" i="16"/>
  <c r="D634" i="16"/>
  <c r="E1134" i="16"/>
  <c r="U1134" i="16" s="1"/>
  <c r="E1888" i="16"/>
  <c r="F805" i="16"/>
  <c r="E805" i="16"/>
  <c r="D2225" i="16"/>
  <c r="H1888" i="16"/>
  <c r="D886" i="16"/>
  <c r="F217" i="16"/>
  <c r="D2111" i="16"/>
  <c r="G720" i="16"/>
  <c r="I823" i="16"/>
  <c r="D1577" i="16"/>
  <c r="D1020" i="16"/>
  <c r="U1020" i="16" s="1"/>
  <c r="D2471" i="16"/>
  <c r="H1133" i="16"/>
  <c r="J1810" i="16"/>
  <c r="H1225" i="16"/>
  <c r="D2105" i="16"/>
  <c r="U2105" i="16" s="1"/>
  <c r="H461" i="16"/>
  <c r="D2214" i="16"/>
  <c r="J2142" i="16"/>
  <c r="J615" i="16"/>
  <c r="D363" i="16"/>
  <c r="I2278" i="16"/>
  <c r="H1155" i="16"/>
  <c r="D1101" i="16"/>
  <c r="E1314" i="16"/>
  <c r="G925" i="16"/>
  <c r="F1155" i="16"/>
  <c r="D1107" i="16"/>
  <c r="H2293" i="16"/>
  <c r="F1161" i="16"/>
  <c r="J594" i="16"/>
  <c r="G1787" i="16"/>
  <c r="H416" i="16"/>
  <c r="D1141" i="16"/>
  <c r="H925" i="16"/>
  <c r="Y50" i="16"/>
  <c r="E2227" i="16"/>
  <c r="D2227" i="16"/>
  <c r="I367" i="16"/>
  <c r="G367" i="16"/>
  <c r="I32" i="16"/>
  <c r="G32" i="16"/>
  <c r="E32" i="16"/>
  <c r="J32" i="16"/>
  <c r="F1353" i="16"/>
  <c r="I1353" i="16"/>
  <c r="H1467" i="16"/>
  <c r="J1467" i="16"/>
  <c r="J2333" i="16"/>
  <c r="F2333" i="16"/>
  <c r="S2392" i="16"/>
  <c r="S2448" i="16"/>
  <c r="G2448" i="16" s="1"/>
  <c r="F303" i="16"/>
  <c r="D303" i="16"/>
  <c r="U303" i="16" s="1"/>
  <c r="H303" i="16"/>
  <c r="S2177" i="16"/>
  <c r="H2386" i="16"/>
  <c r="J2386" i="16"/>
  <c r="I142" i="16"/>
  <c r="D142" i="16"/>
  <c r="F490" i="16"/>
  <c r="H490" i="16"/>
  <c r="G521" i="16"/>
  <c r="E521" i="16"/>
  <c r="I1499" i="16"/>
  <c r="J1499" i="16"/>
  <c r="E1499" i="16"/>
  <c r="I1889" i="16"/>
  <c r="G1889" i="16"/>
  <c r="H1889" i="16"/>
  <c r="I2288" i="16"/>
  <c r="J1603" i="16"/>
  <c r="E1603" i="16"/>
  <c r="F1603" i="16"/>
  <c r="G1031" i="16"/>
  <c r="I1584" i="16"/>
  <c r="H1428" i="16"/>
  <c r="F1428" i="16"/>
  <c r="I2358" i="16"/>
  <c r="J2358" i="16"/>
  <c r="D1731" i="16"/>
  <c r="I1731" i="16"/>
  <c r="J2106" i="16"/>
  <c r="I2106" i="16"/>
  <c r="G2106" i="16"/>
  <c r="I999" i="16"/>
  <c r="J999" i="16"/>
  <c r="G999" i="16"/>
  <c r="E1373" i="16"/>
  <c r="F1295" i="16"/>
  <c r="G110" i="16"/>
  <c r="H110" i="16"/>
  <c r="I1558" i="16"/>
  <c r="J1558" i="16"/>
  <c r="D2376" i="16"/>
  <c r="E2376" i="16"/>
  <c r="H2376" i="16"/>
  <c r="I184" i="16"/>
  <c r="E184" i="16"/>
  <c r="G184" i="16"/>
  <c r="H14" i="16"/>
  <c r="D14" i="16"/>
  <c r="H1064" i="16"/>
  <c r="J1064" i="16"/>
  <c r="E1064" i="16"/>
  <c r="I1064" i="16"/>
  <c r="J1949" i="16"/>
  <c r="H1949" i="16"/>
  <c r="I2320" i="16"/>
  <c r="E2320" i="16"/>
  <c r="U2320" i="16" s="1"/>
  <c r="Y732" i="16"/>
  <c r="E809" i="16"/>
  <c r="F809" i="16"/>
  <c r="D809" i="16"/>
  <c r="U809" i="16" s="1"/>
  <c r="J809" i="16"/>
  <c r="E824" i="16"/>
  <c r="D824" i="16"/>
  <c r="F824" i="16"/>
  <c r="I858" i="16"/>
  <c r="D858" i="16"/>
  <c r="H858" i="16"/>
  <c r="G1682" i="16"/>
  <c r="H1682" i="16"/>
  <c r="I1911" i="16"/>
  <c r="E1911" i="16"/>
  <c r="F1753" i="16"/>
  <c r="E1753" i="16"/>
  <c r="U1753" i="16" s="1"/>
  <c r="S764" i="16"/>
  <c r="I2002" i="16"/>
  <c r="J2002" i="16"/>
  <c r="D2002" i="16"/>
  <c r="F966" i="16"/>
  <c r="I966" i="16"/>
  <c r="H1143" i="16"/>
  <c r="F1143" i="16"/>
  <c r="J1143" i="16"/>
  <c r="D1143" i="16"/>
  <c r="J1218" i="16"/>
  <c r="F1218" i="16"/>
  <c r="I1218" i="16"/>
  <c r="G1218" i="16"/>
  <c r="D1218" i="16"/>
  <c r="U1218" i="16" s="1"/>
  <c r="E1377" i="16"/>
  <c r="F1377" i="16"/>
  <c r="D1377" i="16"/>
  <c r="U1377" i="16" s="1"/>
  <c r="H1385" i="16"/>
  <c r="D1385" i="16"/>
  <c r="E1385" i="16"/>
  <c r="F1385" i="16"/>
  <c r="D1469" i="16"/>
  <c r="H1469" i="16"/>
  <c r="F1469" i="16"/>
  <c r="I1656" i="16"/>
  <c r="D1656" i="16"/>
  <c r="H1656" i="16"/>
  <c r="I1680" i="16"/>
  <c r="J1680" i="16"/>
  <c r="G1680" i="16"/>
  <c r="I2283" i="16"/>
  <c r="E2283" i="16"/>
  <c r="H2201" i="16"/>
  <c r="G2201" i="16"/>
  <c r="E2201" i="16"/>
  <c r="Y1403" i="16"/>
  <c r="S2161" i="16"/>
  <c r="F1006" i="16"/>
  <c r="H1006" i="16"/>
  <c r="J1149" i="16"/>
  <c r="G1149" i="16"/>
  <c r="E1149" i="16"/>
  <c r="D1149" i="16"/>
  <c r="Y1161" i="16"/>
  <c r="E40" i="16"/>
  <c r="U40" i="16" s="1"/>
  <c r="J40" i="16"/>
  <c r="F40" i="16"/>
  <c r="I40" i="16"/>
  <c r="E524" i="16"/>
  <c r="I524" i="16"/>
  <c r="D524" i="16"/>
  <c r="U524" i="16" s="1"/>
  <c r="E1170" i="16"/>
  <c r="H1170" i="16"/>
  <c r="H1743" i="16"/>
  <c r="D1743" i="16"/>
  <c r="J2143" i="16"/>
  <c r="E2143" i="16"/>
  <c r="G2247" i="16"/>
  <c r="D2247" i="16"/>
  <c r="I1717" i="16"/>
  <c r="E1717" i="16"/>
  <c r="E506" i="16"/>
  <c r="F2022" i="16"/>
  <c r="E2022" i="16"/>
  <c r="G2022" i="16"/>
  <c r="J2022" i="16"/>
  <c r="S2090" i="16"/>
  <c r="D2090" i="16" s="1"/>
  <c r="I2150" i="16"/>
  <c r="D2150" i="16"/>
  <c r="E2150" i="16"/>
  <c r="F1326" i="16"/>
  <c r="E1326" i="16"/>
  <c r="U1326" i="16" s="1"/>
  <c r="G1326" i="16"/>
  <c r="F1450" i="16"/>
  <c r="J1450" i="16"/>
  <c r="E1450" i="16"/>
  <c r="I1114" i="16"/>
  <c r="D1114" i="16"/>
  <c r="E1041" i="16"/>
  <c r="H1041" i="16"/>
  <c r="F1041" i="16"/>
  <c r="F798" i="16"/>
  <c r="J798" i="16"/>
  <c r="H252" i="16"/>
  <c r="F252" i="16"/>
  <c r="I252" i="16"/>
  <c r="I2138" i="16"/>
  <c r="D2138" i="16"/>
  <c r="F62" i="16"/>
  <c r="H62" i="16"/>
  <c r="F913" i="16"/>
  <c r="J913" i="16"/>
  <c r="S1188" i="16"/>
  <c r="E2420" i="16"/>
  <c r="G2420" i="16"/>
  <c r="H2420" i="16"/>
  <c r="E572" i="16"/>
  <c r="I572" i="16"/>
  <c r="S1184" i="16"/>
  <c r="D800" i="16"/>
  <c r="E800" i="16"/>
  <c r="I800" i="16"/>
  <c r="G800" i="16"/>
  <c r="Y398" i="16"/>
  <c r="Y214" i="16"/>
  <c r="Y172" i="16"/>
  <c r="S172" i="16"/>
  <c r="J128" i="16"/>
  <c r="H128" i="16"/>
  <c r="E128" i="16"/>
  <c r="S102" i="16"/>
  <c r="G102" i="16" s="1"/>
  <c r="S48" i="16"/>
  <c r="H48" i="16" s="1"/>
  <c r="Y48" i="16"/>
  <c r="I500" i="16"/>
  <c r="J500" i="16"/>
  <c r="E480" i="16"/>
  <c r="F480" i="16"/>
  <c r="S222" i="16"/>
  <c r="Y222" i="16"/>
  <c r="S194" i="16"/>
  <c r="F194" i="16"/>
  <c r="I164" i="16"/>
  <c r="Y2034" i="16"/>
  <c r="Y1322" i="16"/>
  <c r="Y1302" i="16"/>
  <c r="Y1291" i="16"/>
  <c r="Y1279" i="16"/>
  <c r="Y1176" i="16"/>
  <c r="Y1172" i="16"/>
  <c r="S2439" i="16"/>
  <c r="J2439" i="16"/>
  <c r="Y2439" i="16"/>
  <c r="S2435" i="16"/>
  <c r="G2427" i="16"/>
  <c r="E2427" i="16"/>
  <c r="I2427" i="16"/>
  <c r="F2427" i="16"/>
  <c r="S2419" i="16"/>
  <c r="G2419" i="16"/>
  <c r="S2383" i="16"/>
  <c r="G2383" i="16"/>
  <c r="Y2375" i="16"/>
  <c r="S2375" i="16"/>
  <c r="H2367" i="16"/>
  <c r="D2367" i="16"/>
  <c r="U2367" i="16" s="1"/>
  <c r="F2351" i="16"/>
  <c r="E2351" i="16"/>
  <c r="S2340" i="16"/>
  <c r="F2340" i="16"/>
  <c r="S2332" i="16"/>
  <c r="Y2332" i="16"/>
  <c r="E2328" i="16"/>
  <c r="U2328" i="16" s="1"/>
  <c r="I2328" i="16"/>
  <c r="I2303" i="16"/>
  <c r="F2303" i="16"/>
  <c r="J2303" i="16"/>
  <c r="D2303" i="16"/>
  <c r="H2300" i="16"/>
  <c r="F2300" i="16"/>
  <c r="S2286" i="16"/>
  <c r="E2275" i="16"/>
  <c r="D2271" i="16"/>
  <c r="J2271" i="16"/>
  <c r="I2267" i="16"/>
  <c r="J2267" i="16"/>
  <c r="S2256" i="16"/>
  <c r="S2252" i="16"/>
  <c r="G2252" i="16" s="1"/>
  <c r="S2249" i="16"/>
  <c r="I2249" i="16" s="1"/>
  <c r="F2245" i="16"/>
  <c r="E2245" i="16"/>
  <c r="D2223" i="16"/>
  <c r="J2223" i="16"/>
  <c r="D2215" i="16"/>
  <c r="E2215" i="16"/>
  <c r="F2215" i="16"/>
  <c r="D2211" i="16"/>
  <c r="F2211" i="16"/>
  <c r="E2211" i="16"/>
  <c r="S2207" i="16"/>
  <c r="Y2207" i="16"/>
  <c r="S2203" i="16"/>
  <c r="Y2203" i="16"/>
  <c r="Y2120" i="16"/>
  <c r="S2120" i="16"/>
  <c r="G2120" i="16"/>
  <c r="S2116" i="16"/>
  <c r="Y2116" i="16"/>
  <c r="S2025" i="16"/>
  <c r="Y2025" i="16"/>
  <c r="Y2021" i="16"/>
  <c r="S2021" i="16"/>
  <c r="S1998" i="16"/>
  <c r="H1998" i="16"/>
  <c r="S1986" i="16"/>
  <c r="Y1986" i="16"/>
  <c r="E1967" i="16"/>
  <c r="D1967" i="16"/>
  <c r="S1963" i="16"/>
  <c r="H1963" i="16"/>
  <c r="Y1963" i="16"/>
  <c r="Y1959" i="16"/>
  <c r="S1959" i="16"/>
  <c r="Y1833" i="16"/>
  <c r="S1833" i="16"/>
  <c r="S1829" i="16"/>
  <c r="Y1829" i="16"/>
  <c r="S1825" i="16"/>
  <c r="F1825" i="16" s="1"/>
  <c r="Y1825" i="16"/>
  <c r="Y1821" i="16"/>
  <c r="S1821" i="16"/>
  <c r="S1795" i="16"/>
  <c r="H1795" i="16"/>
  <c r="S1788" i="16"/>
  <c r="H1788" i="16"/>
  <c r="Y1780" i="16"/>
  <c r="S1780" i="16"/>
  <c r="E1768" i="16"/>
  <c r="J1768" i="16"/>
  <c r="G1768" i="16"/>
  <c r="S1761" i="16"/>
  <c r="Y1742" i="16"/>
  <c r="S1742" i="16"/>
  <c r="S1517" i="16"/>
  <c r="F1517" i="16"/>
  <c r="Y1517" i="16"/>
  <c r="S1510" i="16"/>
  <c r="G1510" i="16" s="1"/>
  <c r="Y1510" i="16"/>
  <c r="S1485" i="16"/>
  <c r="J1485" i="16"/>
  <c r="Y1485" i="16"/>
  <c r="G1481" i="16"/>
  <c r="J1481" i="16"/>
  <c r="Y1473" i="16"/>
  <c r="S1473" i="16"/>
  <c r="G1469" i="16"/>
  <c r="S1465" i="16"/>
  <c r="G1465" i="16"/>
  <c r="Y1465" i="16"/>
  <c r="S1453" i="16"/>
  <c r="G1453" i="16" s="1"/>
  <c r="Y1453" i="16"/>
  <c r="Y1445" i="16"/>
  <c r="S1445" i="16"/>
  <c r="G1441" i="16"/>
  <c r="S1437" i="16"/>
  <c r="G1437" i="16" s="1"/>
  <c r="Y1437" i="16"/>
  <c r="D1410" i="16"/>
  <c r="U1410" i="16" s="1"/>
  <c r="H1410" i="16"/>
  <c r="E1410" i="16"/>
  <c r="I1410" i="16"/>
  <c r="J1410" i="16"/>
  <c r="J1386" i="16"/>
  <c r="I1386" i="16"/>
  <c r="Y1378" i="16"/>
  <c r="S1378" i="16"/>
  <c r="S1370" i="16"/>
  <c r="D1370" i="16" s="1"/>
  <c r="Y1370" i="16"/>
  <c r="S1366" i="16"/>
  <c r="E1366" i="16"/>
  <c r="G1362" i="16"/>
  <c r="Y1358" i="16"/>
  <c r="S1340" i="16"/>
  <c r="I1340" i="16"/>
  <c r="Y1340" i="16"/>
  <c r="S1329" i="16"/>
  <c r="Y1329" i="16"/>
  <c r="S1325" i="16"/>
  <c r="E1325" i="16" s="1"/>
  <c r="Y1325" i="16"/>
  <c r="S1308" i="16"/>
  <c r="G1308" i="16"/>
  <c r="Y1308" i="16"/>
  <c r="S1249" i="16"/>
  <c r="D1242" i="16"/>
  <c r="H1242" i="16"/>
  <c r="E1242" i="16"/>
  <c r="Y1203" i="16"/>
  <c r="S1195" i="16"/>
  <c r="Y1195" i="16"/>
  <c r="H1175" i="16"/>
  <c r="D1175" i="16"/>
  <c r="U1175" i="16" s="1"/>
  <c r="S698" i="16"/>
  <c r="G698" i="16"/>
  <c r="Y698" i="16"/>
  <c r="E694" i="16"/>
  <c r="D694" i="16"/>
  <c r="J686" i="16"/>
  <c r="G686" i="16"/>
  <c r="G680" i="16"/>
  <c r="Y636" i="16"/>
  <c r="D632" i="16"/>
  <c r="J632" i="16"/>
  <c r="E632" i="16"/>
  <c r="S628" i="16"/>
  <c r="G628" i="16"/>
  <c r="Y628" i="16"/>
  <c r="S624" i="16"/>
  <c r="I624" i="16" s="1"/>
  <c r="F2183" i="16"/>
  <c r="J2183" i="16"/>
  <c r="D154" i="16"/>
  <c r="H155" i="16"/>
  <c r="F340" i="16"/>
  <c r="F358" i="16"/>
  <c r="Y1814" i="16"/>
  <c r="G2240" i="16"/>
  <c r="J75" i="16"/>
  <c r="H75" i="16"/>
  <c r="F410" i="16"/>
  <c r="E410" i="16"/>
  <c r="G2423" i="16"/>
  <c r="E1114" i="16"/>
  <c r="J1717" i="16"/>
  <c r="I490" i="16"/>
  <c r="J2146" i="16"/>
  <c r="H1256" i="16"/>
  <c r="G2460" i="16"/>
  <c r="G1175" i="16"/>
  <c r="E1282" i="16"/>
  <c r="D257" i="16"/>
  <c r="E1276" i="16"/>
  <c r="F771" i="16"/>
  <c r="D1969" i="16"/>
  <c r="G2004" i="16"/>
  <c r="I1238" i="16"/>
  <c r="E1827" i="16"/>
  <c r="D607" i="16"/>
  <c r="D570" i="16"/>
  <c r="I2349" i="16"/>
  <c r="J1175" i="16"/>
  <c r="G567" i="16"/>
  <c r="J2460" i="16"/>
  <c r="E391" i="16"/>
  <c r="F1425" i="16"/>
  <c r="G1036" i="16"/>
  <c r="F223" i="16"/>
  <c r="J802" i="16"/>
  <c r="H947" i="16"/>
  <c r="D430" i="16"/>
  <c r="U430" i="16" s="1"/>
  <c r="F236" i="16"/>
  <c r="D2051" i="16"/>
  <c r="E2009" i="16"/>
  <c r="I159" i="16"/>
  <c r="H2069" i="16"/>
  <c r="E913" i="16"/>
  <c r="E939" i="16"/>
  <c r="U939" i="16" s="1"/>
  <c r="I2247" i="16"/>
  <c r="J1787" i="16"/>
  <c r="I1161" i="16"/>
  <c r="J1050" i="16"/>
  <c r="J1656" i="16"/>
  <c r="E1972" i="16"/>
  <c r="G2219" i="16"/>
  <c r="D2245" i="16"/>
  <c r="G63" i="10"/>
  <c r="H2022" i="16"/>
  <c r="G1493" i="16"/>
  <c r="I615" i="16"/>
  <c r="G1661" i="16"/>
  <c r="F128" i="16"/>
  <c r="J2471" i="16"/>
  <c r="E2111" i="16"/>
  <c r="F645" i="16"/>
  <c r="G645" i="16"/>
  <c r="D1562" i="16"/>
  <c r="J2288" i="16"/>
  <c r="F2147" i="16"/>
  <c r="F1000" i="16"/>
  <c r="H2245" i="16"/>
  <c r="E375" i="16"/>
  <c r="D375" i="16"/>
  <c r="D360" i="16"/>
  <c r="U360" i="16" s="1"/>
  <c r="I2144" i="16"/>
  <c r="G2111" i="16"/>
  <c r="F113" i="16"/>
  <c r="D547" i="16"/>
  <c r="F342" i="16"/>
  <c r="I645" i="16"/>
  <c r="G1257" i="16"/>
  <c r="G1286" i="16"/>
  <c r="D1598" i="16"/>
  <c r="I1043" i="16"/>
  <c r="H1598" i="16"/>
  <c r="E859" i="16"/>
  <c r="I1373" i="16"/>
  <c r="E490" i="16"/>
  <c r="H549" i="16"/>
  <c r="E603" i="16"/>
  <c r="G603" i="16"/>
  <c r="F1418" i="16"/>
  <c r="S1772" i="16"/>
  <c r="D1772" i="16"/>
  <c r="S1792" i="16"/>
  <c r="G1792" i="16"/>
  <c r="E2436" i="16"/>
  <c r="D2436" i="16"/>
  <c r="Y336" i="16"/>
  <c r="D2432" i="16"/>
  <c r="G2271" i="16"/>
  <c r="G798" i="16"/>
  <c r="I1493" i="16"/>
  <c r="G1298" i="16"/>
  <c r="G2471" i="16"/>
  <c r="G2376" i="16"/>
  <c r="I1961" i="16"/>
  <c r="I1966" i="16"/>
  <c r="J968" i="16"/>
  <c r="H2379" i="16"/>
  <c r="E1428" i="16"/>
  <c r="E2129" i="16"/>
  <c r="E618" i="16"/>
  <c r="D2504" i="16"/>
  <c r="I2504" i="16"/>
  <c r="Y1250" i="16"/>
  <c r="F1530" i="16"/>
  <c r="E2306" i="16"/>
  <c r="D966" i="16"/>
  <c r="U966" i="16" s="1"/>
  <c r="J303" i="16"/>
  <c r="S1183" i="16"/>
  <c r="J1183" i="16"/>
  <c r="S1253" i="16"/>
  <c r="Y1264" i="16"/>
  <c r="S1274" i="16"/>
  <c r="G1274" i="16"/>
  <c r="H1279" i="16"/>
  <c r="H1395" i="16"/>
  <c r="G1553" i="16"/>
  <c r="J1553" i="16"/>
  <c r="G1125" i="16"/>
  <c r="H2129" i="16"/>
  <c r="G582" i="16"/>
  <c r="E303" i="16"/>
  <c r="I1326" i="16"/>
  <c r="J966" i="16"/>
  <c r="F356" i="16"/>
  <c r="Y843" i="16"/>
  <c r="Y7" i="16"/>
  <c r="Y2237" i="16"/>
  <c r="Y161" i="16"/>
  <c r="J858" i="16"/>
  <c r="J1202" i="16"/>
  <c r="I462" i="16"/>
  <c r="J7" i="16"/>
  <c r="Y665" i="16"/>
  <c r="I686" i="16"/>
  <c r="S690" i="16"/>
  <c r="Y851" i="16"/>
  <c r="H1312" i="16"/>
  <c r="H1524" i="16"/>
  <c r="J1524" i="16"/>
  <c r="G1883" i="16"/>
  <c r="E1883" i="16"/>
  <c r="G2005" i="16"/>
  <c r="E2005" i="16"/>
  <c r="Y2083" i="16"/>
  <c r="D2169" i="16"/>
  <c r="E94" i="16"/>
  <c r="F133" i="16"/>
  <c r="D823" i="16"/>
  <c r="G462" i="16"/>
  <c r="H7" i="16"/>
  <c r="D271" i="16"/>
  <c r="F736" i="16"/>
  <c r="D736" i="16"/>
  <c r="U736" i="16" s="1"/>
  <c r="I1286" i="16"/>
  <c r="D1492" i="16"/>
  <c r="S2400" i="16"/>
  <c r="G111" i="16"/>
  <c r="F962" i="16"/>
  <c r="F2458" i="16"/>
  <c r="J2458" i="16"/>
  <c r="G2333" i="16"/>
  <c r="H1832" i="16"/>
  <c r="D1346" i="16"/>
  <c r="U1346" i="16" s="1"/>
  <c r="F1346" i="16"/>
  <c r="G513" i="16"/>
  <c r="I1686" i="16"/>
  <c r="G2360" i="16"/>
  <c r="D2360" i="16"/>
  <c r="E1802" i="16"/>
  <c r="F2293" i="16"/>
  <c r="E1467" i="16"/>
  <c r="F513" i="16"/>
  <c r="H1744" i="16"/>
  <c r="I2147" i="16"/>
  <c r="I1538" i="16"/>
  <c r="F2267" i="16"/>
  <c r="G2267" i="16"/>
  <c r="I513" i="16"/>
  <c r="D1603" i="16"/>
  <c r="U1603" i="16" s="1"/>
  <c r="F1626" i="16"/>
  <c r="F1889" i="16"/>
  <c r="I1495" i="16"/>
  <c r="F1231" i="16"/>
  <c r="G220" i="16"/>
  <c r="H142" i="16"/>
  <c r="J2279" i="16"/>
  <c r="I469" i="16"/>
  <c r="E7" i="16"/>
  <c r="U7" i="16" s="1"/>
  <c r="J1868" i="16"/>
  <c r="D2386" i="16"/>
  <c r="D612" i="16"/>
  <c r="E1046" i="16"/>
  <c r="G490" i="16"/>
  <c r="F367" i="16"/>
  <c r="G1088" i="16"/>
  <c r="I1593" i="16"/>
  <c r="I634" i="16"/>
  <c r="D2358" i="16"/>
  <c r="G1882" i="16"/>
  <c r="D1257" i="16"/>
  <c r="D1888" i="16"/>
  <c r="H805" i="16"/>
  <c r="F2106" i="16"/>
  <c r="H384" i="16"/>
  <c r="H962" i="16"/>
  <c r="F462" i="16"/>
  <c r="E2300" i="16"/>
  <c r="I384" i="16"/>
  <c r="I7" i="16"/>
  <c r="E1362" i="16"/>
  <c r="G1731" i="16"/>
  <c r="J787" i="16"/>
  <c r="E886" i="16"/>
  <c r="F2376" i="16"/>
  <c r="I217" i="16"/>
  <c r="D217" i="16"/>
  <c r="U217" i="16" s="1"/>
  <c r="D680" i="16"/>
  <c r="D1682" i="16"/>
  <c r="J2111" i="16"/>
  <c r="G26" i="16"/>
  <c r="G1765" i="16"/>
  <c r="D720" i="16"/>
  <c r="I1257" i="16"/>
  <c r="I2447" i="16"/>
  <c r="G858" i="16"/>
  <c r="F1911" i="16"/>
  <c r="I1972" i="16"/>
  <c r="H999" i="16"/>
  <c r="I1469" i="16"/>
  <c r="J2283" i="16"/>
  <c r="J2300" i="16"/>
  <c r="J824" i="16"/>
  <c r="G632" i="16"/>
  <c r="D906" i="16"/>
  <c r="F1680" i="16"/>
  <c r="I1385" i="16"/>
  <c r="H809" i="16"/>
  <c r="H1499" i="16"/>
  <c r="I1810" i="16"/>
  <c r="F720" i="16"/>
  <c r="J1388" i="16"/>
  <c r="D1064" i="16"/>
  <c r="I1101" i="16"/>
  <c r="H349" i="16"/>
  <c r="H1218" i="16"/>
  <c r="H2002" i="16"/>
  <c r="F2105" i="16"/>
  <c r="I2215" i="16"/>
  <c r="D2427" i="16"/>
  <c r="U2427" i="16" s="1"/>
  <c r="E1656" i="16"/>
  <c r="F1835" i="16"/>
  <c r="I349" i="16"/>
  <c r="E1787" i="16"/>
  <c r="E956" i="16"/>
  <c r="E1918" i="16"/>
  <c r="D2503" i="16"/>
  <c r="F1242" i="16"/>
  <c r="E2230" i="16"/>
  <c r="E2142" i="16"/>
  <c r="J1416" i="16"/>
  <c r="I1507" i="16"/>
  <c r="I1149" i="16"/>
  <c r="F363" i="16"/>
  <c r="J1911" i="16"/>
  <c r="I2367" i="16"/>
  <c r="G1457" i="16"/>
  <c r="D1450" i="16"/>
  <c r="H1918" i="16"/>
  <c r="I1450" i="16"/>
  <c r="G1450" i="16"/>
  <c r="E1101" i="16"/>
  <c r="G2183" i="16"/>
  <c r="D1314" i="16"/>
  <c r="U1314" i="16" s="1"/>
  <c r="D925" i="16"/>
  <c r="G1717" i="16"/>
  <c r="G1911" i="16"/>
  <c r="I1835" i="16"/>
  <c r="F641" i="16"/>
  <c r="H2271" i="16"/>
  <c r="E338" i="16"/>
  <c r="U338" i="16" s="1"/>
  <c r="H1141" i="16"/>
  <c r="D252" i="16"/>
  <c r="G1114" i="16"/>
  <c r="D2165" i="16"/>
  <c r="H94" i="16"/>
  <c r="I1434" i="16"/>
  <c r="G1434" i="16"/>
  <c r="D2277" i="16"/>
  <c r="E2277" i="16"/>
  <c r="G2277" i="16"/>
  <c r="J36" i="16"/>
  <c r="H36" i="16"/>
  <c r="G532" i="16"/>
  <c r="D532" i="16"/>
  <c r="H2303" i="16"/>
  <c r="E1113" i="16"/>
  <c r="G1113" i="16"/>
  <c r="H2470" i="16"/>
  <c r="F332" i="16"/>
  <c r="I332" i="16"/>
  <c r="S234" i="16"/>
  <c r="H234" i="16"/>
  <c r="Y271" i="16"/>
  <c r="H201" i="16"/>
  <c r="J201" i="16"/>
  <c r="E201" i="16"/>
  <c r="D400" i="16"/>
  <c r="H64" i="16"/>
  <c r="Y612" i="16"/>
  <c r="E1596" i="16"/>
  <c r="H1596" i="16"/>
  <c r="G1596" i="16"/>
  <c r="G2315" i="16"/>
  <c r="F2315" i="16"/>
  <c r="I2315" i="16"/>
  <c r="S1971" i="16"/>
  <c r="F2064" i="16"/>
  <c r="G85" i="16"/>
  <c r="I2290" i="16"/>
  <c r="E2290" i="16"/>
  <c r="E705" i="16"/>
  <c r="D705" i="16"/>
  <c r="S835" i="16"/>
  <c r="G835" i="16"/>
  <c r="G1410" i="16"/>
  <c r="Y624" i="16"/>
  <c r="F683" i="16"/>
  <c r="G844" i="16"/>
  <c r="H844" i="16"/>
  <c r="E1508" i="16"/>
  <c r="D1508" i="16"/>
  <c r="F1901" i="16"/>
  <c r="H1901" i="16"/>
  <c r="G1025" i="16"/>
  <c r="F1025" i="16"/>
  <c r="I1427" i="16"/>
  <c r="D1427" i="16"/>
  <c r="H1427" i="16"/>
  <c r="G1427" i="16"/>
  <c r="I1756" i="16"/>
  <c r="G1756" i="16"/>
  <c r="Y584" i="16"/>
  <c r="I1926" i="16"/>
  <c r="E1926" i="16"/>
  <c r="G1736" i="16"/>
  <c r="J1736" i="16"/>
  <c r="J1745" i="16"/>
  <c r="I1745" i="16"/>
  <c r="E1923" i="16"/>
  <c r="D1923" i="16"/>
  <c r="J1923" i="16"/>
  <c r="E2131" i="16"/>
  <c r="H2131" i="16"/>
  <c r="F1059" i="16"/>
  <c r="D1059" i="16"/>
  <c r="F1424" i="16"/>
  <c r="J1424" i="16"/>
  <c r="H1424" i="16"/>
  <c r="I1424" i="16"/>
  <c r="D251" i="16"/>
  <c r="J251" i="16"/>
  <c r="J707" i="16"/>
  <c r="F707" i="16"/>
  <c r="D825" i="16"/>
  <c r="U825" i="16" s="1"/>
  <c r="I825" i="16"/>
  <c r="F825" i="16"/>
  <c r="I905" i="16"/>
  <c r="G905" i="16"/>
  <c r="S2324" i="16"/>
  <c r="J2324" i="16"/>
  <c r="S2431" i="16"/>
  <c r="G2431" i="16"/>
  <c r="J761" i="16"/>
  <c r="F761" i="16"/>
  <c r="S1172" i="16"/>
  <c r="Y2169" i="16"/>
  <c r="S1403" i="16"/>
  <c r="G1403" i="16"/>
  <c r="S2193" i="16"/>
  <c r="D1010" i="16"/>
  <c r="U1010" i="16" s="1"/>
  <c r="J1010" i="16"/>
  <c r="F1010" i="16"/>
  <c r="S1165" i="16"/>
  <c r="G1165" i="16"/>
  <c r="G1205" i="16"/>
  <c r="J1205" i="16"/>
  <c r="F1356" i="16"/>
  <c r="J1356" i="16"/>
  <c r="G1356" i="16"/>
  <c r="D1356" i="16"/>
  <c r="J1400" i="16"/>
  <c r="E1400" i="16"/>
  <c r="I1400" i="16"/>
  <c r="G1400" i="16"/>
  <c r="D1621" i="16"/>
  <c r="H1621" i="16"/>
  <c r="G1621" i="16"/>
  <c r="J1621" i="16"/>
  <c r="D1673" i="16"/>
  <c r="F1673" i="16"/>
  <c r="G1673" i="16"/>
  <c r="E1693" i="16"/>
  <c r="G1693" i="16"/>
  <c r="J1783" i="16"/>
  <c r="F1803" i="16"/>
  <c r="G1803" i="16"/>
  <c r="H1803" i="16"/>
  <c r="J1755" i="16"/>
  <c r="H1755" i="16"/>
  <c r="H1807" i="16"/>
  <c r="J1807" i="16"/>
  <c r="S214" i="16"/>
  <c r="F911" i="16"/>
  <c r="G911" i="16"/>
  <c r="S1979" i="16"/>
  <c r="G1979" i="16"/>
  <c r="F2199" i="16"/>
  <c r="E2199" i="16"/>
  <c r="U2199" i="16" s="1"/>
  <c r="I1844" i="16"/>
  <c r="H1844" i="16"/>
  <c r="D708" i="16"/>
  <c r="F708" i="16"/>
  <c r="E708" i="16"/>
  <c r="S1171" i="16"/>
  <c r="I1638" i="16"/>
  <c r="H1638" i="16"/>
  <c r="Y2499" i="16"/>
  <c r="D2302" i="16"/>
  <c r="H2302" i="16"/>
  <c r="S1203" i="16"/>
  <c r="G1203" i="16" s="1"/>
  <c r="G626" i="16"/>
  <c r="J626" i="16"/>
  <c r="E587" i="16"/>
  <c r="G587" i="16"/>
  <c r="F587" i="16"/>
  <c r="I587" i="16"/>
  <c r="D587" i="16"/>
  <c r="U587" i="16" s="1"/>
  <c r="H865" i="16"/>
  <c r="G865" i="16"/>
  <c r="J865" i="16"/>
  <c r="D865" i="16"/>
  <c r="U865" i="16" s="1"/>
  <c r="H2430" i="16"/>
  <c r="F2430" i="16"/>
  <c r="D2430" i="16"/>
  <c r="I465" i="16"/>
  <c r="H465" i="16"/>
  <c r="G1893" i="16"/>
  <c r="D1893" i="16"/>
  <c r="E1893" i="16"/>
  <c r="G1785" i="16"/>
  <c r="J1785" i="16"/>
  <c r="H606" i="16"/>
  <c r="D606" i="16"/>
  <c r="E842" i="16"/>
  <c r="D842" i="16"/>
  <c r="H842" i="16"/>
  <c r="J842" i="16"/>
  <c r="Y735" i="16"/>
  <c r="Y1180" i="16"/>
  <c r="Y2140" i="16"/>
  <c r="G2164" i="16"/>
  <c r="I2244" i="16"/>
  <c r="F2244" i="16"/>
  <c r="H2244" i="16"/>
  <c r="Y640" i="16"/>
  <c r="D1096" i="16"/>
  <c r="U1096" i="16" s="1"/>
  <c r="I1096" i="16"/>
  <c r="E1604" i="16"/>
  <c r="F1604" i="16"/>
  <c r="Y2452" i="16"/>
  <c r="Y1441" i="16"/>
  <c r="Y2029" i="16"/>
  <c r="S504" i="16"/>
  <c r="G504" i="16"/>
  <c r="Y96" i="16"/>
  <c r="S96" i="16"/>
  <c r="F93" i="16"/>
  <c r="H93" i="16"/>
  <c r="E93" i="16"/>
  <c r="J93" i="16"/>
  <c r="I93" i="16"/>
  <c r="Y505" i="16"/>
  <c r="J244" i="16"/>
  <c r="D244" i="16"/>
  <c r="U244" i="16" s="1"/>
  <c r="I244" i="16"/>
  <c r="I535" i="16"/>
  <c r="J535" i="16"/>
  <c r="F535" i="16"/>
  <c r="H535" i="16"/>
  <c r="S247" i="16"/>
  <c r="G247" i="16" s="1"/>
  <c r="Y247" i="16"/>
  <c r="S105" i="16"/>
  <c r="G105" i="16"/>
  <c r="S60" i="16"/>
  <c r="S450" i="16"/>
  <c r="Y450" i="16"/>
  <c r="F424" i="16"/>
  <c r="I424" i="16"/>
  <c r="J424" i="16"/>
  <c r="S95" i="16"/>
  <c r="G95" i="16"/>
  <c r="Y95" i="16"/>
  <c r="S73" i="16"/>
  <c r="Y73" i="16"/>
  <c r="G321" i="16"/>
  <c r="E321" i="16"/>
  <c r="I321" i="16"/>
  <c r="J276" i="16"/>
  <c r="D276" i="16"/>
  <c r="U276" i="16" s="1"/>
  <c r="F261" i="16"/>
  <c r="I261" i="16"/>
  <c r="Y226" i="16"/>
  <c r="S226" i="16"/>
  <c r="F209" i="16"/>
  <c r="G209" i="16"/>
  <c r="E209" i="16"/>
  <c r="H209" i="16"/>
  <c r="I209" i="16"/>
  <c r="F179" i="16"/>
  <c r="G179" i="16"/>
  <c r="H179" i="16"/>
  <c r="S91" i="16"/>
  <c r="S81" i="16"/>
  <c r="Y81" i="16"/>
  <c r="S37" i="16"/>
  <c r="Y37" i="16"/>
  <c r="Y2427" i="16"/>
  <c r="Y1772" i="16"/>
  <c r="G2474" i="16"/>
  <c r="F2343" i="16"/>
  <c r="E2343" i="16"/>
  <c r="I2339" i="16"/>
  <c r="H2339" i="16"/>
  <c r="D2339" i="16"/>
  <c r="U2339" i="16" s="1"/>
  <c r="J2339" i="16"/>
  <c r="G2070" i="16"/>
  <c r="D2070" i="16"/>
  <c r="E2070" i="16"/>
  <c r="I1876" i="16"/>
  <c r="J1876" i="16"/>
  <c r="G1593" i="16"/>
  <c r="I1569" i="16"/>
  <c r="H1569" i="16"/>
  <c r="G1314" i="16"/>
  <c r="G1046" i="16"/>
  <c r="G249" i="16"/>
  <c r="F154" i="16"/>
  <c r="D410" i="16"/>
  <c r="Y2423" i="16"/>
  <c r="Y347" i="16"/>
  <c r="Y413" i="16"/>
  <c r="I85" i="16"/>
  <c r="H261" i="16"/>
  <c r="Y390" i="16"/>
  <c r="G40" i="16"/>
  <c r="E2423" i="16"/>
  <c r="E707" i="16"/>
  <c r="E626" i="16"/>
  <c r="I1094" i="16"/>
  <c r="H572" i="16"/>
  <c r="G62" i="16"/>
  <c r="G2138" i="16"/>
  <c r="H2146" i="16"/>
  <c r="S202" i="16"/>
  <c r="J202" i="16"/>
  <c r="F1256" i="16"/>
  <c r="H286" i="16"/>
  <c r="J1282" i="16"/>
  <c r="E257" i="16"/>
  <c r="J757" i="16"/>
  <c r="G258" i="16"/>
  <c r="J611" i="16"/>
  <c r="G395" i="16"/>
  <c r="H1969" i="16"/>
  <c r="I145" i="16"/>
  <c r="H1238" i="16"/>
  <c r="E2504" i="16"/>
  <c r="H2436" i="16"/>
  <c r="H1827" i="16"/>
  <c r="J1299" i="16"/>
  <c r="F603" i="16"/>
  <c r="H2349" i="16"/>
  <c r="F1175" i="16"/>
  <c r="E567" i="16"/>
  <c r="E46" i="16"/>
  <c r="E1425" i="16"/>
  <c r="H971" i="16"/>
  <c r="G169" i="16"/>
  <c r="J2005" i="16"/>
  <c r="J1913" i="16"/>
  <c r="E1598" i="16"/>
  <c r="H802" i="16"/>
  <c r="H759" i="16"/>
  <c r="H859" i="16"/>
  <c r="I2061" i="16"/>
  <c r="J743" i="16"/>
  <c r="E236" i="16"/>
  <c r="I2051" i="16"/>
  <c r="H1443" i="16"/>
  <c r="I859" i="16"/>
  <c r="E2209" i="16"/>
  <c r="H736" i="16"/>
  <c r="F169" i="16"/>
  <c r="F1883" i="16"/>
  <c r="D1536" i="16"/>
  <c r="D1459" i="16"/>
  <c r="E159" i="16"/>
  <c r="G1520" i="16"/>
  <c r="J669" i="16"/>
  <c r="E88" i="16"/>
  <c r="G913" i="16"/>
  <c r="F939" i="16"/>
  <c r="H1094" i="16"/>
  <c r="H2247" i="16"/>
  <c r="D1787" i="16"/>
  <c r="H1693" i="16"/>
  <c r="F1050" i="16"/>
  <c r="G1842" i="16"/>
  <c r="E1949" i="16"/>
  <c r="E179" i="16"/>
  <c r="E2263" i="16"/>
  <c r="G2144" i="16"/>
  <c r="H1990" i="16"/>
  <c r="G257" i="16"/>
  <c r="I1598" i="16"/>
  <c r="D128" i="16"/>
  <c r="U128" i="16" s="1"/>
  <c r="J2211" i="16"/>
  <c r="D2022" i="16"/>
  <c r="U2022" i="16" s="1"/>
  <c r="H1831" i="16"/>
  <c r="J1377" i="16"/>
  <c r="J2455" i="16"/>
  <c r="D1803" i="16"/>
  <c r="E1424" i="16"/>
  <c r="U1424" i="16" s="1"/>
  <c r="F999" i="16"/>
  <c r="F1365" i="16"/>
  <c r="H1257" i="16"/>
  <c r="J332" i="16"/>
  <c r="F1434" i="16"/>
  <c r="G1822" i="16"/>
  <c r="J1484" i="16"/>
  <c r="I1832" i="16"/>
  <c r="D2132" i="16"/>
  <c r="Y449" i="16"/>
  <c r="F800" i="16"/>
  <c r="I708" i="16"/>
  <c r="E1803" i="16"/>
  <c r="J1413" i="16"/>
  <c r="H2070" i="16"/>
  <c r="G1424" i="16"/>
  <c r="H1923" i="16"/>
  <c r="F1958" i="16"/>
  <c r="I113" i="16"/>
  <c r="D434" i="16"/>
  <c r="U434" i="16" s="1"/>
  <c r="E645" i="16"/>
  <c r="U645" i="16" s="1"/>
  <c r="G2478" i="16"/>
  <c r="D332" i="16"/>
  <c r="U332" i="16" s="1"/>
  <c r="F321" i="16"/>
  <c r="E2240" i="16"/>
  <c r="F1990" i="16"/>
  <c r="F1926" i="16"/>
  <c r="H1493" i="16"/>
  <c r="J1990" i="16"/>
  <c r="I2455" i="16"/>
  <c r="E1745" i="16"/>
  <c r="U1745" i="16" s="1"/>
  <c r="D1499" i="16"/>
  <c r="U1499" i="16" s="1"/>
  <c r="F695" i="16"/>
  <c r="G2386" i="16"/>
  <c r="D490" i="16"/>
  <c r="I2227" i="16"/>
  <c r="J1744" i="16"/>
  <c r="G64" i="10"/>
  <c r="S373" i="16"/>
  <c r="E2271" i="16"/>
  <c r="E798" i="16"/>
  <c r="I1170" i="16"/>
  <c r="E1831" i="16"/>
  <c r="D859" i="16"/>
  <c r="U859" i="16" s="1"/>
  <c r="G1745" i="16"/>
  <c r="J1365" i="16"/>
  <c r="D1961" i="16"/>
  <c r="U1961" i="16" s="1"/>
  <c r="J2199" i="16"/>
  <c r="D1400" i="16"/>
  <c r="U1400" i="16" s="1"/>
  <c r="E1966" i="16"/>
  <c r="H968" i="16"/>
  <c r="I1428" i="16"/>
  <c r="D55" i="16"/>
  <c r="D367" i="16"/>
  <c r="U367" i="16" s="1"/>
  <c r="H618" i="16"/>
  <c r="I2201" i="16"/>
  <c r="I582" i="16"/>
  <c r="S548" i="16"/>
  <c r="Y1175" i="16"/>
  <c r="S1235" i="16"/>
  <c r="J1235" i="16"/>
  <c r="Y1276" i="16"/>
  <c r="F1279" i="16"/>
  <c r="E334" i="16"/>
  <c r="U334" i="16" s="1"/>
  <c r="H1125" i="16"/>
  <c r="I2129" i="16"/>
  <c r="F2470" i="16"/>
  <c r="G311" i="16"/>
  <c r="F1638" i="16"/>
  <c r="G1901" i="16"/>
  <c r="D110" i="16"/>
  <c r="G1096" i="16"/>
  <c r="J1326" i="16"/>
  <c r="G966" i="16"/>
  <c r="G356" i="16"/>
  <c r="F110" i="16"/>
  <c r="Y2241" i="16"/>
  <c r="Y535" i="16"/>
  <c r="Y342" i="16"/>
  <c r="G416" i="16"/>
  <c r="I1661" i="16"/>
  <c r="J84" i="16"/>
  <c r="J184" i="16"/>
  <c r="I1413" i="16"/>
  <c r="F694" i="16"/>
  <c r="J462" i="16"/>
  <c r="E271" i="16"/>
  <c r="H686" i="16"/>
  <c r="I694" i="16"/>
  <c r="I730" i="16"/>
  <c r="E730" i="16"/>
  <c r="U730" i="16" s="1"/>
  <c r="D889" i="16"/>
  <c r="F889" i="16"/>
  <c r="E897" i="16"/>
  <c r="H897" i="16"/>
  <c r="H937" i="16"/>
  <c r="E937" i="16"/>
  <c r="G1594" i="16"/>
  <c r="I1594" i="16"/>
  <c r="G1855" i="16"/>
  <c r="Y1955" i="16"/>
  <c r="E2169" i="16"/>
  <c r="G2327" i="16"/>
  <c r="D2327" i="16"/>
  <c r="U2327" i="16" s="1"/>
  <c r="F94" i="16"/>
  <c r="E133" i="16"/>
  <c r="G133" i="16"/>
  <c r="H370" i="16"/>
  <c r="D370" i="16"/>
  <c r="H387" i="16"/>
  <c r="H823" i="16"/>
  <c r="I1010" i="16"/>
  <c r="J1662" i="16"/>
  <c r="D1455" i="16"/>
  <c r="U1455" i="16" s="1"/>
  <c r="J1455" i="16"/>
  <c r="H1455" i="16"/>
  <c r="I507" i="16"/>
  <c r="H1584" i="16"/>
  <c r="H750" i="16"/>
  <c r="I875" i="16"/>
  <c r="J875" i="16"/>
  <c r="I1189" i="16"/>
  <c r="H1189" i="16"/>
  <c r="S2309" i="16"/>
  <c r="G120" i="16"/>
  <c r="F120" i="16"/>
  <c r="G143" i="16"/>
  <c r="S398" i="16"/>
  <c r="I398" i="16"/>
  <c r="D1000" i="16"/>
  <c r="I962" i="16"/>
  <c r="H55" i="16"/>
  <c r="H2458" i="16"/>
  <c r="I2458" i="16"/>
  <c r="I2333" i="16"/>
  <c r="J1832" i="16"/>
  <c r="H1353" i="16"/>
  <c r="J1346" i="16"/>
  <c r="E1837" i="16"/>
  <c r="U1837" i="16" s="1"/>
  <c r="J1686" i="16"/>
  <c r="E532" i="16"/>
  <c r="U532" i="16" s="1"/>
  <c r="I2360" i="16"/>
  <c r="E2360" i="16"/>
  <c r="D36" i="16"/>
  <c r="D312" i="16"/>
  <c r="I2293" i="16"/>
  <c r="E1704" i="16"/>
  <c r="U1704" i="16" s="1"/>
  <c r="I1704" i="16"/>
  <c r="I1467" i="16"/>
  <c r="D394" i="16"/>
  <c r="U394" i="16" s="1"/>
  <c r="H2147" i="16"/>
  <c r="E1538" i="16"/>
  <c r="H2277" i="16"/>
  <c r="D2031" i="16"/>
  <c r="H2267" i="16"/>
  <c r="I1484" i="16"/>
  <c r="H513" i="16"/>
  <c r="J2064" i="16"/>
  <c r="F1613" i="16"/>
  <c r="F1031" i="16"/>
  <c r="I1031" i="16"/>
  <c r="F1495" i="16"/>
  <c r="D2315" i="16"/>
  <c r="U2315" i="16" s="1"/>
  <c r="H1231" i="16"/>
  <c r="D521" i="16"/>
  <c r="U521" i="16" s="1"/>
  <c r="E142" i="16"/>
  <c r="J1822" i="16"/>
  <c r="F1113" i="16"/>
  <c r="E1584" i="16"/>
  <c r="H469" i="16"/>
  <c r="H1723" i="16"/>
  <c r="F1868" i="16"/>
  <c r="E1353" i="16"/>
  <c r="E2254" i="16"/>
  <c r="J612" i="16"/>
  <c r="H2206" i="16"/>
  <c r="G271" i="16"/>
  <c r="H1603" i="16"/>
  <c r="I1975" i="16"/>
  <c r="F2290" i="16"/>
  <c r="F2358" i="16"/>
  <c r="E1882" i="16"/>
  <c r="G2270" i="16"/>
  <c r="F384" i="16"/>
  <c r="I805" i="16"/>
  <c r="I2300" i="16"/>
  <c r="F184" i="16"/>
  <c r="H1558" i="16"/>
  <c r="F2391" i="16"/>
  <c r="F1362" i="16"/>
  <c r="E1731" i="16"/>
  <c r="H1731" i="16"/>
  <c r="H886" i="16"/>
  <c r="F787" i="16"/>
  <c r="E2106" i="16"/>
  <c r="H217" i="16"/>
  <c r="I14" i="16"/>
  <c r="G217" i="16"/>
  <c r="G787" i="16"/>
  <c r="F1682" i="16"/>
  <c r="H1025" i="16"/>
  <c r="I1365" i="16"/>
  <c r="D2131" i="16"/>
  <c r="U2131" i="16" s="1"/>
  <c r="F1876" i="16"/>
  <c r="J26" i="16"/>
  <c r="J720" i="16"/>
  <c r="D844" i="16"/>
  <c r="F1508" i="16"/>
  <c r="I1736" i="16"/>
  <c r="H2447" i="16"/>
  <c r="F1595" i="16"/>
  <c r="D1911" i="16"/>
  <c r="U1911" i="16" s="1"/>
  <c r="J2320" i="16"/>
  <c r="F1427" i="16"/>
  <c r="E999" i="16"/>
  <c r="G276" i="16"/>
  <c r="G1413" i="16"/>
  <c r="J2474" i="16"/>
  <c r="D2283" i="16"/>
  <c r="U2283" i="16" s="1"/>
  <c r="J2378" i="16"/>
  <c r="H1059" i="16"/>
  <c r="G707" i="16"/>
  <c r="H632" i="16"/>
  <c r="F2070" i="16"/>
  <c r="E1680" i="16"/>
  <c r="U1680" i="16" s="1"/>
  <c r="H634" i="16"/>
  <c r="G1377" i="16"/>
  <c r="G694" i="16"/>
  <c r="I1133" i="16"/>
  <c r="F1081" i="16"/>
  <c r="J1842" i="16"/>
  <c r="I1803" i="16"/>
  <c r="H1444" i="16"/>
  <c r="H1876" i="16"/>
  <c r="G2002" i="16"/>
  <c r="E2002" i="16"/>
  <c r="J349" i="16"/>
  <c r="E2455" i="16"/>
  <c r="U2455" i="16" s="1"/>
  <c r="D1876" i="16"/>
  <c r="E1791" i="16"/>
  <c r="H2105" i="16"/>
  <c r="H761" i="16"/>
  <c r="H2215" i="16"/>
  <c r="I2223" i="16"/>
  <c r="J911" i="16"/>
  <c r="J2230" i="16"/>
  <c r="F2339" i="16"/>
  <c r="D1202" i="16"/>
  <c r="J2251" i="16"/>
  <c r="G634" i="16"/>
  <c r="G475" i="16"/>
  <c r="H2427" i="16"/>
  <c r="D1936" i="16"/>
  <c r="H1149" i="16"/>
  <c r="E251" i="16"/>
  <c r="D349" i="16"/>
  <c r="D1799" i="16"/>
  <c r="J2427" i="16"/>
  <c r="J1533" i="16"/>
  <c r="I1918" i="16"/>
  <c r="F2503" i="16"/>
  <c r="G1242" i="16"/>
  <c r="G128" i="16"/>
  <c r="H355" i="16"/>
  <c r="F1507" i="16"/>
  <c r="E1081" i="16"/>
  <c r="E1581" i="16"/>
  <c r="G1656" i="16"/>
  <c r="G1508" i="16"/>
  <c r="E1143" i="16"/>
  <c r="E1094" i="16"/>
  <c r="G21" i="16"/>
  <c r="D2157" i="16"/>
  <c r="I1143" i="16"/>
  <c r="I2329" i="16"/>
  <c r="J1161" i="16"/>
  <c r="H2183" i="16"/>
  <c r="E1743" i="16"/>
  <c r="F280" i="16"/>
  <c r="J618" i="16"/>
  <c r="H1717" i="16"/>
  <c r="J1835" i="16"/>
  <c r="H1107" i="16"/>
  <c r="I842" i="16"/>
  <c r="F606" i="16"/>
  <c r="J641" i="16"/>
  <c r="J524" i="16"/>
  <c r="D535" i="16"/>
  <c r="G909" i="16"/>
  <c r="D1428" i="16"/>
  <c r="H244" i="16"/>
  <c r="E535" i="16"/>
  <c r="I523" i="16"/>
  <c r="E424" i="16"/>
  <c r="F244" i="16"/>
  <c r="F348" i="16"/>
  <c r="D424" i="16"/>
  <c r="I251" i="16"/>
  <c r="H712" i="16"/>
  <c r="D707" i="16"/>
  <c r="U707" i="16" s="1"/>
  <c r="H2138" i="16"/>
  <c r="J1581" i="16"/>
  <c r="I1141" i="16"/>
  <c r="J1041" i="16"/>
  <c r="I1416" i="16"/>
  <c r="E2027" i="16"/>
  <c r="U2027" i="16" s="1"/>
  <c r="I1006" i="16"/>
  <c r="D2244" i="16"/>
  <c r="F1893" i="16"/>
  <c r="F2146" i="16"/>
  <c r="H869" i="16"/>
  <c r="F869" i="16"/>
  <c r="H1114" i="16"/>
  <c r="J869" i="16"/>
  <c r="F2002" i="16"/>
  <c r="F572" i="16"/>
  <c r="G93" i="16"/>
  <c r="J34" i="16"/>
  <c r="E34" i="16"/>
  <c r="I1063" i="16"/>
  <c r="F2451" i="16"/>
  <c r="G2451" i="16"/>
  <c r="Y388" i="16"/>
  <c r="G436" i="16"/>
  <c r="E436" i="16"/>
  <c r="G2245" i="16"/>
  <c r="I2044" i="16"/>
  <c r="F2044" i="16"/>
  <c r="F1348" i="16"/>
  <c r="D1348" i="16"/>
  <c r="S1817" i="16"/>
  <c r="I1817" i="16" s="1"/>
  <c r="G67" i="16"/>
  <c r="D67" i="16"/>
  <c r="F2149" i="16"/>
  <c r="G2149" i="16"/>
  <c r="D2149" i="16"/>
  <c r="Y60" i="16"/>
  <c r="S268" i="16"/>
  <c r="E268" i="16" s="1"/>
  <c r="S347" i="16"/>
  <c r="F347" i="16" s="1"/>
  <c r="J1295" i="16"/>
  <c r="S1391" i="16"/>
  <c r="G1391" i="16"/>
  <c r="E1479" i="16"/>
  <c r="H1479" i="16"/>
  <c r="J1479" i="16"/>
  <c r="F1826" i="16"/>
  <c r="I1826" i="16"/>
  <c r="S1358" i="16"/>
  <c r="F1358" i="16" s="1"/>
  <c r="F1606" i="16"/>
  <c r="G1606" i="16"/>
  <c r="D1606" i="16"/>
  <c r="G1981" i="16"/>
  <c r="F1981" i="16"/>
  <c r="D1981" i="16"/>
  <c r="U1981" i="16" s="1"/>
  <c r="J85" i="16"/>
  <c r="F647" i="16"/>
  <c r="G647" i="16"/>
  <c r="H1128" i="16"/>
  <c r="H1245" i="16"/>
  <c r="D1245" i="16"/>
  <c r="G1245" i="16"/>
  <c r="F1245" i="16"/>
  <c r="F69" i="16"/>
  <c r="D69" i="16"/>
  <c r="U69" i="16" s="1"/>
  <c r="S604" i="16"/>
  <c r="Y819" i="16"/>
  <c r="E1865" i="16"/>
  <c r="D1865" i="16"/>
  <c r="F1865" i="16"/>
  <c r="D1922" i="16"/>
  <c r="J1922" i="16"/>
  <c r="S522" i="16"/>
  <c r="G522" i="16"/>
  <c r="I2368" i="16"/>
  <c r="D2368" i="16"/>
  <c r="U2368" i="16" s="1"/>
  <c r="J2368" i="16"/>
  <c r="G2368" i="16"/>
  <c r="H1566" i="16"/>
  <c r="D1566" i="16"/>
  <c r="U1566" i="16" s="1"/>
  <c r="S2336" i="16"/>
  <c r="G116" i="16"/>
  <c r="J116" i="16"/>
  <c r="Y113" i="16"/>
  <c r="J149" i="16"/>
  <c r="G149" i="16"/>
  <c r="Y653" i="16"/>
  <c r="Y1265" i="16"/>
  <c r="Y2033" i="16"/>
  <c r="Y1261" i="16"/>
  <c r="E1769" i="16"/>
  <c r="U1769" i="16" s="1"/>
  <c r="I1769" i="16"/>
  <c r="S1461" i="16"/>
  <c r="I1461" i="16"/>
  <c r="F1543" i="16"/>
  <c r="E1543" i="16"/>
  <c r="E1620" i="16"/>
  <c r="U1620" i="16" s="1"/>
  <c r="J1620" i="16"/>
  <c r="G1774" i="16"/>
  <c r="I1774" i="16"/>
  <c r="H1774" i="16"/>
  <c r="S2371" i="16"/>
  <c r="D2371" i="16" s="1"/>
  <c r="G872" i="16"/>
  <c r="F872" i="16"/>
  <c r="J856" i="16"/>
  <c r="G856" i="16"/>
  <c r="F856" i="16"/>
  <c r="Y632" i="16"/>
  <c r="E833" i="16"/>
  <c r="D144" i="16"/>
  <c r="I144" i="16"/>
  <c r="F144" i="16"/>
  <c r="J144" i="16"/>
  <c r="S2109" i="16"/>
  <c r="E2109" i="16"/>
  <c r="S71" i="16"/>
  <c r="Y1399" i="16"/>
  <c r="I1738" i="16"/>
  <c r="G1738" i="16"/>
  <c r="J1738" i="16"/>
  <c r="H1738" i="16"/>
  <c r="E2305" i="16"/>
  <c r="I2305" i="16"/>
  <c r="F2305" i="16"/>
  <c r="I1209" i="16"/>
  <c r="H1209" i="16"/>
  <c r="G124" i="16"/>
  <c r="E491" i="16"/>
  <c r="U491" i="16" s="1"/>
  <c r="I491" i="16"/>
  <c r="Y2230" i="16"/>
  <c r="S505" i="16"/>
  <c r="F505" i="16" s="1"/>
  <c r="H127" i="16"/>
  <c r="G127" i="16"/>
  <c r="Y475" i="16"/>
  <c r="S1944" i="16"/>
  <c r="S807" i="16"/>
  <c r="J807" i="16" s="1"/>
  <c r="I1227" i="16"/>
  <c r="H1227" i="16"/>
  <c r="I1718" i="16"/>
  <c r="J1718" i="16"/>
  <c r="F1718" i="16"/>
  <c r="G1718" i="16"/>
  <c r="E1718" i="16"/>
  <c r="D2326" i="16"/>
  <c r="G2326" i="16"/>
  <c r="E1778" i="16"/>
  <c r="J1778" i="16"/>
  <c r="I660" i="16"/>
  <c r="J660" i="16"/>
  <c r="D2210" i="16"/>
  <c r="U2210" i="16" s="1"/>
  <c r="J2210" i="16"/>
  <c r="H2062" i="16"/>
  <c r="Y2113" i="16"/>
  <c r="H642" i="16"/>
  <c r="E642" i="16"/>
  <c r="F642" i="16"/>
  <c r="G898" i="16"/>
  <c r="I898" i="16"/>
  <c r="S1347" i="16"/>
  <c r="G1347" i="16" s="1"/>
  <c r="Y1295" i="16"/>
  <c r="S796" i="16"/>
  <c r="S636" i="16"/>
  <c r="S2140" i="16"/>
  <c r="D2140" i="16"/>
  <c r="Y2340" i="16"/>
  <c r="Y384" i="16"/>
  <c r="F509" i="16"/>
  <c r="H509" i="16"/>
  <c r="I509" i="16"/>
  <c r="E509" i="16"/>
  <c r="I418" i="16"/>
  <c r="H418" i="16"/>
  <c r="E418" i="16"/>
  <c r="S300" i="16"/>
  <c r="G300" i="16" s="1"/>
  <c r="J99" i="16"/>
  <c r="G99" i="16"/>
  <c r="F437" i="16"/>
  <c r="D437" i="16"/>
  <c r="E437" i="16"/>
  <c r="G371" i="16"/>
  <c r="J371" i="16"/>
  <c r="F371" i="16"/>
  <c r="S457" i="16"/>
  <c r="Y457" i="16"/>
  <c r="Y414" i="16"/>
  <c r="S414" i="16"/>
  <c r="Y374" i="16"/>
  <c r="S353" i="16"/>
  <c r="Y416" i="16"/>
  <c r="Y2367" i="16"/>
  <c r="Y2363" i="16"/>
  <c r="Y2359" i="16"/>
  <c r="Y2355" i="16"/>
  <c r="Y2260" i="16"/>
  <c r="Y2256" i="16"/>
  <c r="Y2252" i="16"/>
  <c r="Y2249" i="16"/>
  <c r="Y2215" i="16"/>
  <c r="Y2211" i="16"/>
  <c r="Y2200" i="16"/>
  <c r="Y2148" i="16"/>
  <c r="Y2124" i="16"/>
  <c r="Y2086" i="16"/>
  <c r="Y1410" i="16"/>
  <c r="Y811" i="16"/>
  <c r="Y768" i="16"/>
  <c r="S2406" i="16"/>
  <c r="Y2406" i="16"/>
  <c r="H2382" i="16"/>
  <c r="D2382" i="16"/>
  <c r="S2374" i="16"/>
  <c r="G2303" i="16"/>
  <c r="G2278" i="16"/>
  <c r="S2159" i="16"/>
  <c r="Y2159" i="16"/>
  <c r="S2153" i="16"/>
  <c r="J2153" i="16"/>
  <c r="Y2153" i="16"/>
  <c r="G2146" i="16"/>
  <c r="S2134" i="16"/>
  <c r="Y2092" i="16"/>
  <c r="S2092" i="16"/>
  <c r="G2092" i="16"/>
  <c r="S2036" i="16"/>
  <c r="J2036" i="16"/>
  <c r="Y2036" i="16"/>
  <c r="Y1872" i="16"/>
  <c r="S1872" i="16"/>
  <c r="Y1678" i="16"/>
  <c r="S1678" i="16"/>
  <c r="F1678" i="16"/>
  <c r="S1664" i="16"/>
  <c r="Y1664" i="16"/>
  <c r="Y1652" i="16"/>
  <c r="S1652" i="16"/>
  <c r="Y1636" i="16"/>
  <c r="S1636" i="16"/>
  <c r="G1620" i="16"/>
  <c r="F1608" i="16"/>
  <c r="G1604" i="16"/>
  <c r="Y1491" i="16"/>
  <c r="S1491" i="16"/>
  <c r="Y1468" i="16"/>
  <c r="S1468" i="16"/>
  <c r="S1409" i="16"/>
  <c r="J1409" i="16" s="1"/>
  <c r="Y1409" i="16"/>
  <c r="S1397" i="16"/>
  <c r="S1320" i="16"/>
  <c r="D1320" i="16" s="1"/>
  <c r="Y1320" i="16"/>
  <c r="E1068" i="16"/>
  <c r="F1068" i="16"/>
  <c r="I1068" i="16"/>
  <c r="H1068" i="16"/>
  <c r="G1064" i="16"/>
  <c r="E1053" i="16"/>
  <c r="G1053" i="16"/>
  <c r="J1053" i="16"/>
  <c r="F1053" i="16"/>
  <c r="Y1022" i="16"/>
  <c r="S1022" i="16"/>
  <c r="G1022" i="16"/>
  <c r="S1018" i="16"/>
  <c r="G1018" i="16"/>
  <c r="Y1014" i="16"/>
  <c r="S1014" i="16"/>
  <c r="Y990" i="16"/>
  <c r="S990" i="16"/>
  <c r="Y853" i="16"/>
  <c r="S853" i="16"/>
  <c r="I853" i="16" s="1"/>
  <c r="Y845" i="16"/>
  <c r="S845" i="16"/>
  <c r="Y829" i="16"/>
  <c r="S829" i="16"/>
  <c r="G829" i="16"/>
  <c r="G825" i="16"/>
  <c r="H709" i="16"/>
  <c r="J709" i="16"/>
  <c r="S623" i="16"/>
  <c r="Y623" i="16"/>
  <c r="S610" i="16"/>
  <c r="Y610" i="16"/>
  <c r="Y575" i="16"/>
  <c r="S575" i="16"/>
  <c r="Y568" i="16"/>
  <c r="S568" i="16"/>
  <c r="G568" i="16"/>
  <c r="S557" i="16"/>
  <c r="Y557" i="16"/>
  <c r="Y542" i="16"/>
  <c r="S542" i="16"/>
  <c r="Y2095" i="16"/>
  <c r="E2095" i="16"/>
  <c r="H1042" i="16"/>
  <c r="E2446" i="16"/>
  <c r="U2446" i="16" s="1"/>
  <c r="Y12" i="16"/>
  <c r="H1905" i="16"/>
  <c r="J1042" i="16"/>
  <c r="S8" i="16"/>
  <c r="G766" i="16"/>
  <c r="Y2482" i="16"/>
  <c r="J2285" i="16"/>
  <c r="G1891" i="16"/>
  <c r="G2323" i="16"/>
  <c r="H1587" i="16"/>
  <c r="E2482" i="16"/>
  <c r="J2482" i="16"/>
  <c r="G1587" i="16"/>
  <c r="Y1902" i="16"/>
  <c r="S596" i="16"/>
  <c r="H1506" i="16"/>
  <c r="F1506" i="16"/>
  <c r="S1528" i="16"/>
  <c r="J1002" i="16"/>
  <c r="I739" i="16"/>
  <c r="G2178" i="16"/>
  <c r="E2178" i="16"/>
  <c r="F2312" i="16"/>
  <c r="H2198" i="16"/>
  <c r="I1565" i="16"/>
  <c r="G1506" i="16"/>
  <c r="G978" i="16"/>
  <c r="I1002" i="16"/>
  <c r="G2339" i="16"/>
  <c r="H2366" i="16"/>
  <c r="G2285" i="16"/>
  <c r="F709" i="16"/>
  <c r="G2366" i="16"/>
  <c r="F2066" i="16"/>
  <c r="E2382" i="16"/>
  <c r="I1864" i="16"/>
  <c r="G1864" i="16"/>
  <c r="F2446" i="16"/>
  <c r="S2466" i="16"/>
  <c r="J2466" i="16" s="1"/>
  <c r="E2434" i="16"/>
  <c r="S2127" i="16"/>
  <c r="D1068" i="16"/>
  <c r="U1068" i="16" s="1"/>
  <c r="S2335" i="16"/>
  <c r="H2335" i="16"/>
  <c r="S2442" i="16"/>
  <c r="D1053" i="16"/>
  <c r="Y1547" i="16"/>
  <c r="H778" i="16"/>
  <c r="F778" i="16"/>
  <c r="S1060" i="16"/>
  <c r="D619" i="16"/>
  <c r="E619" i="16"/>
  <c r="F619" i="16"/>
  <c r="J619" i="16"/>
  <c r="I1294" i="16"/>
  <c r="H1294" i="16"/>
  <c r="H651" i="16"/>
  <c r="G651" i="16"/>
  <c r="J670" i="16"/>
  <c r="F670" i="16"/>
  <c r="I904" i="16"/>
  <c r="H904" i="16"/>
  <c r="Y825" i="16"/>
  <c r="H699" i="16"/>
  <c r="D699" i="16"/>
  <c r="U699" i="16" s="1"/>
  <c r="Y817" i="16"/>
  <c r="E595" i="16"/>
  <c r="H693" i="16"/>
  <c r="I693" i="16"/>
  <c r="E693" i="16"/>
  <c r="U693" i="16" s="1"/>
  <c r="H2269" i="16"/>
  <c r="J2269" i="16"/>
  <c r="E2269" i="16"/>
  <c r="H674" i="16"/>
  <c r="S1026" i="16"/>
  <c r="F1026" i="16"/>
  <c r="G1077" i="16"/>
  <c r="G1121" i="16"/>
  <c r="F1121" i="16"/>
  <c r="E1129" i="16"/>
  <c r="D1129" i="16"/>
  <c r="H1724" i="16"/>
  <c r="J1724" i="16"/>
  <c r="G1724" i="16"/>
  <c r="Y1317" i="16"/>
  <c r="Y1397" i="16"/>
  <c r="J2232" i="16"/>
  <c r="E2232" i="16"/>
  <c r="U2232" i="16" s="1"/>
  <c r="D663" i="16"/>
  <c r="H663" i="16"/>
  <c r="D996" i="16"/>
  <c r="E996" i="16"/>
  <c r="F156" i="16"/>
  <c r="J156" i="16"/>
  <c r="I2330" i="16"/>
  <c r="J2330" i="16"/>
  <c r="J1525" i="16"/>
  <c r="E1614" i="16"/>
  <c r="I1614" i="16"/>
  <c r="G1614" i="16"/>
  <c r="F654" i="16"/>
  <c r="H654" i="16"/>
  <c r="D253" i="16"/>
  <c r="J253" i="16"/>
  <c r="I1389" i="16"/>
  <c r="E1389" i="16"/>
  <c r="F1142" i="16"/>
  <c r="E1142" i="16"/>
  <c r="U1142" i="16" s="1"/>
  <c r="Y2274" i="16"/>
  <c r="Y105" i="16"/>
  <c r="Y194" i="16"/>
  <c r="Y147" i="16"/>
  <c r="S168" i="16"/>
  <c r="Y31" i="16"/>
  <c r="S458" i="16"/>
  <c r="Y458" i="16"/>
  <c r="Y509" i="16"/>
  <c r="Y425" i="16"/>
  <c r="Y394" i="16"/>
  <c r="Y276" i="16"/>
  <c r="H139" i="16"/>
  <c r="F139" i="16"/>
  <c r="S35" i="16"/>
  <c r="Y35" i="16"/>
  <c r="Y504" i="16"/>
  <c r="Y355" i="16"/>
  <c r="I445" i="16"/>
  <c r="S107" i="16"/>
  <c r="Y107" i="16"/>
  <c r="Y2383" i="16"/>
  <c r="Y2379" i="16"/>
  <c r="Y2070" i="16"/>
  <c r="Y2066" i="16"/>
  <c r="Y1931" i="16"/>
  <c r="Y1923" i="16"/>
  <c r="Y1919" i="16"/>
  <c r="Y1841" i="16"/>
  <c r="Y1806" i="16"/>
  <c r="Y1798" i="16"/>
  <c r="Y1374" i="16"/>
  <c r="Y187" i="16"/>
  <c r="S187" i="16"/>
  <c r="J187" i="16"/>
  <c r="Y353" i="16"/>
  <c r="Y22" i="16"/>
  <c r="Y361" i="16"/>
  <c r="Y503" i="16"/>
  <c r="Y377" i="16"/>
  <c r="Y322" i="16"/>
  <c r="Y62" i="16"/>
  <c r="Y522" i="16"/>
  <c r="Y483" i="16"/>
  <c r="S33" i="16"/>
  <c r="Y33" i="16"/>
  <c r="S157" i="16"/>
  <c r="E157" i="16" s="1"/>
  <c r="Y2456" i="16"/>
  <c r="Y1784" i="16"/>
  <c r="Y1765" i="16"/>
  <c r="Y1761" i="16"/>
  <c r="Y1543" i="16"/>
  <c r="Y1433" i="16"/>
  <c r="Y1390" i="16"/>
  <c r="Y1386" i="16"/>
  <c r="Y1382" i="16"/>
  <c r="Y1337" i="16"/>
  <c r="Y1333" i="16"/>
  <c r="Y1050" i="16"/>
  <c r="Y1046" i="16"/>
  <c r="Y1042" i="16"/>
  <c r="Y1038" i="16"/>
  <c r="Y1034" i="16"/>
  <c r="Y1030" i="16"/>
  <c r="Y713" i="16"/>
  <c r="Y709" i="16"/>
  <c r="Y701" i="16"/>
  <c r="S2433" i="16"/>
  <c r="F2433" i="16" s="1"/>
  <c r="Y2433" i="16"/>
  <c r="S2019" i="16"/>
  <c r="Y2019" i="16"/>
  <c r="G2015" i="16"/>
  <c r="Y1957" i="16"/>
  <c r="S1957" i="16"/>
  <c r="Y1689" i="16"/>
  <c r="S1689" i="16"/>
  <c r="H1689" i="16"/>
  <c r="Y1655" i="16"/>
  <c r="S1655" i="16"/>
  <c r="S1647" i="16"/>
  <c r="F1647" i="16"/>
  <c r="Y1647" i="16"/>
  <c r="S1154" i="16"/>
  <c r="Y1154" i="16"/>
  <c r="G1142" i="16"/>
  <c r="H753" i="16"/>
  <c r="I753" i="16"/>
  <c r="Y742" i="16"/>
  <c r="S742" i="16"/>
  <c r="Y29" i="16"/>
  <c r="Y494" i="16"/>
  <c r="Y437" i="16"/>
  <c r="Y523" i="16"/>
  <c r="Y470" i="16"/>
  <c r="Y417" i="16"/>
  <c r="Y83" i="16"/>
  <c r="Y25" i="16"/>
  <c r="Y146" i="16"/>
  <c r="Y348" i="16"/>
  <c r="Y244" i="16"/>
  <c r="Y216" i="16"/>
  <c r="Y2474" i="16"/>
  <c r="Y2463" i="16"/>
  <c r="Y2459" i="16"/>
  <c r="Y2319" i="16"/>
  <c r="Y2296" i="16"/>
  <c r="Y2180" i="16"/>
  <c r="Y1998" i="16"/>
  <c r="Y1994" i="16"/>
  <c r="Y1990" i="16"/>
  <c r="Y1967" i="16"/>
  <c r="Y1952" i="16"/>
  <c r="Y1746" i="16"/>
  <c r="Y1736" i="16"/>
  <c r="Y1677" i="16"/>
  <c r="Y1624" i="16"/>
  <c r="Y1620" i="16"/>
  <c r="Y1608" i="16"/>
  <c r="Y1477" i="16"/>
  <c r="Y1354" i="16"/>
  <c r="Y1311" i="16"/>
  <c r="Y1246" i="16"/>
  <c r="Y1242" i="16"/>
  <c r="Y1126" i="16"/>
  <c r="Y1122" i="16"/>
  <c r="Y1118" i="16"/>
  <c r="Y1114" i="16"/>
  <c r="Y1068" i="16"/>
  <c r="Y1064" i="16"/>
  <c r="Y1018" i="16"/>
  <c r="Y968" i="16"/>
  <c r="Y964" i="16"/>
  <c r="Y960" i="16"/>
  <c r="Y898" i="16"/>
  <c r="S2074" i="16"/>
  <c r="D2074" i="16" s="1"/>
  <c r="Y2074" i="16"/>
  <c r="Y133" i="16"/>
  <c r="Y443" i="16"/>
  <c r="Y360" i="16"/>
  <c r="Y408" i="16"/>
  <c r="Y461" i="16"/>
  <c r="Y436" i="16"/>
  <c r="Y363" i="16"/>
  <c r="Y337" i="16"/>
  <c r="Y312" i="16"/>
  <c r="Y192" i="16"/>
  <c r="Y434" i="16"/>
  <c r="Y529" i="16"/>
  <c r="Y140" i="16"/>
  <c r="Y246" i="16"/>
  <c r="Y205" i="16"/>
  <c r="Y102" i="16"/>
  <c r="Y109" i="16"/>
  <c r="Y93" i="16"/>
  <c r="Y296" i="16"/>
  <c r="Y2503" i="16"/>
  <c r="Y2495" i="16"/>
  <c r="Y2446" i="16"/>
  <c r="Y2435" i="16"/>
  <c r="Y2428" i="16"/>
  <c r="Y2420" i="16"/>
  <c r="Y2416" i="16"/>
  <c r="Y2397" i="16"/>
  <c r="Y2374" i="16"/>
  <c r="Y2370" i="16"/>
  <c r="Y2366" i="16"/>
  <c r="Y2362" i="16"/>
  <c r="Y2358" i="16"/>
  <c r="Y2350" i="16"/>
  <c r="Y2346" i="16"/>
  <c r="Y2339" i="16"/>
  <c r="Y2328" i="16"/>
  <c r="Y2285" i="16"/>
  <c r="Y2247" i="16"/>
  <c r="Y2239" i="16"/>
  <c r="Y2232" i="16"/>
  <c r="Y2221" i="16"/>
  <c r="Y2217" i="16"/>
  <c r="Y2213" i="16"/>
  <c r="Y2209" i="16"/>
  <c r="Y2202" i="16"/>
  <c r="Y2194" i="16"/>
  <c r="Y2186" i="16"/>
  <c r="Y2181" i="16"/>
  <c r="Y2150" i="16"/>
  <c r="Y2146" i="16"/>
  <c r="Y2138" i="16"/>
  <c r="Y2134" i="16"/>
  <c r="Y2130" i="16"/>
  <c r="Y2122" i="16"/>
  <c r="Y2115" i="16"/>
  <c r="Y2104" i="16"/>
  <c r="Y2100" i="16"/>
  <c r="Y2097" i="16"/>
  <c r="Y2071" i="16"/>
  <c r="Y1903" i="16"/>
  <c r="Y1895" i="16"/>
  <c r="Y1891" i="16"/>
  <c r="Y1887" i="16"/>
  <c r="Y1793" i="16"/>
  <c r="Y1690" i="16"/>
  <c r="Y1682" i="16"/>
  <c r="Y1626" i="16"/>
  <c r="Y1618" i="16"/>
  <c r="Y1614" i="16"/>
  <c r="Y1607" i="16"/>
  <c r="Y1603" i="16"/>
  <c r="Y1499" i="16"/>
  <c r="Y1438" i="16"/>
  <c r="Y1434" i="16"/>
  <c r="Y1430" i="16"/>
  <c r="Y1419" i="16"/>
  <c r="Y1366" i="16"/>
  <c r="Y1362" i="16"/>
  <c r="Y1347" i="16"/>
  <c r="Y1243" i="16"/>
  <c r="Y1239" i="16"/>
  <c r="Y1207" i="16"/>
  <c r="Y1200" i="16"/>
  <c r="Y1162" i="16"/>
  <c r="Y1158" i="16"/>
  <c r="Y1151" i="16"/>
  <c r="Y1147" i="16"/>
  <c r="Y1005" i="16"/>
  <c r="Y986" i="16"/>
  <c r="Y982" i="16"/>
  <c r="Y978" i="16"/>
  <c r="Y938" i="16"/>
  <c r="Y890" i="16"/>
  <c r="Y886" i="16"/>
  <c r="Y882" i="16"/>
  <c r="Y766" i="16"/>
  <c r="Y762" i="16"/>
  <c r="Y758" i="16"/>
  <c r="Y754" i="16"/>
  <c r="Y554" i="16"/>
  <c r="Y550" i="16"/>
  <c r="Y546" i="16"/>
  <c r="Y869" i="16"/>
  <c r="Y865" i="16"/>
  <c r="Y861" i="16"/>
  <c r="Y857" i="16"/>
  <c r="Y849" i="16"/>
  <c r="Y834" i="16"/>
  <c r="Y800" i="16"/>
  <c r="Y788" i="16"/>
  <c r="Y785" i="16"/>
  <c r="Y781" i="16"/>
  <c r="Y777" i="16"/>
  <c r="Y773" i="16"/>
  <c r="Y769" i="16"/>
  <c r="Y765" i="16"/>
  <c r="Y761" i="16"/>
  <c r="Y675" i="16"/>
  <c r="Y645" i="16"/>
  <c r="Y641" i="16"/>
  <c r="Y604" i="16"/>
  <c r="Y600" i="16"/>
  <c r="Y585" i="16"/>
  <c r="Y581" i="16"/>
  <c r="Y577" i="16"/>
  <c r="I30" i="16"/>
  <c r="E123" i="16"/>
  <c r="I1657" i="16"/>
  <c r="H5" i="16"/>
  <c r="I5" i="16"/>
  <c r="J145" i="16"/>
  <c r="F145" i="16"/>
  <c r="H145" i="16"/>
  <c r="D603" i="16"/>
  <c r="J603" i="16"/>
  <c r="I611" i="16"/>
  <c r="H611" i="16"/>
  <c r="J567" i="16"/>
  <c r="D567" i="16"/>
  <c r="E1270" i="16"/>
  <c r="D1270" i="16"/>
  <c r="F1291" i="16"/>
  <c r="I1291" i="16"/>
  <c r="J971" i="16"/>
  <c r="E971" i="16"/>
  <c r="F971" i="16"/>
  <c r="G971" i="16"/>
  <c r="F1071" i="16"/>
  <c r="E1683" i="16"/>
  <c r="F1683" i="16"/>
  <c r="D1683" i="16"/>
  <c r="H1635" i="16"/>
  <c r="F1635" i="16"/>
  <c r="G1635" i="16"/>
  <c r="E1635" i="16"/>
  <c r="F38" i="16"/>
  <c r="I38" i="16"/>
  <c r="H38" i="16"/>
  <c r="G38" i="16"/>
  <c r="G370" i="16"/>
  <c r="E370" i="16"/>
  <c r="F370" i="16"/>
  <c r="J370" i="16"/>
  <c r="J1451" i="16"/>
  <c r="D1451" i="16"/>
  <c r="H1451" i="16"/>
  <c r="G1451" i="16"/>
  <c r="J13" i="16"/>
  <c r="F13" i="16"/>
  <c r="D13" i="16"/>
  <c r="J592" i="16"/>
  <c r="I592" i="16"/>
  <c r="E592" i="16"/>
  <c r="G592" i="16"/>
  <c r="F592" i="16"/>
  <c r="I1079" i="16"/>
  <c r="F1079" i="16"/>
  <c r="J1079" i="16"/>
  <c r="G1079" i="16"/>
  <c r="H1079" i="16"/>
  <c r="E1417" i="16"/>
  <c r="G1417" i="16"/>
  <c r="J1417" i="16"/>
  <c r="I1417" i="16"/>
  <c r="D1417" i="16"/>
  <c r="F1429" i="16"/>
  <c r="I1429" i="16"/>
  <c r="G1429" i="16"/>
  <c r="E1429" i="16"/>
  <c r="D1429" i="16"/>
  <c r="H1492" i="16"/>
  <c r="F1492" i="16"/>
  <c r="E1492" i="16"/>
  <c r="I1492" i="16"/>
  <c r="G1492" i="16"/>
  <c r="H834" i="16"/>
  <c r="J834" i="16"/>
  <c r="I834" i="16"/>
  <c r="G834" i="16"/>
  <c r="F834" i="16"/>
  <c r="G2449" i="16"/>
  <c r="F2449" i="16"/>
  <c r="H2449" i="16"/>
  <c r="E2449" i="16"/>
  <c r="D2449" i="16"/>
  <c r="H1501" i="16"/>
  <c r="J1501" i="16"/>
  <c r="I1501" i="16"/>
  <c r="E1501" i="16"/>
  <c r="U1501" i="16" s="1"/>
  <c r="F1501" i="16"/>
  <c r="J2239" i="16"/>
  <c r="G2239" i="16"/>
  <c r="D2239" i="16"/>
  <c r="E2239" i="16"/>
  <c r="F2239" i="16"/>
  <c r="F762" i="16"/>
  <c r="E762" i="16"/>
  <c r="G762" i="16"/>
  <c r="I782" i="16"/>
  <c r="F782" i="16"/>
  <c r="G782" i="16"/>
  <c r="D782" i="16"/>
  <c r="H782" i="16"/>
  <c r="J782" i="16"/>
  <c r="E782" i="16"/>
  <c r="G314" i="16"/>
  <c r="D314" i="16"/>
  <c r="E314" i="16"/>
  <c r="F314" i="16"/>
  <c r="J314" i="16"/>
  <c r="I314" i="16"/>
  <c r="H1060" i="16"/>
  <c r="I1060" i="16"/>
  <c r="J2102" i="16"/>
  <c r="G245" i="16"/>
  <c r="D245" i="16"/>
  <c r="E245" i="16"/>
  <c r="J245" i="16"/>
  <c r="I245" i="16"/>
  <c r="H245" i="16"/>
  <c r="F245" i="16"/>
  <c r="D1860" i="16"/>
  <c r="H1860" i="16"/>
  <c r="I1860" i="16"/>
  <c r="J1860" i="16"/>
  <c r="G1860" i="16"/>
  <c r="F1860" i="16"/>
  <c r="G584" i="16"/>
  <c r="D584" i="16"/>
  <c r="I584" i="16"/>
  <c r="J584" i="16"/>
  <c r="H584" i="16"/>
  <c r="F584" i="16"/>
  <c r="F820" i="16"/>
  <c r="H820" i="16"/>
  <c r="D820" i="16"/>
  <c r="I820" i="16"/>
  <c r="E820" i="16"/>
  <c r="G820" i="16"/>
  <c r="J820" i="16"/>
  <c r="E828" i="16"/>
  <c r="H828" i="16"/>
  <c r="G828" i="16"/>
  <c r="F828" i="16"/>
  <c r="D828" i="16"/>
  <c r="U828" i="16" s="1"/>
  <c r="I828" i="16"/>
  <c r="I870" i="16"/>
  <c r="J870" i="16"/>
  <c r="E870" i="16"/>
  <c r="F870" i="16"/>
  <c r="G870" i="16"/>
  <c r="H870" i="16"/>
  <c r="I910" i="16"/>
  <c r="J910" i="16"/>
  <c r="D910" i="16"/>
  <c r="F910" i="16"/>
  <c r="E910" i="16"/>
  <c r="J1049" i="16"/>
  <c r="G1049" i="16"/>
  <c r="H1049" i="16"/>
  <c r="F1602" i="16"/>
  <c r="J1602" i="16"/>
  <c r="H1602" i="16"/>
  <c r="G1602" i="16"/>
  <c r="H1828" i="16"/>
  <c r="I1828" i="16"/>
  <c r="F1828" i="16"/>
  <c r="J1828" i="16"/>
  <c r="D1828" i="16"/>
  <c r="E1828" i="16"/>
  <c r="J1895" i="16"/>
  <c r="D1895" i="16"/>
  <c r="G1895" i="16"/>
  <c r="F1895" i="16"/>
  <c r="I1895" i="16"/>
  <c r="E1895" i="16"/>
  <c r="H1895" i="16"/>
  <c r="J2060" i="16"/>
  <c r="H2060" i="16"/>
  <c r="D2060" i="16"/>
  <c r="F2060" i="16"/>
  <c r="D80" i="16"/>
  <c r="G80" i="16"/>
  <c r="E80" i="16"/>
  <c r="H80" i="16"/>
  <c r="F80" i="16"/>
  <c r="I80" i="16"/>
  <c r="H702" i="16"/>
  <c r="F702" i="16"/>
  <c r="I702" i="16"/>
  <c r="G702" i="16"/>
  <c r="D702" i="16"/>
  <c r="J702" i="16"/>
  <c r="E702" i="16"/>
  <c r="I682" i="16"/>
  <c r="D682" i="16"/>
  <c r="E682" i="16"/>
  <c r="G682" i="16"/>
  <c r="H682" i="16"/>
  <c r="F682" i="16"/>
  <c r="H678" i="16"/>
  <c r="D678" i="16"/>
  <c r="G678" i="16"/>
  <c r="J678" i="16"/>
  <c r="F678" i="16"/>
  <c r="E678" i="16"/>
  <c r="H327" i="16"/>
  <c r="E51" i="16"/>
  <c r="H292" i="16"/>
  <c r="J1683" i="16"/>
  <c r="D1635" i="16"/>
  <c r="U1635" i="16" s="1"/>
  <c r="H13" i="16"/>
  <c r="J38" i="16"/>
  <c r="I370" i="16"/>
  <c r="E1451" i="16"/>
  <c r="U1451" i="16" s="1"/>
  <c r="E584" i="16"/>
  <c r="J828" i="16"/>
  <c r="F1417" i="16"/>
  <c r="I2239" i="16"/>
  <c r="H657" i="16"/>
  <c r="D657" i="16"/>
  <c r="J657" i="16"/>
  <c r="E657" i="16"/>
  <c r="G657" i="16"/>
  <c r="H1601" i="16"/>
  <c r="F1601" i="16"/>
  <c r="F1920" i="16"/>
  <c r="E1920" i="16"/>
  <c r="D1920" i="16"/>
  <c r="I1920" i="16"/>
  <c r="J1928" i="16"/>
  <c r="D1928" i="16"/>
  <c r="E1928" i="16"/>
  <c r="G1928" i="16"/>
  <c r="I1928" i="16"/>
  <c r="I678" i="16"/>
  <c r="F931" i="16"/>
  <c r="J931" i="16"/>
  <c r="D931" i="16"/>
  <c r="U931" i="16" s="1"/>
  <c r="H931" i="16"/>
  <c r="I931" i="16"/>
  <c r="E967" i="16"/>
  <c r="G967" i="16"/>
  <c r="F967" i="16"/>
  <c r="J967" i="16"/>
  <c r="G383" i="16"/>
  <c r="F383" i="16"/>
  <c r="E383" i="16"/>
  <c r="U383" i="16" s="1"/>
  <c r="I383" i="16"/>
  <c r="H383" i="16"/>
  <c r="G430" i="16"/>
  <c r="I430" i="16"/>
  <c r="J430" i="16"/>
  <c r="H430" i="16"/>
  <c r="F430" i="16"/>
  <c r="J80" i="16"/>
  <c r="J2449" i="16"/>
  <c r="E1049" i="16"/>
  <c r="E573" i="16"/>
  <c r="F573" i="16"/>
  <c r="J573" i="16"/>
  <c r="G573" i="16"/>
  <c r="D573" i="16"/>
  <c r="U573" i="16" s="1"/>
  <c r="H573" i="16"/>
  <c r="J562" i="16"/>
  <c r="H555" i="16"/>
  <c r="G555" i="16"/>
  <c r="D555" i="16"/>
  <c r="F555" i="16"/>
  <c r="E555" i="16"/>
  <c r="J555" i="16"/>
  <c r="I555" i="16"/>
  <c r="I273" i="16"/>
  <c r="F273" i="16"/>
  <c r="G756" i="16"/>
  <c r="J756" i="16"/>
  <c r="G1282" i="16"/>
  <c r="I1282" i="16"/>
  <c r="G1679" i="16"/>
  <c r="I1792" i="16"/>
  <c r="J1792" i="16"/>
  <c r="F583" i="16"/>
  <c r="D583" i="16"/>
  <c r="H1191" i="16"/>
  <c r="G1191" i="16"/>
  <c r="D629" i="16"/>
  <c r="H629" i="16"/>
  <c r="I1463" i="16"/>
  <c r="F1463" i="16"/>
  <c r="I1947" i="16"/>
  <c r="G1947" i="16"/>
  <c r="F1947" i="16"/>
  <c r="F2398" i="16"/>
  <c r="E2398" i="16"/>
  <c r="U2398" i="16" s="1"/>
  <c r="J2398" i="16"/>
  <c r="J169" i="16"/>
  <c r="H169" i="16"/>
  <c r="J409" i="16"/>
  <c r="D409" i="16"/>
  <c r="U409" i="16" s="1"/>
  <c r="G409" i="16"/>
  <c r="I409" i="16"/>
  <c r="H409" i="16"/>
  <c r="J1082" i="16"/>
  <c r="I1082" i="16"/>
  <c r="E1082" i="16"/>
  <c r="D1082" i="16"/>
  <c r="H1082" i="16"/>
  <c r="G1082" i="16"/>
  <c r="H1197" i="16"/>
  <c r="F1197" i="16"/>
  <c r="D2281" i="16"/>
  <c r="E2281" i="16"/>
  <c r="J2357" i="16"/>
  <c r="E2357" i="16"/>
  <c r="H2357" i="16"/>
  <c r="F2357" i="16"/>
  <c r="D2357" i="16"/>
  <c r="G2393" i="16"/>
  <c r="I2393" i="16"/>
  <c r="H2393" i="16"/>
  <c r="J2393" i="16"/>
  <c r="D2393" i="16"/>
  <c r="F2393" i="16"/>
  <c r="E2393" i="16"/>
  <c r="I600" i="16"/>
  <c r="G600" i="16"/>
  <c r="F600" i="16"/>
  <c r="J600" i="16"/>
  <c r="F637" i="16"/>
  <c r="D637" i="16"/>
  <c r="J637" i="16"/>
  <c r="H637" i="16"/>
  <c r="G637" i="16"/>
  <c r="I637" i="16"/>
  <c r="E637" i="16"/>
  <c r="J819" i="16"/>
  <c r="F819" i="16"/>
  <c r="I849" i="16"/>
  <c r="J849" i="16"/>
  <c r="E849" i="16"/>
  <c r="D849" i="16"/>
  <c r="G1201" i="16"/>
  <c r="E1201" i="16"/>
  <c r="H1201" i="16"/>
  <c r="F1201" i="16"/>
  <c r="D1201" i="16"/>
  <c r="I1201" i="16"/>
  <c r="E1360" i="16"/>
  <c r="H1360" i="16"/>
  <c r="F1460" i="16"/>
  <c r="D1460" i="16"/>
  <c r="U1460" i="16" s="1"/>
  <c r="G1460" i="16"/>
  <c r="H1460" i="16"/>
  <c r="E1472" i="16"/>
  <c r="G1472" i="16"/>
  <c r="D1472" i="16"/>
  <c r="U1472" i="16" s="1"/>
  <c r="E1535" i="16"/>
  <c r="J1535" i="16"/>
  <c r="H1535" i="16"/>
  <c r="I1535" i="16"/>
  <c r="D1535" i="16"/>
  <c r="U1535" i="16" s="1"/>
  <c r="G1535" i="16"/>
  <c r="F1535" i="16"/>
  <c r="G1665" i="16"/>
  <c r="I1665" i="16"/>
  <c r="E1665" i="16"/>
  <c r="D1665" i="16"/>
  <c r="F1665" i="16"/>
  <c r="G1685" i="16"/>
  <c r="J1685" i="16"/>
  <c r="I1685" i="16"/>
  <c r="E1685" i="16"/>
  <c r="U1685" i="16" s="1"/>
  <c r="F1685" i="16"/>
  <c r="J1751" i="16"/>
  <c r="I1751" i="16"/>
  <c r="E1751" i="16"/>
  <c r="H1751" i="16"/>
  <c r="G1751" i="16"/>
  <c r="D1751" i="16"/>
  <c r="I1771" i="16"/>
  <c r="H1771" i="16"/>
  <c r="D1771" i="16"/>
  <c r="G1771" i="16"/>
  <c r="E1771" i="16"/>
  <c r="J1771" i="16"/>
  <c r="F1771" i="16"/>
  <c r="E2174" i="16"/>
  <c r="U2174" i="16" s="1"/>
  <c r="J2174" i="16"/>
  <c r="G2174" i="16"/>
  <c r="H2174" i="16"/>
  <c r="F2174" i="16"/>
  <c r="I2174" i="16"/>
  <c r="G37" i="16"/>
  <c r="D37" i="16"/>
  <c r="I511" i="16"/>
  <c r="E1664" i="16"/>
  <c r="F2188" i="16"/>
  <c r="F2424" i="16"/>
  <c r="E2468" i="16"/>
  <c r="J2468" i="16"/>
  <c r="I2468" i="16"/>
  <c r="G2468" i="16"/>
  <c r="F2468" i="16"/>
  <c r="H2468" i="16"/>
  <c r="D2468" i="16"/>
  <c r="U2468" i="16" s="1"/>
  <c r="I1208" i="16"/>
  <c r="D1208" i="16"/>
  <c r="J1208" i="16"/>
  <c r="E1208" i="16"/>
  <c r="F1208" i="16"/>
  <c r="G1208" i="16"/>
  <c r="H1208" i="16"/>
  <c r="D2080" i="16"/>
  <c r="H2080" i="16"/>
  <c r="G2080" i="16"/>
  <c r="D1076" i="16"/>
  <c r="H1076" i="16"/>
  <c r="F188" i="16"/>
  <c r="D188" i="16"/>
  <c r="J188" i="16"/>
  <c r="E188" i="16"/>
  <c r="G188" i="16"/>
  <c r="G108" i="16"/>
  <c r="D108" i="16"/>
  <c r="E108" i="16"/>
  <c r="I108" i="16"/>
  <c r="H108" i="16"/>
  <c r="F108" i="16"/>
  <c r="J108" i="16"/>
  <c r="I331" i="16"/>
  <c r="J331" i="16"/>
  <c r="G331" i="16"/>
  <c r="D331" i="16"/>
  <c r="H331" i="16"/>
  <c r="F331" i="16"/>
  <c r="E331" i="16"/>
  <c r="J162" i="16"/>
  <c r="F162" i="16"/>
  <c r="J115" i="16"/>
  <c r="F115" i="16"/>
  <c r="G115" i="16"/>
  <c r="H115" i="16"/>
  <c r="I115" i="16"/>
  <c r="E115" i="16"/>
  <c r="U115" i="16" s="1"/>
  <c r="J433" i="16"/>
  <c r="H433" i="16"/>
  <c r="F433" i="16"/>
  <c r="I433" i="16"/>
  <c r="I56" i="16"/>
  <c r="G56" i="16"/>
  <c r="E56" i="16"/>
  <c r="H56" i="16"/>
  <c r="J56" i="16"/>
  <c r="H24" i="16"/>
  <c r="I24" i="16"/>
  <c r="G512" i="16"/>
  <c r="F512" i="16"/>
  <c r="H512" i="16"/>
  <c r="J512" i="16"/>
  <c r="I512" i="16"/>
  <c r="F457" i="16"/>
  <c r="D227" i="16"/>
  <c r="F227" i="16"/>
  <c r="J227" i="16"/>
  <c r="E227" i="16"/>
  <c r="H227" i="16"/>
  <c r="G227" i="16"/>
  <c r="I227" i="16"/>
  <c r="D173" i="16"/>
  <c r="J173" i="16"/>
  <c r="E173" i="16"/>
  <c r="I173" i="16"/>
  <c r="H173" i="16"/>
  <c r="F173" i="16"/>
  <c r="I222" i="16"/>
  <c r="J222" i="16"/>
  <c r="G222" i="16"/>
  <c r="D222" i="16"/>
  <c r="E222" i="16"/>
  <c r="H222" i="16"/>
  <c r="F222" i="16"/>
  <c r="D119" i="16"/>
  <c r="J72" i="16"/>
  <c r="I72" i="16"/>
  <c r="D72" i="16"/>
  <c r="F72" i="16"/>
  <c r="H534" i="16"/>
  <c r="F534" i="16"/>
  <c r="G534" i="16"/>
  <c r="I502" i="16"/>
  <c r="J502" i="16"/>
  <c r="E502" i="16"/>
  <c r="D502" i="16"/>
  <c r="H502" i="16"/>
  <c r="F502" i="16"/>
  <c r="H485" i="16"/>
  <c r="J485" i="16"/>
  <c r="I485" i="16"/>
  <c r="E485" i="16"/>
  <c r="G485" i="16"/>
  <c r="G472" i="16"/>
  <c r="E472" i="16"/>
  <c r="J472" i="16"/>
  <c r="F472" i="16"/>
  <c r="I472" i="16"/>
  <c r="H472" i="16"/>
  <c r="G454" i="16"/>
  <c r="J454" i="16"/>
  <c r="D454" i="16"/>
  <c r="I454" i="16"/>
  <c r="H454" i="16"/>
  <c r="E454" i="16"/>
  <c r="J420" i="16"/>
  <c r="D420" i="16"/>
  <c r="H420" i="16"/>
  <c r="E420" i="16"/>
  <c r="I420" i="16"/>
  <c r="G420" i="16"/>
  <c r="F420" i="16"/>
  <c r="E212" i="16"/>
  <c r="J212" i="16"/>
  <c r="F212" i="16"/>
  <c r="G212" i="16"/>
  <c r="H212" i="16"/>
  <c r="I212" i="16"/>
  <c r="D212" i="16"/>
  <c r="U212" i="16" s="1"/>
  <c r="G232" i="16"/>
  <c r="J207" i="16"/>
  <c r="D207" i="16"/>
  <c r="H207" i="16"/>
  <c r="G207" i="16"/>
  <c r="E207" i="16"/>
  <c r="J165" i="16"/>
  <c r="H165" i="16"/>
  <c r="F151" i="16"/>
  <c r="I151" i="16"/>
  <c r="G151" i="16"/>
  <c r="E151" i="16"/>
  <c r="H151" i="16"/>
  <c r="D151" i="16"/>
  <c r="U151" i="16" s="1"/>
  <c r="H141" i="16"/>
  <c r="J141" i="16"/>
  <c r="F2467" i="16"/>
  <c r="G2467" i="16"/>
  <c r="D2467" i="16"/>
  <c r="U2467" i="16" s="1"/>
  <c r="I2467" i="16"/>
  <c r="J2467" i="16"/>
  <c r="H2463" i="16"/>
  <c r="D2463" i="16"/>
  <c r="G2463" i="16"/>
  <c r="I2463" i="16"/>
  <c r="I2456" i="16"/>
  <c r="H2456" i="16"/>
  <c r="D2456" i="16"/>
  <c r="H2439" i="16"/>
  <c r="I2439" i="16"/>
  <c r="G2439" i="16"/>
  <c r="F2439" i="16"/>
  <c r="E2433" i="16"/>
  <c r="G2433" i="16"/>
  <c r="J2433" i="16"/>
  <c r="J2359" i="16"/>
  <c r="E2359" i="16"/>
  <c r="I2359" i="16"/>
  <c r="D2359" i="16"/>
  <c r="U2359" i="16" s="1"/>
  <c r="F2359" i="16"/>
  <c r="E2355" i="16"/>
  <c r="U2355" i="16" s="1"/>
  <c r="G2355" i="16"/>
  <c r="H2355" i="16"/>
  <c r="J2355" i="16"/>
  <c r="F2355" i="16"/>
  <c r="J2323" i="16"/>
  <c r="E2323" i="16"/>
  <c r="H2323" i="16"/>
  <c r="F2323" i="16"/>
  <c r="I2323" i="16"/>
  <c r="G2292" i="16"/>
  <c r="I2292" i="16"/>
  <c r="G2289" i="16"/>
  <c r="F2289" i="16"/>
  <c r="I2260" i="16"/>
  <c r="G2260" i="16"/>
  <c r="F2260" i="16"/>
  <c r="H2260" i="16"/>
  <c r="E2260" i="16"/>
  <c r="G2255" i="16"/>
  <c r="H2255" i="16"/>
  <c r="E2255" i="16"/>
  <c r="I2255" i="16"/>
  <c r="G2202" i="16"/>
  <c r="J2202" i="16"/>
  <c r="E2202" i="16"/>
  <c r="D2202" i="16"/>
  <c r="J2196" i="16"/>
  <c r="G2196" i="16"/>
  <c r="H2196" i="16"/>
  <c r="I2196" i="16"/>
  <c r="D2196" i="16"/>
  <c r="F2137" i="16"/>
  <c r="G2137" i="16"/>
  <c r="D2137" i="16"/>
  <c r="H2137" i="16"/>
  <c r="I2130" i="16"/>
  <c r="E2130" i="16"/>
  <c r="H2130" i="16"/>
  <c r="D2130" i="16"/>
  <c r="U2130" i="16" s="1"/>
  <c r="F2130" i="16"/>
  <c r="G2130" i="16"/>
  <c r="J2130" i="16"/>
  <c r="G2126" i="16"/>
  <c r="D2126" i="16"/>
  <c r="G2119" i="16"/>
  <c r="I2119" i="16"/>
  <c r="D2119" i="16"/>
  <c r="H2119" i="16"/>
  <c r="F2119" i="16"/>
  <c r="J2119" i="16"/>
  <c r="E2119" i="16"/>
  <c r="J2115" i="16"/>
  <c r="I2115" i="16"/>
  <c r="E2115" i="16"/>
  <c r="F2115" i="16"/>
  <c r="H2115" i="16"/>
  <c r="H2104" i="16"/>
  <c r="G2104" i="16"/>
  <c r="I2104" i="16"/>
  <c r="J2104" i="16"/>
  <c r="E2104" i="16"/>
  <c r="U2104" i="16" s="1"/>
  <c r="H2073" i="16"/>
  <c r="F2073" i="16"/>
  <c r="I2073" i="16"/>
  <c r="J2073" i="16"/>
  <c r="D2073" i="16"/>
  <c r="E2073" i="16"/>
  <c r="G2073" i="16"/>
  <c r="G2039" i="16"/>
  <c r="F2039" i="16"/>
  <c r="H2039" i="16"/>
  <c r="G2036" i="16"/>
  <c r="I2033" i="16"/>
  <c r="D2033" i="16"/>
  <c r="F2033" i="16"/>
  <c r="H2033" i="16"/>
  <c r="E2033" i="16"/>
  <c r="G2033" i="16"/>
  <c r="J2033" i="16"/>
  <c r="H2026" i="16"/>
  <c r="D2026" i="16"/>
  <c r="J2026" i="16"/>
  <c r="I2026" i="16"/>
  <c r="E2026" i="16"/>
  <c r="G2026" i="16"/>
  <c r="H2011" i="16"/>
  <c r="F2011" i="16"/>
  <c r="G2011" i="16"/>
  <c r="J2011" i="16"/>
  <c r="G1999" i="16"/>
  <c r="H1999" i="16"/>
  <c r="D1999" i="16"/>
  <c r="J1999" i="16"/>
  <c r="E1999" i="16"/>
  <c r="H1978" i="16"/>
  <c r="D1919" i="16"/>
  <c r="E1919" i="16"/>
  <c r="F1919" i="16"/>
  <c r="I1919" i="16"/>
  <c r="J1919" i="16"/>
  <c r="G1919" i="16"/>
  <c r="H1919" i="16"/>
  <c r="D1908" i="16"/>
  <c r="F1908" i="16"/>
  <c r="G1908" i="16"/>
  <c r="E1908" i="16"/>
  <c r="I1908" i="16"/>
  <c r="J1905" i="16"/>
  <c r="D1905" i="16"/>
  <c r="I1905" i="16"/>
  <c r="G1905" i="16"/>
  <c r="D1902" i="16"/>
  <c r="E1902" i="16"/>
  <c r="J1902" i="16"/>
  <c r="F1902" i="16"/>
  <c r="D1898" i="16"/>
  <c r="U1898" i="16" s="1"/>
  <c r="J1898" i="16"/>
  <c r="I1898" i="16"/>
  <c r="D1848" i="16"/>
  <c r="F1848" i="16"/>
  <c r="E1848" i="16"/>
  <c r="E1825" i="16"/>
  <c r="F1768" i="16"/>
  <c r="D1768" i="16"/>
  <c r="U1768" i="16" s="1"/>
  <c r="I1768" i="16"/>
  <c r="H1768" i="16"/>
  <c r="H1750" i="16"/>
  <c r="D1750" i="16"/>
  <c r="F1750" i="16"/>
  <c r="E1750" i="16"/>
  <c r="G1750" i="16"/>
  <c r="I1750" i="16"/>
  <c r="J1750" i="16"/>
  <c r="G1747" i="16"/>
  <c r="J1747" i="16"/>
  <c r="I1747" i="16"/>
  <c r="E1747" i="16"/>
  <c r="D1747" i="16"/>
  <c r="D1732" i="16"/>
  <c r="H1732" i="16"/>
  <c r="F1732" i="16"/>
  <c r="J1732" i="16"/>
  <c r="G1732" i="16"/>
  <c r="I1732" i="16"/>
  <c r="E1732" i="16"/>
  <c r="U1732" i="16" s="1"/>
  <c r="H1710" i="16"/>
  <c r="G1710" i="16"/>
  <c r="E1710" i="16"/>
  <c r="F1710" i="16"/>
  <c r="D1710" i="16"/>
  <c r="U1710" i="16" s="1"/>
  <c r="I1710" i="16"/>
  <c r="J1710" i="16"/>
  <c r="G1700" i="16"/>
  <c r="I1700" i="16"/>
  <c r="D1700" i="16"/>
  <c r="F1700" i="16"/>
  <c r="E1700" i="16"/>
  <c r="J1674" i="16"/>
  <c r="F1674" i="16"/>
  <c r="E1592" i="16"/>
  <c r="H1592" i="16"/>
  <c r="J1592" i="16"/>
  <c r="G1592" i="16"/>
  <c r="F1592" i="16"/>
  <c r="D1578" i="16"/>
  <c r="G1578" i="16"/>
  <c r="F1578" i="16"/>
  <c r="E1556" i="16"/>
  <c r="H1556" i="16"/>
  <c r="F1556" i="16"/>
  <c r="I1556" i="16"/>
  <c r="D1556" i="16"/>
  <c r="I1486" i="16"/>
  <c r="E1486" i="16"/>
  <c r="H1486" i="16"/>
  <c r="D1486" i="16"/>
  <c r="U1486" i="16" s="1"/>
  <c r="J1486" i="16"/>
  <c r="F1486" i="16"/>
  <c r="G1486" i="16"/>
  <c r="F1430" i="16"/>
  <c r="D1430" i="16"/>
  <c r="H1430" i="16"/>
  <c r="I1430" i="16"/>
  <c r="G1430" i="16"/>
  <c r="H1409" i="16"/>
  <c r="J1406" i="16"/>
  <c r="H1406" i="16"/>
  <c r="G1406" i="16"/>
  <c r="I1406" i="16"/>
  <c r="D1406" i="16"/>
  <c r="E1406" i="16"/>
  <c r="H1398" i="16"/>
  <c r="D1398" i="16"/>
  <c r="G1398" i="16"/>
  <c r="F1398" i="16"/>
  <c r="I1398" i="16"/>
  <c r="H1390" i="16"/>
  <c r="E1390" i="16"/>
  <c r="D1390" i="16"/>
  <c r="I1390" i="16"/>
  <c r="F1390" i="16"/>
  <c r="G1390" i="16"/>
  <c r="J1390" i="16"/>
  <c r="G1359" i="16"/>
  <c r="G1322" i="16"/>
  <c r="J1322" i="16"/>
  <c r="H1322" i="16"/>
  <c r="E1322" i="16"/>
  <c r="D1322" i="16"/>
  <c r="E1313" i="16"/>
  <c r="J1313" i="16"/>
  <c r="H1313" i="16"/>
  <c r="D1313" i="16"/>
  <c r="G1313" i="16"/>
  <c r="I1313" i="16"/>
  <c r="D1310" i="16"/>
  <c r="J1310" i="16"/>
  <c r="I1310" i="16"/>
  <c r="F1310" i="16"/>
  <c r="E1305" i="16"/>
  <c r="J1302" i="16"/>
  <c r="D1302" i="16"/>
  <c r="H1302" i="16"/>
  <c r="E1302" i="16"/>
  <c r="G1302" i="16"/>
  <c r="I1302" i="16"/>
  <c r="I1296" i="16"/>
  <c r="G1296" i="16"/>
  <c r="D1292" i="16"/>
  <c r="J1292" i="16"/>
  <c r="H1292" i="16"/>
  <c r="J1288" i="16"/>
  <c r="F1288" i="16"/>
  <c r="E1288" i="16"/>
  <c r="H1288" i="16"/>
  <c r="I1288" i="16"/>
  <c r="G1288" i="16"/>
  <c r="D1288" i="16"/>
  <c r="U1288" i="16" s="1"/>
  <c r="H1278" i="16"/>
  <c r="E1278" i="16"/>
  <c r="F1278" i="16"/>
  <c r="D1278" i="16"/>
  <c r="U1278" i="16" s="1"/>
  <c r="I1278" i="16"/>
  <c r="D1271" i="16"/>
  <c r="I1267" i="16"/>
  <c r="F1267" i="16"/>
  <c r="J1267" i="16"/>
  <c r="G1267" i="16"/>
  <c r="H1267" i="16"/>
  <c r="H1239" i="16"/>
  <c r="E1239" i="16"/>
  <c r="G1239" i="16"/>
  <c r="I1239" i="16"/>
  <c r="J1239" i="16"/>
  <c r="E1196" i="16"/>
  <c r="F1168" i="16"/>
  <c r="G1168" i="16"/>
  <c r="E1168" i="16"/>
  <c r="D1168" i="16"/>
  <c r="H1168" i="16"/>
  <c r="I1168" i="16"/>
  <c r="E1151" i="16"/>
  <c r="G1151" i="16"/>
  <c r="F1147" i="16"/>
  <c r="J1147" i="16"/>
  <c r="D1147" i="16"/>
  <c r="H1147" i="16"/>
  <c r="G1147" i="16"/>
  <c r="E1147" i="16"/>
  <c r="D1098" i="16"/>
  <c r="I1098" i="16"/>
  <c r="G1098" i="16"/>
  <c r="E1098" i="16"/>
  <c r="H1098" i="16"/>
  <c r="D1090" i="16"/>
  <c r="E1090" i="16"/>
  <c r="H1090" i="16"/>
  <c r="F1090" i="16"/>
  <c r="I1090" i="16"/>
  <c r="J1090" i="16"/>
  <c r="F1086" i="16"/>
  <c r="H1086" i="16"/>
  <c r="J1086" i="16"/>
  <c r="D1086" i="16"/>
  <c r="J1013" i="16"/>
  <c r="H1013" i="16"/>
  <c r="G1013" i="16"/>
  <c r="D1013" i="16"/>
  <c r="I1013" i="16"/>
  <c r="E1013" i="16"/>
  <c r="F1013" i="16"/>
  <c r="D972" i="16"/>
  <c r="J972" i="16"/>
  <c r="I972" i="16"/>
  <c r="H972" i="16"/>
  <c r="E972" i="16"/>
  <c r="F972" i="16"/>
  <c r="G972" i="16"/>
  <c r="D964" i="16"/>
  <c r="G964" i="16"/>
  <c r="J964" i="16"/>
  <c r="F964" i="16"/>
  <c r="I964" i="16"/>
  <c r="E964" i="16"/>
  <c r="E861" i="16"/>
  <c r="E857" i="16"/>
  <c r="G857" i="16"/>
  <c r="H857" i="16"/>
  <c r="F857" i="16"/>
  <c r="I857" i="16"/>
  <c r="J857" i="16"/>
  <c r="D857" i="16"/>
  <c r="U857" i="16" s="1"/>
  <c r="E799" i="16"/>
  <c r="D799" i="16"/>
  <c r="I799" i="16"/>
  <c r="G799" i="16"/>
  <c r="J799" i="16"/>
  <c r="F799" i="16"/>
  <c r="F2040" i="16"/>
  <c r="E2040" i="16"/>
  <c r="F2457" i="16"/>
  <c r="E2457" i="16"/>
  <c r="H97" i="16"/>
  <c r="F97" i="16"/>
  <c r="I1912" i="16"/>
  <c r="J1912" i="16"/>
  <c r="H1834" i="16"/>
  <c r="D1997" i="16"/>
  <c r="G1997" i="16"/>
  <c r="I1997" i="16"/>
  <c r="D2209" i="16"/>
  <c r="F2209" i="16"/>
  <c r="E1438" i="16"/>
  <c r="F1438" i="16"/>
  <c r="F2496" i="16"/>
  <c r="H2496" i="16"/>
  <c r="E2496" i="16"/>
  <c r="D2496" i="16"/>
  <c r="G2496" i="16"/>
  <c r="F1633" i="16"/>
  <c r="I1633" i="16"/>
  <c r="H565" i="16"/>
  <c r="E565" i="16"/>
  <c r="G565" i="16"/>
  <c r="J565" i="16"/>
  <c r="D1372" i="16"/>
  <c r="I1372" i="16"/>
  <c r="F1372" i="16"/>
  <c r="G1372" i="16"/>
  <c r="F1473" i="16"/>
  <c r="H1473" i="16"/>
  <c r="E2437" i="16"/>
  <c r="J2437" i="16"/>
  <c r="G2437" i="16"/>
  <c r="D18" i="16"/>
  <c r="F18" i="16"/>
  <c r="F617" i="16"/>
  <c r="J617" i="16"/>
  <c r="G617" i="16"/>
  <c r="E617" i="16"/>
  <c r="I617" i="16"/>
  <c r="I775" i="16"/>
  <c r="E775" i="16"/>
  <c r="G775" i="16"/>
  <c r="J775" i="16"/>
  <c r="E783" i="16"/>
  <c r="F783" i="16"/>
  <c r="J801" i="16"/>
  <c r="E2225" i="16"/>
  <c r="J2225" i="16"/>
  <c r="G2225" i="16"/>
  <c r="H2225" i="16"/>
  <c r="I2225" i="16"/>
  <c r="G1583" i="16"/>
  <c r="F1583" i="16"/>
  <c r="H1583" i="16"/>
  <c r="F894" i="16"/>
  <c r="H894" i="16"/>
  <c r="H1777" i="16"/>
  <c r="E1777" i="16"/>
  <c r="E1849" i="16"/>
  <c r="U1849" i="16" s="1"/>
  <c r="I1849" i="16"/>
  <c r="F1849" i="16"/>
  <c r="G1849" i="16"/>
  <c r="D2422" i="16"/>
  <c r="H2422" i="16"/>
  <c r="F2422" i="16"/>
  <c r="E2422" i="16"/>
  <c r="F2180" i="16"/>
  <c r="H2180" i="16"/>
  <c r="G2180" i="16"/>
  <c r="D2180" i="16"/>
  <c r="U2180" i="16" s="1"/>
  <c r="H1084" i="16"/>
  <c r="J1084" i="16"/>
  <c r="E1084" i="16"/>
  <c r="J2484" i="16"/>
  <c r="E2484" i="16"/>
  <c r="G2484" i="16"/>
  <c r="D2484" i="16"/>
  <c r="U2484" i="16" s="1"/>
  <c r="H2484" i="16"/>
  <c r="J2192" i="16"/>
  <c r="I2192" i="16"/>
  <c r="F526" i="16"/>
  <c r="J526" i="16"/>
  <c r="E135" i="16"/>
  <c r="F135" i="16"/>
  <c r="G135" i="16"/>
  <c r="D135" i="16"/>
  <c r="I256" i="16"/>
  <c r="H256" i="16"/>
  <c r="J256" i="16"/>
  <c r="G256" i="16"/>
  <c r="E256" i="16"/>
  <c r="E130" i="16"/>
  <c r="D130" i="16"/>
  <c r="J35" i="16"/>
  <c r="H530" i="16"/>
  <c r="J530" i="16"/>
  <c r="I530" i="16"/>
  <c r="J283" i="16"/>
  <c r="E283" i="16"/>
  <c r="J23" i="16"/>
  <c r="G23" i="16"/>
  <c r="D23" i="16"/>
  <c r="F23" i="16"/>
  <c r="I476" i="16"/>
  <c r="D476" i="16"/>
  <c r="U476" i="16" s="1"/>
  <c r="G476" i="16"/>
  <c r="H401" i="16"/>
  <c r="E401" i="16"/>
  <c r="D401" i="16"/>
  <c r="G260" i="16"/>
  <c r="J260" i="16"/>
  <c r="F211" i="16"/>
  <c r="J211" i="16"/>
  <c r="G211" i="16"/>
  <c r="E211" i="16"/>
  <c r="E181" i="16"/>
  <c r="U181" i="16" s="1"/>
  <c r="J181" i="16"/>
  <c r="G181" i="16"/>
  <c r="I181" i="16"/>
  <c r="F181" i="16"/>
  <c r="H66" i="16"/>
  <c r="J66" i="16"/>
  <c r="E386" i="16"/>
  <c r="G386" i="16"/>
  <c r="F386" i="16"/>
  <c r="H386" i="16"/>
  <c r="I364" i="16"/>
  <c r="J364" i="16"/>
  <c r="D364" i="16"/>
  <c r="D259" i="16"/>
  <c r="U259" i="16" s="1"/>
  <c r="J233" i="16"/>
  <c r="E2155" i="16"/>
  <c r="D2155" i="16"/>
  <c r="G2155" i="16"/>
  <c r="H2155" i="16"/>
  <c r="F2155" i="16"/>
  <c r="J2155" i="16"/>
  <c r="I2155" i="16"/>
  <c r="J2093" i="16"/>
  <c r="D2084" i="16"/>
  <c r="J2084" i="16"/>
  <c r="I2084" i="16"/>
  <c r="G2084" i="16"/>
  <c r="F2084" i="16"/>
  <c r="H2084" i="16"/>
  <c r="E2084" i="16"/>
  <c r="G1986" i="16"/>
  <c r="J1952" i="16"/>
  <c r="H1952" i="16"/>
  <c r="H1934" i="16"/>
  <c r="E1934" i="16"/>
  <c r="D1934" i="16"/>
  <c r="G1877" i="16"/>
  <c r="F1877" i="16"/>
  <c r="E1877" i="16"/>
  <c r="J1877" i="16"/>
  <c r="D1877" i="16"/>
  <c r="U1877" i="16" s="1"/>
  <c r="I1877" i="16"/>
  <c r="H1877" i="16"/>
  <c r="E1857" i="16"/>
  <c r="J1857" i="16"/>
  <c r="J1853" i="16"/>
  <c r="E1853" i="16"/>
  <c r="I1853" i="16"/>
  <c r="D1853" i="16"/>
  <c r="U1853" i="16" s="1"/>
  <c r="F1853" i="16"/>
  <c r="H1853" i="16"/>
  <c r="G1853" i="16"/>
  <c r="I1845" i="16"/>
  <c r="F1845" i="16"/>
  <c r="E1845" i="16"/>
  <c r="E1714" i="16"/>
  <c r="I1714" i="16"/>
  <c r="D1714" i="16"/>
  <c r="U1714" i="16" s="1"/>
  <c r="J1714" i="16"/>
  <c r="F1714" i="16"/>
  <c r="H1714" i="16"/>
  <c r="G1714" i="16"/>
  <c r="J1687" i="16"/>
  <c r="H1687" i="16"/>
  <c r="G1687" i="16"/>
  <c r="D1687" i="16"/>
  <c r="E1687" i="16"/>
  <c r="J1672" i="16"/>
  <c r="G1672" i="16"/>
  <c r="E1672" i="16"/>
  <c r="H1672" i="16"/>
  <c r="D1672" i="16"/>
  <c r="U1672" i="16" s="1"/>
  <c r="H1630" i="16"/>
  <c r="D1630" i="16"/>
  <c r="I1630" i="16"/>
  <c r="H1600" i="16"/>
  <c r="G1600" i="16"/>
  <c r="D1600" i="16"/>
  <c r="H1590" i="16"/>
  <c r="F1502" i="16"/>
  <c r="J1502" i="16"/>
  <c r="J1466" i="16"/>
  <c r="G1466" i="16"/>
  <c r="G1360" i="16"/>
  <c r="F1338" i="16"/>
  <c r="I1338" i="16"/>
  <c r="D1338" i="16"/>
  <c r="I1311" i="16"/>
  <c r="F1311" i="16"/>
  <c r="G1297" i="16"/>
  <c r="E1246" i="16"/>
  <c r="U1246" i="16" s="1"/>
  <c r="J1246" i="16"/>
  <c r="G1246" i="16"/>
  <c r="H1246" i="16"/>
  <c r="H1237" i="16"/>
  <c r="F1237" i="16"/>
  <c r="D1237" i="16"/>
  <c r="I1237" i="16"/>
  <c r="J1237" i="16"/>
  <c r="G1237" i="16"/>
  <c r="E1237" i="16"/>
  <c r="U1237" i="16" s="1"/>
  <c r="E1215" i="16"/>
  <c r="G1215" i="16"/>
  <c r="I1215" i="16"/>
  <c r="D1215" i="16"/>
  <c r="F1215" i="16"/>
  <c r="D1207" i="16"/>
  <c r="G1207" i="16"/>
  <c r="F1207" i="16"/>
  <c r="I1207" i="16"/>
  <c r="E1207" i="16"/>
  <c r="D1159" i="16"/>
  <c r="U1159" i="16" s="1"/>
  <c r="G1102" i="16"/>
  <c r="D1102" i="16"/>
  <c r="E1102" i="16"/>
  <c r="J1102" i="16"/>
  <c r="J1095" i="16"/>
  <c r="G1095" i="16"/>
  <c r="D932" i="16"/>
  <c r="G932" i="16"/>
  <c r="E932" i="16"/>
  <c r="F932" i="16"/>
  <c r="I932" i="16"/>
  <c r="F866" i="16"/>
  <c r="J789" i="16"/>
  <c r="H789" i="16"/>
  <c r="J717" i="16"/>
  <c r="H717" i="16"/>
  <c r="F717" i="16"/>
  <c r="J576" i="16"/>
  <c r="F576" i="16"/>
  <c r="F726" i="16"/>
  <c r="G1845" i="16"/>
  <c r="F159" i="16"/>
  <c r="D159" i="16"/>
  <c r="D775" i="16"/>
  <c r="H775" i="16"/>
  <c r="D783" i="16"/>
  <c r="U783" i="16" s="1"/>
  <c r="H211" i="16"/>
  <c r="H18" i="16"/>
  <c r="J1432" i="16"/>
  <c r="J2422" i="16"/>
  <c r="J1576" i="16"/>
  <c r="D256" i="16"/>
  <c r="F565" i="16"/>
  <c r="D565" i="16"/>
  <c r="E2466" i="16"/>
  <c r="E1952" i="16"/>
  <c r="H932" i="16"/>
  <c r="I1914" i="16"/>
  <c r="F1914" i="16"/>
  <c r="G1914" i="16"/>
  <c r="G507" i="16"/>
  <c r="D507" i="16"/>
  <c r="U507" i="16" s="1"/>
  <c r="D1277" i="16"/>
  <c r="E1277" i="16"/>
  <c r="I1277" i="16"/>
  <c r="D1526" i="16"/>
  <c r="U1526" i="16" s="1"/>
  <c r="F1526" i="16"/>
  <c r="J1526" i="16"/>
  <c r="I1526" i="16"/>
  <c r="G1526" i="16"/>
  <c r="H1555" i="16"/>
  <c r="F1555" i="16"/>
  <c r="E1555" i="16"/>
  <c r="I1555" i="16"/>
  <c r="E2067" i="16"/>
  <c r="J2067" i="16"/>
  <c r="F2163" i="16"/>
  <c r="G2163" i="16"/>
  <c r="J2163" i="16"/>
  <c r="J401" i="16"/>
  <c r="E1973" i="16"/>
  <c r="G1973" i="16"/>
  <c r="F1973" i="16"/>
  <c r="D1973" i="16"/>
  <c r="J1973" i="16"/>
  <c r="I1157" i="16"/>
  <c r="D1157" i="16"/>
  <c r="J1157" i="16"/>
  <c r="E1157" i="16"/>
  <c r="F1157" i="16"/>
  <c r="I120" i="16"/>
  <c r="H120" i="16"/>
  <c r="H2375" i="16"/>
  <c r="J607" i="16"/>
  <c r="G607" i="16"/>
  <c r="J476" i="16"/>
  <c r="I211" i="16"/>
  <c r="J1849" i="16"/>
  <c r="J1875" i="16"/>
  <c r="E1875" i="16"/>
  <c r="I885" i="16"/>
  <c r="J885" i="16"/>
  <c r="H1102" i="16"/>
  <c r="J1372" i="16"/>
  <c r="E1372" i="16"/>
  <c r="J18" i="16"/>
  <c r="I783" i="16"/>
  <c r="D1845" i="16"/>
  <c r="H783" i="16"/>
  <c r="G66" i="16"/>
  <c r="D2437" i="16"/>
  <c r="H1845" i="16"/>
  <c r="F2484" i="16"/>
  <c r="F2192" i="16"/>
  <c r="G1906" i="16"/>
  <c r="I1906" i="16"/>
  <c r="H1490" i="16"/>
  <c r="G1490" i="16"/>
  <c r="I1490" i="16"/>
  <c r="G1987" i="16"/>
  <c r="J1987" i="16"/>
  <c r="H1987" i="16"/>
  <c r="I1987" i="16"/>
  <c r="G1837" i="16"/>
  <c r="I1837" i="16"/>
  <c r="F1837" i="16"/>
  <c r="E50" i="16"/>
  <c r="H50" i="16"/>
  <c r="J932" i="16"/>
  <c r="H1215" i="16"/>
  <c r="G352" i="16"/>
  <c r="F352" i="16"/>
  <c r="J352" i="16"/>
  <c r="D352" i="16"/>
  <c r="H1537" i="16"/>
  <c r="D302" i="16"/>
  <c r="I302" i="16"/>
  <c r="G1580" i="16"/>
  <c r="F1580" i="16"/>
  <c r="H1580" i="16"/>
  <c r="D1580" i="16"/>
  <c r="F243" i="16"/>
  <c r="D243" i="16"/>
  <c r="E110" i="16"/>
  <c r="J110" i="16"/>
  <c r="I110" i="16"/>
  <c r="J58" i="16"/>
  <c r="G58" i="16"/>
  <c r="H1882" i="16"/>
  <c r="D1882" i="16"/>
  <c r="U1882" i="16" s="1"/>
  <c r="J635" i="16"/>
  <c r="H635" i="16"/>
  <c r="F1696" i="16"/>
  <c r="D1696" i="16"/>
  <c r="G71" i="16"/>
  <c r="E71" i="16"/>
  <c r="G1735" i="16"/>
  <c r="I1735" i="16"/>
  <c r="F461" i="16"/>
  <c r="E461" i="16"/>
  <c r="U461" i="16" s="1"/>
  <c r="H1533" i="16"/>
  <c r="G1533" i="16"/>
  <c r="E1533" i="16"/>
  <c r="F2165" i="16"/>
  <c r="G2165" i="16"/>
  <c r="I2165" i="16"/>
  <c r="H2165" i="16"/>
  <c r="E2418" i="16"/>
  <c r="U2418" i="16" s="1"/>
  <c r="F2418" i="16"/>
  <c r="G2329" i="16"/>
  <c r="D2329" i="16"/>
  <c r="F2329" i="16"/>
  <c r="E2329" i="16"/>
  <c r="H2329" i="16"/>
  <c r="I765" i="16"/>
  <c r="G765" i="16"/>
  <c r="E765" i="16"/>
  <c r="U765" i="16" s="1"/>
  <c r="F925" i="16"/>
  <c r="E925" i="16"/>
  <c r="U925" i="16" s="1"/>
  <c r="J925" i="16"/>
  <c r="J1493" i="16"/>
  <c r="D1493" i="16"/>
  <c r="D1703" i="16"/>
  <c r="U1703" i="16" s="1"/>
  <c r="F1703" i="16"/>
  <c r="G838" i="16"/>
  <c r="F838" i="16"/>
  <c r="I838" i="16"/>
  <c r="D838" i="16"/>
  <c r="H838" i="16"/>
  <c r="D943" i="16"/>
  <c r="U943" i="16" s="1"/>
  <c r="G943" i="16"/>
  <c r="E1059" i="16"/>
  <c r="U1059" i="16" s="1"/>
  <c r="I1059" i="16"/>
  <c r="F1821" i="16"/>
  <c r="G1821" i="16"/>
  <c r="E1210" i="16"/>
  <c r="U1210" i="16" s="1"/>
  <c r="H1210" i="16"/>
  <c r="J1461" i="16"/>
  <c r="D1774" i="16"/>
  <c r="F1774" i="16"/>
  <c r="J1774" i="16"/>
  <c r="I901" i="16"/>
  <c r="E901" i="16"/>
  <c r="D206" i="16"/>
  <c r="U206" i="16" s="1"/>
  <c r="J206" i="16"/>
  <c r="G206" i="16"/>
  <c r="G1199" i="16"/>
  <c r="D1199" i="16"/>
  <c r="G2214" i="16"/>
  <c r="E2214" i="16"/>
  <c r="I2214" i="16"/>
  <c r="H787" i="16"/>
  <c r="E787" i="16"/>
  <c r="H2396" i="16"/>
  <c r="H2210" i="16"/>
  <c r="G2210" i="16"/>
  <c r="D1464" i="16"/>
  <c r="H1464" i="16"/>
  <c r="F970" i="16"/>
  <c r="E970" i="16"/>
  <c r="D970" i="16"/>
  <c r="I970" i="16"/>
  <c r="G970" i="16"/>
  <c r="H2326" i="16"/>
  <c r="E2326" i="16"/>
  <c r="U2326" i="16" s="1"/>
  <c r="I2326" i="16"/>
  <c r="H1423" i="16"/>
  <c r="E1423" i="16"/>
  <c r="D427" i="16"/>
  <c r="H796" i="16"/>
  <c r="J796" i="16"/>
  <c r="E1001" i="16"/>
  <c r="H1001" i="16"/>
  <c r="D1001" i="16"/>
  <c r="U1001" i="16" s="1"/>
  <c r="H995" i="16"/>
  <c r="G995" i="16"/>
  <c r="D995" i="16"/>
  <c r="F988" i="16"/>
  <c r="E988" i="16"/>
  <c r="U988" i="16" s="1"/>
  <c r="F1499" i="16"/>
  <c r="G1499" i="16"/>
  <c r="H1453" i="16"/>
  <c r="J1453" i="16"/>
  <c r="D95" i="16"/>
  <c r="H2235" i="16"/>
  <c r="E2235" i="16"/>
  <c r="D2235" i="16"/>
  <c r="I1886" i="16"/>
  <c r="H1886" i="16"/>
  <c r="G1886" i="16"/>
  <c r="J1886" i="16"/>
  <c r="D1840" i="16"/>
  <c r="G1840" i="16"/>
  <c r="F1840" i="16"/>
  <c r="I1805" i="16"/>
  <c r="H1805" i="16"/>
  <c r="D1794" i="16"/>
  <c r="U1794" i="16" s="1"/>
  <c r="G1794" i="16"/>
  <c r="E1752" i="16"/>
  <c r="D1752" i="16"/>
  <c r="G1692" i="16"/>
  <c r="I1692" i="16"/>
  <c r="F1692" i="16"/>
  <c r="E1692" i="16"/>
  <c r="U1692" i="16" s="1"/>
  <c r="J1251" i="16"/>
  <c r="H1251" i="16"/>
  <c r="G1251" i="16"/>
  <c r="G2434" i="16"/>
  <c r="F2434" i="16"/>
  <c r="J2348" i="16"/>
  <c r="I2348" i="16"/>
  <c r="F1244" i="16"/>
  <c r="H1244" i="16"/>
  <c r="H1146" i="16"/>
  <c r="G1146" i="16"/>
  <c r="D1021" i="16"/>
  <c r="U1021" i="16" s="1"/>
  <c r="H1021" i="16"/>
  <c r="I208" i="16"/>
  <c r="G208" i="16"/>
  <c r="G1287" i="16"/>
  <c r="G1557" i="16"/>
  <c r="H1557" i="16"/>
  <c r="E1557" i="16"/>
  <c r="G1173" i="16"/>
  <c r="D1173" i="16"/>
  <c r="F1173" i="16"/>
  <c r="E1173" i="16"/>
  <c r="J1241" i="16"/>
  <c r="D1241" i="16"/>
  <c r="F22" i="16"/>
  <c r="H22" i="16"/>
  <c r="E22" i="16"/>
  <c r="I22" i="16"/>
  <c r="G22" i="16"/>
  <c r="D22" i="16"/>
  <c r="H744" i="16"/>
  <c r="F744" i="16"/>
  <c r="H322" i="16"/>
  <c r="J322" i="16"/>
  <c r="E322" i="16"/>
  <c r="F322" i="16"/>
  <c r="J82" i="16"/>
  <c r="F82" i="16"/>
  <c r="G90" i="16"/>
  <c r="J90" i="16"/>
  <c r="I291" i="16"/>
  <c r="D291" i="16"/>
  <c r="J291" i="16"/>
  <c r="H291" i="16"/>
  <c r="E749" i="16"/>
  <c r="H1252" i="16"/>
  <c r="F1838" i="16"/>
  <c r="J1173" i="16"/>
  <c r="E1332" i="16"/>
  <c r="E1349" i="16"/>
  <c r="G1349" i="16"/>
  <c r="J1349" i="16"/>
  <c r="H1349" i="16"/>
  <c r="G1616" i="16"/>
  <c r="E1616" i="16"/>
  <c r="H1616" i="16"/>
  <c r="E82" i="16"/>
  <c r="D322" i="16"/>
  <c r="H1040" i="16"/>
  <c r="I1040" i="16"/>
  <c r="H1052" i="16"/>
  <c r="G1052" i="16"/>
  <c r="E1052" i="16"/>
  <c r="D1052" i="16"/>
  <c r="I1052" i="16"/>
  <c r="F1075" i="16"/>
  <c r="I1075" i="16"/>
  <c r="G1075" i="16"/>
  <c r="D1075" i="16"/>
  <c r="H1075" i="16"/>
  <c r="D1166" i="16"/>
  <c r="E1166" i="16"/>
  <c r="G2321" i="16"/>
  <c r="E2321" i="16"/>
  <c r="J2321" i="16"/>
  <c r="G1174" i="16"/>
  <c r="H1174" i="16"/>
  <c r="D1174" i="16"/>
  <c r="I1174" i="16"/>
  <c r="E1174" i="16"/>
  <c r="F1174" i="16"/>
  <c r="J1174" i="16"/>
  <c r="E1716" i="16"/>
  <c r="I1716" i="16"/>
  <c r="I1954" i="16"/>
  <c r="F1954" i="16"/>
  <c r="G1954" i="16"/>
  <c r="F87" i="16"/>
  <c r="I87" i="16"/>
  <c r="E87" i="16"/>
  <c r="H87" i="16"/>
  <c r="D87" i="16"/>
  <c r="D2362" i="16"/>
  <c r="H2362" i="16"/>
  <c r="J2362" i="16"/>
  <c r="G2362" i="16"/>
  <c r="F2344" i="16"/>
  <c r="H2344" i="16"/>
  <c r="G2344" i="16"/>
  <c r="E2344" i="16"/>
  <c r="I2344" i="16"/>
  <c r="G2497" i="16"/>
  <c r="F2497" i="16"/>
  <c r="E45" i="16"/>
  <c r="F45" i="16"/>
  <c r="H45" i="16"/>
  <c r="E496" i="16"/>
  <c r="I496" i="16"/>
  <c r="E483" i="16"/>
  <c r="J483" i="16"/>
  <c r="F483" i="16"/>
  <c r="G483" i="16"/>
  <c r="I483" i="16"/>
  <c r="H483" i="16"/>
  <c r="D1458" i="16"/>
  <c r="I1458" i="16"/>
  <c r="H1458" i="16"/>
  <c r="G1458" i="16"/>
  <c r="J648" i="16"/>
  <c r="H648" i="16"/>
  <c r="F648" i="16"/>
  <c r="D648" i="16"/>
  <c r="E648" i="16"/>
  <c r="I648" i="16"/>
  <c r="G648" i="16"/>
  <c r="G676" i="16"/>
  <c r="I676" i="16"/>
  <c r="E676" i="16"/>
  <c r="F676" i="16"/>
  <c r="D676" i="16"/>
  <c r="U676" i="16" s="1"/>
  <c r="H676" i="16"/>
  <c r="E733" i="16"/>
  <c r="I733" i="16"/>
  <c r="J733" i="16"/>
  <c r="D733" i="16"/>
  <c r="H733" i="16"/>
  <c r="F733" i="16"/>
  <c r="F1122" i="16"/>
  <c r="D1122" i="16"/>
  <c r="I1122" i="16"/>
  <c r="E1122" i="16"/>
  <c r="H1122" i="16"/>
  <c r="G1122" i="16"/>
  <c r="J1122" i="16"/>
  <c r="E1269" i="16"/>
  <c r="G1269" i="16"/>
  <c r="I1269" i="16"/>
  <c r="F1269" i="16"/>
  <c r="H1269" i="16"/>
  <c r="D1269" i="16"/>
  <c r="D1632" i="16"/>
  <c r="G1632" i="16"/>
  <c r="D2261" i="16"/>
  <c r="H2261" i="16"/>
  <c r="I237" i="16"/>
  <c r="E237" i="16"/>
  <c r="I639" i="16"/>
  <c r="F639" i="16"/>
  <c r="G1819" i="16"/>
  <c r="I1819" i="16"/>
  <c r="J1819" i="16"/>
  <c r="H1819" i="16"/>
  <c r="D1819" i="16"/>
  <c r="F1819" i="16"/>
  <c r="I1404" i="16"/>
  <c r="H1404" i="16"/>
  <c r="F1404" i="16"/>
  <c r="I90" i="16"/>
  <c r="F291" i="16"/>
  <c r="D515" i="16"/>
  <c r="I515" i="16"/>
  <c r="J515" i="16"/>
  <c r="H200" i="16"/>
  <c r="F200" i="16"/>
  <c r="G185" i="16"/>
  <c r="J185" i="16"/>
  <c r="J129" i="16"/>
  <c r="G225" i="16"/>
  <c r="D225" i="16"/>
  <c r="G1838" i="16"/>
  <c r="H1173" i="16"/>
  <c r="F2321" i="16"/>
  <c r="J2485" i="16"/>
  <c r="F2485" i="16"/>
  <c r="D2485" i="16"/>
  <c r="E1985" i="16"/>
  <c r="J1985" i="16"/>
  <c r="G1240" i="16"/>
  <c r="I1960" i="16"/>
  <c r="G2057" i="16"/>
  <c r="J2057" i="16"/>
  <c r="J1716" i="16"/>
  <c r="E1458" i="16"/>
  <c r="I2362" i="16"/>
  <c r="G744" i="16"/>
  <c r="H2298" i="16"/>
  <c r="I2298" i="16"/>
  <c r="D2298" i="16"/>
  <c r="G2298" i="16"/>
  <c r="J2298" i="16"/>
  <c r="F2298" i="16"/>
  <c r="E2298" i="16"/>
  <c r="H49" i="16"/>
  <c r="G49" i="16"/>
  <c r="F49" i="16"/>
  <c r="D49" i="16"/>
  <c r="I49" i="16"/>
  <c r="I494" i="16"/>
  <c r="J494" i="16"/>
  <c r="F494" i="16"/>
  <c r="G494" i="16"/>
  <c r="H1730" i="16"/>
  <c r="G1730" i="16"/>
  <c r="E1730" i="16"/>
  <c r="F1730" i="16"/>
  <c r="D1786" i="16"/>
  <c r="F1786" i="16"/>
  <c r="J1786" i="16"/>
  <c r="G1786" i="16"/>
  <c r="I1786" i="16"/>
  <c r="E1786" i="16"/>
  <c r="H1786" i="16"/>
  <c r="H2415" i="16"/>
  <c r="G2415" i="16"/>
  <c r="F2415" i="16"/>
  <c r="I2415" i="16"/>
  <c r="E2415" i="16"/>
  <c r="D2415" i="16"/>
  <c r="J2415" i="16"/>
  <c r="I581" i="16"/>
  <c r="J581" i="16"/>
  <c r="E581" i="16"/>
  <c r="H581" i="16"/>
  <c r="F581" i="16"/>
  <c r="H28" i="16"/>
  <c r="F28" i="16"/>
  <c r="D28" i="16"/>
  <c r="E28" i="16"/>
  <c r="I28" i="16"/>
  <c r="J28" i="16"/>
  <c r="G28" i="16"/>
  <c r="I1475" i="16"/>
  <c r="H1475" i="16"/>
  <c r="D1475" i="16"/>
  <c r="G1475" i="16"/>
  <c r="F1475" i="16"/>
  <c r="J1475" i="16"/>
  <c r="E1475" i="16"/>
  <c r="G2213" i="16"/>
  <c r="H2213" i="16"/>
  <c r="F2213" i="16"/>
  <c r="D2213" i="16"/>
  <c r="I2213" i="16"/>
  <c r="J2213" i="16"/>
  <c r="F2425" i="16"/>
  <c r="E2425" i="16"/>
  <c r="H2425" i="16"/>
  <c r="E183" i="16"/>
  <c r="U183" i="16" s="1"/>
  <c r="I183" i="16"/>
  <c r="H183" i="16"/>
  <c r="J183" i="16"/>
  <c r="G183" i="16"/>
  <c r="F183" i="16"/>
  <c r="H2444" i="16"/>
  <c r="G2444" i="16"/>
  <c r="I2444" i="16"/>
  <c r="D2444" i="16"/>
  <c r="E2444" i="16"/>
  <c r="J2444" i="16"/>
  <c r="F2444" i="16"/>
  <c r="G272" i="16"/>
  <c r="F272" i="16"/>
  <c r="J272" i="16"/>
  <c r="E272" i="16"/>
  <c r="H272" i="16"/>
  <c r="G558" i="16"/>
  <c r="D558" i="16"/>
  <c r="U558" i="16" s="1"/>
  <c r="D1153" i="16"/>
  <c r="I1153" i="16"/>
  <c r="F1153" i="16"/>
  <c r="E1153" i="16"/>
  <c r="J1153" i="16"/>
  <c r="E1448" i="16"/>
  <c r="G1448" i="16"/>
  <c r="D1448" i="16"/>
  <c r="U1448" i="16" s="1"/>
  <c r="F1448" i="16"/>
  <c r="J1448" i="16"/>
  <c r="H1448" i="16"/>
  <c r="H1839" i="16"/>
  <c r="E1625" i="16"/>
  <c r="J1625" i="16"/>
  <c r="H1625" i="16"/>
  <c r="I1625" i="16"/>
  <c r="D1625" i="16"/>
  <c r="U1625" i="16" s="1"/>
  <c r="F1625" i="16"/>
  <c r="J1681" i="16"/>
  <c r="I1681" i="16"/>
  <c r="E1681" i="16"/>
  <c r="F1681" i="16"/>
  <c r="G1681" i="16"/>
  <c r="H1681" i="16"/>
  <c r="D1681" i="16"/>
  <c r="U1681" i="16" s="1"/>
  <c r="E1708" i="16"/>
  <c r="G1708" i="16"/>
  <c r="H1708" i="16"/>
  <c r="F1708" i="16"/>
  <c r="F1887" i="16"/>
  <c r="I1887" i="16"/>
  <c r="G1887" i="16"/>
  <c r="J1887" i="16"/>
  <c r="H1887" i="16"/>
  <c r="H204" i="16"/>
  <c r="F204" i="16"/>
  <c r="G204" i="16"/>
  <c r="J204" i="16"/>
  <c r="I204" i="16"/>
  <c r="H822" i="16"/>
  <c r="G822" i="16"/>
  <c r="I822" i="16"/>
  <c r="D822" i="16"/>
  <c r="E822" i="16"/>
  <c r="J822" i="16"/>
  <c r="F822" i="16"/>
  <c r="J2488" i="16"/>
  <c r="D2488" i="16"/>
  <c r="E2488" i="16"/>
  <c r="I2488" i="16"/>
  <c r="F2488" i="16"/>
  <c r="G2488" i="16"/>
  <c r="G715" i="16"/>
  <c r="D715" i="16"/>
  <c r="F1222" i="16"/>
  <c r="J1222" i="16"/>
  <c r="D1222" i="16"/>
  <c r="E1222" i="16"/>
  <c r="G1222" i="16"/>
  <c r="I1222" i="16"/>
  <c r="H1222" i="16"/>
  <c r="D83" i="16"/>
  <c r="I83" i="16"/>
  <c r="F83" i="16"/>
  <c r="H83" i="16"/>
  <c r="J83" i="16"/>
  <c r="E83" i="16"/>
  <c r="J1457" i="16"/>
  <c r="F1457" i="16"/>
  <c r="E1457" i="16"/>
  <c r="I1457" i="16"/>
  <c r="H1457" i="16"/>
  <c r="D1457" i="16"/>
  <c r="H2373" i="16"/>
  <c r="G2373" i="16"/>
  <c r="J2373" i="16"/>
  <c r="I2373" i="16"/>
  <c r="D2373" i="16"/>
  <c r="E2373" i="16"/>
  <c r="D279" i="16"/>
  <c r="F279" i="16"/>
  <c r="J279" i="16"/>
  <c r="G279" i="16"/>
  <c r="D2153" i="16"/>
  <c r="I1757" i="16"/>
  <c r="G1757" i="16"/>
  <c r="I1838" i="16"/>
  <c r="E1838" i="16"/>
  <c r="E1252" i="16"/>
  <c r="I1252" i="16"/>
  <c r="D1252" i="16"/>
  <c r="U1252" i="16" s="1"/>
  <c r="F1252" i="16"/>
  <c r="D1439" i="16"/>
  <c r="H1439" i="16"/>
  <c r="J1439" i="16"/>
  <c r="E1439" i="16"/>
  <c r="G1332" i="16"/>
  <c r="J1332" i="16"/>
  <c r="I1332" i="16"/>
  <c r="F118" i="16"/>
  <c r="I118" i="16"/>
  <c r="J514" i="16"/>
  <c r="I514" i="16"/>
  <c r="I358" i="16"/>
  <c r="H358" i="16"/>
  <c r="G358" i="16"/>
  <c r="D358" i="16"/>
  <c r="G155" i="16"/>
  <c r="I155" i="16"/>
  <c r="F1616" i="16"/>
  <c r="E1075" i="16"/>
  <c r="G291" i="16"/>
  <c r="E129" i="16"/>
  <c r="H90" i="16"/>
  <c r="J123" i="16"/>
  <c r="F287" i="16"/>
  <c r="H287" i="16"/>
  <c r="G75" i="16"/>
  <c r="I75" i="16"/>
  <c r="D75" i="16"/>
  <c r="G474" i="16"/>
  <c r="I474" i="16"/>
  <c r="D1616" i="16"/>
  <c r="G2485" i="16"/>
  <c r="I2485" i="16"/>
  <c r="D1838" i="16"/>
  <c r="U1838" i="16" s="1"/>
  <c r="I1985" i="16"/>
  <c r="I1173" i="16"/>
  <c r="D2321" i="16"/>
  <c r="U2321" i="16" s="1"/>
  <c r="D1332" i="16"/>
  <c r="U1332" i="16" s="1"/>
  <c r="F1439" i="16"/>
  <c r="G230" i="16"/>
  <c r="D307" i="16"/>
  <c r="I307" i="16"/>
  <c r="F307" i="16"/>
  <c r="F284" i="16"/>
  <c r="F1447" i="16"/>
  <c r="H1447" i="16"/>
  <c r="E1447" i="16"/>
  <c r="D1447" i="16"/>
  <c r="H1520" i="16"/>
  <c r="J1520" i="16"/>
  <c r="I1520" i="16"/>
  <c r="D1520" i="16"/>
  <c r="U1520" i="16" s="1"/>
  <c r="J1532" i="16"/>
  <c r="D1532" i="16"/>
  <c r="F1909" i="16"/>
  <c r="H1909" i="16"/>
  <c r="J1916" i="16"/>
  <c r="E1916" i="16"/>
  <c r="F2390" i="16"/>
  <c r="D2390" i="16"/>
  <c r="J406" i="16"/>
  <c r="G510" i="16"/>
  <c r="D510" i="16"/>
  <c r="I510" i="16"/>
  <c r="G451" i="16"/>
  <c r="F451" i="16"/>
  <c r="E1488" i="16"/>
  <c r="U1488" i="16" s="1"/>
  <c r="I1488" i="16"/>
  <c r="E1632" i="16"/>
  <c r="J676" i="16"/>
  <c r="I322" i="16"/>
  <c r="G322" i="16"/>
  <c r="J1004" i="16"/>
  <c r="I1004" i="16"/>
  <c r="G1004" i="16"/>
  <c r="D846" i="16"/>
  <c r="F1019" i="16"/>
  <c r="J1019" i="16"/>
  <c r="H1019" i="16"/>
  <c r="D1019" i="16"/>
  <c r="G1019" i="16"/>
  <c r="I1019" i="16"/>
  <c r="E1019" i="16"/>
  <c r="H1654" i="16"/>
  <c r="J1654" i="16"/>
  <c r="D1654" i="16"/>
  <c r="F1654" i="16"/>
  <c r="G1654" i="16"/>
  <c r="E1654" i="16"/>
  <c r="E2487" i="16"/>
  <c r="G2487" i="16"/>
  <c r="I564" i="16"/>
  <c r="J564" i="16"/>
  <c r="E564" i="16"/>
  <c r="F564" i="16"/>
  <c r="G564" i="16"/>
  <c r="D564" i="16"/>
  <c r="H564" i="16"/>
  <c r="J1564" i="16"/>
  <c r="E1564" i="16"/>
  <c r="G1618" i="16"/>
  <c r="D1618" i="16"/>
  <c r="E1618" i="16"/>
  <c r="H1618" i="16"/>
  <c r="F1618" i="16"/>
  <c r="D1705" i="16"/>
  <c r="E1705" i="16"/>
  <c r="H1705" i="16"/>
  <c r="H1721" i="16"/>
  <c r="F1721" i="16"/>
  <c r="G1721" i="16"/>
  <c r="E1721" i="16"/>
  <c r="J1946" i="16"/>
  <c r="F1946" i="16"/>
  <c r="E1639" i="16"/>
  <c r="G1639" i="16"/>
  <c r="H1639" i="16"/>
  <c r="F1639" i="16"/>
  <c r="D1639" i="16"/>
  <c r="U1639" i="16" s="1"/>
  <c r="J795" i="16"/>
  <c r="G795" i="16"/>
  <c r="J2346" i="16"/>
  <c r="I2346" i="16"/>
  <c r="E2346" i="16"/>
  <c r="D2346" i="16"/>
  <c r="G2346" i="16"/>
  <c r="D1131" i="16"/>
  <c r="H1131" i="16"/>
  <c r="G1131" i="16"/>
  <c r="F1198" i="16"/>
  <c r="E1198" i="16"/>
  <c r="I1198" i="16"/>
  <c r="J1381" i="16"/>
  <c r="H1381" i="16"/>
  <c r="E1381" i="16"/>
  <c r="I1381" i="16"/>
  <c r="D1381" i="16"/>
  <c r="U1381" i="16" s="1"/>
  <c r="F1381" i="16"/>
  <c r="F1401" i="16"/>
  <c r="D1401" i="16"/>
  <c r="I1262" i="16"/>
  <c r="J301" i="16"/>
  <c r="F301" i="16"/>
  <c r="I301" i="16"/>
  <c r="D432" i="16"/>
  <c r="F432" i="16"/>
  <c r="E432" i="16"/>
  <c r="G432" i="16"/>
  <c r="F1983" i="16"/>
  <c r="I1983" i="16"/>
  <c r="J1983" i="16"/>
  <c r="D1983" i="16"/>
  <c r="G1983" i="16"/>
  <c r="H1983" i="16"/>
  <c r="F1553" i="16"/>
  <c r="D1553" i="16"/>
  <c r="F773" i="16"/>
  <c r="E286" i="16"/>
  <c r="D1328" i="16"/>
  <c r="U1328" i="16" s="1"/>
  <c r="J1993" i="16"/>
  <c r="E1993" i="16"/>
  <c r="U1993" i="16" s="1"/>
  <c r="J273" i="16"/>
  <c r="H375" i="16"/>
  <c r="E44" i="16"/>
  <c r="I2361" i="16"/>
  <c r="G2349" i="16"/>
  <c r="J2349" i="16"/>
  <c r="J1221" i="16"/>
  <c r="H1221" i="16"/>
  <c r="F2051" i="16"/>
  <c r="J2051" i="16"/>
  <c r="H730" i="16"/>
  <c r="G375" i="16"/>
  <c r="H336" i="16"/>
  <c r="G336" i="16"/>
  <c r="F2065" i="16"/>
  <c r="I2306" i="16"/>
  <c r="D2306" i="16"/>
  <c r="U2306" i="16" s="1"/>
  <c r="J2306" i="16"/>
  <c r="G2306" i="16"/>
  <c r="F2306" i="16"/>
  <c r="E301" i="16"/>
  <c r="E1983" i="16"/>
  <c r="G1523" i="16"/>
  <c r="J1523" i="16"/>
  <c r="E1523" i="16"/>
  <c r="U1523" i="16" s="1"/>
  <c r="H1523" i="16"/>
  <c r="J378" i="16"/>
  <c r="I378" i="16"/>
  <c r="D378" i="16"/>
  <c r="U378" i="16" s="1"/>
  <c r="F378" i="16"/>
  <c r="G922" i="16"/>
  <c r="J922" i="16"/>
  <c r="I922" i="16"/>
  <c r="H922" i="16"/>
  <c r="D922" i="16"/>
  <c r="G1236" i="16"/>
  <c r="E1236" i="16"/>
  <c r="E1609" i="16"/>
  <c r="U1609" i="16" s="1"/>
  <c r="F1609" i="16"/>
  <c r="H1609" i="16"/>
  <c r="G1691" i="16"/>
  <c r="H1691" i="16"/>
  <c r="J1691" i="16"/>
  <c r="F1691" i="16"/>
  <c r="D1550" i="16"/>
  <c r="H1550" i="16"/>
  <c r="E68" i="16"/>
  <c r="D68" i="16"/>
  <c r="F68" i="16"/>
  <c r="I68" i="16"/>
  <c r="I2212" i="16"/>
  <c r="D2212" i="16"/>
  <c r="F2212" i="16"/>
  <c r="J2212" i="16"/>
  <c r="E2212" i="16"/>
  <c r="I2208" i="16"/>
  <c r="H2208" i="16"/>
  <c r="E2208" i="16"/>
  <c r="D2208" i="16"/>
  <c r="J2208" i="16"/>
  <c r="G2208" i="16"/>
  <c r="I2204" i="16"/>
  <c r="J2204" i="16"/>
  <c r="G2204" i="16"/>
  <c r="J2197" i="16"/>
  <c r="D2197" i="16"/>
  <c r="H2197" i="16"/>
  <c r="E2197" i="16"/>
  <c r="F2197" i="16"/>
  <c r="G2197" i="16"/>
  <c r="J2176" i="16"/>
  <c r="D2176" i="16"/>
  <c r="J2169" i="16"/>
  <c r="F2169" i="16"/>
  <c r="H2169" i="16"/>
  <c r="G2169" i="16"/>
  <c r="J2166" i="16"/>
  <c r="F2166" i="16"/>
  <c r="G2159" i="16"/>
  <c r="F2154" i="16"/>
  <c r="G2151" i="16"/>
  <c r="E2151" i="16"/>
  <c r="H2151" i="16"/>
  <c r="F2151" i="16"/>
  <c r="I2151" i="16"/>
  <c r="J2151" i="16"/>
  <c r="F2132" i="16"/>
  <c r="J2132" i="16"/>
  <c r="I2132" i="16"/>
  <c r="G2132" i="16"/>
  <c r="D2095" i="16"/>
  <c r="I2095" i="16"/>
  <c r="G2095" i="16"/>
  <c r="J2095" i="16"/>
  <c r="F2095" i="16"/>
  <c r="F2079" i="16"/>
  <c r="H2072" i="16"/>
  <c r="G2072" i="16"/>
  <c r="D2046" i="16"/>
  <c r="I2046" i="16"/>
  <c r="H2046" i="16"/>
  <c r="E2046" i="16"/>
  <c r="F2046" i="16"/>
  <c r="G2046" i="16"/>
  <c r="J2046" i="16"/>
  <c r="E1965" i="16"/>
  <c r="H1939" i="16"/>
  <c r="J1939" i="16"/>
  <c r="I1939" i="16"/>
  <c r="D1939" i="16"/>
  <c r="F1939" i="16"/>
  <c r="F1930" i="16"/>
  <c r="H1930" i="16"/>
  <c r="E1930" i="16"/>
  <c r="D1930" i="16"/>
  <c r="G1930" i="16"/>
  <c r="F1659" i="16"/>
  <c r="J1659" i="16"/>
  <c r="D1659" i="16"/>
  <c r="G1659" i="16"/>
  <c r="E1659" i="16"/>
  <c r="D1647" i="16"/>
  <c r="G1585" i="16"/>
  <c r="J1585" i="16"/>
  <c r="E1585" i="16"/>
  <c r="F1574" i="16"/>
  <c r="I1574" i="16"/>
  <c r="E1574" i="16"/>
  <c r="H1574" i="16"/>
  <c r="I1559" i="16"/>
  <c r="H1542" i="16"/>
  <c r="J1542" i="16"/>
  <c r="I1542" i="16"/>
  <c r="E1542" i="16"/>
  <c r="D1513" i="16"/>
  <c r="G1513" i="16"/>
  <c r="H1513" i="16"/>
  <c r="E1513" i="16"/>
  <c r="I1513" i="16"/>
  <c r="F1513" i="16"/>
  <c r="F1510" i="16"/>
  <c r="D1510" i="16"/>
  <c r="Y1497" i="16"/>
  <c r="E1471" i="16"/>
  <c r="J1471" i="16"/>
  <c r="D1471" i="16"/>
  <c r="U1471" i="16" s="1"/>
  <c r="I1471" i="16"/>
  <c r="H1471" i="16"/>
  <c r="G1471" i="16"/>
  <c r="G1418" i="16"/>
  <c r="D1418" i="16"/>
  <c r="I1405" i="16"/>
  <c r="H1405" i="16"/>
  <c r="G1405" i="16"/>
  <c r="J1405" i="16"/>
  <c r="E1405" i="16"/>
  <c r="U1405" i="16" s="1"/>
  <c r="F1370" i="16"/>
  <c r="H1370" i="16"/>
  <c r="G1370" i="16"/>
  <c r="D1350" i="16"/>
  <c r="H1350" i="16"/>
  <c r="E1350" i="16"/>
  <c r="G1350" i="16"/>
  <c r="I1350" i="16"/>
  <c r="D1343" i="16"/>
  <c r="G1343" i="16"/>
  <c r="I1343" i="16"/>
  <c r="E1343" i="16"/>
  <c r="H1343" i="16"/>
  <c r="H1340" i="16"/>
  <c r="F1337" i="16"/>
  <c r="J1337" i="16"/>
  <c r="I1337" i="16"/>
  <c r="G1337" i="16"/>
  <c r="H1337" i="16"/>
  <c r="E1337" i="16"/>
  <c r="D1337" i="16"/>
  <c r="F1333" i="16"/>
  <c r="J1333" i="16"/>
  <c r="H1333" i="16"/>
  <c r="D1333" i="16"/>
  <c r="G1333" i="16"/>
  <c r="E1318" i="16"/>
  <c r="G1318" i="16"/>
  <c r="J1318" i="16"/>
  <c r="G1312" i="16"/>
  <c r="E1312" i="16"/>
  <c r="J1312" i="16"/>
  <c r="I1312" i="16"/>
  <c r="D1312" i="16"/>
  <c r="F976" i="16"/>
  <c r="J930" i="16"/>
  <c r="G930" i="16"/>
  <c r="F930" i="16"/>
  <c r="E867" i="16"/>
  <c r="G867" i="16"/>
  <c r="F867" i="16"/>
  <c r="H867" i="16"/>
  <c r="I867" i="16"/>
  <c r="J867" i="16"/>
  <c r="J598" i="16"/>
  <c r="G598" i="16"/>
  <c r="F598" i="16"/>
  <c r="E598" i="16"/>
  <c r="F585" i="16"/>
  <c r="E585" i="16"/>
  <c r="D585" i="16"/>
  <c r="G585" i="16"/>
  <c r="H585" i="16"/>
  <c r="I585" i="16"/>
  <c r="E9" i="16"/>
  <c r="J9" i="16"/>
  <c r="H9" i="16"/>
  <c r="F9" i="16"/>
  <c r="J327" i="16"/>
  <c r="G301" i="16"/>
  <c r="E1553" i="16"/>
  <c r="I1553" i="16"/>
  <c r="I773" i="16"/>
  <c r="H238" i="16"/>
  <c r="J286" i="16"/>
  <c r="G1653" i="16"/>
  <c r="H1328" i="16"/>
  <c r="E579" i="16"/>
  <c r="I257" i="16"/>
  <c r="I1993" i="16"/>
  <c r="D2040" i="16"/>
  <c r="U2040" i="16" s="1"/>
  <c r="F1276" i="16"/>
  <c r="G1221" i="16"/>
  <c r="I771" i="16"/>
  <c r="D336" i="16"/>
  <c r="F336" i="16"/>
  <c r="F533" i="16"/>
  <c r="D273" i="16"/>
  <c r="F375" i="16"/>
  <c r="G145" i="16"/>
  <c r="H607" i="16"/>
  <c r="F2361" i="16"/>
  <c r="E2349" i="16"/>
  <c r="I97" i="16"/>
  <c r="D97" i="16"/>
  <c r="G2457" i="16"/>
  <c r="I1221" i="16"/>
  <c r="H551" i="16"/>
  <c r="D1955" i="16"/>
  <c r="I889" i="16"/>
  <c r="H2051" i="16"/>
  <c r="E2051" i="16"/>
  <c r="F1669" i="16"/>
  <c r="D937" i="16"/>
  <c r="U937" i="16" s="1"/>
  <c r="I897" i="16"/>
  <c r="J1920" i="16"/>
  <c r="J730" i="16"/>
  <c r="F669" i="16"/>
  <c r="F1318" i="16"/>
  <c r="E2204" i="16"/>
  <c r="E1939" i="16"/>
  <c r="I1318" i="16"/>
  <c r="D1669" i="16"/>
  <c r="G771" i="16"/>
  <c r="I1609" i="16"/>
  <c r="G1574" i="16"/>
  <c r="D598" i="16"/>
  <c r="J814" i="16"/>
  <c r="G2166" i="16"/>
  <c r="G9" i="16"/>
  <c r="E13" i="16"/>
  <c r="G13" i="16"/>
  <c r="I1523" i="16"/>
  <c r="J447" i="16"/>
  <c r="D2229" i="16"/>
  <c r="U2229" i="16" s="1"/>
  <c r="D1574" i="16"/>
  <c r="U1574" i="16" s="1"/>
  <c r="F1350" i="16"/>
  <c r="D34" i="16"/>
  <c r="U34" i="16" s="1"/>
  <c r="I34" i="16"/>
  <c r="F34" i="16"/>
  <c r="G2212" i="16"/>
  <c r="G50" i="16"/>
  <c r="D50" i="16"/>
  <c r="I50" i="16"/>
  <c r="H122" i="16"/>
  <c r="J122" i="16"/>
  <c r="G246" i="16"/>
  <c r="I246" i="16"/>
  <c r="J246" i="16"/>
  <c r="F246" i="16"/>
  <c r="D246" i="16"/>
  <c r="U246" i="16" s="1"/>
  <c r="F376" i="16"/>
  <c r="E376" i="16"/>
  <c r="H2212" i="16"/>
  <c r="F1471" i="16"/>
  <c r="J1513" i="16"/>
  <c r="F1272" i="16"/>
  <c r="D1272" i="16"/>
  <c r="J1272" i="16"/>
  <c r="E1272" i="16"/>
  <c r="I1272" i="16"/>
  <c r="H2139" i="16"/>
  <c r="G2139" i="16"/>
  <c r="E2139" i="16"/>
  <c r="I2139" i="16"/>
  <c r="I2407" i="16"/>
  <c r="J2407" i="16"/>
  <c r="G2407" i="16"/>
  <c r="D2407" i="16"/>
  <c r="G2322" i="16"/>
  <c r="I2322" i="16"/>
  <c r="F2322" i="16"/>
  <c r="D2322" i="16"/>
  <c r="U2322" i="16" s="1"/>
  <c r="D2341" i="16"/>
  <c r="J2341" i="16"/>
  <c r="F2341" i="16"/>
  <c r="E2500" i="16"/>
  <c r="I2500" i="16"/>
  <c r="J2500" i="16"/>
  <c r="H2500" i="16"/>
  <c r="J220" i="16"/>
  <c r="E220" i="16"/>
  <c r="U220" i="16" s="1"/>
  <c r="I347" i="16"/>
  <c r="F684" i="16"/>
  <c r="I1046" i="16"/>
  <c r="F1046" i="16"/>
  <c r="D1046" i="16"/>
  <c r="F1263" i="16"/>
  <c r="G1263" i="16"/>
  <c r="E1263" i="16"/>
  <c r="J1263" i="16"/>
  <c r="F2186" i="16"/>
  <c r="E2186" i="16"/>
  <c r="E575" i="16"/>
  <c r="E302" i="16"/>
  <c r="F302" i="16"/>
  <c r="G302" i="16"/>
  <c r="H652" i="16"/>
  <c r="I652" i="16"/>
  <c r="G652" i="16"/>
  <c r="F652" i="16"/>
  <c r="D867" i="16"/>
  <c r="J2029" i="16"/>
  <c r="E2029" i="16"/>
  <c r="G2029" i="16"/>
  <c r="D2029" i="16"/>
  <c r="I2029" i="16"/>
  <c r="F2029" i="16"/>
  <c r="G1694" i="16"/>
  <c r="E1694" i="16"/>
  <c r="U1694" i="16" s="1"/>
  <c r="J1694" i="16"/>
  <c r="F1694" i="16"/>
  <c r="F2107" i="16"/>
  <c r="H2107" i="16"/>
  <c r="J1962" i="16"/>
  <c r="F1962" i="16"/>
  <c r="D1962" i="16"/>
  <c r="I978" i="16"/>
  <c r="E978" i="16"/>
  <c r="H978" i="16"/>
  <c r="D1599" i="16"/>
  <c r="U1599" i="16" s="1"/>
  <c r="F1599" i="16"/>
  <c r="G1599" i="16"/>
  <c r="I1599" i="16"/>
  <c r="I1713" i="16"/>
  <c r="E1733" i="16"/>
  <c r="J1733" i="16"/>
  <c r="J894" i="16"/>
  <c r="D894" i="16"/>
  <c r="E894" i="16"/>
  <c r="G907" i="16"/>
  <c r="E907" i="16"/>
  <c r="U907" i="16" s="1"/>
  <c r="I1034" i="16"/>
  <c r="J1034" i="16"/>
  <c r="G1034" i="16"/>
  <c r="H1034" i="16"/>
  <c r="H1432" i="16"/>
  <c r="D1432" i="16"/>
  <c r="U1432" i="16" s="1"/>
  <c r="I1432" i="16"/>
  <c r="F1432" i="16"/>
  <c r="G1576" i="16"/>
  <c r="E1576" i="16"/>
  <c r="F1576" i="16"/>
  <c r="I1576" i="16"/>
  <c r="D1576" i="16"/>
  <c r="I1777" i="16"/>
  <c r="G1777" i="16"/>
  <c r="D1777" i="16"/>
  <c r="I1754" i="16"/>
  <c r="J1754" i="16"/>
  <c r="F1754" i="16"/>
  <c r="E1754" i="16"/>
  <c r="F1897" i="16"/>
  <c r="H1897" i="16"/>
  <c r="J1897" i="16"/>
  <c r="H288" i="16"/>
  <c r="F288" i="16"/>
  <c r="I288" i="16"/>
  <c r="D1136" i="16"/>
  <c r="H1136" i="16"/>
  <c r="J2345" i="16"/>
  <c r="F2345" i="16"/>
  <c r="E2440" i="16"/>
  <c r="U2440" i="16" s="1"/>
  <c r="G2440" i="16"/>
  <c r="J2440" i="16"/>
  <c r="F2440" i="16"/>
  <c r="J455" i="16"/>
  <c r="G455" i="16"/>
  <c r="I455" i="16"/>
  <c r="D455" i="16"/>
  <c r="U455" i="16" s="1"/>
  <c r="F455" i="16"/>
  <c r="G1444" i="16"/>
  <c r="E1444" i="16"/>
  <c r="I1444" i="16"/>
  <c r="F1444" i="16"/>
  <c r="D1444" i="16"/>
  <c r="H1452" i="16"/>
  <c r="G1452" i="16"/>
  <c r="E1452" i="16"/>
  <c r="U1452" i="16" s="1"/>
  <c r="F1452" i="16"/>
  <c r="G1503" i="16"/>
  <c r="H1503" i="16"/>
  <c r="J42" i="16"/>
  <c r="E42" i="16"/>
  <c r="D1689" i="16"/>
  <c r="J1689" i="16"/>
  <c r="F1689" i="16"/>
  <c r="F1831" i="16"/>
  <c r="J1831" i="16"/>
  <c r="G1831" i="16"/>
  <c r="D1831" i="16"/>
  <c r="J1661" i="16"/>
  <c r="F1661" i="16"/>
  <c r="E1661" i="16"/>
  <c r="H1661" i="16"/>
  <c r="I1701" i="16"/>
  <c r="D1701" i="16"/>
  <c r="J1701" i="16"/>
  <c r="G1701" i="16"/>
  <c r="D1720" i="16"/>
  <c r="J1720" i="16"/>
  <c r="F1720" i="16"/>
  <c r="E1720" i="16"/>
  <c r="G480" i="16"/>
  <c r="I480" i="16"/>
  <c r="J480" i="16"/>
  <c r="D480" i="16"/>
  <c r="F2230" i="16"/>
  <c r="I2230" i="16"/>
  <c r="G2230" i="16"/>
  <c r="D2230" i="16"/>
  <c r="H2454" i="16"/>
  <c r="G2454" i="16"/>
  <c r="E2454" i="16"/>
  <c r="J1170" i="16"/>
  <c r="G1170" i="16"/>
  <c r="D1170" i="16"/>
  <c r="F1729" i="16"/>
  <c r="I1729" i="16"/>
  <c r="G1729" i="16"/>
  <c r="E1729" i="16"/>
  <c r="U1729" i="16" s="1"/>
  <c r="I127" i="16"/>
  <c r="D127" i="16"/>
  <c r="F127" i="16"/>
  <c r="J127" i="16"/>
  <c r="E127" i="16"/>
  <c r="G218" i="16"/>
  <c r="G2232" i="16"/>
  <c r="F2232" i="16"/>
  <c r="H2232" i="16"/>
  <c r="I2232" i="16"/>
  <c r="G2477" i="16"/>
  <c r="D2477" i="16"/>
  <c r="I2477" i="16"/>
  <c r="E2477" i="16"/>
  <c r="G381" i="16"/>
  <c r="F381" i="16"/>
  <c r="D381" i="16"/>
  <c r="E381" i="16"/>
  <c r="F2081" i="16"/>
  <c r="J2081" i="16"/>
  <c r="I2081" i="16"/>
  <c r="G2081" i="16"/>
  <c r="E2081" i="16"/>
  <c r="D2081" i="16"/>
  <c r="I65" i="16"/>
  <c r="F65" i="16"/>
  <c r="G280" i="16"/>
  <c r="H280" i="16"/>
  <c r="I280" i="16"/>
  <c r="E280" i="16"/>
  <c r="D280" i="16"/>
  <c r="H1194" i="16"/>
  <c r="G1194" i="16"/>
  <c r="J269" i="16"/>
  <c r="G269" i="16"/>
  <c r="E269" i="16"/>
  <c r="I269" i="16"/>
  <c r="D791" i="16"/>
  <c r="J791" i="16"/>
  <c r="E791" i="16"/>
  <c r="F791" i="16"/>
  <c r="H791" i="16"/>
  <c r="I791" i="16"/>
  <c r="D1363" i="16"/>
  <c r="U1363" i="16" s="1"/>
  <c r="J1363" i="16"/>
  <c r="I1363" i="16"/>
  <c r="G1363" i="16"/>
  <c r="F1363" i="16"/>
  <c r="F523" i="16"/>
  <c r="H523" i="16"/>
  <c r="G523" i="16"/>
  <c r="J923" i="16"/>
  <c r="D923" i="16"/>
  <c r="U923" i="16" s="1"/>
  <c r="G923" i="16"/>
  <c r="I923" i="16"/>
  <c r="F923" i="16"/>
  <c r="H719" i="16"/>
  <c r="F879" i="16"/>
  <c r="G879" i="16"/>
  <c r="G939" i="16"/>
  <c r="H939" i="16"/>
  <c r="I1371" i="16"/>
  <c r="F1371" i="16"/>
  <c r="D1863" i="16"/>
  <c r="U1863" i="16" s="1"/>
  <c r="I1863" i="16"/>
  <c r="G1863" i="16"/>
  <c r="E922" i="16"/>
  <c r="G378" i="16"/>
  <c r="E2166" i="16"/>
  <c r="F2265" i="16"/>
  <c r="D1691" i="16"/>
  <c r="I9" i="16"/>
  <c r="J68" i="16"/>
  <c r="H68" i="16"/>
  <c r="H1510" i="16"/>
  <c r="E1333" i="16"/>
  <c r="D2151" i="16"/>
  <c r="U2151" i="16" s="1"/>
  <c r="E393" i="16"/>
  <c r="I393" i="16"/>
  <c r="D393" i="16"/>
  <c r="U393" i="16" s="1"/>
  <c r="J393" i="16"/>
  <c r="E337" i="16"/>
  <c r="U337" i="16" s="1"/>
  <c r="F337" i="16"/>
  <c r="G1793" i="16"/>
  <c r="J1793" i="16"/>
  <c r="F1793" i="16"/>
  <c r="D1793" i="16"/>
  <c r="I918" i="16"/>
  <c r="E918" i="16"/>
  <c r="G1229" i="16"/>
  <c r="I1229" i="16"/>
  <c r="D1229" i="16"/>
  <c r="E1229" i="16"/>
  <c r="D2159" i="16"/>
  <c r="G1542" i="16"/>
  <c r="H1585" i="16"/>
  <c r="I1659" i="16"/>
  <c r="I1575" i="16"/>
  <c r="E1575" i="16"/>
  <c r="U1575" i="16" s="1"/>
  <c r="F1575" i="16"/>
  <c r="G1575" i="16"/>
  <c r="G1613" i="16"/>
  <c r="E1613" i="16"/>
  <c r="J1613" i="16"/>
  <c r="I1613" i="16"/>
  <c r="E1822" i="16"/>
  <c r="I1822" i="16"/>
  <c r="F2078" i="16"/>
  <c r="E2078" i="16"/>
  <c r="U2078" i="16" s="1"/>
  <c r="G2078" i="16"/>
  <c r="F2254" i="16"/>
  <c r="H2254" i="16"/>
  <c r="J2254" i="16"/>
  <c r="D1781" i="16"/>
  <c r="E1781" i="16"/>
  <c r="H1512" i="16"/>
  <c r="G1512" i="16"/>
  <c r="D1512" i="16"/>
  <c r="J1512" i="16"/>
  <c r="H296" i="16"/>
  <c r="D296" i="16"/>
  <c r="I296" i="16"/>
  <c r="J16" i="16"/>
  <c r="J2308" i="16"/>
  <c r="E2308" i="16"/>
  <c r="U2308" i="16" s="1"/>
  <c r="G2308" i="16"/>
  <c r="I2308" i="16"/>
  <c r="F2308" i="16"/>
  <c r="H2308" i="16"/>
  <c r="D1931" i="16"/>
  <c r="G1931" i="16"/>
  <c r="E1931" i="16"/>
  <c r="J1931" i="16"/>
  <c r="F1931" i="16"/>
  <c r="E1600" i="16"/>
  <c r="J1600" i="16"/>
  <c r="F1600" i="16"/>
  <c r="I1600" i="16"/>
  <c r="I1590" i="16"/>
  <c r="E1590" i="16"/>
  <c r="I1579" i="16"/>
  <c r="E1579" i="16"/>
  <c r="G1579" i="16"/>
  <c r="D1579" i="16"/>
  <c r="U1579" i="16" s="1"/>
  <c r="J1579" i="16"/>
  <c r="H1579" i="16"/>
  <c r="E1572" i="16"/>
  <c r="D1572" i="16"/>
  <c r="I1572" i="16"/>
  <c r="J1572" i="16"/>
  <c r="H1572" i="16"/>
  <c r="G1572" i="16"/>
  <c r="D1554" i="16"/>
  <c r="J1554" i="16"/>
  <c r="I1554" i="16"/>
  <c r="H1554" i="16"/>
  <c r="D1537" i="16"/>
  <c r="F1537" i="16"/>
  <c r="G1537" i="16"/>
  <c r="I1537" i="16"/>
  <c r="E1537" i="16"/>
  <c r="G1521" i="16"/>
  <c r="D1521" i="16"/>
  <c r="H1521" i="16"/>
  <c r="J1521" i="16"/>
  <c r="F1521" i="16"/>
  <c r="F1518" i="16"/>
  <c r="H1518" i="16"/>
  <c r="J1518" i="16"/>
  <c r="E1518" i="16"/>
  <c r="G1518" i="16"/>
  <c r="I1518" i="16"/>
  <c r="D1518" i="16"/>
  <c r="J1511" i="16"/>
  <c r="F1511" i="16"/>
  <c r="H1511" i="16"/>
  <c r="D1511" i="16"/>
  <c r="U1511" i="16" s="1"/>
  <c r="I1511" i="16"/>
  <c r="G1511" i="16"/>
  <c r="H1502" i="16"/>
  <c r="G1502" i="16"/>
  <c r="I1502" i="16"/>
  <c r="D1466" i="16"/>
  <c r="I1466" i="16"/>
  <c r="H1466" i="16"/>
  <c r="F1466" i="16"/>
  <c r="F1395" i="16"/>
  <c r="I1395" i="16"/>
  <c r="D1395" i="16"/>
  <c r="U1395" i="16" s="1"/>
  <c r="G1395" i="16"/>
  <c r="Y1368" i="16"/>
  <c r="I1352" i="16"/>
  <c r="J1352" i="16"/>
  <c r="E1338" i="16"/>
  <c r="H1338" i="16"/>
  <c r="J1338" i="16"/>
  <c r="J1327" i="16"/>
  <c r="H1327" i="16"/>
  <c r="F1327" i="16"/>
  <c r="E876" i="16"/>
  <c r="U876" i="16" s="1"/>
  <c r="J876" i="16"/>
  <c r="F876" i="16"/>
  <c r="H876" i="16"/>
  <c r="I876" i="16"/>
  <c r="G876" i="16"/>
  <c r="D866" i="16"/>
  <c r="E866" i="16"/>
  <c r="D785" i="16"/>
  <c r="U785" i="16" s="1"/>
  <c r="F785" i="16"/>
  <c r="H785" i="16"/>
  <c r="G785" i="16"/>
  <c r="I785" i="16"/>
  <c r="J785" i="16"/>
  <c r="G740" i="16"/>
  <c r="H740" i="16"/>
  <c r="J726" i="16"/>
  <c r="I726" i="16"/>
  <c r="E726" i="16"/>
  <c r="U726" i="16" s="1"/>
  <c r="G726" i="16"/>
  <c r="H726" i="16"/>
  <c r="F723" i="16"/>
  <c r="J723" i="16"/>
  <c r="I723" i="16"/>
  <c r="I717" i="16"/>
  <c r="D717" i="16"/>
  <c r="G689" i="16"/>
  <c r="I644" i="16"/>
  <c r="E644" i="16"/>
  <c r="F644" i="16"/>
  <c r="D834" i="16"/>
  <c r="E834" i="16"/>
  <c r="E1798" i="16"/>
  <c r="U1798" i="16" s="1"/>
  <c r="H1798" i="16"/>
  <c r="G853" i="16"/>
  <c r="G809" i="16"/>
  <c r="I809" i="16"/>
  <c r="F905" i="16"/>
  <c r="D905" i="16"/>
  <c r="E905" i="16"/>
  <c r="J905" i="16"/>
  <c r="G1925" i="16"/>
  <c r="F1925" i="16"/>
  <c r="E1925" i="16"/>
  <c r="H1925" i="16"/>
  <c r="E761" i="16"/>
  <c r="I761" i="16"/>
  <c r="H2299" i="16"/>
  <c r="I2299" i="16"/>
  <c r="H2423" i="16"/>
  <c r="D2423" i="16"/>
  <c r="G2150" i="16"/>
  <c r="F2150" i="16"/>
  <c r="H2150" i="16"/>
  <c r="J2150" i="16"/>
  <c r="E2503" i="16"/>
  <c r="U2503" i="16" s="1"/>
  <c r="I2503" i="16"/>
  <c r="J2503" i="16"/>
  <c r="G2503" i="16"/>
  <c r="J2058" i="16"/>
  <c r="F2058" i="16"/>
  <c r="E2278" i="16"/>
  <c r="J2278" i="16"/>
  <c r="H2278" i="16"/>
  <c r="E2486" i="16"/>
  <c r="U2486" i="16" s="1"/>
  <c r="J2486" i="16"/>
  <c r="F2486" i="16"/>
  <c r="I2486" i="16"/>
  <c r="H2486" i="16"/>
  <c r="I711" i="16"/>
  <c r="E711" i="16"/>
  <c r="F1864" i="16"/>
  <c r="E1864" i="16"/>
  <c r="U1864" i="16" s="1"/>
  <c r="J1864" i="16"/>
  <c r="H1864" i="16"/>
  <c r="G1683" i="16"/>
  <c r="F1662" i="16"/>
  <c r="H1662" i="16"/>
  <c r="F850" i="16"/>
  <c r="H850" i="16"/>
  <c r="I1823" i="16"/>
  <c r="G1823" i="16"/>
  <c r="I762" i="16"/>
  <c r="J762" i="16"/>
  <c r="I2145" i="16"/>
  <c r="J2145" i="16"/>
  <c r="G2145" i="16"/>
  <c r="I747" i="16"/>
  <c r="E747" i="16"/>
  <c r="J747" i="16"/>
  <c r="G747" i="16"/>
  <c r="D1602" i="16"/>
  <c r="I1602" i="16"/>
  <c r="E1602" i="16"/>
  <c r="H2123" i="16"/>
  <c r="I2123" i="16"/>
  <c r="E132" i="16"/>
  <c r="I132" i="16"/>
  <c r="H2207" i="16"/>
  <c r="E2207" i="16"/>
  <c r="E2222" i="16"/>
  <c r="U2222" i="16" s="1"/>
  <c r="H2222" i="16"/>
  <c r="E2238" i="16"/>
  <c r="D2238" i="16"/>
  <c r="I2238" i="16"/>
  <c r="F2238" i="16"/>
  <c r="J2499" i="16"/>
  <c r="D2499" i="16"/>
  <c r="U2499" i="16" s="1"/>
  <c r="G2499" i="16"/>
  <c r="E1155" i="16"/>
  <c r="I1155" i="16"/>
  <c r="G1099" i="16"/>
  <c r="H1099" i="16"/>
  <c r="H1666" i="16"/>
  <c r="J1666" i="16"/>
  <c r="H1028" i="16"/>
  <c r="E1028" i="16"/>
  <c r="U1028" i="16" s="1"/>
  <c r="J1028" i="16"/>
  <c r="H1080" i="16"/>
  <c r="G1080" i="16"/>
  <c r="E1445" i="16"/>
  <c r="H1445" i="16"/>
  <c r="D1445" i="16"/>
  <c r="U1445" i="16" s="1"/>
  <c r="G1445" i="16"/>
  <c r="E712" i="16"/>
  <c r="F712" i="16"/>
  <c r="J712" i="16"/>
  <c r="I712" i="16"/>
  <c r="I351" i="16"/>
  <c r="J351" i="16"/>
  <c r="F351" i="16"/>
  <c r="E351" i="16"/>
  <c r="E981" i="16"/>
  <c r="I981" i="16"/>
  <c r="E2060" i="16"/>
  <c r="I2060" i="16"/>
  <c r="E658" i="16"/>
  <c r="J658" i="16"/>
  <c r="F283" i="16"/>
  <c r="D283" i="16"/>
  <c r="U283" i="16" s="1"/>
  <c r="G283" i="16"/>
  <c r="H23" i="16"/>
  <c r="I23" i="16"/>
  <c r="E23" i="16"/>
  <c r="D31" i="16"/>
  <c r="F66" i="16"/>
  <c r="D66" i="16"/>
  <c r="U66" i="16" s="1"/>
  <c r="F364" i="16"/>
  <c r="H59" i="16"/>
  <c r="G59" i="16"/>
  <c r="Y210" i="16"/>
  <c r="Y234" i="16"/>
  <c r="Y1800" i="16"/>
  <c r="Y1108" i="16"/>
  <c r="I1012" i="16"/>
  <c r="J1012" i="16"/>
  <c r="Y987" i="16"/>
  <c r="Y517" i="16"/>
  <c r="Y356" i="16"/>
  <c r="Y284" i="16"/>
  <c r="Y66" i="16"/>
  <c r="Y2351" i="16"/>
  <c r="Y1230" i="16"/>
  <c r="Y218" i="16"/>
  <c r="Y1809" i="16"/>
  <c r="Y680" i="16"/>
  <c r="Y2277" i="16"/>
  <c r="Y2133" i="16"/>
  <c r="Y1982" i="16"/>
  <c r="Y956" i="16"/>
  <c r="Y950" i="16"/>
  <c r="Y842" i="16"/>
  <c r="Y838" i="16"/>
  <c r="Y803" i="16"/>
  <c r="Y291" i="16"/>
  <c r="Y316" i="16"/>
  <c r="Y128" i="16"/>
  <c r="Y235" i="16"/>
  <c r="Y451" i="16"/>
  <c r="Y268" i="16"/>
  <c r="Y166" i="16"/>
  <c r="Y2475" i="16"/>
  <c r="Y1921" i="16"/>
  <c r="Y1904" i="16"/>
  <c r="Y1876" i="16"/>
  <c r="Y1661" i="16"/>
  <c r="Y1478" i="16"/>
  <c r="Y1188" i="16"/>
  <c r="Y1082" i="16"/>
  <c r="I1970" i="16"/>
  <c r="H1970" i="16"/>
  <c r="D1970" i="16"/>
  <c r="F402" i="16"/>
  <c r="J402" i="16"/>
  <c r="F448" i="16"/>
  <c r="G76" i="16"/>
  <c r="E76" i="16"/>
  <c r="F76" i="16"/>
  <c r="I76" i="16"/>
  <c r="H76" i="16"/>
  <c r="G138" i="16"/>
  <c r="H138" i="16"/>
  <c r="I138" i="16"/>
  <c r="J138" i="16"/>
  <c r="D138" i="16"/>
  <c r="D1937" i="16"/>
  <c r="F1937" i="16"/>
  <c r="H1937" i="16"/>
  <c r="F2112" i="16"/>
  <c r="E2112" i="16"/>
  <c r="J2112" i="16"/>
  <c r="H2112" i="16"/>
  <c r="J2241" i="16"/>
  <c r="H2241" i="16"/>
  <c r="D2241" i="16"/>
  <c r="U2241" i="16" s="1"/>
  <c r="I2241" i="16"/>
  <c r="E1858" i="16"/>
  <c r="J1858" i="16"/>
  <c r="H1858" i="16"/>
  <c r="H1866" i="16"/>
  <c r="I1866" i="16"/>
  <c r="F1866" i="16"/>
  <c r="J1989" i="16"/>
  <c r="F1989" i="16"/>
  <c r="H1989" i="16"/>
  <c r="E1989" i="16"/>
  <c r="D2113" i="16"/>
  <c r="J2113" i="16"/>
  <c r="F2369" i="16"/>
  <c r="H2369" i="16"/>
  <c r="G323" i="16"/>
  <c r="F323" i="16"/>
  <c r="J361" i="16"/>
  <c r="D361" i="16"/>
  <c r="H361" i="16"/>
  <c r="H1612" i="16"/>
  <c r="G1649" i="16"/>
  <c r="J1649" i="16"/>
  <c r="F1776" i="16"/>
  <c r="G1776" i="16"/>
  <c r="E1776" i="16"/>
  <c r="F1250" i="16"/>
  <c r="D1250" i="16"/>
  <c r="G1250" i="16"/>
  <c r="H1250" i="16"/>
  <c r="F2317" i="16"/>
  <c r="E503" i="16"/>
  <c r="U503" i="16" s="1"/>
  <c r="F503" i="16"/>
  <c r="I503" i="16"/>
  <c r="J503" i="16"/>
  <c r="H673" i="16"/>
  <c r="D673" i="16"/>
  <c r="D806" i="16"/>
  <c r="I806" i="16"/>
  <c r="H855" i="16"/>
  <c r="J855" i="16"/>
  <c r="I855" i="16"/>
  <c r="F2017" i="16"/>
  <c r="J2017" i="16"/>
  <c r="D2099" i="16"/>
  <c r="J2099" i="16"/>
  <c r="H2099" i="16"/>
  <c r="G2158" i="16"/>
  <c r="E2158" i="16"/>
  <c r="H2158" i="16"/>
  <c r="I2158" i="16"/>
  <c r="D2158" i="16"/>
  <c r="I2331" i="16"/>
  <c r="F2331" i="16"/>
  <c r="H2394" i="16"/>
  <c r="D2394" i="16"/>
  <c r="E2394" i="16"/>
  <c r="I2394" i="16"/>
  <c r="G443" i="16"/>
  <c r="F443" i="16"/>
  <c r="D443" i="16"/>
  <c r="E443" i="16"/>
  <c r="E41" i="16"/>
  <c r="F136" i="16"/>
  <c r="G136" i="16"/>
  <c r="H136" i="16"/>
  <c r="D136" i="16"/>
  <c r="U136" i="16" s="1"/>
  <c r="F724" i="16"/>
  <c r="I871" i="16"/>
  <c r="J871" i="16"/>
  <c r="G1083" i="16"/>
  <c r="I1083" i="16"/>
  <c r="E1177" i="16"/>
  <c r="G1177" i="16"/>
  <c r="J1177" i="16"/>
  <c r="F1177" i="16"/>
  <c r="F1185" i="16"/>
  <c r="D1185" i="16"/>
  <c r="U1185" i="16" s="1"/>
  <c r="D1193" i="16"/>
  <c r="E1193" i="16"/>
  <c r="H1193" i="16"/>
  <c r="G1193" i="16"/>
  <c r="J1421" i="16"/>
  <c r="F1421" i="16"/>
  <c r="H1421" i="16"/>
  <c r="F1496" i="16"/>
  <c r="H1496" i="16"/>
  <c r="D1496" i="16"/>
  <c r="I1667" i="16"/>
  <c r="J1667" i="16"/>
  <c r="H1667" i="16"/>
  <c r="D1667" i="16"/>
  <c r="U1667" i="16" s="1"/>
  <c r="G2089" i="16"/>
  <c r="I2089" i="16"/>
  <c r="J2182" i="16"/>
  <c r="E2182" i="16"/>
  <c r="H2182" i="16"/>
  <c r="G2205" i="16"/>
  <c r="I2205" i="16"/>
  <c r="J2205" i="16"/>
  <c r="D2205" i="16"/>
  <c r="F2220" i="16"/>
  <c r="H2220" i="16"/>
  <c r="E2220" i="16"/>
  <c r="G2220" i="16"/>
  <c r="I2381" i="16"/>
  <c r="F2381" i="16"/>
  <c r="G2381" i="16"/>
  <c r="H2381" i="16"/>
  <c r="D2381" i="16"/>
  <c r="G441" i="16"/>
  <c r="D441" i="16"/>
  <c r="I441" i="16"/>
  <c r="H441" i="16"/>
  <c r="J196" i="16"/>
  <c r="H196" i="16"/>
  <c r="D196" i="16"/>
  <c r="G196" i="16"/>
  <c r="E477" i="16"/>
  <c r="U477" i="16" s="1"/>
  <c r="I477" i="16"/>
  <c r="J477" i="16"/>
  <c r="G477" i="16"/>
  <c r="J79" i="16"/>
  <c r="D79" i="16"/>
  <c r="E79" i="16"/>
  <c r="H79" i="16"/>
  <c r="G1118" i="16"/>
  <c r="D1118" i="16"/>
  <c r="U1118" i="16" s="1"/>
  <c r="F1118" i="16"/>
  <c r="J1118" i="16"/>
  <c r="D1197" i="16"/>
  <c r="I1197" i="16"/>
  <c r="E2296" i="16"/>
  <c r="D2296" i="16"/>
  <c r="I2296" i="16"/>
  <c r="F2296" i="16"/>
  <c r="G2296" i="16"/>
  <c r="G1509" i="16"/>
  <c r="E1509" i="16"/>
  <c r="I1509" i="16"/>
  <c r="H1509" i="16"/>
  <c r="E620" i="16"/>
  <c r="U620" i="16" s="1"/>
  <c r="G620" i="16"/>
  <c r="J620" i="16"/>
  <c r="F620" i="16"/>
  <c r="I638" i="16"/>
  <c r="H638" i="16"/>
  <c r="G638" i="16"/>
  <c r="D638" i="16"/>
  <c r="F638" i="16"/>
  <c r="H710" i="16"/>
  <c r="G710" i="16"/>
  <c r="I710" i="16"/>
  <c r="F710" i="16"/>
  <c r="J710" i="16"/>
  <c r="D710" i="16"/>
  <c r="U710" i="16" s="1"/>
  <c r="D770" i="16"/>
  <c r="H770" i="16"/>
  <c r="E770" i="16"/>
  <c r="I770" i="16"/>
  <c r="G998" i="16"/>
  <c r="F998" i="16"/>
  <c r="D76" i="16"/>
  <c r="G448" i="16"/>
  <c r="I1814" i="16"/>
  <c r="H1814" i="16"/>
  <c r="D1814" i="16"/>
  <c r="U1814" i="16" s="1"/>
  <c r="J1814" i="16"/>
  <c r="J431" i="16"/>
  <c r="I431" i="16"/>
  <c r="H431" i="16"/>
  <c r="D431" i="16"/>
  <c r="I47" i="16"/>
  <c r="J47" i="16"/>
  <c r="G47" i="16"/>
  <c r="E47" i="16"/>
  <c r="D134" i="16"/>
  <c r="I134" i="16"/>
  <c r="G134" i="16"/>
  <c r="G340" i="16"/>
  <c r="D340" i="16"/>
  <c r="I340" i="16"/>
  <c r="H340" i="16"/>
  <c r="H275" i="16"/>
  <c r="G275" i="16"/>
  <c r="E275" i="16"/>
  <c r="J275" i="16"/>
  <c r="H620" i="16"/>
  <c r="E6" i="16"/>
  <c r="I2113" i="16"/>
  <c r="G1989" i="16"/>
  <c r="G2237" i="16"/>
  <c r="I323" i="16"/>
  <c r="E1866" i="16"/>
  <c r="U1866" i="16" s="1"/>
  <c r="F1858" i="16"/>
  <c r="G2112" i="16"/>
  <c r="E1937" i="16"/>
  <c r="U1937" i="16" s="1"/>
  <c r="I2291" i="16"/>
  <c r="J441" i="16"/>
  <c r="F2205" i="16"/>
  <c r="F1667" i="16"/>
  <c r="J1496" i="16"/>
  <c r="I2182" i="16"/>
  <c r="I1032" i="16"/>
  <c r="F2099" i="16"/>
  <c r="G2394" i="16"/>
  <c r="J2331" i="16"/>
  <c r="F196" i="16"/>
  <c r="I2220" i="16"/>
  <c r="E1496" i="16"/>
  <c r="D1421" i="16"/>
  <c r="H1185" i="16"/>
  <c r="F871" i="16"/>
  <c r="D855" i="16"/>
  <c r="D2317" i="16"/>
  <c r="H1757" i="16"/>
  <c r="J1757" i="16"/>
  <c r="E1657" i="16"/>
  <c r="D1657" i="16"/>
  <c r="J19" i="16"/>
  <c r="D19" i="16"/>
  <c r="E1083" i="16"/>
  <c r="E998" i="16"/>
  <c r="I2229" i="16"/>
  <c r="I350" i="16"/>
  <c r="F350" i="16"/>
  <c r="F228" i="16"/>
  <c r="H228" i="16"/>
  <c r="I228" i="16"/>
  <c r="G228" i="16"/>
  <c r="F1653" i="16"/>
  <c r="H1653" i="16"/>
  <c r="J1663" i="16"/>
  <c r="H1663" i="16"/>
  <c r="F1663" i="16"/>
  <c r="G1663" i="16"/>
  <c r="F1675" i="16"/>
  <c r="I1675" i="16"/>
  <c r="D198" i="16"/>
  <c r="U198" i="16" s="1"/>
  <c r="H198" i="16"/>
  <c r="D1083" i="16"/>
  <c r="F477" i="16"/>
  <c r="G503" i="16"/>
  <c r="I1232" i="16"/>
  <c r="G1232" i="16"/>
  <c r="I583" i="16"/>
  <c r="E583" i="16"/>
  <c r="G583" i="16"/>
  <c r="E1183" i="16"/>
  <c r="D1191" i="16"/>
  <c r="E1191" i="16"/>
  <c r="I1191" i="16"/>
  <c r="J1224" i="16"/>
  <c r="G1224" i="16"/>
  <c r="E1224" i="16"/>
  <c r="U1224" i="16" s="1"/>
  <c r="F1224" i="16"/>
  <c r="I1224" i="16"/>
  <c r="E1253" i="16"/>
  <c r="J1253" i="16"/>
  <c r="D1276" i="16"/>
  <c r="I1276" i="16"/>
  <c r="H1276" i="16"/>
  <c r="J1276" i="16"/>
  <c r="F1283" i="16"/>
  <c r="J1283" i="16"/>
  <c r="I1287" i="16"/>
  <c r="E1287" i="16"/>
  <c r="F1549" i="16"/>
  <c r="E1549" i="16"/>
  <c r="I1549" i="16"/>
  <c r="J1549" i="16"/>
  <c r="D1557" i="16"/>
  <c r="F1557" i="16"/>
  <c r="I1643" i="16"/>
  <c r="D1643" i="16"/>
  <c r="G1514" i="16"/>
  <c r="J1514" i="16"/>
  <c r="F1514" i="16"/>
  <c r="G665" i="16"/>
  <c r="I665" i="16"/>
  <c r="E665" i="16"/>
  <c r="F665" i="16"/>
  <c r="D665" i="16"/>
  <c r="U665" i="16" s="1"/>
  <c r="J706" i="16"/>
  <c r="F706" i="16"/>
  <c r="H706" i="16"/>
  <c r="F755" i="16"/>
  <c r="I755" i="16"/>
  <c r="E755" i="16"/>
  <c r="G755" i="16"/>
  <c r="F847" i="16"/>
  <c r="G847" i="16"/>
  <c r="J862" i="16"/>
  <c r="I862" i="16"/>
  <c r="J1586" i="16"/>
  <c r="I1601" i="16"/>
  <c r="E1601" i="16"/>
  <c r="J1601" i="16"/>
  <c r="G1601" i="16"/>
  <c r="I1859" i="16"/>
  <c r="F1859" i="16"/>
  <c r="H1859" i="16"/>
  <c r="G1867" i="16"/>
  <c r="F1867" i="16"/>
  <c r="E1867" i="16"/>
  <c r="J1867" i="16"/>
  <c r="H1890" i="16"/>
  <c r="I1890" i="16"/>
  <c r="J1943" i="16"/>
  <c r="I1943" i="16"/>
  <c r="I1951" i="16"/>
  <c r="H1951" i="16"/>
  <c r="E2001" i="16"/>
  <c r="D2001" i="16"/>
  <c r="H2001" i="16"/>
  <c r="F1509" i="16"/>
  <c r="G1667" i="16"/>
  <c r="F413" i="16"/>
  <c r="H413" i="16"/>
  <c r="I413" i="16"/>
  <c r="E413" i="16"/>
  <c r="J927" i="16"/>
  <c r="F927" i="16"/>
  <c r="J963" i="16"/>
  <c r="E963" i="16"/>
  <c r="F1645" i="16"/>
  <c r="I1645" i="16"/>
  <c r="I518" i="16"/>
  <c r="H518" i="16"/>
  <c r="I380" i="16"/>
  <c r="H380" i="16"/>
  <c r="E528" i="16"/>
  <c r="I528" i="16"/>
  <c r="J528" i="16"/>
  <c r="G1197" i="16"/>
  <c r="J638" i="16"/>
  <c r="D1564" i="16"/>
  <c r="F1564" i="16"/>
  <c r="H1564" i="16"/>
  <c r="G1564" i="16"/>
  <c r="I2402" i="16"/>
  <c r="H2402" i="16"/>
  <c r="J2402" i="16"/>
  <c r="D2402" i="16"/>
  <c r="F2402" i="16"/>
  <c r="I991" i="16"/>
  <c r="G991" i="16"/>
  <c r="D991" i="16"/>
  <c r="E991" i="16"/>
  <c r="D1110" i="16"/>
  <c r="G1110" i="16"/>
  <c r="J293" i="16"/>
  <c r="G577" i="16"/>
  <c r="J577" i="16"/>
  <c r="E577" i="16"/>
  <c r="E668" i="16"/>
  <c r="U668" i="16" s="1"/>
  <c r="J668" i="16"/>
  <c r="F668" i="16"/>
  <c r="F954" i="16"/>
  <c r="I954" i="16"/>
  <c r="H954" i="16"/>
  <c r="E954" i="16"/>
  <c r="J954" i="16"/>
  <c r="D954" i="16"/>
  <c r="U954" i="16" s="1"/>
  <c r="D975" i="16"/>
  <c r="U975" i="16" s="1"/>
  <c r="I975" i="16"/>
  <c r="F975" i="16"/>
  <c r="H975" i="16"/>
  <c r="G975" i="16"/>
  <c r="I989" i="16"/>
  <c r="H989" i="16"/>
  <c r="G989" i="16"/>
  <c r="E989" i="16"/>
  <c r="D989" i="16"/>
  <c r="F989" i="16"/>
  <c r="J989" i="16"/>
  <c r="J1017" i="16"/>
  <c r="E1017" i="16"/>
  <c r="I1017" i="16"/>
  <c r="F1017" i="16"/>
  <c r="D1634" i="16"/>
  <c r="U1634" i="16" s="1"/>
  <c r="J1634" i="16"/>
  <c r="I1634" i="16"/>
  <c r="H1634" i="16"/>
  <c r="F1070" i="16"/>
  <c r="J1070" i="16"/>
  <c r="D1070" i="16"/>
  <c r="E1070" i="16"/>
  <c r="I1070" i="16"/>
  <c r="H1070" i="16"/>
  <c r="F1746" i="16"/>
  <c r="E1746" i="16"/>
  <c r="J1746" i="16"/>
  <c r="H1746" i="16"/>
  <c r="G1746" i="16"/>
  <c r="D1746" i="16"/>
  <c r="U1746" i="16" s="1"/>
  <c r="H1806" i="16"/>
  <c r="J1806" i="16"/>
  <c r="D1806" i="16"/>
  <c r="I1806" i="16"/>
  <c r="E1806" i="16"/>
  <c r="I1917" i="16"/>
  <c r="J1917" i="16"/>
  <c r="D1917" i="16"/>
  <c r="G1917" i="16"/>
  <c r="F1917" i="16"/>
  <c r="I695" i="16"/>
  <c r="G695" i="16"/>
  <c r="E695" i="16"/>
  <c r="D695" i="16"/>
  <c r="F703" i="16"/>
  <c r="H703" i="16"/>
  <c r="D703" i="16"/>
  <c r="E817" i="16"/>
  <c r="U817" i="16" s="1"/>
  <c r="G817" i="16"/>
  <c r="I817" i="16"/>
  <c r="F817" i="16"/>
  <c r="J817" i="16"/>
  <c r="H817" i="16"/>
  <c r="G949" i="16"/>
  <c r="I949" i="16"/>
  <c r="F949" i="16"/>
  <c r="H949" i="16"/>
  <c r="D949" i="16"/>
  <c r="E949" i="16"/>
  <c r="G2498" i="16"/>
  <c r="D2498" i="16"/>
  <c r="J2498" i="16"/>
  <c r="E2498" i="16"/>
  <c r="E2228" i="16"/>
  <c r="H2228" i="16"/>
  <c r="G508" i="16"/>
  <c r="D508" i="16"/>
  <c r="F508" i="16"/>
  <c r="J508" i="16"/>
  <c r="I508" i="16"/>
  <c r="G2452" i="16"/>
  <c r="F2452" i="16"/>
  <c r="E2452" i="16"/>
  <c r="J2452" i="16"/>
  <c r="H2452" i="16"/>
  <c r="J688" i="16"/>
  <c r="E688" i="16"/>
  <c r="I2012" i="16"/>
  <c r="D2012" i="16"/>
  <c r="I1800" i="16"/>
  <c r="G1800" i="16"/>
  <c r="F1800" i="16"/>
  <c r="J1800" i="16"/>
  <c r="D466" i="16"/>
  <c r="I466" i="16"/>
  <c r="F466" i="16"/>
  <c r="G466" i="16"/>
  <c r="H466" i="16"/>
  <c r="J466" i="16"/>
  <c r="E466" i="16"/>
  <c r="J984" i="16"/>
  <c r="I984" i="16"/>
  <c r="H984" i="16"/>
  <c r="G984" i="16"/>
  <c r="F2156" i="16"/>
  <c r="H2156" i="16"/>
  <c r="E2156" i="16"/>
  <c r="J2156" i="16"/>
  <c r="I2156" i="16"/>
  <c r="G2156" i="16"/>
  <c r="G2172" i="16"/>
  <c r="J2172" i="16"/>
  <c r="E2172" i="16"/>
  <c r="D2172" i="16"/>
  <c r="E2280" i="16"/>
  <c r="U2280" i="16" s="1"/>
  <c r="J2280" i="16"/>
  <c r="H2280" i="16"/>
  <c r="G2280" i="16"/>
  <c r="I2280" i="16"/>
  <c r="D2108" i="16"/>
  <c r="G2108" i="16"/>
  <c r="H2108" i="16"/>
  <c r="E1076" i="16"/>
  <c r="U1076" i="16" s="1"/>
  <c r="F1076" i="16"/>
  <c r="I1076" i="16"/>
  <c r="J1076" i="16"/>
  <c r="E448" i="16"/>
  <c r="F47" i="16"/>
  <c r="I275" i="16"/>
  <c r="J340" i="16"/>
  <c r="I402" i="16"/>
  <c r="F1814" i="16"/>
  <c r="H134" i="16"/>
  <c r="H488" i="16"/>
  <c r="G488" i="16"/>
  <c r="D488" i="16"/>
  <c r="I488" i="16"/>
  <c r="D43" i="16"/>
  <c r="F43" i="16"/>
  <c r="H43" i="16"/>
  <c r="G390" i="16"/>
  <c r="I390" i="16"/>
  <c r="F390" i="16"/>
  <c r="D426" i="16"/>
  <c r="J426" i="16"/>
  <c r="G519" i="16"/>
  <c r="J519" i="16"/>
  <c r="H519" i="16"/>
  <c r="E519" i="16"/>
  <c r="D309" i="16"/>
  <c r="G309" i="16"/>
  <c r="D2156" i="16"/>
  <c r="G703" i="16"/>
  <c r="G308" i="16"/>
  <c r="D308" i="16"/>
  <c r="I308" i="16"/>
  <c r="J308" i="16"/>
  <c r="F392" i="16"/>
  <c r="H392" i="16"/>
  <c r="E392" i="16"/>
  <c r="H1283" i="16"/>
  <c r="D1232" i="16"/>
  <c r="D1663" i="16"/>
  <c r="G361" i="16"/>
  <c r="D228" i="16"/>
  <c r="J350" i="16"/>
  <c r="H1657" i="16"/>
  <c r="F1260" i="16"/>
  <c r="E2113" i="16"/>
  <c r="I1989" i="16"/>
  <c r="F2241" i="16"/>
  <c r="F138" i="16"/>
  <c r="I1557" i="16"/>
  <c r="D1549" i="16"/>
  <c r="F1191" i="16"/>
  <c r="I1653" i="16"/>
  <c r="J1612" i="16"/>
  <c r="I361" i="16"/>
  <c r="J1866" i="16"/>
  <c r="D2112" i="16"/>
  <c r="G1937" i="16"/>
  <c r="E1643" i="16"/>
  <c r="H528" i="16"/>
  <c r="H2205" i="16"/>
  <c r="J2158" i="16"/>
  <c r="D1514" i="16"/>
  <c r="U1514" i="16" s="1"/>
  <c r="E1633" i="16"/>
  <c r="E1859" i="16"/>
  <c r="D380" i="16"/>
  <c r="D2182" i="16"/>
  <c r="U2182" i="16" s="1"/>
  <c r="I1193" i="16"/>
  <c r="F963" i="16"/>
  <c r="E2099" i="16"/>
  <c r="U2099" i="16" s="1"/>
  <c r="D1601" i="16"/>
  <c r="E2381" i="16"/>
  <c r="F2089" i="16"/>
  <c r="F1336" i="16"/>
  <c r="G1185" i="16"/>
  <c r="J443" i="16"/>
  <c r="J2394" i="16"/>
  <c r="E2331" i="16"/>
  <c r="I1867" i="16"/>
  <c r="F941" i="16"/>
  <c r="I706" i="16"/>
  <c r="E196" i="16"/>
  <c r="U196" i="16" s="1"/>
  <c r="J2220" i="16"/>
  <c r="E1645" i="16"/>
  <c r="G1421" i="16"/>
  <c r="J1185" i="16"/>
  <c r="D1177" i="16"/>
  <c r="G855" i="16"/>
  <c r="I2317" i="16"/>
  <c r="H871" i="16"/>
  <c r="J2229" i="16"/>
  <c r="E1917" i="16"/>
  <c r="F2229" i="16"/>
  <c r="J1859" i="16"/>
  <c r="J10" i="16"/>
  <c r="I10" i="16"/>
  <c r="E10" i="16"/>
  <c r="U10" i="16" s="1"/>
  <c r="I566" i="16"/>
  <c r="F788" i="16"/>
  <c r="D788" i="16"/>
  <c r="H1259" i="16"/>
  <c r="J1259" i="16"/>
  <c r="F1323" i="16"/>
  <c r="D1323" i="16"/>
  <c r="G1076" i="16"/>
  <c r="E2108" i="16"/>
  <c r="H695" i="16"/>
  <c r="D688" i="16"/>
  <c r="U688" i="16" s="1"/>
  <c r="J947" i="16"/>
  <c r="D1017" i="16"/>
  <c r="I79" i="16"/>
  <c r="G2405" i="16"/>
  <c r="I2405" i="16"/>
  <c r="E2494" i="16"/>
  <c r="I2494" i="16"/>
  <c r="D2494" i="16"/>
  <c r="U2494" i="16" s="1"/>
  <c r="J2494" i="16"/>
  <c r="E2402" i="16"/>
  <c r="J467" i="16"/>
  <c r="I556" i="16"/>
  <c r="D556" i="16"/>
  <c r="U556" i="16" s="1"/>
  <c r="J556" i="16"/>
  <c r="H767" i="16"/>
  <c r="F767" i="16"/>
  <c r="J1179" i="16"/>
  <c r="F1179" i="16"/>
  <c r="H1179" i="16"/>
  <c r="D1187" i="16"/>
  <c r="I1187" i="16"/>
  <c r="E1048" i="16"/>
  <c r="G1435" i="16"/>
  <c r="E1435" i="16"/>
  <c r="H1435" i="16"/>
  <c r="I1435" i="16"/>
  <c r="I1524" i="16"/>
  <c r="D1623" i="16"/>
  <c r="U1623" i="16" s="1"/>
  <c r="F1623" i="16"/>
  <c r="H1852" i="16"/>
  <c r="I1852" i="16"/>
  <c r="G1909" i="16"/>
  <c r="E1909" i="16"/>
  <c r="D1909" i="16"/>
  <c r="J1909" i="16"/>
  <c r="G1916" i="16"/>
  <c r="F1916" i="16"/>
  <c r="I1916" i="16"/>
  <c r="F2009" i="16"/>
  <c r="I2009" i="16"/>
  <c r="H2009" i="16"/>
  <c r="J451" i="16"/>
  <c r="I451" i="16"/>
  <c r="H451" i="16"/>
  <c r="E451" i="16"/>
  <c r="H125" i="16"/>
  <c r="I125" i="16"/>
  <c r="J106" i="16"/>
  <c r="D106" i="16"/>
  <c r="I1118" i="16"/>
  <c r="F1110" i="16"/>
  <c r="E638" i="16"/>
  <c r="U638" i="16" s="1"/>
  <c r="J2228" i="16"/>
  <c r="H2498" i="16"/>
  <c r="I1746" i="16"/>
  <c r="D984" i="16"/>
  <c r="I1781" i="16"/>
  <c r="F1781" i="16"/>
  <c r="H1781" i="16"/>
  <c r="J1781" i="16"/>
  <c r="J1088" i="16"/>
  <c r="E1088" i="16"/>
  <c r="F1088" i="16"/>
  <c r="I1088" i="16"/>
  <c r="E1562" i="16"/>
  <c r="J1562" i="16"/>
  <c r="F1801" i="16"/>
  <c r="E1801" i="16"/>
  <c r="I1801" i="16"/>
  <c r="H1801" i="16"/>
  <c r="J1801" i="16"/>
  <c r="F1892" i="16"/>
  <c r="D1892" i="16"/>
  <c r="I1892" i="16"/>
  <c r="G1892" i="16"/>
  <c r="H1892" i="16"/>
  <c r="E1988" i="16"/>
  <c r="D1988" i="16"/>
  <c r="J1988" i="16"/>
  <c r="F2135" i="16"/>
  <c r="J2135" i="16"/>
  <c r="H2135" i="16"/>
  <c r="I2135" i="16"/>
  <c r="D2135" i="16"/>
  <c r="U2135" i="16" s="1"/>
  <c r="G2135" i="16"/>
  <c r="F395" i="16"/>
  <c r="I395" i="16"/>
  <c r="F202" i="16"/>
  <c r="D390" i="16"/>
  <c r="F275" i="16"/>
  <c r="E308" i="16"/>
  <c r="H426" i="16"/>
  <c r="J43" i="16"/>
  <c r="F431" i="16"/>
  <c r="F519" i="16"/>
  <c r="G1814" i="16"/>
  <c r="J242" i="16"/>
  <c r="G392" i="16"/>
  <c r="I292" i="16"/>
  <c r="G292" i="16"/>
  <c r="J292" i="16"/>
  <c r="E292" i="16"/>
  <c r="D292" i="16"/>
  <c r="J152" i="16"/>
  <c r="I152" i="16"/>
  <c r="G514" i="16"/>
  <c r="E514" i="16"/>
  <c r="F129" i="16"/>
  <c r="J225" i="16"/>
  <c r="F225" i="16"/>
  <c r="H225" i="16"/>
  <c r="E225" i="16"/>
  <c r="I1283" i="16"/>
  <c r="H1224" i="16"/>
  <c r="G2494" i="16"/>
  <c r="E1663" i="16"/>
  <c r="J6" i="16"/>
  <c r="E228" i="16"/>
  <c r="E350" i="16"/>
  <c r="G1643" i="16"/>
  <c r="I1179" i="16"/>
  <c r="F556" i="16"/>
  <c r="F198" i="16"/>
  <c r="F2113" i="16"/>
  <c r="D1989" i="16"/>
  <c r="G1323" i="16"/>
  <c r="G2241" i="16"/>
  <c r="E138" i="16"/>
  <c r="J1557" i="16"/>
  <c r="H1549" i="16"/>
  <c r="E1187" i="16"/>
  <c r="I1776" i="16"/>
  <c r="D1653" i="16"/>
  <c r="U1653" i="16" s="1"/>
  <c r="F361" i="16"/>
  <c r="I1858" i="16"/>
  <c r="J1937" i="16"/>
  <c r="F1757" i="16"/>
  <c r="I1253" i="16"/>
  <c r="I1649" i="16"/>
  <c r="E1323" i="16"/>
  <c r="U1323" i="16" s="1"/>
  <c r="E788" i="16"/>
  <c r="E395" i="16"/>
  <c r="F528" i="16"/>
  <c r="F441" i="16"/>
  <c r="E2205" i="16"/>
  <c r="I724" i="16"/>
  <c r="G413" i="16"/>
  <c r="F2158" i="16"/>
  <c r="I759" i="16"/>
  <c r="H665" i="16"/>
  <c r="H1514" i="16"/>
  <c r="E1524" i="16"/>
  <c r="D755" i="16"/>
  <c r="F2182" i="16"/>
  <c r="J1193" i="16"/>
  <c r="H927" i="16"/>
  <c r="D451" i="16"/>
  <c r="U451" i="16" s="1"/>
  <c r="F41" i="16"/>
  <c r="I2099" i="16"/>
  <c r="J2009" i="16"/>
  <c r="H1879" i="16"/>
  <c r="D1435" i="16"/>
  <c r="U1435" i="16" s="1"/>
  <c r="J2381" i="16"/>
  <c r="E2089" i="16"/>
  <c r="D1336" i="16"/>
  <c r="H1083" i="16"/>
  <c r="I443" i="16"/>
  <c r="F2394" i="16"/>
  <c r="H2331" i="16"/>
  <c r="H1916" i="16"/>
  <c r="I1909" i="16"/>
  <c r="H1867" i="16"/>
  <c r="J1152" i="16"/>
  <c r="F862" i="16"/>
  <c r="H806" i="16"/>
  <c r="J755" i="16"/>
  <c r="E2408" i="16"/>
  <c r="J1645" i="16"/>
  <c r="I1421" i="16"/>
  <c r="I1185" i="16"/>
  <c r="H1177" i="16"/>
  <c r="J2001" i="16"/>
  <c r="F855" i="16"/>
  <c r="D847" i="16"/>
  <c r="E1588" i="16"/>
  <c r="H1917" i="16"/>
  <c r="I1564" i="16"/>
  <c r="I1795" i="16"/>
  <c r="G1858" i="16"/>
  <c r="G1866" i="16"/>
  <c r="J1969" i="16"/>
  <c r="I1969" i="16"/>
  <c r="F1969" i="16"/>
  <c r="G1969" i="16"/>
  <c r="G2113" i="16"/>
  <c r="I2121" i="16"/>
  <c r="D2121" i="16"/>
  <c r="F2121" i="16"/>
  <c r="G2229" i="16"/>
  <c r="F547" i="16"/>
  <c r="G6" i="16"/>
  <c r="I2108" i="16"/>
  <c r="I703" i="16"/>
  <c r="H760" i="16"/>
  <c r="J760" i="16"/>
  <c r="H1290" i="16"/>
  <c r="J1290" i="16"/>
  <c r="I1290" i="16"/>
  <c r="F1299" i="16"/>
  <c r="G1299" i="16"/>
  <c r="H1299" i="16"/>
  <c r="I1299" i="16"/>
  <c r="G213" i="16"/>
  <c r="D213" i="16"/>
  <c r="J213" i="16"/>
  <c r="E213" i="16"/>
  <c r="D278" i="16"/>
  <c r="H278" i="16"/>
  <c r="J230" i="16"/>
  <c r="H230" i="16"/>
  <c r="J2108" i="16"/>
  <c r="F2280" i="16"/>
  <c r="I998" i="16"/>
  <c r="H688" i="16"/>
  <c r="J136" i="16"/>
  <c r="H1017" i="16"/>
  <c r="G2401" i="16"/>
  <c r="D2401" i="16"/>
  <c r="U2401" i="16" s="1"/>
  <c r="I2401" i="16"/>
  <c r="F2401" i="16"/>
  <c r="D2460" i="16"/>
  <c r="I2460" i="16"/>
  <c r="F770" i="16"/>
  <c r="G770" i="16"/>
  <c r="G668" i="16"/>
  <c r="F79" i="16"/>
  <c r="E1197" i="16"/>
  <c r="H503" i="16"/>
  <c r="I1431" i="16"/>
  <c r="J1459" i="16"/>
  <c r="I1459" i="16"/>
  <c r="I1536" i="16"/>
  <c r="J1536" i="16"/>
  <c r="G1536" i="16"/>
  <c r="J2032" i="16"/>
  <c r="G2103" i="16"/>
  <c r="F2103" i="16"/>
  <c r="H2103" i="16"/>
  <c r="G2331" i="16"/>
  <c r="D422" i="16"/>
  <c r="J422" i="16"/>
  <c r="E484" i="16"/>
  <c r="U484" i="16" s="1"/>
  <c r="G484" i="16"/>
  <c r="J484" i="16"/>
  <c r="I136" i="16"/>
  <c r="J153" i="16"/>
  <c r="D153" i="16"/>
  <c r="D320" i="16"/>
  <c r="E320" i="16"/>
  <c r="J1960" i="16"/>
  <c r="E2057" i="16"/>
  <c r="D2057" i="16"/>
  <c r="H2057" i="16"/>
  <c r="F2057" i="16"/>
  <c r="I2069" i="16"/>
  <c r="D2069" i="16"/>
  <c r="E2069" i="16"/>
  <c r="J2069" i="16"/>
  <c r="G2182" i="16"/>
  <c r="E175" i="16"/>
  <c r="G175" i="16"/>
  <c r="F399" i="16"/>
  <c r="I399" i="16"/>
  <c r="J399" i="16"/>
  <c r="J1197" i="16"/>
  <c r="H1118" i="16"/>
  <c r="E1892" i="16"/>
  <c r="H2229" i="16"/>
  <c r="J2296" i="16"/>
  <c r="J991" i="16"/>
  <c r="F1634" i="16"/>
  <c r="I620" i="16"/>
  <c r="G312" i="16"/>
  <c r="H312" i="16"/>
  <c r="J312" i="16"/>
  <c r="E312" i="16"/>
  <c r="U312" i="16" s="1"/>
  <c r="H609" i="16"/>
  <c r="F609" i="16"/>
  <c r="J609" i="16"/>
  <c r="D609" i="16"/>
  <c r="G609" i="16"/>
  <c r="H478" i="16"/>
  <c r="E478" i="16"/>
  <c r="G478" i="16"/>
  <c r="J478" i="16"/>
  <c r="F2399" i="16"/>
  <c r="E2399" i="16"/>
  <c r="J2399" i="16"/>
  <c r="G289" i="16"/>
  <c r="D289" i="16"/>
  <c r="U289" i="16" s="1"/>
  <c r="J289" i="16"/>
  <c r="I86" i="16"/>
  <c r="E86" i="16"/>
  <c r="I493" i="16"/>
  <c r="G2354" i="16"/>
  <c r="I2354" i="16"/>
  <c r="F2354" i="16"/>
  <c r="D2478" i="16"/>
  <c r="I2478" i="16"/>
  <c r="E2478" i="16"/>
  <c r="F2478" i="16"/>
  <c r="H2478" i="16"/>
  <c r="I316" i="16"/>
  <c r="D316" i="16"/>
  <c r="I1038" i="16"/>
  <c r="G1038" i="16"/>
  <c r="H1163" i="16"/>
  <c r="G1617" i="16"/>
  <c r="E1617" i="16"/>
  <c r="J1617" i="16"/>
  <c r="H1617" i="16"/>
  <c r="D696" i="16"/>
  <c r="F696" i="16"/>
  <c r="E696" i="16"/>
  <c r="I696" i="16"/>
  <c r="D960" i="16"/>
  <c r="U960" i="16" s="1"/>
  <c r="H960" i="16"/>
  <c r="J960" i="16"/>
  <c r="G960" i="16"/>
  <c r="F960" i="16"/>
  <c r="J2370" i="16"/>
  <c r="G2370" i="16"/>
  <c r="E2370" i="16"/>
  <c r="D974" i="16"/>
  <c r="H974" i="16"/>
  <c r="I974" i="16"/>
  <c r="E974" i="16"/>
  <c r="G1112" i="16"/>
  <c r="D1112" i="16"/>
  <c r="G2363" i="16"/>
  <c r="H2363" i="16"/>
  <c r="F2363" i="16"/>
  <c r="I2363" i="16"/>
  <c r="D2363" i="16"/>
  <c r="E2363" i="16"/>
  <c r="F1779" i="16"/>
  <c r="G1779" i="16"/>
  <c r="H1779" i="16"/>
  <c r="J1779" i="16"/>
  <c r="D1779" i="16"/>
  <c r="U1779" i="16" s="1"/>
  <c r="I1779" i="16"/>
  <c r="E2063" i="16"/>
  <c r="D2063" i="16"/>
  <c r="J2259" i="16"/>
  <c r="E2259" i="16"/>
  <c r="I2259" i="16"/>
  <c r="H2259" i="16"/>
  <c r="F2259" i="16"/>
  <c r="G2259" i="16"/>
  <c r="G2124" i="16"/>
  <c r="H2124" i="16"/>
  <c r="I2124" i="16"/>
  <c r="J2124" i="16"/>
  <c r="D2124" i="16"/>
  <c r="F2124" i="16"/>
  <c r="G1186" i="16"/>
  <c r="E1186" i="16"/>
  <c r="D1186" i="16"/>
  <c r="F1186" i="16"/>
  <c r="I1186" i="16"/>
  <c r="H1186" i="16"/>
  <c r="D1433" i="16"/>
  <c r="I1433" i="16"/>
  <c r="F1433" i="16"/>
  <c r="H1433" i="16"/>
  <c r="J1433" i="16"/>
  <c r="G1433" i="16"/>
  <c r="E1433" i="16"/>
  <c r="G2397" i="16"/>
  <c r="F2397" i="16"/>
  <c r="J2397" i="16"/>
  <c r="D2397" i="16"/>
  <c r="H1330" i="16"/>
  <c r="J1330" i="16"/>
  <c r="G1330" i="16"/>
  <c r="D1330" i="16"/>
  <c r="U1330" i="16" s="1"/>
  <c r="F1330" i="16"/>
  <c r="F1382" i="16"/>
  <c r="E1382" i="16"/>
  <c r="H1382" i="16"/>
  <c r="J1382" i="16"/>
  <c r="G1382" i="16"/>
  <c r="I1382" i="16"/>
  <c r="D1382" i="16"/>
  <c r="D1670" i="16"/>
  <c r="G1670" i="16"/>
  <c r="J1670" i="16"/>
  <c r="F1670" i="16"/>
  <c r="I1670" i="16"/>
  <c r="E1670" i="16"/>
  <c r="H2262" i="16"/>
  <c r="I2262" i="16"/>
  <c r="J2262" i="16"/>
  <c r="I2334" i="16"/>
  <c r="H2334" i="16"/>
  <c r="J2281" i="16"/>
  <c r="I2281" i="16"/>
  <c r="F1995" i="16"/>
  <c r="E1995" i="16"/>
  <c r="D1716" i="16"/>
  <c r="G1716" i="16"/>
  <c r="G190" i="16"/>
  <c r="D190" i="16"/>
  <c r="H220" i="16"/>
  <c r="F220" i="16"/>
  <c r="G1881" i="16"/>
  <c r="H1881" i="16"/>
  <c r="G237" i="16"/>
  <c r="D237" i="16"/>
  <c r="F237" i="16"/>
  <c r="D2067" i="16"/>
  <c r="F2067" i="16"/>
  <c r="E2163" i="16"/>
  <c r="H2163" i="16"/>
  <c r="D2265" i="16"/>
  <c r="E2265" i="16"/>
  <c r="G447" i="16"/>
  <c r="H447" i="16"/>
  <c r="J1005" i="16"/>
  <c r="E1005" i="16"/>
  <c r="I854" i="16"/>
  <c r="F854" i="16"/>
  <c r="H854" i="16"/>
  <c r="E854" i="16"/>
  <c r="U854" i="16" s="1"/>
  <c r="J854" i="16"/>
  <c r="G854" i="16"/>
  <c r="H948" i="16"/>
  <c r="G948" i="16"/>
  <c r="J948" i="16"/>
  <c r="J1037" i="16"/>
  <c r="F1037" i="16"/>
  <c r="H1037" i="16"/>
  <c r="D1037" i="16"/>
  <c r="G1622" i="16"/>
  <c r="F1622" i="16"/>
  <c r="J1622" i="16"/>
  <c r="F1942" i="16"/>
  <c r="D1942" i="16"/>
  <c r="E1942" i="16"/>
  <c r="J1942" i="16"/>
  <c r="J1726" i="16"/>
  <c r="G1726" i="16"/>
  <c r="H2414" i="16"/>
  <c r="G2414" i="16"/>
  <c r="D2414" i="16"/>
  <c r="U2414" i="16" s="1"/>
  <c r="H795" i="16"/>
  <c r="I795" i="16"/>
  <c r="G1198" i="16"/>
  <c r="J1198" i="16"/>
  <c r="H1198" i="16"/>
  <c r="E1230" i="16"/>
  <c r="U1230" i="16" s="1"/>
  <c r="I1230" i="16"/>
  <c r="G1230" i="16"/>
  <c r="F1676" i="16"/>
  <c r="D1676" i="16"/>
  <c r="D1719" i="16"/>
  <c r="F1719" i="16"/>
  <c r="G1719" i="16"/>
  <c r="E1719" i="16"/>
  <c r="J326" i="16"/>
  <c r="E326" i="16"/>
  <c r="E2173" i="16"/>
  <c r="G2173" i="16"/>
  <c r="I2253" i="16"/>
  <c r="H2253" i="16"/>
  <c r="F346" i="16"/>
  <c r="H346" i="16"/>
  <c r="J346" i="16"/>
  <c r="E346" i="16"/>
  <c r="J1684" i="16"/>
  <c r="H1684" i="16"/>
  <c r="I2125" i="16"/>
  <c r="F2125" i="16"/>
  <c r="F131" i="16"/>
  <c r="G131" i="16"/>
  <c r="D1117" i="16"/>
  <c r="E1117" i="16"/>
  <c r="F1117" i="16"/>
  <c r="J1117" i="16"/>
  <c r="H1117" i="16"/>
  <c r="G1117" i="16"/>
  <c r="D1360" i="16"/>
  <c r="U1360" i="16" s="1"/>
  <c r="J1360" i="16"/>
  <c r="F1360" i="16"/>
  <c r="I863" i="16"/>
  <c r="J863" i="16"/>
  <c r="H987" i="16"/>
  <c r="D987" i="16"/>
  <c r="U987" i="16" s="1"/>
  <c r="D1357" i="16"/>
  <c r="U1357" i="16" s="1"/>
  <c r="G1357" i="16"/>
  <c r="I1357" i="16"/>
  <c r="E137" i="16"/>
  <c r="J137" i="16"/>
  <c r="D137" i="16"/>
  <c r="U137" i="16" s="1"/>
  <c r="J114" i="16"/>
  <c r="E114" i="16"/>
  <c r="U114" i="16" s="1"/>
  <c r="D992" i="16"/>
  <c r="E992" i="16"/>
  <c r="G992" i="16"/>
  <c r="F1386" i="16"/>
  <c r="G1386" i="16"/>
  <c r="E1386" i="16"/>
  <c r="D1386" i="16"/>
  <c r="H2006" i="16"/>
  <c r="J2006" i="16"/>
  <c r="E2006" i="16"/>
  <c r="H1243" i="16"/>
  <c r="G1243" i="16"/>
  <c r="J1243" i="16"/>
  <c r="D1243" i="16"/>
  <c r="D1055" i="16"/>
  <c r="G1055" i="16"/>
  <c r="E1055" i="16"/>
  <c r="I1055" i="16"/>
  <c r="H313" i="16"/>
  <c r="D313" i="16"/>
  <c r="J313" i="16"/>
  <c r="I929" i="16"/>
  <c r="G929" i="16"/>
  <c r="H929" i="16"/>
  <c r="J929" i="16"/>
  <c r="H1785" i="16"/>
  <c r="I1785" i="16"/>
  <c r="E1785" i="16"/>
  <c r="J946" i="16"/>
  <c r="H946" i="16"/>
  <c r="E946" i="16"/>
  <c r="U946" i="16" s="1"/>
  <c r="H412" i="16"/>
  <c r="I412" i="16"/>
  <c r="G412" i="16"/>
  <c r="I82" i="16"/>
  <c r="G82" i="16"/>
  <c r="J306" i="16"/>
  <c r="J338" i="16"/>
  <c r="H338" i="16"/>
  <c r="I338" i="16"/>
  <c r="S525" i="16"/>
  <c r="H500" i="16"/>
  <c r="E500" i="16"/>
  <c r="U500" i="16" s="1"/>
  <c r="S482" i="16"/>
  <c r="G482" i="16" s="1"/>
  <c r="F360" i="16"/>
  <c r="J360" i="16"/>
  <c r="D1005" i="16"/>
  <c r="I1284" i="16"/>
  <c r="H1734" i="16"/>
  <c r="H114" i="16"/>
  <c r="I1684" i="16"/>
  <c r="E1284" i="16"/>
  <c r="F1734" i="16"/>
  <c r="I992" i="16"/>
  <c r="D2297" i="16"/>
  <c r="U2297" i="16" s="1"/>
  <c r="I342" i="16"/>
  <c r="I2265" i="16"/>
  <c r="H2028" i="16"/>
  <c r="Y395" i="16"/>
  <c r="G708" i="16"/>
  <c r="D215" i="16"/>
  <c r="J2125" i="16"/>
  <c r="H2346" i="16"/>
  <c r="H992" i="16"/>
  <c r="H890" i="16"/>
  <c r="G593" i="16"/>
  <c r="D2028" i="16"/>
  <c r="U2028" i="16" s="1"/>
  <c r="H473" i="16"/>
  <c r="D412" i="16"/>
  <c r="D65" i="16"/>
  <c r="E2253" i="16"/>
  <c r="E890" i="16"/>
  <c r="H131" i="16"/>
  <c r="D2459" i="16"/>
  <c r="G1167" i="16"/>
  <c r="G55" i="16"/>
  <c r="H1004" i="16"/>
  <c r="F1131" i="16"/>
  <c r="D2006" i="16"/>
  <c r="D1530" i="16"/>
  <c r="U1530" i="16" s="1"/>
  <c r="I1530" i="16"/>
  <c r="J1639" i="16"/>
  <c r="E2242" i="16"/>
  <c r="H593" i="16"/>
  <c r="H63" i="10"/>
  <c r="D63" i="10" s="1"/>
  <c r="F1640" i="16"/>
  <c r="I1131" i="16"/>
  <c r="J1131" i="16"/>
  <c r="I1639" i="16"/>
  <c r="D82" i="16"/>
  <c r="H1676" i="16"/>
  <c r="H1954" i="16"/>
  <c r="J54" i="16"/>
  <c r="G342" i="16"/>
  <c r="E190" i="16"/>
  <c r="G1995" i="16"/>
  <c r="I147" i="16"/>
  <c r="F2028" i="16"/>
  <c r="G295" i="16"/>
  <c r="G147" i="16"/>
  <c r="F473" i="16"/>
  <c r="D1004" i="16"/>
  <c r="J2028" i="16"/>
  <c r="E243" i="16"/>
  <c r="E447" i="16"/>
  <c r="H2265" i="16"/>
  <c r="F1716" i="16"/>
  <c r="J237" i="16"/>
  <c r="F1462" i="16"/>
  <c r="G2067" i="16"/>
  <c r="H2186" i="16"/>
  <c r="I220" i="16"/>
  <c r="J1954" i="16"/>
  <c r="I1550" i="16"/>
  <c r="D948" i="16"/>
  <c r="F1005" i="16"/>
  <c r="E342" i="16"/>
  <c r="H1942" i="16"/>
  <c r="F1726" i="16"/>
  <c r="E1037" i="16"/>
  <c r="H1577" i="16"/>
  <c r="F2346" i="16"/>
  <c r="J1230" i="16"/>
  <c r="G890" i="16"/>
  <c r="H1301" i="16"/>
  <c r="I1401" i="16"/>
  <c r="D346" i="16"/>
  <c r="U346" i="16" s="1"/>
  <c r="I326" i="16"/>
  <c r="D2125" i="16"/>
  <c r="U2125" i="16" s="1"/>
  <c r="I2459" i="16"/>
  <c r="F2253" i="16"/>
  <c r="F948" i="16"/>
  <c r="J2253" i="16"/>
  <c r="G1753" i="16"/>
  <c r="D2173" i="16"/>
  <c r="F2082" i="16"/>
  <c r="I1753" i="16"/>
  <c r="E1243" i="16"/>
  <c r="G863" i="16"/>
  <c r="D1198" i="16"/>
  <c r="F313" i="16"/>
  <c r="H1386" i="16"/>
  <c r="H65" i="16"/>
  <c r="H360" i="16"/>
  <c r="D929" i="16"/>
  <c r="U929" i="16" s="1"/>
  <c r="F1577" i="16"/>
  <c r="F1881" i="16"/>
  <c r="I360" i="16"/>
  <c r="F1785" i="16"/>
  <c r="I946" i="16"/>
  <c r="I1069" i="16"/>
  <c r="E313" i="16"/>
  <c r="G114" i="16"/>
  <c r="F987" i="16"/>
  <c r="G338" i="16"/>
  <c r="H1055" i="16"/>
  <c r="I306" i="16"/>
  <c r="H1719" i="16"/>
  <c r="F1243" i="16"/>
  <c r="F1684" i="16"/>
  <c r="E2365" i="16"/>
  <c r="H2365" i="16"/>
  <c r="D1007" i="16"/>
  <c r="J1872" i="16"/>
  <c r="F1872" i="16"/>
  <c r="I1711" i="16"/>
  <c r="H1711" i="16"/>
  <c r="D317" i="16"/>
  <c r="J317" i="16"/>
  <c r="F317" i="16"/>
  <c r="I382" i="16"/>
  <c r="J382" i="16"/>
  <c r="E382" i="16"/>
  <c r="H149" i="16"/>
  <c r="D149" i="16"/>
  <c r="F149" i="16"/>
  <c r="I327" i="16"/>
  <c r="G327" i="16"/>
  <c r="D249" i="16"/>
  <c r="I154" i="16"/>
  <c r="F474" i="16"/>
  <c r="H515" i="16"/>
  <c r="F75" i="16"/>
  <c r="G123" i="16"/>
  <c r="G1005" i="16"/>
  <c r="F1284" i="16"/>
  <c r="G1684" i="16"/>
  <c r="I1349" i="16"/>
  <c r="G2040" i="16"/>
  <c r="D2489" i="16"/>
  <c r="J375" i="16"/>
  <c r="E2485" i="16"/>
  <c r="I1635" i="16"/>
  <c r="J2504" i="16"/>
  <c r="J2436" i="16"/>
  <c r="J1827" i="16"/>
  <c r="J2457" i="16"/>
  <c r="J560" i="16"/>
  <c r="E266" i="16"/>
  <c r="F551" i="16"/>
  <c r="H46" i="16"/>
  <c r="D971" i="16"/>
  <c r="G931" i="16"/>
  <c r="I750" i="16"/>
  <c r="H592" i="16"/>
  <c r="F2005" i="16"/>
  <c r="D2005" i="16"/>
  <c r="U2005" i="16" s="1"/>
  <c r="J1598" i="16"/>
  <c r="G1439" i="16"/>
  <c r="E889" i="16"/>
  <c r="G730" i="16"/>
  <c r="G937" i="16"/>
  <c r="H1417" i="16"/>
  <c r="E875" i="16"/>
  <c r="U875" i="16" s="1"/>
  <c r="G1447" i="16"/>
  <c r="D877" i="16"/>
  <c r="E2065" i="16"/>
  <c r="F1451" i="16"/>
  <c r="I1439" i="16"/>
  <c r="G669" i="16"/>
  <c r="F1189" i="16"/>
  <c r="F1520" i="16"/>
  <c r="D669" i="16"/>
  <c r="I88" i="16"/>
  <c r="F500" i="16"/>
  <c r="D1284" i="16"/>
  <c r="U1284" i="16" s="1"/>
  <c r="E1316" i="16"/>
  <c r="I1007" i="16"/>
  <c r="I1734" i="16"/>
  <c r="H1357" i="16"/>
  <c r="F992" i="16"/>
  <c r="E795" i="16"/>
  <c r="I2365" i="16"/>
  <c r="J1373" i="16"/>
  <c r="H2125" i="16"/>
  <c r="F795" i="16"/>
  <c r="J342" i="16"/>
  <c r="G2028" i="16"/>
  <c r="E473" i="16"/>
  <c r="D890" i="16"/>
  <c r="D1365" i="16"/>
  <c r="H1373" i="16"/>
  <c r="J131" i="16"/>
  <c r="E2459" i="16"/>
  <c r="J1167" i="16"/>
  <c r="E55" i="16"/>
  <c r="U55" i="16" s="1"/>
  <c r="E1004" i="16"/>
  <c r="G2006" i="16"/>
  <c r="G1530" i="16"/>
  <c r="H1530" i="16"/>
  <c r="G2082" i="16"/>
  <c r="J593" i="16"/>
  <c r="H64" i="10"/>
  <c r="D64" i="10" s="1"/>
  <c r="E1131" i="16"/>
  <c r="I2496" i="16"/>
  <c r="I2163" i="16"/>
  <c r="H82" i="16"/>
  <c r="I1676" i="16"/>
  <c r="H2239" i="16"/>
  <c r="D342" i="16"/>
  <c r="D1995" i="16"/>
  <c r="I54" i="16"/>
  <c r="G54" i="16"/>
  <c r="I190" i="16"/>
  <c r="I55" i="16"/>
  <c r="J295" i="16"/>
  <c r="D147" i="16"/>
  <c r="H2281" i="16"/>
  <c r="I447" i="16"/>
  <c r="G2265" i="16"/>
  <c r="H1716" i="16"/>
  <c r="D2163" i="16"/>
  <c r="H237" i="16"/>
  <c r="D407" i="16"/>
  <c r="H1462" i="16"/>
  <c r="H2067" i="16"/>
  <c r="I2067" i="16"/>
  <c r="G2186" i="16"/>
  <c r="J2186" i="16"/>
  <c r="J1995" i="16"/>
  <c r="E78" i="16"/>
  <c r="H241" i="16"/>
  <c r="D1373" i="16"/>
  <c r="F1550" i="16"/>
  <c r="E948" i="16"/>
  <c r="F382" i="16"/>
  <c r="E149" i="16"/>
  <c r="F1711" i="16"/>
  <c r="G317" i="16"/>
  <c r="G1316" i="16"/>
  <c r="I2414" i="16"/>
  <c r="H1726" i="16"/>
  <c r="J1316" i="16"/>
  <c r="G1942" i="16"/>
  <c r="F447" i="16"/>
  <c r="H1007" i="16"/>
  <c r="F1230" i="16"/>
  <c r="E1401" i="16"/>
  <c r="H326" i="16"/>
  <c r="I1360" i="16"/>
  <c r="G2459" i="16"/>
  <c r="E131" i="16"/>
  <c r="G137" i="16"/>
  <c r="F2173" i="16"/>
  <c r="I1243" i="16"/>
  <c r="D1711" i="16"/>
  <c r="U1711" i="16" s="1"/>
  <c r="I137" i="16"/>
  <c r="E1881" i="16"/>
  <c r="D1785" i="16"/>
  <c r="F929" i="16"/>
  <c r="I313" i="16"/>
  <c r="F114" i="16"/>
  <c r="J987" i="16"/>
  <c r="G346" i="16"/>
  <c r="E1684" i="16"/>
  <c r="F338" i="16"/>
  <c r="E412" i="16"/>
  <c r="J1055" i="16"/>
  <c r="G360" i="16"/>
  <c r="E49" i="16"/>
  <c r="J49" i="16"/>
  <c r="H494" i="16"/>
  <c r="E494" i="16"/>
  <c r="U494" i="16" s="1"/>
  <c r="I2375" i="16"/>
  <c r="J2375" i="16"/>
  <c r="S421" i="16"/>
  <c r="J219" i="16"/>
  <c r="H219" i="16"/>
  <c r="I219" i="16"/>
  <c r="G219" i="16"/>
  <c r="D219" i="16"/>
  <c r="U219" i="16" s="1"/>
  <c r="J268" i="16"/>
  <c r="F1458" i="16"/>
  <c r="J1458" i="16"/>
  <c r="G1766" i="16"/>
  <c r="H680" i="16"/>
  <c r="F680" i="16"/>
  <c r="H1770" i="16"/>
  <c r="E1770" i="16"/>
  <c r="D1770" i="16"/>
  <c r="I1770" i="16"/>
  <c r="H1822" i="16"/>
  <c r="F1822" i="16"/>
  <c r="H2078" i="16"/>
  <c r="J2078" i="16"/>
  <c r="I1376" i="16"/>
  <c r="H1376" i="16"/>
  <c r="H1487" i="16"/>
  <c r="F1487" i="16"/>
  <c r="G1495" i="16"/>
  <c r="H1495" i="16"/>
  <c r="J1495" i="16"/>
  <c r="I1904" i="16"/>
  <c r="H1904" i="16"/>
  <c r="E2219" i="16"/>
  <c r="J2219" i="16"/>
  <c r="J692" i="16"/>
  <c r="H1124" i="16"/>
  <c r="J1257" i="16"/>
  <c r="F1257" i="16"/>
  <c r="G126" i="16"/>
  <c r="E126" i="16"/>
  <c r="F2270" i="16"/>
  <c r="J2270" i="16"/>
  <c r="H2270" i="16"/>
  <c r="J52" i="16"/>
  <c r="E52" i="16"/>
  <c r="G52" i="16"/>
  <c r="D52" i="16"/>
  <c r="U52" i="16" s="1"/>
  <c r="J697" i="16"/>
  <c r="I697" i="16"/>
  <c r="E697" i="16"/>
  <c r="G2391" i="16"/>
  <c r="I2391" i="16"/>
  <c r="J1705" i="16"/>
  <c r="F1705" i="16"/>
  <c r="I1705" i="16"/>
  <c r="D1946" i="16"/>
  <c r="I1946" i="16"/>
  <c r="I2131" i="16"/>
  <c r="F2131" i="16"/>
  <c r="F21" i="16"/>
  <c r="D21" i="16"/>
  <c r="I21" i="16"/>
  <c r="E21" i="16"/>
  <c r="G1733" i="16"/>
  <c r="H1733" i="16"/>
  <c r="H1967" i="16"/>
  <c r="I1967" i="16"/>
  <c r="F1967" i="16"/>
  <c r="G1967" i="16"/>
  <c r="J1967" i="16"/>
  <c r="D2342" i="16"/>
  <c r="U2342" i="16" s="1"/>
  <c r="H2342" i="16"/>
  <c r="F2342" i="16"/>
  <c r="H1127" i="16"/>
  <c r="E1127" i="16"/>
  <c r="E2473" i="16"/>
  <c r="G2473" i="16"/>
  <c r="F2473" i="16"/>
  <c r="J852" i="16"/>
  <c r="D852" i="16"/>
  <c r="F852" i="16"/>
  <c r="I852" i="16"/>
  <c r="E852" i="16"/>
  <c r="D892" i="16"/>
  <c r="Y525" i="16"/>
  <c r="J1006" i="16"/>
  <c r="G1006" i="16"/>
  <c r="E1006" i="16"/>
  <c r="F1054" i="16"/>
  <c r="G1054" i="16"/>
  <c r="E1054" i="16"/>
  <c r="J1054" i="16"/>
  <c r="F1205" i="16"/>
  <c r="D1205" i="16"/>
  <c r="E505" i="16"/>
  <c r="H911" i="16"/>
  <c r="I911" i="16"/>
  <c r="J1047" i="16"/>
  <c r="F1047" i="16"/>
  <c r="E1047" i="16"/>
  <c r="U1047" i="16" s="1"/>
  <c r="I1047" i="16"/>
  <c r="G1047" i="16"/>
  <c r="H1047" i="16"/>
  <c r="E1481" i="16"/>
  <c r="D1481" i="16"/>
  <c r="I1481" i="16"/>
  <c r="G500" i="16"/>
  <c r="D1979" i="16"/>
  <c r="D2114" i="16"/>
  <c r="G2114" i="16"/>
  <c r="H900" i="16"/>
  <c r="I900" i="16"/>
  <c r="J956" i="16"/>
  <c r="D956" i="16"/>
  <c r="U956" i="16" s="1"/>
  <c r="I956" i="16"/>
  <c r="H956" i="16"/>
  <c r="E156" i="16"/>
  <c r="D156" i="16"/>
  <c r="G156" i="16"/>
  <c r="E2058" i="16"/>
  <c r="D2058" i="16"/>
  <c r="G2058" i="16"/>
  <c r="I2058" i="16"/>
  <c r="H2058" i="16"/>
  <c r="D1778" i="16"/>
  <c r="G1778" i="16"/>
  <c r="H1778" i="16"/>
  <c r="D1374" i="16"/>
  <c r="H1374" i="16"/>
  <c r="F2018" i="16"/>
  <c r="G2018" i="16"/>
  <c r="G641" i="16"/>
  <c r="H641" i="16"/>
  <c r="D641" i="16"/>
  <c r="U641" i="16" s="1"/>
  <c r="I1199" i="16"/>
  <c r="H1199" i="16"/>
  <c r="F1199" i="16"/>
  <c r="E1199" i="16"/>
  <c r="J1199" i="16"/>
  <c r="H363" i="16"/>
  <c r="E363" i="16"/>
  <c r="J363" i="16"/>
  <c r="G363" i="16"/>
  <c r="I909" i="16"/>
  <c r="J909" i="16"/>
  <c r="F909" i="16"/>
  <c r="H909" i="16"/>
  <c r="F765" i="16"/>
  <c r="J765" i="16"/>
  <c r="H765" i="16"/>
  <c r="D953" i="16"/>
  <c r="E953" i="16"/>
  <c r="D1045" i="16"/>
  <c r="H1045" i="16"/>
  <c r="F1045" i="16"/>
  <c r="I1045" i="16"/>
  <c r="G2157" i="16"/>
  <c r="I2157" i="16"/>
  <c r="J2157" i="16"/>
  <c r="H2157" i="16"/>
  <c r="E1178" i="16"/>
  <c r="F2274" i="16"/>
  <c r="D2274" i="16"/>
  <c r="I2274" i="16"/>
  <c r="G2274" i="16"/>
  <c r="J2274" i="16"/>
  <c r="E70" i="16"/>
  <c r="H70" i="16"/>
  <c r="D70" i="16"/>
  <c r="U70" i="16" s="1"/>
  <c r="I934" i="16"/>
  <c r="F934" i="16"/>
  <c r="D934" i="16"/>
  <c r="G934" i="16"/>
  <c r="J934" i="16"/>
  <c r="F365" i="16"/>
  <c r="J365" i="16"/>
  <c r="D365" i="16"/>
  <c r="U365" i="16" s="1"/>
  <c r="G1158" i="16"/>
  <c r="E1158" i="16"/>
  <c r="U1158" i="16" s="1"/>
  <c r="F1158" i="16"/>
  <c r="F229" i="16"/>
  <c r="D229" i="16"/>
  <c r="I229" i="16"/>
  <c r="E2491" i="16"/>
  <c r="U2491" i="16" s="1"/>
  <c r="I2491" i="16"/>
  <c r="F2491" i="16"/>
  <c r="I464" i="16"/>
  <c r="G1568" i="16"/>
  <c r="E1568" i="16"/>
  <c r="G1811" i="16"/>
  <c r="F1811" i="16"/>
  <c r="F634" i="16"/>
  <c r="E634" i="16"/>
  <c r="F1972" i="16"/>
  <c r="H1972" i="16"/>
  <c r="E2052" i="16"/>
  <c r="D2052" i="16"/>
  <c r="H2052" i="16"/>
  <c r="I1049" i="16"/>
  <c r="F1049" i="16"/>
  <c r="D1049" i="16"/>
  <c r="E1950" i="16"/>
  <c r="D1950" i="16"/>
  <c r="I1950" i="16"/>
  <c r="E1861" i="16"/>
  <c r="H1861" i="16"/>
  <c r="F904" i="16"/>
  <c r="G904" i="16"/>
  <c r="E904" i="16"/>
  <c r="U904" i="16" s="1"/>
  <c r="E920" i="16"/>
  <c r="D952" i="16"/>
  <c r="G952" i="16"/>
  <c r="I707" i="16"/>
  <c r="H707" i="16"/>
  <c r="F2236" i="16"/>
  <c r="E2236" i="16"/>
  <c r="D2236" i="16"/>
  <c r="D1225" i="16"/>
  <c r="U1225" i="16" s="1"/>
  <c r="J1225" i="16"/>
  <c r="F1225" i="16"/>
  <c r="F1388" i="16"/>
  <c r="H1388" i="16"/>
  <c r="I1388" i="16"/>
  <c r="E1416" i="16"/>
  <c r="U1416" i="16" s="1"/>
  <c r="H1416" i="16"/>
  <c r="D1539" i="16"/>
  <c r="U1539" i="16" s="1"/>
  <c r="H1539" i="16"/>
  <c r="F1787" i="16"/>
  <c r="I1787" i="16"/>
  <c r="I1708" i="16"/>
  <c r="J1708" i="16"/>
  <c r="E1763" i="16"/>
  <c r="F1763" i="16"/>
  <c r="E2223" i="16"/>
  <c r="G2223" i="16"/>
  <c r="H2223" i="16"/>
  <c r="I2275" i="16"/>
  <c r="I2419" i="16"/>
  <c r="D2419" i="16"/>
  <c r="I663" i="16"/>
  <c r="E663" i="16"/>
  <c r="G1211" i="16"/>
  <c r="F895" i="16"/>
  <c r="J895" i="16"/>
  <c r="G895" i="16"/>
  <c r="J1611" i="16"/>
  <c r="E1611" i="16"/>
  <c r="D1611" i="16"/>
  <c r="F777" i="16"/>
  <c r="D777" i="16"/>
  <c r="F1440" i="16"/>
  <c r="I1440" i="16"/>
  <c r="H1440" i="16"/>
  <c r="J1440" i="16"/>
  <c r="D1440" i="16"/>
  <c r="U1440" i="16" s="1"/>
  <c r="G1440" i="16"/>
  <c r="J1648" i="16"/>
  <c r="G1648" i="16"/>
  <c r="H1648" i="16"/>
  <c r="D1648" i="16"/>
  <c r="U1648" i="16" s="1"/>
  <c r="I1648" i="16"/>
  <c r="H2096" i="16"/>
  <c r="F2096" i="16"/>
  <c r="S325" i="16"/>
  <c r="G325" i="16" s="1"/>
  <c r="S27" i="16"/>
  <c r="Y27" i="16"/>
  <c r="S163" i="16"/>
  <c r="Y163" i="16"/>
  <c r="S366" i="16"/>
  <c r="G366" i="16" s="1"/>
  <c r="S178" i="16"/>
  <c r="G178" i="16" s="1"/>
  <c r="Y178" i="16"/>
  <c r="I372" i="16"/>
  <c r="S265" i="16"/>
  <c r="F260" i="16"/>
  <c r="D541" i="16"/>
  <c r="J541" i="16"/>
  <c r="H643" i="16"/>
  <c r="I643" i="16"/>
  <c r="H762" i="16"/>
  <c r="D762" i="16"/>
  <c r="F2320" i="16"/>
  <c r="G2320" i="16"/>
  <c r="F874" i="16"/>
  <c r="H874" i="16"/>
  <c r="E874" i="16"/>
  <c r="U874" i="16" s="1"/>
  <c r="D1958" i="16"/>
  <c r="G1958" i="16"/>
  <c r="G2469" i="16"/>
  <c r="I2469" i="16"/>
  <c r="J2037" i="16"/>
  <c r="D2037" i="16"/>
  <c r="D2474" i="16"/>
  <c r="I2474" i="16"/>
  <c r="F1015" i="16"/>
  <c r="J1294" i="16"/>
  <c r="G1294" i="16"/>
  <c r="E1469" i="16"/>
  <c r="J1469" i="16"/>
  <c r="H2027" i="16"/>
  <c r="J2027" i="16"/>
  <c r="D239" i="16"/>
  <c r="H2413" i="16"/>
  <c r="D2413" i="16"/>
  <c r="U2413" i="16" s="1"/>
  <c r="E1399" i="16"/>
  <c r="F1755" i="16"/>
  <c r="E1755" i="16"/>
  <c r="I1807" i="16"/>
  <c r="G1807" i="16"/>
  <c r="E1807" i="16"/>
  <c r="F1936" i="16"/>
  <c r="H1936" i="16"/>
  <c r="E1936" i="16"/>
  <c r="U1936" i="16" s="1"/>
  <c r="E1378" i="16"/>
  <c r="H1378" i="16"/>
  <c r="F2302" i="16"/>
  <c r="E2302" i="16"/>
  <c r="I2302" i="16"/>
  <c r="H2122" i="16"/>
  <c r="E2122" i="16"/>
  <c r="E606" i="16"/>
  <c r="J606" i="16"/>
  <c r="D902" i="16"/>
  <c r="E902" i="16"/>
  <c r="G950" i="16"/>
  <c r="F950" i="16"/>
  <c r="E1194" i="16"/>
  <c r="F1194" i="16"/>
  <c r="D269" i="16"/>
  <c r="H269" i="16"/>
  <c r="I935" i="16"/>
  <c r="F935" i="16"/>
  <c r="G318" i="16"/>
  <c r="Y1384" i="16"/>
  <c r="S1384" i="16"/>
  <c r="G1384" i="16"/>
  <c r="S1380" i="16"/>
  <c r="G1380" i="16"/>
  <c r="Y1342" i="16"/>
  <c r="S1342" i="16"/>
  <c r="E1342" i="16" s="1"/>
  <c r="S1097" i="16"/>
  <c r="E1097" i="16" s="1"/>
  <c r="S1093" i="16"/>
  <c r="G1093" i="16" s="1"/>
  <c r="S1009" i="16"/>
  <c r="F1009" i="16" s="1"/>
  <c r="Y1009" i="16"/>
  <c r="S980" i="16"/>
  <c r="Y980" i="16"/>
  <c r="G974" i="16"/>
  <c r="Y974" i="16"/>
  <c r="S942" i="16"/>
  <c r="I942" i="16"/>
  <c r="Y942" i="16"/>
  <c r="I832" i="16"/>
  <c r="E832" i="16"/>
  <c r="U832" i="16" s="1"/>
  <c r="H832" i="16"/>
  <c r="I950" i="16"/>
  <c r="D776" i="16"/>
  <c r="E950" i="16"/>
  <c r="U950" i="16" s="1"/>
  <c r="J832" i="16"/>
  <c r="E1352" i="16"/>
  <c r="D686" i="16"/>
  <c r="F1880" i="16"/>
  <c r="E1880" i="16"/>
  <c r="Y1395" i="16"/>
  <c r="F1798" i="16"/>
  <c r="G1798" i="16"/>
  <c r="D2411" i="16"/>
  <c r="I2411" i="16"/>
  <c r="H824" i="16"/>
  <c r="I824" i="16"/>
  <c r="G824" i="16"/>
  <c r="D1820" i="16"/>
  <c r="U1820" i="16" s="1"/>
  <c r="H1820" i="16"/>
  <c r="Y1352" i="16"/>
  <c r="J1824" i="16"/>
  <c r="H1824" i="16"/>
  <c r="I1543" i="16"/>
  <c r="H1543" i="16"/>
  <c r="E1589" i="16"/>
  <c r="H1589" i="16"/>
  <c r="D872" i="16"/>
  <c r="I872" i="16"/>
  <c r="J872" i="16"/>
  <c r="E840" i="16"/>
  <c r="D840" i="16"/>
  <c r="Y1116" i="16"/>
  <c r="H2389" i="16"/>
  <c r="J2389" i="16"/>
  <c r="G2425" i="16"/>
  <c r="J2425" i="16"/>
  <c r="D2425" i="16"/>
  <c r="I2425" i="16"/>
  <c r="F1668" i="16"/>
  <c r="G1810" i="16"/>
  <c r="D1810" i="16"/>
  <c r="E1810" i="16"/>
  <c r="J2105" i="16"/>
  <c r="I2105" i="16"/>
  <c r="G2105" i="16"/>
  <c r="H558" i="16"/>
  <c r="I558" i="16"/>
  <c r="F986" i="16"/>
  <c r="G986" i="16"/>
  <c r="G1050" i="16"/>
  <c r="D1050" i="16"/>
  <c r="G1133" i="16"/>
  <c r="D1133" i="16"/>
  <c r="H1153" i="16"/>
  <c r="G1153" i="16"/>
  <c r="H1420" i="16"/>
  <c r="I1420" i="16"/>
  <c r="F1472" i="16"/>
  <c r="I1472" i="16"/>
  <c r="H1472" i="16"/>
  <c r="E1507" i="16"/>
  <c r="J1507" i="16"/>
  <c r="J1677" i="16"/>
  <c r="D1677" i="16"/>
  <c r="H1677" i="16"/>
  <c r="I1724" i="16"/>
  <c r="D1724" i="16"/>
  <c r="D1835" i="16"/>
  <c r="G1835" i="16"/>
  <c r="H206" i="16"/>
  <c r="I206" i="16"/>
  <c r="I124" i="16"/>
  <c r="G524" i="16"/>
  <c r="F524" i="16"/>
  <c r="J1074" i="16"/>
  <c r="I2183" i="16"/>
  <c r="D2183" i="16"/>
  <c r="U2183" i="16" s="1"/>
  <c r="J2247" i="16"/>
  <c r="E2247" i="16"/>
  <c r="F2367" i="16"/>
  <c r="J2367" i="16"/>
  <c r="I2152" i="16"/>
  <c r="F792" i="16"/>
  <c r="H792" i="16"/>
  <c r="I2142" i="16"/>
  <c r="D2142" i="16"/>
  <c r="G2142" i="16"/>
  <c r="H711" i="16"/>
  <c r="G711" i="16"/>
  <c r="H279" i="16"/>
  <c r="E279" i="16"/>
  <c r="H2409" i="16"/>
  <c r="E2409" i="16"/>
  <c r="I2409" i="16"/>
  <c r="D509" i="16"/>
  <c r="J509" i="16"/>
  <c r="J432" i="16"/>
  <c r="H432" i="16"/>
  <c r="J719" i="16"/>
  <c r="H1371" i="16"/>
  <c r="J1371" i="16"/>
  <c r="D2100" i="16"/>
  <c r="U2100" i="16" s="1"/>
  <c r="G2100" i="16"/>
  <c r="I224" i="16"/>
  <c r="D224" i="16"/>
  <c r="Y489" i="16"/>
  <c r="S489" i="16"/>
  <c r="H400" i="16"/>
  <c r="J400" i="16"/>
  <c r="G400" i="16"/>
  <c r="E400" i="16"/>
  <c r="S263" i="16"/>
  <c r="G263" i="16" s="1"/>
  <c r="Y263" i="16"/>
  <c r="I276" i="16"/>
  <c r="H276" i="16"/>
  <c r="I1585" i="16"/>
  <c r="F1585" i="16"/>
  <c r="D1585" i="16"/>
  <c r="F1542" i="16"/>
  <c r="D1542" i="16"/>
  <c r="U1542" i="16" s="1"/>
  <c r="G1539" i="16"/>
  <c r="G1501" i="16"/>
  <c r="Y1489" i="16"/>
  <c r="S1489" i="16"/>
  <c r="I1489" i="16"/>
  <c r="S1422" i="16"/>
  <c r="Y1422" i="16"/>
  <c r="E1418" i="16"/>
  <c r="I1418" i="16"/>
  <c r="Y1401" i="16"/>
  <c r="G1401" i="16"/>
  <c r="S290" i="16"/>
  <c r="G290" i="16"/>
  <c r="Y290" i="16"/>
  <c r="J2412" i="16"/>
  <c r="Y318" i="16"/>
  <c r="S471" i="16"/>
  <c r="Y471" i="16"/>
  <c r="S385" i="16"/>
  <c r="Y385" i="16"/>
  <c r="F357" i="16"/>
  <c r="J357" i="16"/>
  <c r="E357" i="16"/>
  <c r="G189" i="16"/>
  <c r="I189" i="16"/>
  <c r="S656" i="16"/>
  <c r="G656" i="16"/>
  <c r="Y656" i="16"/>
  <c r="G215" i="16"/>
  <c r="G130" i="16"/>
  <c r="G357" i="16"/>
  <c r="Y317" i="16"/>
  <c r="Y498" i="16"/>
  <c r="Y454" i="16"/>
  <c r="Y189" i="16"/>
  <c r="F2301" i="16"/>
  <c r="D2301" i="16"/>
  <c r="G2288" i="16"/>
  <c r="E2137" i="16"/>
  <c r="I2137" i="16"/>
  <c r="D2115" i="16"/>
  <c r="G2115" i="16"/>
  <c r="S2054" i="16"/>
  <c r="G2054" i="16"/>
  <c r="Y2003" i="16"/>
  <c r="S2003" i="16"/>
  <c r="S1929" i="16"/>
  <c r="G1929" i="16"/>
  <c r="Y1929" i="16"/>
  <c r="S1722" i="16"/>
  <c r="Y1722" i="16"/>
  <c r="F1687" i="16"/>
  <c r="I1687" i="16"/>
  <c r="S1658" i="16"/>
  <c r="Y1658" i="16"/>
  <c r="Y1591" i="16"/>
  <c r="S1591" i="16"/>
  <c r="S1570" i="16"/>
  <c r="Y1570" i="16"/>
  <c r="Y57" i="16"/>
  <c r="Y303" i="16"/>
  <c r="S89" i="16"/>
  <c r="Y89" i="16"/>
  <c r="S397" i="16"/>
  <c r="H397" i="16" s="1"/>
  <c r="Y397" i="16"/>
  <c r="Y2259" i="16"/>
  <c r="Y2022" i="16"/>
  <c r="Y1938" i="16"/>
  <c r="Y1868" i="16"/>
  <c r="Y1665" i="16"/>
  <c r="Y954" i="16"/>
  <c r="S1974" i="16"/>
  <c r="D1974" i="16"/>
  <c r="Y1974" i="16"/>
  <c r="E1554" i="16"/>
  <c r="F1554" i="16"/>
  <c r="Y386" i="16"/>
  <c r="Y460" i="16"/>
  <c r="Y366" i="16"/>
  <c r="Y224" i="16"/>
  <c r="Y2284" i="16"/>
  <c r="Y2054" i="16"/>
  <c r="Y1718" i="16"/>
  <c r="S2395" i="16"/>
  <c r="Y2395" i="16"/>
  <c r="E1430" i="16"/>
  <c r="U1430" i="16" s="1"/>
  <c r="J1430" i="16"/>
  <c r="Y459" i="16"/>
  <c r="G530" i="16"/>
  <c r="E530" i="16"/>
  <c r="Y121" i="16"/>
  <c r="E310" i="16"/>
  <c r="J310" i="16"/>
  <c r="Y516" i="16"/>
  <c r="Y2419" i="16"/>
  <c r="Y2415" i="16"/>
  <c r="Y1940" i="16"/>
  <c r="Y1546" i="16"/>
  <c r="Y1427" i="16"/>
  <c r="Y1402" i="16"/>
  <c r="Y1357" i="16"/>
  <c r="Y2441" i="16"/>
  <c r="S2441" i="16"/>
  <c r="D2255" i="16"/>
  <c r="U2255" i="16" s="1"/>
  <c r="F2255" i="16"/>
  <c r="E1521" i="16"/>
  <c r="U1521" i="16" s="1"/>
  <c r="I1521" i="16"/>
  <c r="S1008" i="16"/>
  <c r="Y1008" i="16"/>
  <c r="Y412" i="16"/>
  <c r="Y514" i="16"/>
  <c r="Y482" i="16"/>
  <c r="Y262" i="16"/>
  <c r="Y2219" i="16"/>
  <c r="Y2026" i="16"/>
  <c r="Y1978" i="16"/>
  <c r="Y1729" i="16"/>
  <c r="Y1566" i="16"/>
  <c r="Y1423" i="16"/>
  <c r="Y1405" i="16"/>
  <c r="S1715" i="16"/>
  <c r="Y1715" i="16"/>
  <c r="H745" i="16"/>
  <c r="J745" i="16"/>
  <c r="Y1518" i="16"/>
  <c r="Y1202" i="16"/>
  <c r="Y946" i="16"/>
  <c r="Y770" i="16"/>
  <c r="D1502" i="16"/>
  <c r="E1502" i="16"/>
  <c r="E1146" i="16"/>
  <c r="J1146" i="16"/>
  <c r="Y325" i="16"/>
  <c r="Y2371" i="16"/>
  <c r="Y2283" i="16"/>
  <c r="Y2243" i="16"/>
  <c r="Y2223" i="16"/>
  <c r="Y2126" i="16"/>
  <c r="Y1734" i="16"/>
  <c r="Y1686" i="16"/>
  <c r="Y1622" i="16"/>
  <c r="Y1222" i="16"/>
  <c r="H1709" i="16"/>
  <c r="F1709" i="16"/>
  <c r="E1709" i="16"/>
  <c r="G1709" i="16"/>
  <c r="E305" i="16"/>
  <c r="G305" i="16"/>
  <c r="H305" i="16"/>
  <c r="D1784" i="16"/>
  <c r="U1784" i="16" s="1"/>
  <c r="F1784" i="16"/>
  <c r="G1927" i="16"/>
  <c r="J1927" i="16"/>
  <c r="D341" i="16"/>
  <c r="J341" i="16"/>
  <c r="G479" i="16"/>
  <c r="I479" i="16"/>
  <c r="E479" i="16"/>
  <c r="F449" i="16"/>
  <c r="G449" i="16"/>
  <c r="H1345" i="16"/>
  <c r="G1345" i="16"/>
  <c r="I1345" i="16"/>
  <c r="F1345" i="16"/>
  <c r="D1567" i="16"/>
  <c r="U1567" i="16" s="1"/>
  <c r="H1567" i="16"/>
  <c r="I1567" i="16"/>
  <c r="G1567" i="16"/>
  <c r="G1605" i="16"/>
  <c r="H1605" i="16"/>
  <c r="E1605" i="16"/>
  <c r="F1792" i="16"/>
  <c r="I548" i="16"/>
  <c r="D548" i="16"/>
  <c r="G495" i="16"/>
  <c r="H118" i="16"/>
  <c r="E118" i="16"/>
  <c r="F1970" i="16"/>
  <c r="J1970" i="16"/>
  <c r="J309" i="16"/>
  <c r="E309" i="16"/>
  <c r="F185" i="16"/>
  <c r="D185" i="16"/>
  <c r="D474" i="16"/>
  <c r="I419" i="16"/>
  <c r="I426" i="16"/>
  <c r="G200" i="16"/>
  <c r="D200" i="16"/>
  <c r="H152" i="16"/>
  <c r="D30" i="16"/>
  <c r="F30" i="16"/>
  <c r="D402" i="16"/>
  <c r="E402" i="16"/>
  <c r="E242" i="16"/>
  <c r="F242" i="16"/>
  <c r="G118" i="16"/>
  <c r="D1605" i="16"/>
  <c r="U1605" i="16" s="1"/>
  <c r="H341" i="16"/>
  <c r="G1784" i="16"/>
  <c r="J2489" i="16"/>
  <c r="H449" i="16"/>
  <c r="E449" i="16"/>
  <c r="F479" i="16"/>
  <c r="H1792" i="16"/>
  <c r="D1927" i="16"/>
  <c r="E548" i="16"/>
  <c r="J1567" i="16"/>
  <c r="E1345" i="16"/>
  <c r="D305" i="16"/>
  <c r="U305" i="16" s="1"/>
  <c r="D1709" i="16"/>
  <c r="J208" i="16"/>
  <c r="H208" i="16"/>
  <c r="G5" i="16"/>
  <c r="F5" i="16"/>
  <c r="D2237" i="16"/>
  <c r="U2237" i="16" s="1"/>
  <c r="F2237" i="16"/>
  <c r="D2136" i="16"/>
  <c r="D2291" i="16"/>
  <c r="F2291" i="16"/>
  <c r="E2291" i="16"/>
  <c r="J2369" i="16"/>
  <c r="D2369" i="16"/>
  <c r="E2369" i="16"/>
  <c r="E323" i="16"/>
  <c r="H323" i="16"/>
  <c r="G570" i="16"/>
  <c r="F570" i="16"/>
  <c r="H570" i="16"/>
  <c r="E1675" i="16"/>
  <c r="G1675" i="16"/>
  <c r="G2489" i="16"/>
  <c r="G278" i="16"/>
  <c r="E278" i="16"/>
  <c r="G238" i="16"/>
  <c r="J238" i="16"/>
  <c r="E552" i="16"/>
  <c r="D552" i="16"/>
  <c r="G1260" i="16"/>
  <c r="E1260" i="16"/>
  <c r="H1260" i="16"/>
  <c r="G1392" i="16"/>
  <c r="E1392" i="16"/>
  <c r="F1392" i="16"/>
  <c r="F1841" i="16"/>
  <c r="G1841" i="16"/>
  <c r="I1841" i="16"/>
  <c r="H1841" i="16"/>
  <c r="I851" i="16"/>
  <c r="G1532" i="16"/>
  <c r="I1532" i="16"/>
  <c r="E1532" i="16"/>
  <c r="F1532" i="16"/>
  <c r="J1548" i="16"/>
  <c r="G1924" i="16"/>
  <c r="I1924" i="16"/>
  <c r="J1935" i="16"/>
  <c r="G1935" i="16"/>
  <c r="E1935" i="16"/>
  <c r="I2024" i="16"/>
  <c r="G2035" i="16"/>
  <c r="G2047" i="16"/>
  <c r="F2047" i="16"/>
  <c r="D2055" i="16"/>
  <c r="E2055" i="16"/>
  <c r="I2055" i="16"/>
  <c r="F2087" i="16"/>
  <c r="I2087" i="16"/>
  <c r="E2087" i="16"/>
  <c r="G2087" i="16"/>
  <c r="I2103" i="16"/>
  <c r="D2103" i="16"/>
  <c r="E2103" i="16"/>
  <c r="G223" i="16"/>
  <c r="J223" i="16"/>
  <c r="D223" i="16"/>
  <c r="U223" i="16" s="1"/>
  <c r="H223" i="16"/>
  <c r="F389" i="16"/>
  <c r="I389" i="16"/>
  <c r="G389" i="16"/>
  <c r="D389" i="16"/>
  <c r="G422" i="16"/>
  <c r="E422" i="16"/>
  <c r="I422" i="16"/>
  <c r="H422" i="16"/>
  <c r="J769" i="16"/>
  <c r="G951" i="16"/>
  <c r="I951" i="16"/>
  <c r="J951" i="16"/>
  <c r="F951" i="16"/>
  <c r="G1032" i="16"/>
  <c r="J1036" i="16"/>
  <c r="E1036" i="16"/>
  <c r="I1036" i="16"/>
  <c r="F1036" i="16"/>
  <c r="D1637" i="16"/>
  <c r="G1637" i="16"/>
  <c r="H1637" i="16"/>
  <c r="E1637" i="16"/>
  <c r="G2097" i="16"/>
  <c r="F2097" i="16"/>
  <c r="I2097" i="16"/>
  <c r="H2097" i="16"/>
  <c r="F2404" i="16"/>
  <c r="H186" i="16"/>
  <c r="E186" i="16"/>
  <c r="D186" i="16"/>
  <c r="G186" i="16"/>
  <c r="G408" i="16"/>
  <c r="I408" i="16"/>
  <c r="D408" i="16"/>
  <c r="J408" i="16"/>
  <c r="H339" i="16"/>
  <c r="I339" i="16"/>
  <c r="H883" i="16"/>
  <c r="D883" i="16"/>
  <c r="J883" i="16"/>
  <c r="I883" i="16"/>
  <c r="G1206" i="16"/>
  <c r="D1206" i="16"/>
  <c r="I1206" i="16"/>
  <c r="J1206" i="16"/>
  <c r="F1206" i="16"/>
  <c r="H1206" i="16"/>
  <c r="I1216" i="16"/>
  <c r="D1216" i="16"/>
  <c r="E1216" i="16"/>
  <c r="G1216" i="16"/>
  <c r="J1216" i="16"/>
  <c r="H2189" i="16"/>
  <c r="J176" i="16"/>
  <c r="H176" i="16"/>
  <c r="D176" i="16"/>
  <c r="G176" i="16"/>
  <c r="F176" i="16"/>
  <c r="D104" i="16"/>
  <c r="G104" i="16"/>
  <c r="F104" i="16"/>
  <c r="E104" i="16"/>
  <c r="D345" i="16"/>
  <c r="J345" i="16"/>
  <c r="E1033" i="16"/>
  <c r="G1033" i="16"/>
  <c r="H1033" i="16"/>
  <c r="I1033" i="16"/>
  <c r="F1033" i="16"/>
  <c r="D1033" i="16"/>
  <c r="G1809" i="16"/>
  <c r="H1809" i="16"/>
  <c r="D1809" i="16"/>
  <c r="U1809" i="16" s="1"/>
  <c r="I1809" i="16"/>
  <c r="F1809" i="16"/>
  <c r="J1809" i="16"/>
  <c r="D653" i="16"/>
  <c r="G653" i="16"/>
  <c r="H914" i="16"/>
  <c r="G914" i="16"/>
  <c r="I914" i="16"/>
  <c r="D914" i="16"/>
  <c r="D679" i="16"/>
  <c r="F679" i="16"/>
  <c r="H679" i="16"/>
  <c r="E679" i="16"/>
  <c r="I679" i="16"/>
  <c r="G679" i="16"/>
  <c r="G1241" i="16"/>
  <c r="F1241" i="16"/>
  <c r="E1241" i="16"/>
  <c r="H1241" i="16"/>
  <c r="I1241" i="16"/>
  <c r="F899" i="16"/>
  <c r="D899" i="16"/>
  <c r="J1476" i="16"/>
  <c r="D1476" i="16"/>
  <c r="H1476" i="16"/>
  <c r="I1476" i="16"/>
  <c r="G1476" i="16"/>
  <c r="H1588" i="16"/>
  <c r="I1588" i="16"/>
  <c r="G1588" i="16"/>
  <c r="F1588" i="16"/>
  <c r="D1588" i="16"/>
  <c r="H2030" i="16"/>
  <c r="F2030" i="16"/>
  <c r="I2030" i="16"/>
  <c r="G2030" i="16"/>
  <c r="D2030" i="16"/>
  <c r="J2030" i="16"/>
  <c r="D797" i="16"/>
  <c r="I797" i="16"/>
  <c r="J797" i="16"/>
  <c r="E797" i="16"/>
  <c r="F797" i="16"/>
  <c r="H797" i="16"/>
  <c r="I2148" i="16"/>
  <c r="G2148" i="16"/>
  <c r="E2148" i="16"/>
  <c r="J2148" i="16"/>
  <c r="D2148" i="16"/>
  <c r="U2148" i="16" s="1"/>
  <c r="H2148" i="16"/>
  <c r="F2148" i="16"/>
  <c r="D1504" i="16"/>
  <c r="E1504" i="16"/>
  <c r="H2502" i="16"/>
  <c r="J2502" i="16"/>
  <c r="I2502" i="16"/>
  <c r="F2502" i="16"/>
  <c r="F2364" i="16"/>
  <c r="D2364" i="16"/>
  <c r="H2364" i="16"/>
  <c r="E2364" i="16"/>
  <c r="J2364" i="16"/>
  <c r="J1200" i="16"/>
  <c r="H1200" i="16"/>
  <c r="F1200" i="16"/>
  <c r="G1200" i="16"/>
  <c r="E1200" i="16"/>
  <c r="I1200" i="16"/>
  <c r="J1180" i="16"/>
  <c r="G1180" i="16"/>
  <c r="D1180" i="16"/>
  <c r="E1180" i="16"/>
  <c r="I1180" i="16"/>
  <c r="F1180" i="16"/>
  <c r="H1180" i="16"/>
  <c r="G1169" i="16"/>
  <c r="D1169" i="16"/>
  <c r="I1169" i="16"/>
  <c r="H1169" i="16"/>
  <c r="J1169" i="16"/>
  <c r="E1169" i="16"/>
  <c r="D1120" i="16"/>
  <c r="J1120" i="16"/>
  <c r="E1120" i="16"/>
  <c r="H1120" i="16"/>
  <c r="G1120" i="16"/>
  <c r="E1109" i="16"/>
  <c r="F1109" i="16"/>
  <c r="G1109" i="16"/>
  <c r="H1109" i="16"/>
  <c r="J1109" i="16"/>
  <c r="I1109" i="16"/>
  <c r="D1109" i="16"/>
  <c r="U1109" i="16" s="1"/>
  <c r="E1100" i="16"/>
  <c r="I1100" i="16"/>
  <c r="H1100" i="16"/>
  <c r="D1100" i="16"/>
  <c r="J1100" i="16"/>
  <c r="G1100" i="16"/>
  <c r="J1057" i="16"/>
  <c r="I1057" i="16"/>
  <c r="H1057" i="16"/>
  <c r="D1057" i="16"/>
  <c r="F1057" i="16"/>
  <c r="E1057" i="16"/>
  <c r="G1057" i="16"/>
  <c r="I1044" i="16"/>
  <c r="F1044" i="16"/>
  <c r="J1044" i="16"/>
  <c r="H1044" i="16"/>
  <c r="G1044" i="16"/>
  <c r="E1044" i="16"/>
  <c r="D1044" i="16"/>
  <c r="F924" i="16"/>
  <c r="D924" i="16"/>
  <c r="H924" i="16"/>
  <c r="E924" i="16"/>
  <c r="J924" i="16"/>
  <c r="I924" i="16"/>
  <c r="E616" i="16"/>
  <c r="G616" i="16"/>
  <c r="I616" i="16"/>
  <c r="D616" i="16"/>
  <c r="J616" i="16"/>
  <c r="H616" i="16"/>
  <c r="F616" i="16"/>
  <c r="H610" i="16"/>
  <c r="E610" i="16"/>
  <c r="J597" i="16"/>
  <c r="G597" i="16"/>
  <c r="F597" i="16"/>
  <c r="E597" i="16"/>
  <c r="G586" i="16"/>
  <c r="F586" i="16"/>
  <c r="I586" i="16"/>
  <c r="E586" i="16"/>
  <c r="D586" i="16"/>
  <c r="H576" i="16"/>
  <c r="I576" i="16"/>
  <c r="E576" i="16"/>
  <c r="G576" i="16"/>
  <c r="J539" i="16"/>
  <c r="G539" i="16"/>
  <c r="H539" i="16"/>
  <c r="D495" i="16"/>
  <c r="H495" i="16"/>
  <c r="J118" i="16"/>
  <c r="F327" i="16"/>
  <c r="J249" i="16"/>
  <c r="F514" i="16"/>
  <c r="H514" i="16"/>
  <c r="H410" i="16"/>
  <c r="J410" i="16"/>
  <c r="E390" i="16"/>
  <c r="H448" i="16"/>
  <c r="G1970" i="16"/>
  <c r="F488" i="16"/>
  <c r="D47" i="16"/>
  <c r="F155" i="16"/>
  <c r="F309" i="16"/>
  <c r="H309" i="16"/>
  <c r="E185" i="16"/>
  <c r="E474" i="16"/>
  <c r="H474" i="16"/>
  <c r="D419" i="16"/>
  <c r="H419" i="16"/>
  <c r="E426" i="16"/>
  <c r="F426" i="16"/>
  <c r="E200" i="16"/>
  <c r="J200" i="16"/>
  <c r="E152" i="16"/>
  <c r="E43" i="16"/>
  <c r="J30" i="16"/>
  <c r="H30" i="16"/>
  <c r="G402" i="16"/>
  <c r="F515" i="16"/>
  <c r="G431" i="16"/>
  <c r="F90" i="16"/>
  <c r="D90" i="16"/>
  <c r="I242" i="16"/>
  <c r="H242" i="16"/>
  <c r="E358" i="16"/>
  <c r="J392" i="16"/>
  <c r="D392" i="16"/>
  <c r="H123" i="16"/>
  <c r="D123" i="16"/>
  <c r="J134" i="16"/>
  <c r="G30" i="16"/>
  <c r="G426" i="16"/>
  <c r="G419" i="16"/>
  <c r="F238" i="16"/>
  <c r="D238" i="16"/>
  <c r="F278" i="16"/>
  <c r="F1605" i="16"/>
  <c r="G341" i="16"/>
  <c r="E341" i="16"/>
  <c r="E2136" i="16"/>
  <c r="J1784" i="16"/>
  <c r="J5" i="16"/>
  <c r="D1260" i="16"/>
  <c r="U1260" i="16" s="1"/>
  <c r="E1250" i="16"/>
  <c r="J552" i="16"/>
  <c r="E2489" i="16"/>
  <c r="I2489" i="16"/>
  <c r="D449" i="16"/>
  <c r="D479" i="16"/>
  <c r="H2237" i="16"/>
  <c r="I2237" i="16"/>
  <c r="D208" i="16"/>
  <c r="J1392" i="16"/>
  <c r="E1792" i="16"/>
  <c r="J1675" i="16"/>
  <c r="J570" i="16"/>
  <c r="D323" i="16"/>
  <c r="G2369" i="16"/>
  <c r="H1927" i="16"/>
  <c r="I1927" i="16"/>
  <c r="D1757" i="16"/>
  <c r="E560" i="16"/>
  <c r="G548" i="16"/>
  <c r="F1567" i="16"/>
  <c r="J1345" i="16"/>
  <c r="I2369" i="16"/>
  <c r="J2291" i="16"/>
  <c r="F305" i="16"/>
  <c r="H408" i="16"/>
  <c r="J186" i="16"/>
  <c r="J2097" i="16"/>
  <c r="E389" i="16"/>
  <c r="U389" i="16" s="1"/>
  <c r="I223" i="16"/>
  <c r="F1951" i="16"/>
  <c r="G1890" i="16"/>
  <c r="J1841" i="16"/>
  <c r="I881" i="16"/>
  <c r="G518" i="16"/>
  <c r="D1890" i="16"/>
  <c r="H1532" i="16"/>
  <c r="E951" i="16"/>
  <c r="U951" i="16" s="1"/>
  <c r="H2087" i="16"/>
  <c r="F1637" i="16"/>
  <c r="J2055" i="16"/>
  <c r="H1924" i="16"/>
  <c r="G1657" i="16"/>
  <c r="J1657" i="16"/>
  <c r="D1834" i="16"/>
  <c r="E1834" i="16"/>
  <c r="G1982" i="16"/>
  <c r="H1982" i="16"/>
  <c r="J1982" i="16"/>
  <c r="J1997" i="16"/>
  <c r="F1997" i="16"/>
  <c r="G273" i="16"/>
  <c r="H273" i="16"/>
  <c r="H391" i="16"/>
  <c r="G533" i="16"/>
  <c r="E533" i="16"/>
  <c r="I180" i="16"/>
  <c r="H180" i="16"/>
  <c r="D1841" i="16"/>
  <c r="U1841" i="16" s="1"/>
  <c r="J914" i="16"/>
  <c r="G579" i="16"/>
  <c r="F579" i="16"/>
  <c r="J579" i="16"/>
  <c r="E599" i="16"/>
  <c r="F599" i="16"/>
  <c r="F607" i="16"/>
  <c r="E607" i="16"/>
  <c r="G1328" i="16"/>
  <c r="J1328" i="16"/>
  <c r="J1760" i="16"/>
  <c r="G198" i="16"/>
  <c r="J198" i="16"/>
  <c r="I198" i="16"/>
  <c r="E914" i="16"/>
  <c r="D597" i="16"/>
  <c r="G467" i="16"/>
  <c r="I467" i="16"/>
  <c r="H567" i="16"/>
  <c r="I567" i="16"/>
  <c r="D576" i="16"/>
  <c r="U576" i="16" s="1"/>
  <c r="H586" i="16"/>
  <c r="G1179" i="16"/>
  <c r="D1179" i="16"/>
  <c r="U1179" i="16" s="1"/>
  <c r="G1187" i="16"/>
  <c r="J1187" i="16"/>
  <c r="F1187" i="16"/>
  <c r="H1643" i="16"/>
  <c r="F1643" i="16"/>
  <c r="E176" i="16"/>
  <c r="G843" i="16"/>
  <c r="J843" i="16"/>
  <c r="E843" i="16"/>
  <c r="I843" i="16"/>
  <c r="G893" i="16"/>
  <c r="F893" i="16"/>
  <c r="E893" i="16"/>
  <c r="I893" i="16"/>
  <c r="H933" i="16"/>
  <c r="D933" i="16"/>
  <c r="U933" i="16" s="1"/>
  <c r="G933" i="16"/>
  <c r="F933" i="16"/>
  <c r="D973" i="16"/>
  <c r="I973" i="16"/>
  <c r="H973" i="16"/>
  <c r="J1443" i="16"/>
  <c r="D1443" i="16"/>
  <c r="E1443" i="16"/>
  <c r="H1463" i="16"/>
  <c r="E1463" i="16"/>
  <c r="D1463" i="16"/>
  <c r="I1516" i="16"/>
  <c r="D1516" i="16"/>
  <c r="H1669" i="16"/>
  <c r="E1669" i="16"/>
  <c r="G1669" i="16"/>
  <c r="F1863" i="16"/>
  <c r="J1863" i="16"/>
  <c r="J1871" i="16"/>
  <c r="I1871" i="16"/>
  <c r="G1871" i="16"/>
  <c r="F1871" i="16"/>
  <c r="D1871" i="16"/>
  <c r="G153" i="16"/>
  <c r="H153" i="16"/>
  <c r="F153" i="16"/>
  <c r="E153" i="16"/>
  <c r="J125" i="16"/>
  <c r="D125" i="16"/>
  <c r="F125" i="16"/>
  <c r="G125" i="16"/>
  <c r="G627" i="16"/>
  <c r="I627" i="16"/>
  <c r="J1040" i="16"/>
  <c r="F1040" i="16"/>
  <c r="G1040" i="16"/>
  <c r="D1040" i="16"/>
  <c r="U1040" i="16" s="1"/>
  <c r="G1166" i="16"/>
  <c r="J1166" i="16"/>
  <c r="F1166" i="16"/>
  <c r="H1166" i="16"/>
  <c r="G1641" i="16"/>
  <c r="I1641" i="16"/>
  <c r="E1641" i="16"/>
  <c r="D1641" i="16"/>
  <c r="J2061" i="16"/>
  <c r="H2061" i="16"/>
  <c r="F2061" i="16"/>
  <c r="J398" i="16"/>
  <c r="G926" i="16"/>
  <c r="F883" i="16"/>
  <c r="E2030" i="16"/>
  <c r="F315" i="16"/>
  <c r="J846" i="16"/>
  <c r="H846" i="16"/>
  <c r="G846" i="16"/>
  <c r="F846" i="16"/>
  <c r="J704" i="16"/>
  <c r="I704" i="16"/>
  <c r="H704" i="16"/>
  <c r="F704" i="16"/>
  <c r="E704" i="16"/>
  <c r="G122" i="16"/>
  <c r="E122" i="16"/>
  <c r="F122" i="16"/>
  <c r="I122" i="16"/>
  <c r="G444" i="16"/>
  <c r="J444" i="16"/>
  <c r="D444" i="16"/>
  <c r="H444" i="16"/>
  <c r="F444" i="16"/>
  <c r="I444" i="16"/>
  <c r="F1100" i="16"/>
  <c r="I1408" i="16"/>
  <c r="D1408" i="16"/>
  <c r="G1408" i="16"/>
  <c r="J1408" i="16"/>
  <c r="F1408" i="16"/>
  <c r="J1903" i="16"/>
  <c r="E1903" i="16"/>
  <c r="I1903" i="16"/>
  <c r="D1903" i="16"/>
  <c r="U1903" i="16" s="1"/>
  <c r="G1903" i="16"/>
  <c r="F1903" i="16"/>
  <c r="G1723" i="16"/>
  <c r="F1723" i="16"/>
  <c r="J1723" i="16"/>
  <c r="D1723" i="16"/>
  <c r="U1723" i="16" s="1"/>
  <c r="I1723" i="16"/>
  <c r="F86" i="16"/>
  <c r="H86" i="16"/>
  <c r="J86" i="16"/>
  <c r="E2445" i="16"/>
  <c r="D2445" i="16"/>
  <c r="I2445" i="16"/>
  <c r="H2445" i="16"/>
  <c r="G2445" i="16"/>
  <c r="J2445" i="16"/>
  <c r="J2319" i="16"/>
  <c r="I2319" i="16"/>
  <c r="G2319" i="16"/>
  <c r="D2319" i="16"/>
  <c r="U2319" i="16" s="1"/>
  <c r="H2319" i="16"/>
  <c r="E2497" i="16"/>
  <c r="I2497" i="16"/>
  <c r="H2497" i="16"/>
  <c r="J2497" i="16"/>
  <c r="D2497" i="16"/>
  <c r="G45" i="16"/>
  <c r="J45" i="16"/>
  <c r="D45" i="16"/>
  <c r="I45" i="16"/>
  <c r="H247" i="16"/>
  <c r="E247" i="16"/>
  <c r="D247" i="16"/>
  <c r="G496" i="16"/>
  <c r="F496" i="16"/>
  <c r="H496" i="16"/>
  <c r="D496" i="16"/>
  <c r="J496" i="16"/>
  <c r="J193" i="16"/>
  <c r="G193" i="16"/>
  <c r="E193" i="16"/>
  <c r="H193" i="16"/>
  <c r="D193" i="16"/>
  <c r="U193" i="16" s="1"/>
  <c r="F193" i="16"/>
  <c r="F316" i="16"/>
  <c r="H316" i="16"/>
  <c r="J316" i="16"/>
  <c r="E316" i="16"/>
  <c r="G316" i="16"/>
  <c r="H601" i="16"/>
  <c r="F601" i="16"/>
  <c r="J601" i="16"/>
  <c r="D601" i="16"/>
  <c r="U601" i="16" s="1"/>
  <c r="G601" i="16"/>
  <c r="I601" i="16"/>
  <c r="G630" i="16"/>
  <c r="I659" i="16"/>
  <c r="H659" i="16"/>
  <c r="E659" i="16"/>
  <c r="U659" i="16" s="1"/>
  <c r="G659" i="16"/>
  <c r="J659" i="16"/>
  <c r="J1391" i="16"/>
  <c r="D1391" i="16"/>
  <c r="H1391" i="16"/>
  <c r="I1462" i="16"/>
  <c r="E1462" i="16"/>
  <c r="D1462" i="16"/>
  <c r="J1462" i="16"/>
  <c r="G549" i="16"/>
  <c r="F549" i="16"/>
  <c r="I549" i="16"/>
  <c r="E549" i="16"/>
  <c r="J561" i="16"/>
  <c r="F561" i="16"/>
  <c r="E561" i="16"/>
  <c r="D561" i="16"/>
  <c r="H561" i="16"/>
  <c r="G561" i="16"/>
  <c r="E1361" i="16"/>
  <c r="J1361" i="16"/>
  <c r="D1361" i="16"/>
  <c r="U1361" i="16" s="1"/>
  <c r="G1361" i="16"/>
  <c r="F1361" i="16"/>
  <c r="G1483" i="16"/>
  <c r="E1483" i="16"/>
  <c r="U1483" i="16" s="1"/>
  <c r="H1483" i="16"/>
  <c r="J1483" i="16"/>
  <c r="H1562" i="16"/>
  <c r="G1562" i="16"/>
  <c r="F1562" i="16"/>
  <c r="G1626" i="16"/>
  <c r="J1626" i="16"/>
  <c r="H1626" i="16"/>
  <c r="I1626" i="16"/>
  <c r="D1626" i="16"/>
  <c r="D1200" i="16"/>
  <c r="U1200" i="16" s="1"/>
  <c r="F1120" i="16"/>
  <c r="G773" i="16"/>
  <c r="H773" i="16"/>
  <c r="E773" i="16"/>
  <c r="I1228" i="16"/>
  <c r="J1270" i="16"/>
  <c r="I1270" i="16"/>
  <c r="G88" i="16"/>
  <c r="D88" i="16"/>
  <c r="H88" i="16"/>
  <c r="D1875" i="16"/>
  <c r="H1875" i="16"/>
  <c r="G1875" i="16"/>
  <c r="I673" i="16"/>
  <c r="E673" i="16"/>
  <c r="F673" i="16"/>
  <c r="E759" i="16"/>
  <c r="J759" i="16"/>
  <c r="D759" i="16"/>
  <c r="U759" i="16" s="1"/>
  <c r="F806" i="16"/>
  <c r="J806" i="16"/>
  <c r="E806" i="16"/>
  <c r="G806" i="16"/>
  <c r="H881" i="16"/>
  <c r="F881" i="16"/>
  <c r="E881" i="16"/>
  <c r="G1879" i="16"/>
  <c r="J1879" i="16"/>
  <c r="D1879" i="16"/>
  <c r="E1879" i="16"/>
  <c r="E1890" i="16"/>
  <c r="J1890" i="16"/>
  <c r="F1890" i="16"/>
  <c r="G1943" i="16"/>
  <c r="D1943" i="16"/>
  <c r="H1943" i="16"/>
  <c r="F1943" i="16"/>
  <c r="E1951" i="16"/>
  <c r="D1951" i="16"/>
  <c r="G1951" i="16"/>
  <c r="E1955" i="16"/>
  <c r="I1955" i="16"/>
  <c r="F1955" i="16"/>
  <c r="J2035" i="16"/>
  <c r="H2035" i="16"/>
  <c r="D2035" i="16"/>
  <c r="G2390" i="16"/>
  <c r="H2390" i="16"/>
  <c r="E2390" i="16"/>
  <c r="I2390" i="16"/>
  <c r="I406" i="16"/>
  <c r="H406" i="16"/>
  <c r="F510" i="16"/>
  <c r="H510" i="16"/>
  <c r="E510" i="16"/>
  <c r="E743" i="16"/>
  <c r="G743" i="16"/>
  <c r="H743" i="16"/>
  <c r="F743" i="16"/>
  <c r="G927" i="16"/>
  <c r="E927" i="16"/>
  <c r="I927" i="16"/>
  <c r="D927" i="16"/>
  <c r="U927" i="16" s="1"/>
  <c r="I947" i="16"/>
  <c r="D947" i="16"/>
  <c r="E947" i="16"/>
  <c r="H963" i="16"/>
  <c r="I963" i="16"/>
  <c r="F1032" i="16"/>
  <c r="D1032" i="16"/>
  <c r="U1032" i="16" s="1"/>
  <c r="J1032" i="16"/>
  <c r="G1091" i="16"/>
  <c r="D1091" i="16"/>
  <c r="E1091" i="16"/>
  <c r="J1091" i="16"/>
  <c r="G1633" i="16"/>
  <c r="H1633" i="16"/>
  <c r="J1633" i="16"/>
  <c r="E2171" i="16"/>
  <c r="I2171" i="16"/>
  <c r="H2171" i="16"/>
  <c r="G2171" i="16"/>
  <c r="F2377" i="16"/>
  <c r="J2377" i="16"/>
  <c r="F2385" i="16"/>
  <c r="D2385" i="16"/>
  <c r="H2385" i="16"/>
  <c r="G2385" i="16"/>
  <c r="G106" i="16"/>
  <c r="E106" i="16"/>
  <c r="H106" i="16"/>
  <c r="I106" i="16"/>
  <c r="J518" i="16"/>
  <c r="F518" i="16"/>
  <c r="E518" i="16"/>
  <c r="U518" i="16" s="1"/>
  <c r="D926" i="16"/>
  <c r="U926" i="16" s="1"/>
  <c r="H926" i="16"/>
  <c r="J926" i="16"/>
  <c r="F926" i="16"/>
  <c r="J1213" i="16"/>
  <c r="I1213" i="16"/>
  <c r="G1213" i="16"/>
  <c r="D1213" i="16"/>
  <c r="F1213" i="16"/>
  <c r="D2177" i="16"/>
  <c r="H2177" i="16"/>
  <c r="E2177" i="16"/>
  <c r="F2170" i="16"/>
  <c r="D2170" i="16"/>
  <c r="J2170" i="16"/>
  <c r="I2170" i="16"/>
  <c r="E2170" i="16"/>
  <c r="H2170" i="16"/>
  <c r="H2217" i="16"/>
  <c r="J2217" i="16"/>
  <c r="F2217" i="16"/>
  <c r="G2217" i="16"/>
  <c r="I2217" i="16"/>
  <c r="D2217" i="16"/>
  <c r="G434" i="16"/>
  <c r="F434" i="16"/>
  <c r="H434" i="16"/>
  <c r="J434" i="16"/>
  <c r="J732" i="16"/>
  <c r="E732" i="16"/>
  <c r="G732" i="16"/>
  <c r="I732" i="16"/>
  <c r="H732" i="16"/>
  <c r="D732" i="16"/>
  <c r="J906" i="16"/>
  <c r="H906" i="16"/>
  <c r="G906" i="16"/>
  <c r="F906" i="16"/>
  <c r="E906" i="16"/>
  <c r="G1265" i="16"/>
  <c r="F1265" i="16"/>
  <c r="J1265" i="16"/>
  <c r="I1265" i="16"/>
  <c r="E1265" i="16"/>
  <c r="U1265" i="16" s="1"/>
  <c r="H1265" i="16"/>
  <c r="G1261" i="16"/>
  <c r="E1261" i="16"/>
  <c r="H1261" i="16"/>
  <c r="D1261" i="16"/>
  <c r="U1261" i="16" s="1"/>
  <c r="J1261" i="16"/>
  <c r="F1261" i="16"/>
  <c r="F1344" i="16"/>
  <c r="I1344" i="16"/>
  <c r="D1344" i="16"/>
  <c r="G1344" i="16"/>
  <c r="D2417" i="16"/>
  <c r="H2417" i="16"/>
  <c r="E2417" i="16"/>
  <c r="U2417" i="16" s="1"/>
  <c r="G2417" i="16"/>
  <c r="J2417" i="16"/>
  <c r="H907" i="16"/>
  <c r="F907" i="16"/>
  <c r="J907" i="16"/>
  <c r="D1034" i="16"/>
  <c r="F1034" i="16"/>
  <c r="E1034" i="16"/>
  <c r="G63" i="16"/>
  <c r="J63" i="16"/>
  <c r="F63" i="16"/>
  <c r="I63" i="16"/>
  <c r="D63" i="16"/>
  <c r="U63" i="16" s="1"/>
  <c r="H63" i="16"/>
  <c r="H315" i="16"/>
  <c r="E315" i="16"/>
  <c r="U315" i="16" s="1"/>
  <c r="I315" i="16"/>
  <c r="G315" i="16"/>
  <c r="J315" i="16"/>
  <c r="H1992" i="16"/>
  <c r="J1992" i="16"/>
  <c r="F1992" i="16"/>
  <c r="G1992" i="16"/>
  <c r="E1992" i="16"/>
  <c r="U1992" i="16" s="1"/>
  <c r="I1992" i="16"/>
  <c r="D591" i="16"/>
  <c r="U591" i="16" s="1"/>
  <c r="I591" i="16"/>
  <c r="H591" i="16"/>
  <c r="F591" i="16"/>
  <c r="J591" i="16"/>
  <c r="G591" i="16"/>
  <c r="F685" i="16"/>
  <c r="E685" i="16"/>
  <c r="H685" i="16"/>
  <c r="G685" i="16"/>
  <c r="F2316" i="16"/>
  <c r="G2316" i="16"/>
  <c r="J2316" i="16"/>
  <c r="D2316" i="16"/>
  <c r="H2316" i="16"/>
  <c r="E2316" i="16"/>
  <c r="E2432" i="16"/>
  <c r="H2432" i="16"/>
  <c r="G2432" i="16"/>
  <c r="I2432" i="16"/>
  <c r="F2432" i="16"/>
  <c r="H738" i="16"/>
  <c r="J543" i="16"/>
  <c r="E543" i="16"/>
  <c r="D118" i="16"/>
  <c r="D514" i="16"/>
  <c r="I410" i="16"/>
  <c r="J390" i="16"/>
  <c r="H390" i="16"/>
  <c r="E1970" i="16"/>
  <c r="E155" i="16"/>
  <c r="D155" i="16"/>
  <c r="H185" i="16"/>
  <c r="I185" i="16"/>
  <c r="J474" i="16"/>
  <c r="I200" i="16"/>
  <c r="H402" i="16"/>
  <c r="E515" i="16"/>
  <c r="E90" i="16"/>
  <c r="G242" i="16"/>
  <c r="F123" i="16"/>
  <c r="H1183" i="16"/>
  <c r="J773" i="16"/>
  <c r="E238" i="16"/>
  <c r="J278" i="16"/>
  <c r="I278" i="16"/>
  <c r="I1605" i="16"/>
  <c r="I341" i="16"/>
  <c r="F2136" i="16"/>
  <c r="I2136" i="16"/>
  <c r="I1784" i="16"/>
  <c r="H1784" i="16"/>
  <c r="E5" i="16"/>
  <c r="U5" i="16" s="1"/>
  <c r="G1270" i="16"/>
  <c r="I1260" i="16"/>
  <c r="I1250" i="16"/>
  <c r="F552" i="16"/>
  <c r="F2489" i="16"/>
  <c r="I449" i="16"/>
  <c r="J479" i="16"/>
  <c r="J2237" i="16"/>
  <c r="F208" i="16"/>
  <c r="E208" i="16"/>
  <c r="D1392" i="16"/>
  <c r="U1392" i="16" s="1"/>
  <c r="J1228" i="16"/>
  <c r="D1675" i="16"/>
  <c r="H1675" i="16"/>
  <c r="I570" i="16"/>
  <c r="J323" i="16"/>
  <c r="E1927" i="16"/>
  <c r="E1757" i="16"/>
  <c r="F1270" i="16"/>
  <c r="I560" i="16"/>
  <c r="F548" i="16"/>
  <c r="D1345" i="16"/>
  <c r="H2291" i="16"/>
  <c r="J305" i="16"/>
  <c r="J1709" i="16"/>
  <c r="J339" i="16"/>
  <c r="E408" i="16"/>
  <c r="F186" i="16"/>
  <c r="G963" i="16"/>
  <c r="J510" i="16"/>
  <c r="F422" i="16"/>
  <c r="H389" i="16"/>
  <c r="F2035" i="16"/>
  <c r="J1955" i="16"/>
  <c r="J1951" i="16"/>
  <c r="F759" i="16"/>
  <c r="F1875" i="16"/>
  <c r="D1935" i="16"/>
  <c r="H1091" i="16"/>
  <c r="H1032" i="16"/>
  <c r="F947" i="16"/>
  <c r="D743" i="16"/>
  <c r="J2390" i="16"/>
  <c r="I1879" i="16"/>
  <c r="H851" i="16"/>
  <c r="G673" i="16"/>
  <c r="H951" i="16"/>
  <c r="D2171" i="16"/>
  <c r="U2171" i="16" s="1"/>
  <c r="D1036" i="16"/>
  <c r="U1036" i="16" s="1"/>
  <c r="J2103" i="16"/>
  <c r="D2087" i="16"/>
  <c r="U2087" i="16" s="1"/>
  <c r="I1935" i="16"/>
  <c r="F106" i="16"/>
  <c r="E2385" i="16"/>
  <c r="D2377" i="16"/>
  <c r="H2055" i="16"/>
  <c r="J1924" i="16"/>
  <c r="J673" i="16"/>
  <c r="F88" i="16"/>
  <c r="G2502" i="16"/>
  <c r="G1912" i="16"/>
  <c r="E1912" i="16"/>
  <c r="U1912" i="16" s="1"/>
  <c r="H1912" i="16"/>
  <c r="F44" i="16"/>
  <c r="J44" i="16"/>
  <c r="J2121" i="16"/>
  <c r="E2121" i="16"/>
  <c r="E1943" i="16"/>
  <c r="H10" i="16"/>
  <c r="G10" i="16"/>
  <c r="G566" i="16"/>
  <c r="H566" i="16"/>
  <c r="I788" i="16"/>
  <c r="J788" i="16"/>
  <c r="H788" i="16"/>
  <c r="E1259" i="16"/>
  <c r="D1259" i="16"/>
  <c r="I1259" i="16"/>
  <c r="G1259" i="16"/>
  <c r="G1612" i="16"/>
  <c r="I1612" i="16"/>
  <c r="F1612" i="16"/>
  <c r="E1649" i="16"/>
  <c r="D1649" i="16"/>
  <c r="H1649" i="16"/>
  <c r="D1776" i="16"/>
  <c r="H1776" i="16"/>
  <c r="G192" i="16"/>
  <c r="F258" i="16"/>
  <c r="I258" i="16"/>
  <c r="E258" i="16"/>
  <c r="G2364" i="16"/>
  <c r="F2417" i="16"/>
  <c r="H104" i="16"/>
  <c r="F1216" i="16"/>
  <c r="I597" i="16"/>
  <c r="H2460" i="16"/>
  <c r="E2460" i="16"/>
  <c r="D1633" i="16"/>
  <c r="H1232" i="16"/>
  <c r="E563" i="16"/>
  <c r="H583" i="16"/>
  <c r="J583" i="16"/>
  <c r="G757" i="16"/>
  <c r="D757" i="16"/>
  <c r="G1256" i="16"/>
  <c r="D1256" i="16"/>
  <c r="E1256" i="16"/>
  <c r="G1291" i="16"/>
  <c r="J1291" i="16"/>
  <c r="D881" i="16"/>
  <c r="U881" i="16" s="1"/>
  <c r="I907" i="16"/>
  <c r="G862" i="16"/>
  <c r="E862" i="16"/>
  <c r="D862" i="16"/>
  <c r="H862" i="16"/>
  <c r="D1594" i="16"/>
  <c r="F1594" i="16"/>
  <c r="J1594" i="16"/>
  <c r="H1594" i="16"/>
  <c r="E1594" i="16"/>
  <c r="I1623" i="16"/>
  <c r="J1623" i="16"/>
  <c r="H1623" i="16"/>
  <c r="F1631" i="16"/>
  <c r="J1631" i="16"/>
  <c r="I1631" i="16"/>
  <c r="G1631" i="16"/>
  <c r="E1631" i="16"/>
  <c r="E1852" i="16"/>
  <c r="D1852" i="16"/>
  <c r="J1852" i="16"/>
  <c r="F1852" i="16"/>
  <c r="G675" i="16"/>
  <c r="E675" i="16"/>
  <c r="I675" i="16"/>
  <c r="D675" i="16"/>
  <c r="U675" i="16" s="1"/>
  <c r="E588" i="16"/>
  <c r="U588" i="16" s="1"/>
  <c r="H588" i="16"/>
  <c r="J588" i="16"/>
  <c r="I588" i="16"/>
  <c r="F1048" i="16"/>
  <c r="I1048" i="16"/>
  <c r="H1048" i="16"/>
  <c r="D1048" i="16"/>
  <c r="D1087" i="16"/>
  <c r="H1336" i="16"/>
  <c r="J1336" i="16"/>
  <c r="E1336" i="16"/>
  <c r="G1336" i="16"/>
  <c r="H1488" i="16"/>
  <c r="J1488" i="16"/>
  <c r="F1488" i="16"/>
  <c r="G1488" i="16"/>
  <c r="D1645" i="16"/>
  <c r="G1645" i="16"/>
  <c r="H1645" i="16"/>
  <c r="H2089" i="16"/>
  <c r="J2089" i="16"/>
  <c r="D2089" i="16"/>
  <c r="I926" i="16"/>
  <c r="E1213" i="16"/>
  <c r="E1206" i="16"/>
  <c r="J679" i="16"/>
  <c r="I104" i="16"/>
  <c r="J1033" i="16"/>
  <c r="F1476" i="16"/>
  <c r="E2217" i="16"/>
  <c r="D685" i="16"/>
  <c r="U685" i="16" s="1"/>
  <c r="E1476" i="16"/>
  <c r="D830" i="16"/>
  <c r="H830" i="16"/>
  <c r="E830" i="16"/>
  <c r="J830" i="16"/>
  <c r="G830" i="16"/>
  <c r="I1120" i="16"/>
  <c r="E191" i="16"/>
  <c r="D191" i="16"/>
  <c r="J191" i="16"/>
  <c r="G191" i="16"/>
  <c r="I191" i="16"/>
  <c r="F191" i="16"/>
  <c r="D1364" i="16"/>
  <c r="J1364" i="16"/>
  <c r="F1364" i="16"/>
  <c r="I1364" i="16"/>
  <c r="E1364" i="16"/>
  <c r="H1364" i="16"/>
  <c r="J1855" i="16"/>
  <c r="I1855" i="16"/>
  <c r="D1855" i="16"/>
  <c r="U1855" i="16" s="1"/>
  <c r="H1855" i="16"/>
  <c r="F1855" i="16"/>
  <c r="H2276" i="16"/>
  <c r="I2276" i="16"/>
  <c r="F2276" i="16"/>
  <c r="E2276" i="16"/>
  <c r="J2276" i="16"/>
  <c r="D2276" i="16"/>
  <c r="U2276" i="16" s="1"/>
  <c r="H2483" i="16"/>
  <c r="E2483" i="16"/>
  <c r="D2483" i="16"/>
  <c r="I2483" i="16"/>
  <c r="G2483" i="16"/>
  <c r="G1325" i="16"/>
  <c r="J1355" i="16"/>
  <c r="H2233" i="16"/>
  <c r="J2233" i="16"/>
  <c r="E2233" i="16"/>
  <c r="I2233" i="16"/>
  <c r="E2347" i="16"/>
  <c r="J2347" i="16"/>
  <c r="F2347" i="16"/>
  <c r="D2347" i="16"/>
  <c r="H2347" i="16"/>
  <c r="G2347" i="16"/>
  <c r="I2347" i="16"/>
  <c r="F2500" i="16"/>
  <c r="D2500" i="16"/>
  <c r="D166" i="16"/>
  <c r="E166" i="16"/>
  <c r="G166" i="16"/>
  <c r="G216" i="16"/>
  <c r="E216" i="16"/>
  <c r="J216" i="16"/>
  <c r="D216" i="16"/>
  <c r="U216" i="16" s="1"/>
  <c r="I216" i="16"/>
  <c r="F216" i="16"/>
  <c r="G407" i="16"/>
  <c r="J407" i="16"/>
  <c r="F407" i="16"/>
  <c r="I407" i="16"/>
  <c r="H407" i="16"/>
  <c r="E150" i="16"/>
  <c r="G150" i="16"/>
  <c r="H150" i="16"/>
  <c r="D150" i="16"/>
  <c r="G284" i="16"/>
  <c r="I284" i="16"/>
  <c r="J284" i="16"/>
  <c r="H284" i="16"/>
  <c r="E284" i="16"/>
  <c r="E593" i="16"/>
  <c r="F593" i="16"/>
  <c r="I593" i="16"/>
  <c r="J655" i="16"/>
  <c r="D655" i="16"/>
  <c r="H655" i="16"/>
  <c r="E655" i="16"/>
  <c r="G1773" i="16"/>
  <c r="J1773" i="16"/>
  <c r="D1773" i="16"/>
  <c r="H1773" i="16"/>
  <c r="F1773" i="16"/>
  <c r="E1773" i="16"/>
  <c r="D2167" i="16"/>
  <c r="J2167" i="16"/>
  <c r="I2167" i="16"/>
  <c r="G2167" i="16"/>
  <c r="E2167" i="16"/>
  <c r="I2261" i="16"/>
  <c r="J2261" i="16"/>
  <c r="E2261" i="16"/>
  <c r="G2261" i="16"/>
  <c r="F2261" i="16"/>
  <c r="G639" i="16"/>
  <c r="J639" i="16"/>
  <c r="E639" i="16"/>
  <c r="H639" i="16"/>
  <c r="D639" i="16"/>
  <c r="U639" i="16" s="1"/>
  <c r="G1130" i="16"/>
  <c r="I1130" i="16"/>
  <c r="F1130" i="16"/>
  <c r="H1130" i="16"/>
  <c r="J1130" i="16"/>
  <c r="D1130" i="16"/>
  <c r="E1130" i="16"/>
  <c r="G1387" i="16"/>
  <c r="H1387" i="16"/>
  <c r="E1387" i="16"/>
  <c r="F1387" i="16"/>
  <c r="D1387" i="16"/>
  <c r="U1387" i="16" s="1"/>
  <c r="I1387" i="16"/>
  <c r="D1404" i="16"/>
  <c r="G1404" i="16"/>
  <c r="E1404" i="16"/>
  <c r="J1404" i="16"/>
  <c r="I1419" i="16"/>
  <c r="F1419" i="16"/>
  <c r="G1419" i="16"/>
  <c r="J1419" i="16"/>
  <c r="H1419" i="16"/>
  <c r="E1419" i="16"/>
  <c r="U1419" i="16" s="1"/>
  <c r="E1446" i="16"/>
  <c r="G1446" i="16"/>
  <c r="D1446" i="16"/>
  <c r="J1446" i="16"/>
  <c r="E546" i="16"/>
  <c r="H546" i="16"/>
  <c r="G546" i="16"/>
  <c r="J546" i="16"/>
  <c r="I546" i="16"/>
  <c r="F546" i="16"/>
  <c r="G1545" i="16"/>
  <c r="J1545" i="16"/>
  <c r="I1545" i="16"/>
  <c r="F1545" i="16"/>
  <c r="H1545" i="16"/>
  <c r="G1896" i="16"/>
  <c r="H1896" i="16"/>
  <c r="F1896" i="16"/>
  <c r="J1896" i="16"/>
  <c r="I1896" i="16"/>
  <c r="J1991" i="16"/>
  <c r="E1991" i="16"/>
  <c r="H1991" i="16"/>
  <c r="D1991" i="16"/>
  <c r="U1991" i="16" s="1"/>
  <c r="F1991" i="16"/>
  <c r="F2294" i="16"/>
  <c r="J2294" i="16"/>
  <c r="G2294" i="16"/>
  <c r="H2294" i="16"/>
  <c r="D2294" i="16"/>
  <c r="G1964" i="16"/>
  <c r="E2448" i="16"/>
  <c r="I2448" i="16"/>
  <c r="D2448" i="16"/>
  <c r="U2448" i="16" s="1"/>
  <c r="H2448" i="16"/>
  <c r="G337" i="16"/>
  <c r="H337" i="16"/>
  <c r="J337" i="16"/>
  <c r="I337" i="16"/>
  <c r="D374" i="16"/>
  <c r="D1975" i="16"/>
  <c r="F1975" i="16"/>
  <c r="H1975" i="16"/>
  <c r="E1975" i="16"/>
  <c r="D58" i="16"/>
  <c r="F58" i="16"/>
  <c r="I58" i="16"/>
  <c r="H58" i="16"/>
  <c r="E58" i="16"/>
  <c r="U58" i="16" s="1"/>
  <c r="D2075" i="16"/>
  <c r="H2075" i="16"/>
  <c r="D808" i="16"/>
  <c r="I808" i="16"/>
  <c r="G808" i="16"/>
  <c r="H1024" i="16"/>
  <c r="D1024" i="16"/>
  <c r="G1024" i="16"/>
  <c r="E1024" i="16"/>
  <c r="I1354" i="16"/>
  <c r="H1354" i="16"/>
  <c r="F1354" i="16"/>
  <c r="E1354" i="16"/>
  <c r="D1354" i="16"/>
  <c r="H1482" i="16"/>
  <c r="D1482" i="16"/>
  <c r="G1482" i="16"/>
  <c r="F1482" i="16"/>
  <c r="D2262" i="16"/>
  <c r="G2262" i="16"/>
  <c r="E2262" i="16"/>
  <c r="F2262" i="16"/>
  <c r="E2334" i="16"/>
  <c r="F2334" i="16"/>
  <c r="J2334" i="16"/>
  <c r="E701" i="16"/>
  <c r="G701" i="16"/>
  <c r="F701" i="16"/>
  <c r="J741" i="16"/>
  <c r="F614" i="16"/>
  <c r="G614" i="16"/>
  <c r="J614" i="16"/>
  <c r="E614" i="16"/>
  <c r="D614" i="16"/>
  <c r="I614" i="16"/>
  <c r="J92" i="16"/>
  <c r="H92" i="16"/>
  <c r="G92" i="16"/>
  <c r="E2007" i="16"/>
  <c r="I2007" i="16"/>
  <c r="H2007" i="16"/>
  <c r="D2007" i="16"/>
  <c r="J1331" i="16"/>
  <c r="G1331" i="16"/>
  <c r="I1331" i="16"/>
  <c r="F1331" i="16"/>
  <c r="H1331" i="16"/>
  <c r="E1331" i="16"/>
  <c r="U1331" i="16" s="1"/>
  <c r="F140" i="16"/>
  <c r="D140" i="16"/>
  <c r="G140" i="16"/>
  <c r="H140" i="16"/>
  <c r="J140" i="16"/>
  <c r="G240" i="16"/>
  <c r="I240" i="16"/>
  <c r="J240" i="16"/>
  <c r="E240" i="16"/>
  <c r="I1636" i="16"/>
  <c r="D1636" i="16"/>
  <c r="E1636" i="16"/>
  <c r="G1636" i="16"/>
  <c r="H1636" i="16"/>
  <c r="I1842" i="16"/>
  <c r="F1842" i="16"/>
  <c r="D1842" i="16"/>
  <c r="U1842" i="16" s="1"/>
  <c r="G2345" i="16"/>
  <c r="E2345" i="16"/>
  <c r="H2345" i="16"/>
  <c r="I2345" i="16"/>
  <c r="D2345" i="16"/>
  <c r="D1874" i="16"/>
  <c r="E1874" i="16"/>
  <c r="I1874" i="16"/>
  <c r="J1874" i="16"/>
  <c r="H1874" i="16"/>
  <c r="J2133" i="16"/>
  <c r="F2133" i="16"/>
  <c r="H2133" i="16"/>
  <c r="I2133" i="16"/>
  <c r="E2133" i="16"/>
  <c r="U2133" i="16" s="1"/>
  <c r="G2297" i="16"/>
  <c r="H2297" i="16"/>
  <c r="D982" i="16"/>
  <c r="U982" i="16" s="1"/>
  <c r="I982" i="16"/>
  <c r="J982" i="16"/>
  <c r="H982" i="16"/>
  <c r="F982" i="16"/>
  <c r="G982" i="16"/>
  <c r="G1030" i="16"/>
  <c r="E1030" i="16"/>
  <c r="U1030" i="16" s="1"/>
  <c r="F1030" i="16"/>
  <c r="D1436" i="16"/>
  <c r="I1436" i="16"/>
  <c r="J1436" i="16"/>
  <c r="H1436" i="16"/>
  <c r="E1436" i="16"/>
  <c r="F1436" i="16"/>
  <c r="G1456" i="16"/>
  <c r="F1456" i="16"/>
  <c r="H1456" i="16"/>
  <c r="D1503" i="16"/>
  <c r="E1503" i="16"/>
  <c r="F1503" i="16"/>
  <c r="I1503" i="16"/>
  <c r="F1739" i="16"/>
  <c r="H1739" i="16"/>
  <c r="G1739" i="16"/>
  <c r="H235" i="16"/>
  <c r="D235" i="16"/>
  <c r="J235" i="16"/>
  <c r="I235" i="16"/>
  <c r="F235" i="16"/>
  <c r="I215" i="16"/>
  <c r="F215" i="16"/>
  <c r="F2023" i="16"/>
  <c r="I2023" i="16"/>
  <c r="G2023" i="16"/>
  <c r="D912" i="16"/>
  <c r="I912" i="16"/>
  <c r="H912" i="16"/>
  <c r="G912" i="16"/>
  <c r="G1204" i="16"/>
  <c r="E1204" i="16"/>
  <c r="F1204" i="16"/>
  <c r="D1204" i="16"/>
  <c r="U1204" i="16" s="1"/>
  <c r="F1441" i="16"/>
  <c r="H1441" i="16"/>
  <c r="I1441" i="16"/>
  <c r="D1441" i="16"/>
  <c r="U1441" i="16" s="1"/>
  <c r="J1441" i="16"/>
  <c r="F253" i="16"/>
  <c r="I253" i="16"/>
  <c r="I917" i="16"/>
  <c r="D917" i="16"/>
  <c r="U917" i="16" s="1"/>
  <c r="J917" i="16"/>
  <c r="G1389" i="16"/>
  <c r="F1389" i="16"/>
  <c r="H1389" i="16"/>
  <c r="J1389" i="16"/>
  <c r="D1389" i="16"/>
  <c r="E681" i="16"/>
  <c r="H681" i="16"/>
  <c r="G681" i="16"/>
  <c r="F681" i="16"/>
  <c r="D681" i="16"/>
  <c r="F749" i="16"/>
  <c r="I749" i="16"/>
  <c r="G1069" i="16"/>
  <c r="E1069" i="16"/>
  <c r="U1069" i="16" s="1"/>
  <c r="H1069" i="16"/>
  <c r="J1069" i="16"/>
  <c r="F1069" i="16"/>
  <c r="G2453" i="16"/>
  <c r="H2453" i="16"/>
  <c r="E2453" i="16"/>
  <c r="F2453" i="16"/>
  <c r="G473" i="16"/>
  <c r="I473" i="16"/>
  <c r="G376" i="16"/>
  <c r="I376" i="16"/>
  <c r="D376" i="16"/>
  <c r="D1182" i="16"/>
  <c r="I1182" i="16"/>
  <c r="H1434" i="16"/>
  <c r="D1434" i="16"/>
  <c r="G2295" i="16"/>
  <c r="J2295" i="16"/>
  <c r="E499" i="16"/>
  <c r="E2272" i="16"/>
  <c r="J2272" i="16"/>
  <c r="G531" i="16"/>
  <c r="H531" i="16"/>
  <c r="E531" i="16"/>
  <c r="G918" i="16"/>
  <c r="D918" i="16"/>
  <c r="H918" i="16"/>
  <c r="E1954" i="16"/>
  <c r="D1954" i="16"/>
  <c r="H2399" i="16"/>
  <c r="G2399" i="16"/>
  <c r="H67" i="16"/>
  <c r="I67" i="16"/>
  <c r="F67" i="16"/>
  <c r="F2362" i="16"/>
  <c r="E2362" i="16"/>
  <c r="J2354" i="16"/>
  <c r="E2354" i="16"/>
  <c r="D2354" i="16"/>
  <c r="H1632" i="16"/>
  <c r="D1914" i="16"/>
  <c r="H1914" i="16"/>
  <c r="H302" i="16"/>
  <c r="J302" i="16"/>
  <c r="I1139" i="16"/>
  <c r="D1139" i="16"/>
  <c r="G1375" i="16"/>
  <c r="E1375" i="16"/>
  <c r="U1375" i="16" s="1"/>
  <c r="J1375" i="16"/>
  <c r="G1762" i="16"/>
  <c r="I1762" i="16"/>
  <c r="F1884" i="16"/>
  <c r="I1884" i="16"/>
  <c r="G1994" i="16"/>
  <c r="J1994" i="16"/>
  <c r="H53" i="16"/>
  <c r="E53" i="16"/>
  <c r="J1396" i="16"/>
  <c r="F1396" i="16"/>
  <c r="I2343" i="16"/>
  <c r="J2343" i="16"/>
  <c r="G2343" i="16"/>
  <c r="E1110" i="16"/>
  <c r="I1110" i="16"/>
  <c r="F604" i="16"/>
  <c r="D1560" i="16"/>
  <c r="U1560" i="16" s="1"/>
  <c r="G1560" i="16"/>
  <c r="I2437" i="16"/>
  <c r="H2437" i="16"/>
  <c r="E304" i="16"/>
  <c r="G296" i="16"/>
  <c r="F296" i="16"/>
  <c r="E296" i="16"/>
  <c r="F1020" i="16"/>
  <c r="J1020" i="16"/>
  <c r="G1595" i="16"/>
  <c r="H1595" i="16"/>
  <c r="I1595" i="16"/>
  <c r="G2447" i="16"/>
  <c r="F2447" i="16"/>
  <c r="H577" i="16"/>
  <c r="D577" i="16"/>
  <c r="I577" i="16"/>
  <c r="D1721" i="16"/>
  <c r="I1721" i="16"/>
  <c r="G1946" i="16"/>
  <c r="H1946" i="16"/>
  <c r="G2465" i="16"/>
  <c r="E2465" i="16"/>
  <c r="F2465" i="16"/>
  <c r="F1706" i="16"/>
  <c r="E2338" i="16"/>
  <c r="H2338" i="16"/>
  <c r="J2338" i="16"/>
  <c r="I1577" i="16"/>
  <c r="E1577" i="16"/>
  <c r="G1577" i="16"/>
  <c r="E1676" i="16"/>
  <c r="G1676" i="16"/>
  <c r="F1806" i="16"/>
  <c r="G1806" i="16"/>
  <c r="F2283" i="16"/>
  <c r="H2283" i="16"/>
  <c r="G581" i="16"/>
  <c r="D581" i="16"/>
  <c r="G662" i="16"/>
  <c r="D856" i="16"/>
  <c r="H856" i="16"/>
  <c r="I2228" i="16"/>
  <c r="F2228" i="16"/>
  <c r="D2228" i="16"/>
  <c r="G2228" i="16"/>
  <c r="G761" i="16"/>
  <c r="D761" i="16"/>
  <c r="G326" i="16"/>
  <c r="F326" i="16"/>
  <c r="D326" i="16"/>
  <c r="G2101" i="16"/>
  <c r="D2101" i="16"/>
  <c r="E368" i="16"/>
  <c r="D368" i="16"/>
  <c r="I1086" i="16"/>
  <c r="E1086" i="16"/>
  <c r="G1086" i="16"/>
  <c r="D1317" i="16"/>
  <c r="F1317" i="16"/>
  <c r="J1317" i="16"/>
  <c r="J459" i="16"/>
  <c r="E459" i="16"/>
  <c r="F459" i="16"/>
  <c r="J2175" i="16"/>
  <c r="F2175" i="16"/>
  <c r="I2175" i="16"/>
  <c r="H2243" i="16"/>
  <c r="F2243" i="16"/>
  <c r="I1615" i="16"/>
  <c r="G1615" i="16"/>
  <c r="D261" i="16"/>
  <c r="E465" i="16"/>
  <c r="U465" i="16" s="1"/>
  <c r="G465" i="16"/>
  <c r="F465" i="16"/>
  <c r="I1194" i="16"/>
  <c r="D1194" i="16"/>
  <c r="J1194" i="16"/>
  <c r="J523" i="16"/>
  <c r="E523" i="16"/>
  <c r="U523" i="16" s="1"/>
  <c r="F1176" i="16"/>
  <c r="G1176" i="16"/>
  <c r="J545" i="16"/>
  <c r="G545" i="16"/>
  <c r="F545" i="16"/>
  <c r="H545" i="16"/>
  <c r="F984" i="16"/>
  <c r="E984" i="16"/>
  <c r="F109" i="16"/>
  <c r="G109" i="16"/>
  <c r="F387" i="16"/>
  <c r="G387" i="16"/>
  <c r="D162" i="16"/>
  <c r="I162" i="16"/>
  <c r="G162" i="16"/>
  <c r="E162" i="16"/>
  <c r="H162" i="16"/>
  <c r="J2456" i="16"/>
  <c r="G2456" i="16"/>
  <c r="E2456" i="16"/>
  <c r="F2456" i="16"/>
  <c r="D2353" i="16"/>
  <c r="E2353" i="16"/>
  <c r="H2314" i="16"/>
  <c r="D2314" i="16"/>
  <c r="I2314" i="16"/>
  <c r="F2314" i="16"/>
  <c r="E2314" i="16"/>
  <c r="E2304" i="16"/>
  <c r="D2304" i="16"/>
  <c r="H2304" i="16"/>
  <c r="I2304" i="16"/>
  <c r="J2304" i="16"/>
  <c r="E2292" i="16"/>
  <c r="J2292" i="16"/>
  <c r="D2292" i="16"/>
  <c r="U2292" i="16" s="1"/>
  <c r="F2292" i="16"/>
  <c r="H2292" i="16"/>
  <c r="J2289" i="16"/>
  <c r="I2289" i="16"/>
  <c r="E2289" i="16"/>
  <c r="H2289" i="16"/>
  <c r="D2289" i="16"/>
  <c r="U2289" i="16" s="1"/>
  <c r="D2282" i="16"/>
  <c r="E2250" i="16"/>
  <c r="J2250" i="16"/>
  <c r="D2250" i="16"/>
  <c r="U2250" i="16" s="1"/>
  <c r="I2250" i="16"/>
  <c r="H2202" i="16"/>
  <c r="I2202" i="16"/>
  <c r="F2202" i="16"/>
  <c r="E2093" i="16"/>
  <c r="D2072" i="16"/>
  <c r="E2072" i="16"/>
  <c r="J2072" i="16"/>
  <c r="I2072" i="16"/>
  <c r="F2072" i="16"/>
  <c r="I1674" i="16"/>
  <c r="G1674" i="16"/>
  <c r="D1674" i="16"/>
  <c r="E1674" i="16"/>
  <c r="H1674" i="16"/>
  <c r="G1671" i="16"/>
  <c r="G1563" i="16"/>
  <c r="I1546" i="16"/>
  <c r="F1546" i="16"/>
  <c r="H1546" i="16"/>
  <c r="G1546" i="16"/>
  <c r="E1546" i="16"/>
  <c r="U1546" i="16" s="1"/>
  <c r="J1546" i="16"/>
  <c r="D1517" i="16"/>
  <c r="E1470" i="16"/>
  <c r="G1470" i="16"/>
  <c r="H1296" i="16"/>
  <c r="J1296" i="16"/>
  <c r="G1233" i="16"/>
  <c r="E1233" i="16"/>
  <c r="F1233" i="16"/>
  <c r="I1233" i="16"/>
  <c r="D1233" i="16"/>
  <c r="G683" i="16"/>
  <c r="H683" i="16"/>
  <c r="I683" i="16"/>
  <c r="D683" i="16"/>
  <c r="U683" i="16" s="1"/>
  <c r="J683" i="16"/>
  <c r="G640" i="16"/>
  <c r="H640" i="16"/>
  <c r="I640" i="16"/>
  <c r="E640" i="16"/>
  <c r="U640" i="16" s="1"/>
  <c r="J640" i="16"/>
  <c r="F640" i="16"/>
  <c r="J1039" i="16"/>
  <c r="I1039" i="16"/>
  <c r="H32" i="16"/>
  <c r="D32" i="16"/>
  <c r="D1538" i="16"/>
  <c r="H1538" i="16"/>
  <c r="E147" i="16"/>
  <c r="H147" i="16"/>
  <c r="D295" i="16"/>
  <c r="I295" i="16"/>
  <c r="E295" i="16"/>
  <c r="F2281" i="16"/>
  <c r="G2281" i="16"/>
  <c r="E36" i="16"/>
  <c r="G36" i="16"/>
  <c r="E1000" i="16"/>
  <c r="G1000" i="16"/>
  <c r="G1686" i="16"/>
  <c r="D1686" i="16"/>
  <c r="G1802" i="16"/>
  <c r="D1802" i="16"/>
  <c r="F1802" i="16"/>
  <c r="H2263" i="16"/>
  <c r="I2263" i="16"/>
  <c r="F2263" i="16"/>
  <c r="F2279" i="16"/>
  <c r="E2279" i="16"/>
  <c r="D2279" i="16"/>
  <c r="F298" i="16"/>
  <c r="I298" i="16"/>
  <c r="E298" i="16"/>
  <c r="H298" i="16"/>
  <c r="F1593" i="16"/>
  <c r="E1593" i="16"/>
  <c r="H1593" i="16"/>
  <c r="H1907" i="16"/>
  <c r="J1907" i="16"/>
  <c r="I1907" i="16"/>
  <c r="F1808" i="16"/>
  <c r="G1808" i="16"/>
  <c r="J1808" i="16"/>
  <c r="G1277" i="16"/>
  <c r="J1277" i="16"/>
  <c r="H1571" i="16"/>
  <c r="F1596" i="16"/>
  <c r="J1596" i="16"/>
  <c r="G243" i="16"/>
  <c r="H243" i="16"/>
  <c r="J243" i="16"/>
  <c r="I1988" i="16"/>
  <c r="F1988" i="16"/>
  <c r="H1988" i="16"/>
  <c r="F2219" i="16"/>
  <c r="I2219" i="16"/>
  <c r="D700" i="16"/>
  <c r="J700" i="16"/>
  <c r="E241" i="16"/>
  <c r="U241" i="16" s="1"/>
  <c r="F241" i="16"/>
  <c r="J241" i="16"/>
  <c r="E600" i="16"/>
  <c r="H600" i="16"/>
  <c r="D600" i="16"/>
  <c r="E462" i="16"/>
  <c r="H462" i="16"/>
  <c r="G1550" i="16"/>
  <c r="E1550" i="16"/>
  <c r="D1509" i="16"/>
  <c r="J1509" i="16"/>
  <c r="G783" i="16"/>
  <c r="J783" i="16"/>
  <c r="G696" i="16"/>
  <c r="J696" i="16"/>
  <c r="H696" i="16"/>
  <c r="J1508" i="16"/>
  <c r="H1508" i="16"/>
  <c r="I1508" i="16"/>
  <c r="F2370" i="16"/>
  <c r="H2370" i="16"/>
  <c r="D2370" i="16"/>
  <c r="I1112" i="16"/>
  <c r="D1949" i="16"/>
  <c r="F1949" i="16"/>
  <c r="D1972" i="16"/>
  <c r="J1972" i="16"/>
  <c r="J1926" i="16"/>
  <c r="G1926" i="16"/>
  <c r="J1950" i="16"/>
  <c r="G1950" i="16"/>
  <c r="F132" i="16"/>
  <c r="J132" i="16"/>
  <c r="D132" i="16"/>
  <c r="H26" i="16"/>
  <c r="E26" i="16"/>
  <c r="H550" i="16"/>
  <c r="D550" i="16"/>
  <c r="E550" i="16"/>
  <c r="I1962" i="16"/>
  <c r="G1962" i="16"/>
  <c r="D744" i="16"/>
  <c r="J744" i="16"/>
  <c r="E744" i="16"/>
  <c r="I744" i="16"/>
  <c r="G2037" i="16"/>
  <c r="I2037" i="16"/>
  <c r="E2037" i="16"/>
  <c r="E39" i="16"/>
  <c r="H39" i="16"/>
  <c r="D1127" i="16"/>
  <c r="F1127" i="16"/>
  <c r="J1127" i="16"/>
  <c r="H1401" i="16"/>
  <c r="J1401" i="16"/>
  <c r="J1730" i="16"/>
  <c r="D1730" i="16"/>
  <c r="I1730" i="16"/>
  <c r="I2473" i="16"/>
  <c r="H2473" i="16"/>
  <c r="G226" i="16"/>
  <c r="E226" i="16"/>
  <c r="G714" i="16"/>
  <c r="F714" i="16"/>
  <c r="I714" i="16"/>
  <c r="F2328" i="16"/>
  <c r="J2328" i="16"/>
  <c r="I1743" i="16"/>
  <c r="F1743" i="16"/>
  <c r="E2299" i="16"/>
  <c r="G2299" i="16"/>
  <c r="D2299" i="16"/>
  <c r="U2299" i="16" s="1"/>
  <c r="J2352" i="16"/>
  <c r="F2477" i="16"/>
  <c r="H2477" i="16"/>
  <c r="H708" i="16"/>
  <c r="J708" i="16"/>
  <c r="G1478" i="16"/>
  <c r="D1478" i="16"/>
  <c r="H1478" i="16"/>
  <c r="D1155" i="16"/>
  <c r="G1155" i="16"/>
  <c r="E1099" i="16"/>
  <c r="D1099" i="16"/>
  <c r="I1666" i="16"/>
  <c r="G1666" i="16"/>
  <c r="F1666" i="16"/>
  <c r="G1374" i="16"/>
  <c r="E1374" i="16"/>
  <c r="F898" i="16"/>
  <c r="D898" i="16"/>
  <c r="E942" i="16"/>
  <c r="H1262" i="16"/>
  <c r="J1262" i="16"/>
  <c r="J731" i="16"/>
  <c r="G731" i="16"/>
  <c r="G815" i="16"/>
  <c r="F1607" i="16"/>
  <c r="I1607" i="16"/>
  <c r="E2012" i="16"/>
  <c r="H2012" i="16"/>
  <c r="G2012" i="16"/>
  <c r="J2012" i="16"/>
  <c r="F2012" i="16"/>
  <c r="G1084" i="16"/>
  <c r="I1084" i="16"/>
  <c r="D1084" i="16"/>
  <c r="F1084" i="16"/>
  <c r="H29" i="16"/>
  <c r="F29" i="16"/>
  <c r="I29" i="16"/>
  <c r="E29" i="16"/>
  <c r="H2166" i="16"/>
  <c r="I2166" i="16"/>
  <c r="D2166" i="16"/>
  <c r="F2159" i="16"/>
  <c r="I2159" i="16"/>
  <c r="E2154" i="16"/>
  <c r="F2126" i="16"/>
  <c r="H2126" i="16"/>
  <c r="J2126" i="16"/>
  <c r="I2126" i="16"/>
  <c r="E2126" i="16"/>
  <c r="I2079" i="16"/>
  <c r="E1630" i="16"/>
  <c r="J1630" i="16"/>
  <c r="F1630" i="16"/>
  <c r="G1630" i="16"/>
  <c r="F1359" i="16"/>
  <c r="I1359" i="16"/>
  <c r="F1352" i="16"/>
  <c r="H1352" i="16"/>
  <c r="G1352" i="16"/>
  <c r="D1352" i="16"/>
  <c r="D1327" i="16"/>
  <c r="E1327" i="16"/>
  <c r="G1327" i="16"/>
  <c r="I1327" i="16"/>
  <c r="G1324" i="16"/>
  <c r="J1324" i="16"/>
  <c r="H1324" i="16"/>
  <c r="E1324" i="16"/>
  <c r="F1324" i="16"/>
  <c r="D1311" i="16"/>
  <c r="J1311" i="16"/>
  <c r="E1311" i="16"/>
  <c r="H1311" i="16"/>
  <c r="G1311" i="16"/>
  <c r="E1295" i="16"/>
  <c r="I1295" i="16"/>
  <c r="G1295" i="16"/>
  <c r="D1295" i="16"/>
  <c r="G1292" i="16"/>
  <c r="F1292" i="16"/>
  <c r="E1292" i="16"/>
  <c r="I1292" i="16"/>
  <c r="E1254" i="16"/>
  <c r="D1254" i="16"/>
  <c r="I1254" i="16"/>
  <c r="G1254" i="16"/>
  <c r="I831" i="16"/>
  <c r="G816" i="16"/>
  <c r="H816" i="16"/>
  <c r="F752" i="16"/>
  <c r="H752" i="16"/>
  <c r="I752" i="16"/>
  <c r="J752" i="16"/>
  <c r="I844" i="16"/>
  <c r="D1573" i="16"/>
  <c r="G1573" i="16"/>
  <c r="I1573" i="16"/>
  <c r="E1078" i="16"/>
  <c r="D1078" i="16"/>
  <c r="D297" i="16"/>
  <c r="F297" i="16"/>
  <c r="F594" i="16"/>
  <c r="G594" i="16"/>
  <c r="I594" i="16"/>
  <c r="J252" i="16"/>
  <c r="E252" i="16"/>
  <c r="D1976" i="16"/>
  <c r="I2172" i="16"/>
  <c r="F2172" i="16"/>
  <c r="H2240" i="16"/>
  <c r="I2240" i="16"/>
  <c r="G224" i="16"/>
  <c r="F224" i="16"/>
  <c r="G35" i="16"/>
  <c r="F35" i="16"/>
  <c r="H260" i="16"/>
  <c r="D260" i="16"/>
  <c r="I260" i="16"/>
  <c r="E260" i="16"/>
  <c r="D485" i="16"/>
  <c r="F485" i="16"/>
  <c r="D1952" i="16"/>
  <c r="F1952" i="16"/>
  <c r="I1952" i="16"/>
  <c r="G1952" i="16"/>
  <c r="F1816" i="16"/>
  <c r="H1816" i="16"/>
  <c r="G1816" i="16"/>
  <c r="G1797" i="16"/>
  <c r="J1797" i="16"/>
  <c r="H1797" i="16"/>
  <c r="I1794" i="16"/>
  <c r="F1794" i="16"/>
  <c r="J1794" i="16"/>
  <c r="E1702" i="16"/>
  <c r="H1702" i="16"/>
  <c r="I1011" i="16"/>
  <c r="I776" i="16"/>
  <c r="E776" i="16"/>
  <c r="D1897" i="16"/>
  <c r="G1897" i="16"/>
  <c r="D2287" i="16"/>
  <c r="F2287" i="16"/>
  <c r="G2359" i="16"/>
  <c r="H2359" i="16"/>
  <c r="J2076" i="16"/>
  <c r="H2076" i="16"/>
  <c r="I2499" i="16"/>
  <c r="F2499" i="16"/>
  <c r="I2452" i="16"/>
  <c r="D2452" i="16"/>
  <c r="E2192" i="16"/>
  <c r="D2192" i="16"/>
  <c r="E433" i="16"/>
  <c r="U433" i="16" s="1"/>
  <c r="G433" i="16"/>
  <c r="D2091" i="16"/>
  <c r="F2091" i="16"/>
  <c r="E2091" i="16"/>
  <c r="J2091" i="16"/>
  <c r="J1998" i="16"/>
  <c r="D1998" i="16"/>
  <c r="E1398" i="16"/>
  <c r="J1398" i="16"/>
  <c r="G1309" i="16"/>
  <c r="H1223" i="16"/>
  <c r="H1207" i="16"/>
  <c r="J1207" i="16"/>
  <c r="F1095" i="16"/>
  <c r="E1095" i="16"/>
  <c r="D1095" i="16"/>
  <c r="H836" i="16"/>
  <c r="D836" i="16"/>
  <c r="G836" i="16"/>
  <c r="E836" i="16"/>
  <c r="U836" i="16" s="1"/>
  <c r="G723" i="16"/>
  <c r="H723" i="16"/>
  <c r="D723" i="16"/>
  <c r="U723" i="16" s="1"/>
  <c r="E1335" i="16"/>
  <c r="I102" i="16"/>
  <c r="D102" i="16"/>
  <c r="E102" i="16"/>
  <c r="I457" i="16"/>
  <c r="H457" i="16"/>
  <c r="G2348" i="16"/>
  <c r="F2348" i="16"/>
  <c r="J1700" i="16"/>
  <c r="H1700" i="16"/>
  <c r="D1592" i="16"/>
  <c r="I1592" i="16"/>
  <c r="J1343" i="16"/>
  <c r="F1343" i="16"/>
  <c r="H283" i="16"/>
  <c r="I283" i="16"/>
  <c r="H2450" i="16"/>
  <c r="I2450" i="16"/>
  <c r="F1239" i="16"/>
  <c r="D1239" i="16"/>
  <c r="A40" i="2"/>
  <c r="C22" i="3"/>
  <c r="B10" i="3"/>
  <c r="B4" i="3"/>
  <c r="B4" i="4"/>
  <c r="A7" i="2"/>
  <c r="A64" i="2"/>
  <c r="J17" i="10"/>
  <c r="C17" i="10" s="1"/>
  <c r="J6" i="10"/>
  <c r="I10" i="10"/>
  <c r="B1001" i="11"/>
  <c r="B13" i="4"/>
  <c r="I6" i="10"/>
  <c r="I4" i="16"/>
  <c r="I27" i="10"/>
  <c r="A4" i="14"/>
  <c r="B24" i="4"/>
  <c r="B11" i="3"/>
  <c r="A28" i="2"/>
  <c r="J48" i="10"/>
  <c r="J50" i="10"/>
  <c r="I35" i="10"/>
  <c r="N4" i="16"/>
  <c r="I18" i="10"/>
  <c r="I52" i="10"/>
  <c r="I47" i="10"/>
  <c r="B9" i="3"/>
  <c r="A61" i="2"/>
  <c r="I9" i="10"/>
  <c r="J43" i="10"/>
  <c r="B20" i="4"/>
  <c r="A11" i="10" s="1"/>
  <c r="B24" i="3"/>
  <c r="B14" i="3"/>
  <c r="I26" i="10"/>
  <c r="C26" i="10" s="1"/>
  <c r="B22" i="3"/>
  <c r="J63" i="10"/>
  <c r="B19" i="3"/>
  <c r="C7" i="3"/>
  <c r="B2" i="3"/>
  <c r="A15" i="2"/>
  <c r="A41" i="2"/>
  <c r="C4" i="16"/>
  <c r="F66" i="10" s="1"/>
  <c r="C66" i="10" s="1"/>
  <c r="B5" i="11"/>
  <c r="B22" i="4"/>
  <c r="A13" i="10" s="1"/>
  <c r="J51" i="10"/>
  <c r="I50" i="10"/>
  <c r="B26" i="4"/>
  <c r="A15" i="10" s="1"/>
  <c r="D4" i="14"/>
  <c r="A57" i="2"/>
  <c r="C25" i="3"/>
  <c r="B9" i="4"/>
  <c r="A5" i="10" s="1"/>
  <c r="A29" i="2"/>
  <c r="L62" i="10"/>
  <c r="C62" i="10" s="1"/>
  <c r="I7" i="10"/>
  <c r="A39" i="2"/>
  <c r="A34" i="2"/>
  <c r="Q4" i="16"/>
  <c r="I12" i="10"/>
  <c r="C16" i="3"/>
  <c r="A51" i="2"/>
  <c r="A79" i="2"/>
  <c r="I38" i="10"/>
  <c r="C31" i="3"/>
  <c r="J65" i="10"/>
  <c r="A8" i="2"/>
  <c r="E4" i="16"/>
  <c r="A12" i="2"/>
  <c r="J28" i="10"/>
  <c r="A3" i="2"/>
  <c r="J22" i="10"/>
  <c r="C22" i="10" s="1"/>
  <c r="A20" i="2"/>
  <c r="A4" i="16"/>
  <c r="A13" i="2"/>
  <c r="A30" i="2"/>
  <c r="I42" i="10"/>
  <c r="B8" i="4"/>
  <c r="A4" i="10" s="1"/>
  <c r="A11" i="2"/>
  <c r="O4" i="16"/>
  <c r="B68" i="4"/>
  <c r="A49" i="10" s="1"/>
  <c r="C14" i="3"/>
  <c r="A76" i="2"/>
  <c r="A60" i="2"/>
  <c r="B18" i="3"/>
  <c r="I65" i="10"/>
  <c r="A33" i="2"/>
  <c r="J41" i="10"/>
  <c r="I36" i="10"/>
  <c r="C18" i="3"/>
  <c r="A65" i="2"/>
  <c r="J21" i="10"/>
  <c r="C21" i="10" s="1"/>
  <c r="B10" i="4"/>
  <c r="A6" i="10" s="1"/>
  <c r="J54" i="10"/>
  <c r="H68" i="4"/>
  <c r="U1947" i="16"/>
  <c r="G49" i="4"/>
  <c r="E16" i="16"/>
  <c r="F16" i="16"/>
  <c r="H468" i="16"/>
  <c r="D468" i="16"/>
  <c r="I468" i="16"/>
  <c r="J468" i="16"/>
  <c r="F468" i="16"/>
  <c r="D1063" i="16"/>
  <c r="H1063" i="16"/>
  <c r="J1063" i="16"/>
  <c r="J1713" i="16"/>
  <c r="E1713" i="16"/>
  <c r="H1713" i="16"/>
  <c r="F1713" i="16"/>
  <c r="E456" i="16"/>
  <c r="D456" i="16"/>
  <c r="H456" i="16"/>
  <c r="J456" i="16"/>
  <c r="F456" i="16"/>
  <c r="I456" i="16"/>
  <c r="D499" i="16"/>
  <c r="F499" i="16"/>
  <c r="J103" i="16"/>
  <c r="H103" i="16"/>
  <c r="E1582" i="16"/>
  <c r="I1582" i="16"/>
  <c r="D1582" i="16"/>
  <c r="U1582" i="16" s="1"/>
  <c r="H1976" i="16"/>
  <c r="J1007" i="16"/>
  <c r="J1517" i="16"/>
  <c r="E2282" i="16"/>
  <c r="I527" i="16"/>
  <c r="F2408" i="16"/>
  <c r="J1772" i="16"/>
  <c r="H440" i="16"/>
  <c r="F1307" i="16"/>
  <c r="D1071" i="16"/>
  <c r="J15" i="16"/>
  <c r="E1586" i="16"/>
  <c r="J2282" i="16"/>
  <c r="I281" i="16"/>
  <c r="G1586" i="16"/>
  <c r="I1071" i="16"/>
  <c r="E468" i="16"/>
  <c r="G1783" i="16"/>
  <c r="G398" i="16"/>
  <c r="E1132" i="16"/>
  <c r="G590" i="16"/>
  <c r="E1415" i="16"/>
  <c r="H569" i="16"/>
  <c r="E1519" i="16"/>
  <c r="D2438" i="16"/>
  <c r="I1783" i="16"/>
  <c r="F1813" i="16"/>
  <c r="E1813" i="16"/>
  <c r="J139" i="16"/>
  <c r="D139" i="16"/>
  <c r="E692" i="16"/>
  <c r="F692" i="16"/>
  <c r="H692" i="16"/>
  <c r="I692" i="16"/>
  <c r="I1056" i="16"/>
  <c r="J1056" i="16"/>
  <c r="F1056" i="16"/>
  <c r="D1056" i="16"/>
  <c r="E1056" i="16"/>
  <c r="H1056" i="16"/>
  <c r="E1315" i="16"/>
  <c r="F1315" i="16"/>
  <c r="I1315" i="16"/>
  <c r="D1335" i="16"/>
  <c r="I1309" i="16"/>
  <c r="E1461" i="16"/>
  <c r="D831" i="16"/>
  <c r="H1359" i="16"/>
  <c r="J2154" i="16"/>
  <c r="D2154" i="16"/>
  <c r="F2371" i="16"/>
  <c r="E1007" i="16"/>
  <c r="F2282" i="16"/>
  <c r="I1632" i="16"/>
  <c r="G2438" i="16"/>
  <c r="D527" i="16"/>
  <c r="F1325" i="16"/>
  <c r="J1325" i="16"/>
  <c r="H1087" i="16"/>
  <c r="D2408" i="16"/>
  <c r="D543" i="16"/>
  <c r="G738" i="16"/>
  <c r="J2408" i="16"/>
  <c r="E1391" i="16"/>
  <c r="H630" i="16"/>
  <c r="D630" i="16"/>
  <c r="J247" i="16"/>
  <c r="I324" i="16"/>
  <c r="D1183" i="16"/>
  <c r="F1183" i="16"/>
  <c r="I440" i="16"/>
  <c r="G1307" i="16"/>
  <c r="E2140" i="16"/>
  <c r="J124" i="16"/>
  <c r="J558" i="16"/>
  <c r="G1668" i="16"/>
  <c r="H2141" i="16"/>
  <c r="D863" i="16"/>
  <c r="H78" i="16"/>
  <c r="D2082" i="16"/>
  <c r="J2082" i="16"/>
  <c r="E863" i="16"/>
  <c r="G78" i="16"/>
  <c r="F493" i="16"/>
  <c r="F175" i="16"/>
  <c r="G1960" i="16"/>
  <c r="F760" i="16"/>
  <c r="F566" i="16"/>
  <c r="F1524" i="16"/>
  <c r="F688" i="16"/>
  <c r="G688" i="16"/>
  <c r="I1087" i="16"/>
  <c r="E1647" i="16"/>
  <c r="J831" i="16"/>
  <c r="E1359" i="16"/>
  <c r="D2079" i="16"/>
  <c r="H2154" i="16"/>
  <c r="H2282" i="16"/>
  <c r="H499" i="16"/>
  <c r="F1660" i="16"/>
  <c r="H1325" i="16"/>
  <c r="D1325" i="16"/>
  <c r="E1087" i="16"/>
  <c r="J2309" i="16"/>
  <c r="G543" i="16"/>
  <c r="J738" i="16"/>
  <c r="F1391" i="16"/>
  <c r="I1391" i="16"/>
  <c r="I630" i="16"/>
  <c r="G440" i="16"/>
  <c r="D1009" i="16"/>
  <c r="I2189" i="16"/>
  <c r="G1183" i="16"/>
  <c r="I1307" i="16"/>
  <c r="F1073" i="16"/>
  <c r="I1116" i="16"/>
  <c r="E892" i="16"/>
  <c r="G2141" i="16"/>
  <c r="I103" i="16"/>
  <c r="J78" i="16"/>
  <c r="D807" i="16"/>
  <c r="H175" i="16"/>
  <c r="E1960" i="16"/>
  <c r="I760" i="16"/>
  <c r="E566" i="16"/>
  <c r="E847" i="16"/>
  <c r="G19" i="16"/>
  <c r="F1087" i="16"/>
  <c r="I1586" i="16"/>
  <c r="I847" i="16"/>
  <c r="I1183" i="16"/>
  <c r="D871" i="16"/>
  <c r="H746" i="16"/>
  <c r="H6" i="16"/>
  <c r="I16" i="16"/>
  <c r="I719" i="16"/>
  <c r="G187" i="16"/>
  <c r="D1713" i="16"/>
  <c r="I976" i="16"/>
  <c r="J1315" i="16"/>
  <c r="F1340" i="16"/>
  <c r="D1559" i="16"/>
  <c r="G2079" i="16"/>
  <c r="I2154" i="16"/>
  <c r="F558" i="16"/>
  <c r="F1632" i="16"/>
  <c r="E194" i="16"/>
  <c r="G1461" i="16"/>
  <c r="E1474" i="16"/>
  <c r="G831" i="16"/>
  <c r="H1159" i="16"/>
  <c r="I1857" i="16"/>
  <c r="F1857" i="16"/>
  <c r="H364" i="16"/>
  <c r="F537" i="16"/>
  <c r="H772" i="16"/>
  <c r="H1582" i="16"/>
  <c r="F511" i="16"/>
  <c r="I819" i="16"/>
  <c r="J1698" i="16"/>
  <c r="H1071" i="16"/>
  <c r="I139" i="16"/>
  <c r="F674" i="16"/>
  <c r="I1668" i="16"/>
  <c r="J2066" i="16"/>
  <c r="H124" i="16"/>
  <c r="E884" i="16"/>
  <c r="I936" i="16"/>
  <c r="F1128" i="16"/>
  <c r="E1063" i="16"/>
  <c r="I1551" i="16"/>
  <c r="J1071" i="16"/>
  <c r="F2168" i="16"/>
  <c r="I2082" i="16"/>
  <c r="F1783" i="16"/>
  <c r="E1783" i="16"/>
  <c r="G64" i="16"/>
  <c r="H1073" i="16"/>
  <c r="H2168" i="16"/>
  <c r="E1899" i="16"/>
  <c r="J1976" i="16"/>
  <c r="D1073" i="16"/>
  <c r="I590" i="16"/>
  <c r="H590" i="16"/>
  <c r="G1547" i="16"/>
  <c r="E1339" i="16"/>
  <c r="G499" i="16"/>
  <c r="F2141" i="16"/>
  <c r="G1132" i="16"/>
  <c r="G1559" i="16"/>
  <c r="J1668" i="16"/>
  <c r="H1335" i="16"/>
  <c r="F630" i="16"/>
  <c r="G760" i="16"/>
  <c r="I674" i="16"/>
  <c r="E977" i="16"/>
  <c r="H977" i="16"/>
  <c r="H2145" i="16"/>
  <c r="F2145" i="16"/>
  <c r="E2145" i="16"/>
  <c r="D2145" i="16"/>
  <c r="G42" i="16"/>
  <c r="I387" i="16"/>
  <c r="D387" i="16"/>
  <c r="H1737" i="16"/>
  <c r="E1737" i="16"/>
  <c r="J1737" i="16"/>
  <c r="I1737" i="16"/>
  <c r="G719" i="16"/>
  <c r="D752" i="16"/>
  <c r="E752" i="16"/>
  <c r="H1067" i="16"/>
  <c r="D1067" i="16"/>
  <c r="I1067" i="16"/>
  <c r="J1067" i="16"/>
  <c r="F1067" i="16"/>
  <c r="E1067" i="16"/>
  <c r="G456" i="16"/>
  <c r="G527" i="16"/>
  <c r="E453" i="16"/>
  <c r="H453" i="16"/>
  <c r="D453" i="16"/>
  <c r="U453" i="16" s="1"/>
  <c r="J453" i="16"/>
  <c r="G692" i="16"/>
  <c r="G1582" i="16"/>
  <c r="F53" i="16"/>
  <c r="D53" i="16"/>
  <c r="J53" i="16"/>
  <c r="I53" i="16"/>
  <c r="D516" i="16"/>
  <c r="F516" i="16"/>
  <c r="H516" i="16"/>
  <c r="I516" i="16"/>
  <c r="E516" i="16"/>
  <c r="I685" i="16"/>
  <c r="J685" i="16"/>
  <c r="H700" i="16"/>
  <c r="I700" i="16"/>
  <c r="F700" i="16"/>
  <c r="E700" i="16"/>
  <c r="D1303" i="16"/>
  <c r="F1303" i="16"/>
  <c r="H1303" i="16"/>
  <c r="I1303" i="16"/>
  <c r="J1303" i="16"/>
  <c r="E1303" i="16"/>
  <c r="H1527" i="16"/>
  <c r="I1527" i="16"/>
  <c r="D1527" i="16"/>
  <c r="F1527" i="16"/>
  <c r="J1527" i="16"/>
  <c r="E1527" i="16"/>
  <c r="H1899" i="16"/>
  <c r="F1899" i="16"/>
  <c r="H2410" i="16"/>
  <c r="D2410" i="16"/>
  <c r="G2410" i="16"/>
  <c r="H2251" i="16"/>
  <c r="D2251" i="16"/>
  <c r="E2251" i="16"/>
  <c r="F2251" i="16"/>
  <c r="I78" i="16"/>
  <c r="D78" i="16"/>
  <c r="I569" i="16"/>
  <c r="D569" i="16"/>
  <c r="D666" i="16"/>
  <c r="I666" i="16"/>
  <c r="J666" i="16"/>
  <c r="H666" i="16"/>
  <c r="F666" i="16"/>
  <c r="E666" i="16"/>
  <c r="F1319" i="16"/>
  <c r="D1319" i="16"/>
  <c r="J1319" i="16"/>
  <c r="H1319" i="16"/>
  <c r="E1319" i="16"/>
  <c r="I1319" i="16"/>
  <c r="H2438" i="16"/>
  <c r="I1325" i="16"/>
  <c r="D1307" i="16"/>
  <c r="E440" i="16"/>
  <c r="I543" i="16"/>
  <c r="F543" i="16"/>
  <c r="E630" i="16"/>
  <c r="D719" i="16"/>
  <c r="E1477" i="16"/>
  <c r="D124" i="16"/>
  <c r="F542" i="16"/>
  <c r="F1007" i="16"/>
  <c r="F1586" i="16"/>
  <c r="F6" i="16"/>
  <c r="I1976" i="16"/>
  <c r="D16" i="16"/>
  <c r="J976" i="16"/>
  <c r="D1340" i="16"/>
  <c r="G1340" i="16"/>
  <c r="G1857" i="16"/>
  <c r="H1857" i="16"/>
  <c r="F1582" i="16"/>
  <c r="E527" i="16"/>
  <c r="J527" i="16"/>
  <c r="I2168" i="16"/>
  <c r="F440" i="16"/>
  <c r="F2438" i="16"/>
  <c r="F590" i="16"/>
  <c r="I499" i="16"/>
  <c r="I1519" i="16"/>
  <c r="J2410" i="16"/>
  <c r="D662" i="16"/>
  <c r="F662" i="16"/>
  <c r="J662" i="16"/>
  <c r="E662" i="16"/>
  <c r="H662" i="16"/>
  <c r="H748" i="16"/>
  <c r="J748" i="16"/>
  <c r="I748" i="16"/>
  <c r="I1099" i="16"/>
  <c r="F1099" i="16"/>
  <c r="J1099" i="16"/>
  <c r="J595" i="16"/>
  <c r="D595" i="16"/>
  <c r="F595" i="16"/>
  <c r="I595" i="16"/>
  <c r="I1339" i="16"/>
  <c r="H1339" i="16"/>
  <c r="D1586" i="16"/>
  <c r="U1586" i="16" s="1"/>
  <c r="J847" i="16"/>
  <c r="G871" i="16"/>
  <c r="D6" i="16"/>
  <c r="E364" i="16"/>
  <c r="E1976" i="16"/>
  <c r="H16" i="16"/>
  <c r="F719" i="16"/>
  <c r="J1340" i="16"/>
  <c r="E1340" i="16"/>
  <c r="E1559" i="16"/>
  <c r="J566" i="16"/>
  <c r="H1474" i="16"/>
  <c r="F831" i="16"/>
  <c r="J1582" i="16"/>
  <c r="I2282" i="16"/>
  <c r="D819" i="16"/>
  <c r="E819" i="16"/>
  <c r="E1698" i="16"/>
  <c r="E1071" i="16"/>
  <c r="E139" i="16"/>
  <c r="G468" i="16"/>
  <c r="I2066" i="16"/>
  <c r="E124" i="16"/>
  <c r="D884" i="16"/>
  <c r="F1063" i="16"/>
  <c r="D748" i="16"/>
  <c r="G1899" i="16"/>
  <c r="F64" i="16"/>
  <c r="I2438" i="16"/>
  <c r="E748" i="16"/>
  <c r="U748" i="16" s="1"/>
  <c r="I2251" i="16"/>
  <c r="H2082" i="16"/>
  <c r="H1783" i="16"/>
  <c r="G1524" i="16"/>
  <c r="F748" i="16"/>
  <c r="F1976" i="16"/>
  <c r="J1899" i="16"/>
  <c r="I405" i="16"/>
  <c r="D1339" i="16"/>
  <c r="D1519" i="16"/>
  <c r="U1519" i="16" s="1"/>
  <c r="J2141" i="16"/>
  <c r="J405" i="16"/>
  <c r="E2410" i="16"/>
  <c r="J902" i="16"/>
  <c r="I902" i="16"/>
  <c r="H902" i="16"/>
  <c r="G902" i="16"/>
  <c r="F902" i="16"/>
  <c r="D969" i="16"/>
  <c r="I969" i="16"/>
  <c r="G969" i="16"/>
  <c r="E969" i="16"/>
  <c r="F969" i="16"/>
  <c r="J969" i="16"/>
  <c r="H969" i="16"/>
  <c r="F1965" i="16"/>
  <c r="G1965" i="16"/>
  <c r="D1932" i="16"/>
  <c r="J1932" i="16"/>
  <c r="H1932" i="16"/>
  <c r="G1932" i="16"/>
  <c r="E1932" i="16"/>
  <c r="I1932" i="16"/>
  <c r="F1932" i="16"/>
  <c r="E2216" i="16"/>
  <c r="D2216" i="16"/>
  <c r="I2216" i="16"/>
  <c r="F2216" i="16"/>
  <c r="G2216" i="16"/>
  <c r="H2216" i="16"/>
  <c r="J2216" i="16"/>
  <c r="G1713" i="16"/>
  <c r="G16" i="16"/>
  <c r="F1717" i="16"/>
  <c r="D1717" i="16"/>
  <c r="D1741" i="16"/>
  <c r="E1741" i="16"/>
  <c r="J1741" i="16"/>
  <c r="H1741" i="16"/>
  <c r="H1764" i="16"/>
  <c r="F1764" i="16"/>
  <c r="J1764" i="16"/>
  <c r="I1764" i="16"/>
  <c r="E1764" i="16"/>
  <c r="D1764" i="16"/>
  <c r="J417" i="16"/>
  <c r="H417" i="16"/>
  <c r="I417" i="16"/>
  <c r="F417" i="16"/>
  <c r="E417" i="16"/>
  <c r="D417" i="16"/>
  <c r="J435" i="16"/>
  <c r="J646" i="16"/>
  <c r="F646" i="16"/>
  <c r="D646" i="16"/>
  <c r="I646" i="16"/>
  <c r="E646" i="16"/>
  <c r="H646" i="16"/>
  <c r="F1091" i="16"/>
  <c r="I1091" i="16"/>
  <c r="G595" i="16"/>
  <c r="G1519" i="16"/>
  <c r="G1742" i="16"/>
  <c r="J1742" i="16"/>
  <c r="I1788" i="16"/>
  <c r="E1788" i="16"/>
  <c r="D1788" i="16"/>
  <c r="H1833" i="16"/>
  <c r="G1833" i="16"/>
  <c r="H2203" i="16"/>
  <c r="D2203" i="16"/>
  <c r="F722" i="16"/>
  <c r="D722" i="16"/>
  <c r="F540" i="16"/>
  <c r="G774" i="16"/>
  <c r="H774" i="16"/>
  <c r="G1285" i="16"/>
  <c r="H1285" i="16"/>
  <c r="D1285" i="16"/>
  <c r="H994" i="16"/>
  <c r="J1285" i="16"/>
  <c r="E1152" i="16"/>
  <c r="D1152" i="16"/>
  <c r="F1285" i="16"/>
  <c r="J2019" i="16"/>
  <c r="H2019" i="16"/>
  <c r="J1011" i="16"/>
  <c r="D202" i="16"/>
  <c r="I202" i="16"/>
  <c r="H202" i="16"/>
  <c r="D2116" i="16"/>
  <c r="E2116" i="16"/>
  <c r="E540" i="16"/>
  <c r="H540" i="16"/>
  <c r="J540" i="16"/>
  <c r="H625" i="16"/>
  <c r="J625" i="16"/>
  <c r="I625" i="16"/>
  <c r="F625" i="16"/>
  <c r="E625" i="16"/>
  <c r="F2016" i="16"/>
  <c r="G540" i="16"/>
  <c r="H1235" i="16"/>
  <c r="G214" i="16"/>
  <c r="E214" i="16"/>
  <c r="H214" i="16"/>
  <c r="J214" i="16"/>
  <c r="F1301" i="16"/>
  <c r="J1301" i="16"/>
  <c r="G1301" i="16"/>
  <c r="D1301" i="16"/>
  <c r="F1833" i="16"/>
  <c r="F1742" i="16"/>
  <c r="G324" i="16"/>
  <c r="I1301" i="16"/>
  <c r="I1285" i="16"/>
  <c r="J1788" i="16"/>
  <c r="D540" i="16"/>
  <c r="G625" i="16"/>
  <c r="G575" i="16"/>
  <c r="I575" i="16"/>
  <c r="F575" i="16"/>
  <c r="F1196" i="16"/>
  <c r="J1196" i="16"/>
  <c r="G1196" i="16"/>
  <c r="E1948" i="16"/>
  <c r="H1948" i="16"/>
  <c r="E2352" i="16"/>
  <c r="G2352" i="16"/>
  <c r="F2352" i="16"/>
  <c r="H2352" i="16"/>
  <c r="I2352" i="16"/>
  <c r="D2352" i="16"/>
  <c r="I1136" i="16"/>
  <c r="J1136" i="16"/>
  <c r="F1136" i="16"/>
  <c r="G1136" i="16"/>
  <c r="E1136" i="16"/>
  <c r="E1112" i="16"/>
  <c r="H1112" i="16"/>
  <c r="J1112" i="16"/>
  <c r="F1112" i="16"/>
  <c r="H1379" i="16"/>
  <c r="D1379" i="16"/>
  <c r="G1379" i="16"/>
  <c r="E1442" i="16"/>
  <c r="J1442" i="16"/>
  <c r="F1544" i="16"/>
  <c r="D1544" i="16"/>
  <c r="E1563" i="16"/>
  <c r="J1563" i="16"/>
  <c r="D1477" i="16"/>
  <c r="I687" i="16"/>
  <c r="G807" i="16"/>
  <c r="G1817" i="16"/>
  <c r="D15" i="16"/>
  <c r="J2164" i="16"/>
  <c r="E1510" i="16"/>
  <c r="H976" i="16"/>
  <c r="H1426" i="16"/>
  <c r="E976" i="16"/>
  <c r="E1370" i="16"/>
  <c r="E2176" i="16"/>
  <c r="G2153" i="16"/>
  <c r="E715" i="16"/>
  <c r="H801" i="16"/>
  <c r="I1159" i="16"/>
  <c r="G801" i="16"/>
  <c r="F1698" i="16"/>
  <c r="I2164" i="16"/>
  <c r="I1156" i="16"/>
  <c r="J1031" i="16"/>
  <c r="G2412" i="16"/>
  <c r="F1415" i="16"/>
  <c r="E831" i="16"/>
  <c r="I15" i="16"/>
  <c r="E2189" i="16"/>
  <c r="D194" i="16"/>
  <c r="D2412" i="16"/>
  <c r="G1963" i="16"/>
  <c r="F1979" i="16"/>
  <c r="D1156" i="16"/>
  <c r="E829" i="16"/>
  <c r="G2176" i="16"/>
  <c r="D976" i="16"/>
  <c r="J1370" i="16"/>
  <c r="H2176" i="16"/>
  <c r="I2176" i="16"/>
  <c r="E2153" i="16"/>
  <c r="F1159" i="16"/>
  <c r="I1320" i="16"/>
  <c r="H33" i="16"/>
  <c r="I1477" i="16"/>
  <c r="J1477" i="16"/>
  <c r="F421" i="16"/>
  <c r="G421" i="16"/>
  <c r="H2074" i="16"/>
  <c r="F2074" i="16"/>
  <c r="J2074" i="16"/>
  <c r="I2074" i="16"/>
  <c r="H596" i="16"/>
  <c r="H2109" i="16"/>
  <c r="G2109" i="16"/>
  <c r="F2109" i="16"/>
  <c r="G60" i="16"/>
  <c r="F60" i="16"/>
  <c r="J2116" i="16"/>
  <c r="F2116" i="16"/>
  <c r="H2116" i="16"/>
  <c r="D293" i="16"/>
  <c r="G293" i="16"/>
  <c r="H293" i="16"/>
  <c r="I293" i="16"/>
  <c r="E293" i="16"/>
  <c r="F1178" i="16"/>
  <c r="G1178" i="16"/>
  <c r="I1178" i="16"/>
  <c r="F1393" i="16"/>
  <c r="J1393" i="16"/>
  <c r="D1393" i="16"/>
  <c r="I1393" i="16"/>
  <c r="H1393" i="16"/>
  <c r="D1766" i="16"/>
  <c r="J1766" i="16"/>
  <c r="F1766" i="16"/>
  <c r="I359" i="16"/>
  <c r="E359" i="16"/>
  <c r="F359" i="16"/>
  <c r="D359" i="16"/>
  <c r="U359" i="16" s="1"/>
  <c r="H359" i="16"/>
  <c r="J359" i="16"/>
  <c r="G359" i="16"/>
  <c r="I536" i="16"/>
  <c r="J536" i="16"/>
  <c r="G608" i="16"/>
  <c r="E608" i="16"/>
  <c r="J1551" i="16"/>
  <c r="D1551" i="16"/>
  <c r="H1551" i="16"/>
  <c r="F1551" i="16"/>
  <c r="E1551" i="16"/>
  <c r="J1728" i="16"/>
  <c r="H1728" i="16"/>
  <c r="E1728" i="16"/>
  <c r="D1728" i="16"/>
  <c r="H2128" i="16"/>
  <c r="F2128" i="16"/>
  <c r="G2128" i="16"/>
  <c r="E2128" i="16"/>
  <c r="J2128" i="16"/>
  <c r="D2384" i="16"/>
  <c r="F2384" i="16"/>
  <c r="E2384" i="16"/>
  <c r="J2384" i="16"/>
  <c r="H2384" i="16"/>
  <c r="I2384" i="16"/>
  <c r="G2384" i="16"/>
  <c r="D411" i="16"/>
  <c r="E411" i="16"/>
  <c r="J411" i="16"/>
  <c r="H411" i="16"/>
  <c r="G411" i="16"/>
  <c r="I411" i="16"/>
  <c r="G1248" i="16"/>
  <c r="H1248" i="16"/>
  <c r="I1248" i="16"/>
  <c r="E1248" i="16"/>
  <c r="D1248" i="16"/>
  <c r="F1248" i="16"/>
  <c r="J1248" i="16"/>
  <c r="E813" i="16"/>
  <c r="U813" i="16" s="1"/>
  <c r="H813" i="16"/>
  <c r="J813" i="16"/>
  <c r="E888" i="16"/>
  <c r="F888" i="16"/>
  <c r="I888" i="16"/>
  <c r="D888" i="16"/>
  <c r="J888" i="16"/>
  <c r="H888" i="16"/>
  <c r="G888" i="16"/>
  <c r="J959" i="16"/>
  <c r="H983" i="16"/>
  <c r="I983" i="16"/>
  <c r="J983" i="16"/>
  <c r="D983" i="16"/>
  <c r="G1035" i="16"/>
  <c r="I1035" i="16"/>
  <c r="F1104" i="16"/>
  <c r="D1104" i="16"/>
  <c r="J1104" i="16"/>
  <c r="E1104" i="16"/>
  <c r="U1104" i="16" s="1"/>
  <c r="I1104" i="16"/>
  <c r="H1104" i="16"/>
  <c r="H1281" i="16"/>
  <c r="F1281" i="16"/>
  <c r="D1281" i="16"/>
  <c r="E1281" i="16"/>
  <c r="J1281" i="16"/>
  <c r="I1281" i="16"/>
  <c r="G1281" i="16"/>
  <c r="J1289" i="16"/>
  <c r="D1289" i="16"/>
  <c r="I1289" i="16"/>
  <c r="E1289" i="16"/>
  <c r="U1289" i="16" s="1"/>
  <c r="H1289" i="16"/>
  <c r="F1289" i="16"/>
  <c r="G1289" i="16"/>
  <c r="J1297" i="16"/>
  <c r="F1297" i="16"/>
  <c r="E1297" i="16"/>
  <c r="I1305" i="16"/>
  <c r="G1305" i="16"/>
  <c r="D1305" i="16"/>
  <c r="U1305" i="16" s="1"/>
  <c r="F1305" i="16"/>
  <c r="J1660" i="16"/>
  <c r="I1660" i="16"/>
  <c r="H1660" i="16"/>
  <c r="G1660" i="16"/>
  <c r="I1956" i="16"/>
  <c r="J1956" i="16"/>
  <c r="H1956" i="16"/>
  <c r="E1956" i="16"/>
  <c r="D1956" i="16"/>
  <c r="F1956" i="16"/>
  <c r="J1968" i="16"/>
  <c r="I1980" i="16"/>
  <c r="E2090" i="16"/>
  <c r="E983" i="16"/>
  <c r="J60" i="16"/>
  <c r="H1178" i="16"/>
  <c r="J2109" i="16"/>
  <c r="E536" i="16"/>
  <c r="I2128" i="16"/>
  <c r="H1766" i="16"/>
  <c r="F813" i="16"/>
  <c r="I2116" i="16"/>
  <c r="J2203" i="16"/>
  <c r="H35" i="16"/>
  <c r="E35" i="16"/>
  <c r="I35" i="16"/>
  <c r="D35" i="16"/>
  <c r="F411" i="16"/>
  <c r="G2374" i="16"/>
  <c r="I2374" i="16"/>
  <c r="J2374" i="16"/>
  <c r="G1329" i="16"/>
  <c r="G1795" i="16"/>
  <c r="J1795" i="16"/>
  <c r="G2332" i="16"/>
  <c r="E48" i="16"/>
  <c r="G48" i="16"/>
  <c r="G661" i="16"/>
  <c r="D661" i="16"/>
  <c r="G1228" i="16"/>
  <c r="H1228" i="16"/>
  <c r="I608" i="16"/>
  <c r="J281" i="16"/>
  <c r="G281" i="16"/>
  <c r="H281" i="16"/>
  <c r="I1103" i="16"/>
  <c r="D1103" i="16"/>
  <c r="E1103" i="16"/>
  <c r="G1103" i="16"/>
  <c r="J1103" i="16"/>
  <c r="D1135" i="16"/>
  <c r="H1135" i="16"/>
  <c r="F1135" i="16"/>
  <c r="G1135" i="16"/>
  <c r="J1135" i="16"/>
  <c r="G1449" i="16"/>
  <c r="D2096" i="16"/>
  <c r="G2096" i="16"/>
  <c r="E2096" i="16"/>
  <c r="I2096" i="16"/>
  <c r="D24" i="16"/>
  <c r="E24" i="16"/>
  <c r="F24" i="16"/>
  <c r="F1160" i="16"/>
  <c r="I1160" i="16"/>
  <c r="H1160" i="16"/>
  <c r="J1160" i="16"/>
  <c r="E1160" i="16"/>
  <c r="E758" i="16"/>
  <c r="F758" i="16"/>
  <c r="J758" i="16"/>
  <c r="D758" i="16"/>
  <c r="H758" i="16"/>
  <c r="I758" i="16"/>
  <c r="F774" i="16"/>
  <c r="D774" i="16"/>
  <c r="E774" i="16"/>
  <c r="J774" i="16"/>
  <c r="F837" i="16"/>
  <c r="E837" i="16"/>
  <c r="G837" i="16"/>
  <c r="H837" i="16"/>
  <c r="J837" i="16"/>
  <c r="D837" i="16"/>
  <c r="U837" i="16" s="1"/>
  <c r="E873" i="16"/>
  <c r="F873" i="16"/>
  <c r="J873" i="16"/>
  <c r="D873" i="16"/>
  <c r="I940" i="16"/>
  <c r="H940" i="16"/>
  <c r="G940" i="16"/>
  <c r="J940" i="16"/>
  <c r="I979" i="16"/>
  <c r="F979" i="16"/>
  <c r="D979" i="16"/>
  <c r="G1293" i="16"/>
  <c r="D1293" i="16"/>
  <c r="E1293" i="16"/>
  <c r="F1293" i="16"/>
  <c r="I1293" i="16"/>
  <c r="J1293" i="16"/>
  <c r="H1293" i="16"/>
  <c r="H1624" i="16"/>
  <c r="E1624" i="16"/>
  <c r="F1624" i="16"/>
  <c r="I1624" i="16"/>
  <c r="G1624" i="16"/>
  <c r="D1624" i="16"/>
  <c r="J1624" i="16"/>
  <c r="H2004" i="16"/>
  <c r="I2004" i="16"/>
  <c r="F2004" i="16"/>
  <c r="E2004" i="16"/>
  <c r="F2024" i="16"/>
  <c r="J2024" i="16"/>
  <c r="H2024" i="16"/>
  <c r="E2024" i="16"/>
  <c r="D2024" i="16"/>
  <c r="I2032" i="16"/>
  <c r="E2032" i="16"/>
  <c r="G2032" i="16"/>
  <c r="F2032" i="16"/>
  <c r="H2032" i="16"/>
  <c r="G2043" i="16"/>
  <c r="F2043" i="16"/>
  <c r="E2043" i="16"/>
  <c r="J2062" i="16"/>
  <c r="E2062" i="16"/>
  <c r="F2062" i="16"/>
  <c r="D2062" i="16"/>
  <c r="H2184" i="16"/>
  <c r="I2184" i="16"/>
  <c r="F2184" i="16"/>
  <c r="E2184" i="16"/>
  <c r="I656" i="16"/>
  <c r="F1103" i="16"/>
  <c r="F983" i="16"/>
  <c r="E2074" i="16"/>
  <c r="I774" i="16"/>
  <c r="F1728" i="16"/>
  <c r="E1393" i="16"/>
  <c r="J2004" i="16"/>
  <c r="E940" i="16"/>
  <c r="U940" i="16" s="1"/>
  <c r="E853" i="16"/>
  <c r="J2096" i="16"/>
  <c r="D1678" i="16"/>
  <c r="D1178" i="16"/>
  <c r="E2249" i="16"/>
  <c r="D2109" i="16"/>
  <c r="U2109" i="16" s="1"/>
  <c r="D1160" i="16"/>
  <c r="U1160" i="16" s="1"/>
  <c r="D536" i="16"/>
  <c r="D2128" i="16"/>
  <c r="J853" i="16"/>
  <c r="J624" i="16"/>
  <c r="J979" i="16"/>
  <c r="I1766" i="16"/>
  <c r="I813" i="16"/>
  <c r="H2374" i="16"/>
  <c r="I1297" i="16"/>
  <c r="F48" i="16"/>
  <c r="J1305" i="16"/>
  <c r="F281" i="16"/>
  <c r="J24" i="16"/>
  <c r="G157" i="16"/>
  <c r="H157" i="16"/>
  <c r="D1060" i="16"/>
  <c r="F1060" i="16"/>
  <c r="G1060" i="16"/>
  <c r="E1060" i="16"/>
  <c r="J1060" i="16"/>
  <c r="D568" i="16"/>
  <c r="F568" i="16"/>
  <c r="G2134" i="16"/>
  <c r="J2134" i="16"/>
  <c r="D2134" i="16"/>
  <c r="H873" i="16"/>
  <c r="I373" i="16"/>
  <c r="D373" i="16"/>
  <c r="G373" i="16"/>
  <c r="E373" i="16"/>
  <c r="I2043" i="16"/>
  <c r="G2203" i="16"/>
  <c r="H608" i="16"/>
  <c r="D1253" i="16"/>
  <c r="H1253" i="16"/>
  <c r="I1473" i="16"/>
  <c r="G1473" i="16"/>
  <c r="E1473" i="16"/>
  <c r="D1473" i="16"/>
  <c r="J1473" i="16"/>
  <c r="J544" i="16"/>
  <c r="J608" i="16"/>
  <c r="J811" i="16"/>
  <c r="E811" i="16"/>
  <c r="G2075" i="16"/>
  <c r="J2075" i="16"/>
  <c r="F2075" i="16"/>
  <c r="D277" i="16"/>
  <c r="H277" i="16"/>
  <c r="J277" i="16"/>
  <c r="I277" i="16"/>
  <c r="H511" i="16"/>
  <c r="D511" i="16"/>
  <c r="E511" i="16"/>
  <c r="G511" i="16"/>
  <c r="H691" i="16"/>
  <c r="D691" i="16"/>
  <c r="I691" i="16"/>
  <c r="F691" i="16"/>
  <c r="J691" i="16"/>
  <c r="E691" i="16"/>
  <c r="U691" i="16" s="1"/>
  <c r="G691" i="16"/>
  <c r="D741" i="16"/>
  <c r="U741" i="16" s="1"/>
  <c r="G741" i="16"/>
  <c r="I741" i="16"/>
  <c r="H741" i="16"/>
  <c r="F741" i="16"/>
  <c r="I994" i="16"/>
  <c r="H1304" i="16"/>
  <c r="D1304" i="16"/>
  <c r="I1304" i="16"/>
  <c r="E1304" i="16"/>
  <c r="F1304" i="16"/>
  <c r="J1304" i="16"/>
  <c r="G983" i="16"/>
  <c r="F15" i="16"/>
  <c r="H537" i="16"/>
  <c r="I537" i="16"/>
  <c r="G537" i="16"/>
  <c r="J537" i="16"/>
  <c r="D537" i="16"/>
  <c r="F916" i="16"/>
  <c r="E916" i="16"/>
  <c r="J916" i="16"/>
  <c r="I916" i="16"/>
  <c r="D916" i="16"/>
  <c r="H916" i="16"/>
  <c r="G916" i="16"/>
  <c r="H928" i="16"/>
  <c r="J928" i="16"/>
  <c r="D928" i="16"/>
  <c r="F928" i="16"/>
  <c r="E928" i="16"/>
  <c r="I928" i="16"/>
  <c r="G928" i="16"/>
  <c r="H1140" i="16"/>
  <c r="I1152" i="16"/>
  <c r="F1152" i="16"/>
  <c r="H1152" i="16"/>
  <c r="F1355" i="16"/>
  <c r="E1355" i="16"/>
  <c r="G1355" i="16"/>
  <c r="D1355" i="16"/>
  <c r="U1355" i="16" s="1"/>
  <c r="I1355" i="16"/>
  <c r="E1379" i="16"/>
  <c r="F1379" i="16"/>
  <c r="I1379" i="16"/>
  <c r="J1379" i="16"/>
  <c r="F1442" i="16"/>
  <c r="I1442" i="16"/>
  <c r="H1442" i="16"/>
  <c r="G1442" i="16"/>
  <c r="D1442" i="16"/>
  <c r="E1544" i="16"/>
  <c r="J1544" i="16"/>
  <c r="H1544" i="16"/>
  <c r="G1544" i="16"/>
  <c r="I1544" i="16"/>
  <c r="D1563" i="16"/>
  <c r="F1563" i="16"/>
  <c r="H1563" i="16"/>
  <c r="I1563" i="16"/>
  <c r="D1640" i="16"/>
  <c r="I1640" i="16"/>
  <c r="G1640" i="16"/>
  <c r="J1640" i="16"/>
  <c r="H1640" i="16"/>
  <c r="E1640" i="16"/>
  <c r="E1984" i="16"/>
  <c r="H1984" i="16"/>
  <c r="F1984" i="16"/>
  <c r="I1984" i="16"/>
  <c r="J1984" i="16"/>
  <c r="D1984" i="16"/>
  <c r="G1984" i="16"/>
  <c r="G2062" i="16"/>
  <c r="H2093" i="16"/>
  <c r="F2093" i="16"/>
  <c r="D2093" i="16"/>
  <c r="U2093" i="16" s="1"/>
  <c r="I2093" i="16"/>
  <c r="G2093" i="16"/>
  <c r="D1297" i="16"/>
  <c r="U1297" i="16" s="1"/>
  <c r="H1305" i="16"/>
  <c r="H1026" i="16"/>
  <c r="G1026" i="16"/>
  <c r="I1026" i="16"/>
  <c r="G1320" i="16"/>
  <c r="E1320" i="16"/>
  <c r="J1320" i="16"/>
  <c r="F1320" i="16"/>
  <c r="F1409" i="16"/>
  <c r="I1409" i="16"/>
  <c r="G2406" i="16"/>
  <c r="E807" i="16"/>
  <c r="I807" i="16"/>
  <c r="I1825" i="16"/>
  <c r="H1825" i="16"/>
  <c r="D1825" i="16"/>
  <c r="J1825" i="16"/>
  <c r="H1986" i="16"/>
  <c r="F1986" i="16"/>
  <c r="D1986" i="16"/>
  <c r="I2120" i="16"/>
  <c r="J2120" i="16"/>
  <c r="E2120" i="16"/>
  <c r="H2120" i="16"/>
  <c r="D2120" i="16"/>
  <c r="J1504" i="16"/>
  <c r="G1504" i="16"/>
  <c r="I1504" i="16"/>
  <c r="F1504" i="16"/>
  <c r="F445" i="16"/>
  <c r="H445" i="16"/>
  <c r="D445" i="16"/>
  <c r="J445" i="16"/>
  <c r="G445" i="16"/>
  <c r="E445" i="16"/>
  <c r="D1011" i="16"/>
  <c r="E1011" i="16"/>
  <c r="F1011" i="16"/>
  <c r="H1011" i="16"/>
  <c r="H656" i="16"/>
  <c r="H1103" i="16"/>
  <c r="G813" i="16"/>
  <c r="G2074" i="16"/>
  <c r="E1660" i="16"/>
  <c r="G1728" i="16"/>
  <c r="G1393" i="16"/>
  <c r="H1504" i="16"/>
  <c r="D2004" i="16"/>
  <c r="I2140" i="16"/>
  <c r="D853" i="16"/>
  <c r="J1178" i="16"/>
  <c r="E1026" i="16"/>
  <c r="E1766" i="16"/>
  <c r="I2109" i="16"/>
  <c r="F1329" i="16"/>
  <c r="F2120" i="16"/>
  <c r="F293" i="16"/>
  <c r="H1320" i="16"/>
  <c r="G979" i="16"/>
  <c r="D2043" i="16"/>
  <c r="U2043" i="16" s="1"/>
  <c r="H2043" i="16"/>
  <c r="E2374" i="16"/>
  <c r="J48" i="16"/>
  <c r="H1297" i="16"/>
  <c r="I1986" i="16"/>
  <c r="G2116" i="16"/>
  <c r="G1409" i="16"/>
  <c r="G1825" i="16"/>
  <c r="D281" i="16"/>
  <c r="G24" i="16"/>
  <c r="D1655" i="16"/>
  <c r="E1655" i="16"/>
  <c r="F2019" i="16"/>
  <c r="G2019" i="16"/>
  <c r="D1664" i="16"/>
  <c r="H1664" i="16"/>
  <c r="H2159" i="16"/>
  <c r="J2159" i="16"/>
  <c r="E2159" i="16"/>
  <c r="U2159" i="16" s="1"/>
  <c r="J2371" i="16"/>
  <c r="I2371" i="16"/>
  <c r="I873" i="16"/>
  <c r="J347" i="16"/>
  <c r="E347" i="16"/>
  <c r="E1817" i="16"/>
  <c r="H1817" i="16"/>
  <c r="D2184" i="16"/>
  <c r="H398" i="16"/>
  <c r="F398" i="16"/>
  <c r="G1968" i="16"/>
  <c r="H548" i="16"/>
  <c r="J548" i="16"/>
  <c r="E979" i="16"/>
  <c r="I1135" i="16"/>
  <c r="J2184" i="16"/>
  <c r="G1366" i="16"/>
  <c r="I715" i="16"/>
  <c r="F715" i="16"/>
  <c r="H715" i="16"/>
  <c r="F728" i="16"/>
  <c r="D738" i="16"/>
  <c r="E738" i="16"/>
  <c r="I738" i="16"/>
  <c r="I1196" i="16"/>
  <c r="H1196" i="16"/>
  <c r="D1196" i="16"/>
  <c r="J324" i="16"/>
  <c r="E324" i="16"/>
  <c r="F324" i="16"/>
  <c r="H324" i="16"/>
  <c r="H345" i="16"/>
  <c r="E345" i="16"/>
  <c r="G345" i="16"/>
  <c r="F345" i="16"/>
  <c r="I345" i="16"/>
  <c r="G536" i="16"/>
  <c r="E687" i="16"/>
  <c r="H687" i="16"/>
  <c r="D687" i="16"/>
  <c r="U687" i="16" s="1"/>
  <c r="F687" i="16"/>
  <c r="J687" i="16"/>
  <c r="H903" i="16"/>
  <c r="D903" i="16"/>
  <c r="J903" i="16"/>
  <c r="F903" i="16"/>
  <c r="I903" i="16"/>
  <c r="G903" i="16"/>
  <c r="E903" i="16"/>
  <c r="E2480" i="16"/>
  <c r="H2480" i="16"/>
  <c r="I2480" i="16"/>
  <c r="F2480" i="16"/>
  <c r="D2480" i="16"/>
  <c r="U2480" i="16" s="1"/>
  <c r="J2480" i="16"/>
  <c r="G2480" i="16"/>
  <c r="G896" i="16"/>
  <c r="E896" i="16"/>
  <c r="I896" i="16"/>
  <c r="F896" i="16"/>
  <c r="J896" i="16"/>
  <c r="D896" i="16"/>
  <c r="U896" i="16" s="1"/>
  <c r="H896" i="16"/>
  <c r="H1023" i="16"/>
  <c r="F1023" i="16"/>
  <c r="J1023" i="16"/>
  <c r="E1023" i="16"/>
  <c r="D1023" i="16"/>
  <c r="I1023" i="16"/>
  <c r="D1043" i="16"/>
  <c r="G1043" i="16"/>
  <c r="E1043" i="16"/>
  <c r="F1043" i="16"/>
  <c r="E1073" i="16"/>
  <c r="J1073" i="16"/>
  <c r="I1073" i="16"/>
  <c r="G1104" i="16"/>
  <c r="J1124" i="16"/>
  <c r="E1124" i="16"/>
  <c r="F1124" i="16"/>
  <c r="I1124" i="16"/>
  <c r="G1124" i="16"/>
  <c r="J1156" i="16"/>
  <c r="E1156" i="16"/>
  <c r="H1156" i="16"/>
  <c r="G1156" i="16"/>
  <c r="I1341" i="16"/>
  <c r="J1341" i="16"/>
  <c r="E1341" i="16"/>
  <c r="F1341" i="16"/>
  <c r="D1341" i="16"/>
  <c r="H1341" i="16"/>
  <c r="G1341" i="16"/>
  <c r="D1415" i="16"/>
  <c r="G1415" i="16"/>
  <c r="I1415" i="16"/>
  <c r="J1415" i="16"/>
  <c r="E1454" i="16"/>
  <c r="D1454" i="16"/>
  <c r="F1454" i="16"/>
  <c r="I1454" i="16"/>
  <c r="H1454" i="16"/>
  <c r="J1454" i="16"/>
  <c r="F1474" i="16"/>
  <c r="J1474" i="16"/>
  <c r="I1474" i="16"/>
  <c r="D1540" i="16"/>
  <c r="H1540" i="16"/>
  <c r="J1540" i="16"/>
  <c r="E1540" i="16"/>
  <c r="G1540" i="16"/>
  <c r="F1540" i="16"/>
  <c r="I1540" i="16"/>
  <c r="E1644" i="16"/>
  <c r="F1644" i="16"/>
  <c r="J1644" i="16"/>
  <c r="H1698" i="16"/>
  <c r="G1698" i="16"/>
  <c r="D1698" i="16"/>
  <c r="G1956" i="16"/>
  <c r="I2501" i="16"/>
  <c r="I64" i="16"/>
  <c r="J64" i="16"/>
  <c r="D64" i="16"/>
  <c r="U64" i="16" s="1"/>
  <c r="D745" i="16"/>
  <c r="F745" i="16"/>
  <c r="E745" i="16"/>
  <c r="H754" i="16"/>
  <c r="I754" i="16"/>
  <c r="I786" i="16"/>
  <c r="E786" i="16"/>
  <c r="H786" i="16"/>
  <c r="F786" i="16"/>
  <c r="D786" i="16"/>
  <c r="J786" i="16"/>
  <c r="I801" i="16"/>
  <c r="D801" i="16"/>
  <c r="I833" i="16"/>
  <c r="J833" i="16"/>
  <c r="F833" i="16"/>
  <c r="D833" i="16"/>
  <c r="I884" i="16"/>
  <c r="H884" i="16"/>
  <c r="F920" i="16"/>
  <c r="D920" i="16"/>
  <c r="E936" i="16"/>
  <c r="J944" i="16"/>
  <c r="E944" i="16"/>
  <c r="H944" i="16"/>
  <c r="D944" i="16"/>
  <c r="I944" i="16"/>
  <c r="F944" i="16"/>
  <c r="H1015" i="16"/>
  <c r="J1015" i="16"/>
  <c r="I1015" i="16"/>
  <c r="E1015" i="16"/>
  <c r="F1051" i="16"/>
  <c r="H1065" i="16"/>
  <c r="E1065" i="16"/>
  <c r="F1065" i="16"/>
  <c r="J1065" i="16"/>
  <c r="D1065" i="16"/>
  <c r="I1065" i="16"/>
  <c r="D1077" i="16"/>
  <c r="I1077" i="16"/>
  <c r="J1077" i="16"/>
  <c r="H1077" i="16"/>
  <c r="F1077" i="16"/>
  <c r="E1116" i="16"/>
  <c r="F1116" i="16"/>
  <c r="H1116" i="16"/>
  <c r="J1116" i="16"/>
  <c r="D1128" i="16"/>
  <c r="J1128" i="16"/>
  <c r="E1128" i="16"/>
  <c r="I1128" i="16"/>
  <c r="I1132" i="16"/>
  <c r="F1132" i="16"/>
  <c r="D1132" i="16"/>
  <c r="U1132" i="16" s="1"/>
  <c r="D1148" i="16"/>
  <c r="J1148" i="16"/>
  <c r="I1148" i="16"/>
  <c r="H1148" i="16"/>
  <c r="E1148" i="16"/>
  <c r="U1148" i="16" s="1"/>
  <c r="F1148" i="16"/>
  <c r="D1321" i="16"/>
  <c r="J1321" i="16"/>
  <c r="F1321" i="16"/>
  <c r="E1321" i="16"/>
  <c r="H1321" i="16"/>
  <c r="I1321" i="16"/>
  <c r="F1351" i="16"/>
  <c r="H1351" i="16"/>
  <c r="E1351" i="16"/>
  <c r="J1351" i="16"/>
  <c r="I1351" i="16"/>
  <c r="D1351" i="16"/>
  <c r="I1383" i="16"/>
  <c r="J1383" i="16"/>
  <c r="E1383" i="16"/>
  <c r="F1383" i="16"/>
  <c r="D1383" i="16"/>
  <c r="H1383" i="16"/>
  <c r="J1552" i="16"/>
  <c r="F1552" i="16"/>
  <c r="E1552" i="16"/>
  <c r="H1552" i="16"/>
  <c r="D1552" i="16"/>
  <c r="I1552" i="16"/>
  <c r="E1571" i="16"/>
  <c r="J1597" i="16"/>
  <c r="H1608" i="16"/>
  <c r="E1608" i="16"/>
  <c r="D1608" i="16"/>
  <c r="F1628" i="16"/>
  <c r="D1628" i="16"/>
  <c r="E1628" i="16"/>
  <c r="J1628" i="16"/>
  <c r="H1628" i="16"/>
  <c r="I1628" i="16"/>
  <c r="E2020" i="16"/>
  <c r="J2020" i="16"/>
  <c r="H2020" i="16"/>
  <c r="D2020" i="16"/>
  <c r="F2020" i="16"/>
  <c r="I2020" i="16"/>
  <c r="F2160" i="16"/>
  <c r="D2160" i="16"/>
  <c r="J2160" i="16"/>
  <c r="H2160" i="16"/>
  <c r="E2160" i="16"/>
  <c r="I2160" i="16"/>
  <c r="F2164" i="16"/>
  <c r="D2164" i="16"/>
  <c r="H102" i="16"/>
  <c r="J1232" i="16"/>
  <c r="D1792" i="16"/>
  <c r="H1344" i="16"/>
  <c r="E1344" i="16"/>
  <c r="J2189" i="16"/>
  <c r="J2047" i="16"/>
  <c r="I745" i="16"/>
  <c r="D1116" i="16"/>
  <c r="I1979" i="16"/>
  <c r="I1944" i="16"/>
  <c r="E1285" i="16"/>
  <c r="F19" i="16"/>
  <c r="F1788" i="16"/>
  <c r="F1232" i="16"/>
  <c r="I19" i="16"/>
  <c r="H1559" i="16"/>
  <c r="I1370" i="16"/>
  <c r="F1559" i="16"/>
  <c r="J95" i="16"/>
  <c r="J1159" i="16"/>
  <c r="G1159" i="16"/>
  <c r="F801" i="16"/>
  <c r="E2439" i="16"/>
  <c r="D2439" i="16"/>
  <c r="E1077" i="16"/>
  <c r="J1608" i="16"/>
  <c r="F884" i="16"/>
  <c r="G919" i="16"/>
  <c r="E19" i="16"/>
  <c r="E2164" i="16"/>
  <c r="H1132" i="16"/>
  <c r="F1477" i="16"/>
  <c r="H919" i="16"/>
  <c r="H215" i="16"/>
  <c r="E215" i="16"/>
  <c r="U215" i="16" s="1"/>
  <c r="J215" i="16"/>
  <c r="F740" i="16"/>
  <c r="H1747" i="16"/>
  <c r="F1747" i="16"/>
  <c r="F2387" i="16"/>
  <c r="H2387" i="16"/>
  <c r="D2387" i="16"/>
  <c r="I2387" i="16"/>
  <c r="J2387" i="16"/>
  <c r="E2387" i="16"/>
  <c r="I156" i="16"/>
  <c r="H156" i="16"/>
  <c r="E470" i="16"/>
  <c r="F470" i="16"/>
  <c r="D470" i="16"/>
  <c r="I470" i="16"/>
  <c r="J470" i="16"/>
  <c r="H470" i="16"/>
  <c r="D915" i="16"/>
  <c r="H915" i="16"/>
  <c r="J915" i="16"/>
  <c r="F915" i="16"/>
  <c r="E935" i="16"/>
  <c r="D935" i="16"/>
  <c r="H935" i="16"/>
  <c r="J935" i="16"/>
  <c r="J1211" i="16"/>
  <c r="I1211" i="16"/>
  <c r="H1211" i="16"/>
  <c r="F1211" i="16"/>
  <c r="E1211" i="16"/>
  <c r="G1300" i="16"/>
  <c r="I1300" i="16"/>
  <c r="F1300" i="16"/>
  <c r="E1300" i="16"/>
  <c r="J1300" i="16"/>
  <c r="H1300" i="16"/>
  <c r="D1300" i="16"/>
  <c r="G1477" i="16"/>
  <c r="J1547" i="16"/>
  <c r="F1547" i="16"/>
  <c r="H1547" i="16"/>
  <c r="D1547" i="16"/>
  <c r="E1547" i="16"/>
  <c r="D2008" i="16"/>
  <c r="J2008" i="16"/>
  <c r="F2008" i="16"/>
  <c r="I2008" i="16"/>
  <c r="E2008" i="16"/>
  <c r="H2008" i="16"/>
  <c r="G1383" i="16"/>
  <c r="D778" i="16"/>
  <c r="I778" i="16"/>
  <c r="J778" i="16"/>
  <c r="E778" i="16"/>
  <c r="F892" i="16"/>
  <c r="H892" i="16"/>
  <c r="I892" i="16"/>
  <c r="J892" i="16"/>
  <c r="G1015" i="16"/>
  <c r="E1031" i="16"/>
  <c r="H1031" i="16"/>
  <c r="E1061" i="16"/>
  <c r="H1061" i="16"/>
  <c r="J1061" i="16"/>
  <c r="D1061" i="16"/>
  <c r="I1061" i="16"/>
  <c r="F1061" i="16"/>
  <c r="F1089" i="16"/>
  <c r="I1089" i="16"/>
  <c r="H1144" i="16"/>
  <c r="F1144" i="16"/>
  <c r="D1144" i="16"/>
  <c r="E1144" i="16"/>
  <c r="J1144" i="16"/>
  <c r="I1144" i="16"/>
  <c r="D1255" i="16"/>
  <c r="D1470" i="16"/>
  <c r="U1470" i="16" s="1"/>
  <c r="H1470" i="16"/>
  <c r="F1470" i="16"/>
  <c r="J1470" i="16"/>
  <c r="I1470" i="16"/>
  <c r="J1482" i="16"/>
  <c r="I1482" i="16"/>
  <c r="E1482" i="16"/>
  <c r="F1516" i="16"/>
  <c r="J1516" i="16"/>
  <c r="H1516" i="16"/>
  <c r="E1516" i="16"/>
  <c r="I1604" i="16"/>
  <c r="D1604" i="16"/>
  <c r="H1604" i="16"/>
  <c r="J1604" i="16"/>
  <c r="D1702" i="16"/>
  <c r="F1702" i="16"/>
  <c r="I1702" i="16"/>
  <c r="J1702" i="16"/>
  <c r="D1960" i="16"/>
  <c r="F1960" i="16"/>
  <c r="H2066" i="16"/>
  <c r="D2066" i="16"/>
  <c r="E2066" i="16"/>
  <c r="G2160" i="16"/>
  <c r="E2168" i="16"/>
  <c r="D2168" i="16"/>
  <c r="G2168" i="16"/>
  <c r="F1528" i="16"/>
  <c r="I8" i="16"/>
  <c r="H8" i="16"/>
  <c r="G8" i="16"/>
  <c r="J8" i="16"/>
  <c r="F8" i="16"/>
  <c r="D610" i="16"/>
  <c r="G610" i="16"/>
  <c r="J610" i="16"/>
  <c r="F845" i="16"/>
  <c r="D990" i="16"/>
  <c r="E990" i="16"/>
  <c r="I990" i="16"/>
  <c r="J990" i="16"/>
  <c r="H990" i="16"/>
  <c r="G990" i="16"/>
  <c r="F990" i="16"/>
  <c r="F1468" i="16"/>
  <c r="J1468" i="16"/>
  <c r="G1468" i="16"/>
  <c r="D1468" i="16"/>
  <c r="E1468" i="16"/>
  <c r="I1468" i="16"/>
  <c r="H1468" i="16"/>
  <c r="D2036" i="16"/>
  <c r="E2036" i="16"/>
  <c r="F2036" i="16"/>
  <c r="I2036" i="16"/>
  <c r="H2036" i="16"/>
  <c r="F91" i="16"/>
  <c r="H91" i="16"/>
  <c r="D91" i="16"/>
  <c r="I91" i="16"/>
  <c r="J91" i="16"/>
  <c r="E91" i="16"/>
  <c r="G91" i="16"/>
  <c r="E1172" i="16"/>
  <c r="H1172" i="16"/>
  <c r="I1172" i="16"/>
  <c r="D1172" i="16"/>
  <c r="F1172" i="16"/>
  <c r="J1172" i="16"/>
  <c r="G1172" i="16"/>
  <c r="F2324" i="16"/>
  <c r="G2324" i="16"/>
  <c r="E2324" i="16"/>
  <c r="D2324" i="16"/>
  <c r="E234" i="16"/>
  <c r="D234" i="16"/>
  <c r="J234" i="16"/>
  <c r="F234" i="16"/>
  <c r="I2400" i="16"/>
  <c r="F2400" i="16"/>
  <c r="G2400" i="16"/>
  <c r="J2400" i="16"/>
  <c r="D2400" i="16"/>
  <c r="J1761" i="16"/>
  <c r="D1761" i="16"/>
  <c r="E1761" i="16"/>
  <c r="F1761" i="16"/>
  <c r="I1761" i="16"/>
  <c r="H1761" i="16"/>
  <c r="G1761" i="16"/>
  <c r="E1780" i="16"/>
  <c r="J1780" i="16"/>
  <c r="F1780" i="16"/>
  <c r="I1780" i="16"/>
  <c r="G1780" i="16"/>
  <c r="D1780" i="16"/>
  <c r="H1780" i="16"/>
  <c r="E2256" i="16"/>
  <c r="I2256" i="16"/>
  <c r="E2435" i="16"/>
  <c r="H2435" i="16"/>
  <c r="I811" i="16"/>
  <c r="D811" i="16"/>
  <c r="G811" i="16"/>
  <c r="H811" i="16"/>
  <c r="F811" i="16"/>
  <c r="I827" i="16"/>
  <c r="F827" i="16"/>
  <c r="J839" i="16"/>
  <c r="E839" i="16"/>
  <c r="J174" i="16"/>
  <c r="F174" i="16"/>
  <c r="E174" i="16"/>
  <c r="D174" i="16"/>
  <c r="I174" i="16"/>
  <c r="H174" i="16"/>
  <c r="G174" i="16"/>
  <c r="G234" i="16"/>
  <c r="F429" i="16"/>
  <c r="G429" i="16"/>
  <c r="H429" i="16"/>
  <c r="I429" i="16"/>
  <c r="D827" i="16"/>
  <c r="F610" i="16"/>
  <c r="H2324" i="16"/>
  <c r="E2400" i="16"/>
  <c r="E8" i="16"/>
  <c r="J429" i="16"/>
  <c r="J827" i="16"/>
  <c r="G742" i="16"/>
  <c r="D742" i="16"/>
  <c r="H742" i="16"/>
  <c r="F742" i="16"/>
  <c r="I742" i="16"/>
  <c r="J742" i="16"/>
  <c r="E742" i="16"/>
  <c r="J1647" i="16"/>
  <c r="I1647" i="16"/>
  <c r="H1647" i="16"/>
  <c r="G1647" i="16"/>
  <c r="D2335" i="16"/>
  <c r="J2335" i="16"/>
  <c r="E2335" i="16"/>
  <c r="D2466" i="16"/>
  <c r="G2466" i="16"/>
  <c r="H2466" i="16"/>
  <c r="F2466" i="16"/>
  <c r="I2466" i="16"/>
  <c r="E2309" i="16"/>
  <c r="F2309" i="16"/>
  <c r="I2309" i="16"/>
  <c r="G2309" i="16"/>
  <c r="I1235" i="16"/>
  <c r="E1235" i="16"/>
  <c r="E37" i="16"/>
  <c r="H37" i="16"/>
  <c r="I37" i="16"/>
  <c r="J37" i="16"/>
  <c r="F37" i="16"/>
  <c r="F624" i="16"/>
  <c r="E624" i="16"/>
  <c r="H624" i="16"/>
  <c r="G624" i="16"/>
  <c r="D624" i="16"/>
  <c r="E1485" i="16"/>
  <c r="D1485" i="16"/>
  <c r="F1485" i="16"/>
  <c r="G1485" i="16"/>
  <c r="I1517" i="16"/>
  <c r="E1517" i="16"/>
  <c r="U1517" i="16" s="1"/>
  <c r="H1517" i="16"/>
  <c r="G1517" i="16"/>
  <c r="G2249" i="16"/>
  <c r="D2249" i="16"/>
  <c r="H2249" i="16"/>
  <c r="J2249" i="16"/>
  <c r="F2249" i="16"/>
  <c r="H194" i="16"/>
  <c r="G194" i="16"/>
  <c r="I194" i="16"/>
  <c r="J194" i="16"/>
  <c r="J1188" i="16"/>
  <c r="D1188" i="16"/>
  <c r="H1188" i="16"/>
  <c r="F1188" i="16"/>
  <c r="I1188" i="16"/>
  <c r="E1188" i="16"/>
  <c r="G1188" i="16"/>
  <c r="I2090" i="16"/>
  <c r="J2090" i="16"/>
  <c r="F2090" i="16"/>
  <c r="H2090" i="16"/>
  <c r="D2161" i="16"/>
  <c r="F2161" i="16"/>
  <c r="J2161" i="16"/>
  <c r="H2161" i="16"/>
  <c r="I2161" i="16"/>
  <c r="E2161" i="16"/>
  <c r="G2161" i="16"/>
  <c r="D1287" i="16"/>
  <c r="H1287" i="16"/>
  <c r="F1287" i="16"/>
  <c r="I1411" i="16"/>
  <c r="F1411" i="16"/>
  <c r="H1411" i="16"/>
  <c r="G1411" i="16"/>
  <c r="J1411" i="16"/>
  <c r="J1948" i="16"/>
  <c r="I1948" i="16"/>
  <c r="D1948" i="16"/>
  <c r="G1948" i="16"/>
  <c r="F1948" i="16"/>
  <c r="G2090" i="16"/>
  <c r="G117" i="16"/>
  <c r="I234" i="16"/>
  <c r="I610" i="16"/>
  <c r="I2324" i="16"/>
  <c r="E1009" i="16"/>
  <c r="H2400" i="16"/>
  <c r="D1528" i="16"/>
  <c r="D8" i="16"/>
  <c r="U8" i="16" s="1"/>
  <c r="E429" i="16"/>
  <c r="G1235" i="16"/>
  <c r="E2371" i="16"/>
  <c r="H2371" i="16"/>
  <c r="G2371" i="16"/>
  <c r="H1461" i="16"/>
  <c r="D1461" i="16"/>
  <c r="U1461" i="16" s="1"/>
  <c r="F1461" i="16"/>
  <c r="F2336" i="16"/>
  <c r="J2336" i="16"/>
  <c r="D2336" i="16"/>
  <c r="I2336" i="16"/>
  <c r="H2336" i="16"/>
  <c r="I1195" i="16"/>
  <c r="J1195" i="16"/>
  <c r="H1195" i="16"/>
  <c r="F1195" i="16"/>
  <c r="D1195" i="16"/>
  <c r="E1195" i="16"/>
  <c r="G1195" i="16"/>
  <c r="I1998" i="16"/>
  <c r="F1998" i="16"/>
  <c r="E1998" i="16"/>
  <c r="U1998" i="16" s="1"/>
  <c r="G1998" i="16"/>
  <c r="F2025" i="16"/>
  <c r="I2025" i="16"/>
  <c r="D2025" i="16"/>
  <c r="E2025" i="16"/>
  <c r="G2025" i="16"/>
  <c r="J2025" i="16"/>
  <c r="H2025" i="16"/>
  <c r="F2207" i="16"/>
  <c r="J2207" i="16"/>
  <c r="I2207" i="16"/>
  <c r="D2207" i="16"/>
  <c r="G2207" i="16"/>
  <c r="E2340" i="16"/>
  <c r="I2340" i="16"/>
  <c r="D2340" i="16"/>
  <c r="U2340" i="16" s="1"/>
  <c r="H2340" i="16"/>
  <c r="E780" i="16"/>
  <c r="D780" i="16"/>
  <c r="J73" i="16"/>
  <c r="F73" i="16"/>
  <c r="I73" i="16"/>
  <c r="D73" i="16"/>
  <c r="E73" i="16"/>
  <c r="H73" i="16"/>
  <c r="G73" i="16"/>
  <c r="E1772" i="16"/>
  <c r="U1772" i="16" s="1"/>
  <c r="H1772" i="16"/>
  <c r="F1772" i="16"/>
  <c r="I1772" i="16"/>
  <c r="G1772" i="16"/>
  <c r="J1833" i="16"/>
  <c r="D1833" i="16"/>
  <c r="E1833" i="16"/>
  <c r="I1833" i="16"/>
  <c r="D2286" i="16"/>
  <c r="I2286" i="16"/>
  <c r="H2286" i="16"/>
  <c r="E2286" i="16"/>
  <c r="J2286" i="16"/>
  <c r="F2286" i="16"/>
  <c r="G2286" i="16"/>
  <c r="H559" i="16"/>
  <c r="J559" i="16"/>
  <c r="I559" i="16"/>
  <c r="E559" i="16"/>
  <c r="F559" i="16"/>
  <c r="D559" i="16"/>
  <c r="U559" i="16" s="1"/>
  <c r="G559" i="16"/>
  <c r="D2189" i="16"/>
  <c r="G2189" i="16"/>
  <c r="F501" i="16"/>
  <c r="J501" i="16"/>
  <c r="D501" i="16"/>
  <c r="I501" i="16"/>
  <c r="E501" i="16"/>
  <c r="H501" i="16"/>
  <c r="G501" i="16"/>
  <c r="I1655" i="16"/>
  <c r="H1655" i="16"/>
  <c r="G1655" i="16"/>
  <c r="J1655" i="16"/>
  <c r="F1655" i="16"/>
  <c r="D1957" i="16"/>
  <c r="F1957" i="16"/>
  <c r="H1957" i="16"/>
  <c r="I1957" i="16"/>
  <c r="G1957" i="16"/>
  <c r="J1957" i="16"/>
  <c r="E1957" i="16"/>
  <c r="U1957" i="16" s="1"/>
  <c r="I2019" i="16"/>
  <c r="D2019" i="16"/>
  <c r="E2019" i="16"/>
  <c r="D157" i="16"/>
  <c r="I157" i="16"/>
  <c r="J157" i="16"/>
  <c r="F157" i="16"/>
  <c r="I187" i="16"/>
  <c r="H187" i="16"/>
  <c r="D187" i="16"/>
  <c r="E187" i="16"/>
  <c r="F187" i="16"/>
  <c r="D1026" i="16"/>
  <c r="J1026" i="16"/>
  <c r="D575" i="16"/>
  <c r="H575" i="16"/>
  <c r="J575" i="16"/>
  <c r="I1018" i="16"/>
  <c r="E1018" i="16"/>
  <c r="D1018" i="16"/>
  <c r="F1018" i="16"/>
  <c r="H1018" i="16"/>
  <c r="J1018" i="16"/>
  <c r="J1636" i="16"/>
  <c r="F1636" i="16"/>
  <c r="E1872" i="16"/>
  <c r="G1872" i="16"/>
  <c r="I1872" i="16"/>
  <c r="J2140" i="16"/>
  <c r="F2140" i="16"/>
  <c r="H2140" i="16"/>
  <c r="F1347" i="16"/>
  <c r="D1347" i="16"/>
  <c r="I1347" i="16"/>
  <c r="J1347" i="16"/>
  <c r="E1347" i="16"/>
  <c r="H1347" i="16"/>
  <c r="F807" i="16"/>
  <c r="H807" i="16"/>
  <c r="D1358" i="16"/>
  <c r="E1358" i="16"/>
  <c r="J1358" i="16"/>
  <c r="I1358" i="16"/>
  <c r="H347" i="16"/>
  <c r="D347" i="16"/>
  <c r="F1817" i="16"/>
  <c r="D1817" i="16"/>
  <c r="H226" i="16"/>
  <c r="I226" i="16"/>
  <c r="J226" i="16"/>
  <c r="F226" i="16"/>
  <c r="D226" i="16"/>
  <c r="D450" i="16"/>
  <c r="F247" i="16"/>
  <c r="I247" i="16"/>
  <c r="D1171" i="16"/>
  <c r="H1171" i="16"/>
  <c r="F1171" i="16"/>
  <c r="G1171" i="16"/>
  <c r="I1171" i="16"/>
  <c r="E1171" i="16"/>
  <c r="J1171" i="16"/>
  <c r="H1979" i="16"/>
  <c r="J1979" i="16"/>
  <c r="E1979" i="16"/>
  <c r="G2193" i="16"/>
  <c r="J2193" i="16"/>
  <c r="D2193" i="16"/>
  <c r="I2193" i="16"/>
  <c r="E2193" i="16"/>
  <c r="U2193" i="16" s="1"/>
  <c r="H2193" i="16"/>
  <c r="F2193" i="16"/>
  <c r="G690" i="16"/>
  <c r="F690" i="16"/>
  <c r="D690" i="16"/>
  <c r="E690" i="16"/>
  <c r="H690" i="16"/>
  <c r="I690" i="16"/>
  <c r="J690" i="16"/>
  <c r="G1253" i="16"/>
  <c r="F1253" i="16"/>
  <c r="J1308" i="16"/>
  <c r="E1308" i="16"/>
  <c r="I1308" i="16"/>
  <c r="H1308" i="16"/>
  <c r="F1308" i="16"/>
  <c r="D1308" i="16"/>
  <c r="U1308" i="16" s="1"/>
  <c r="I1329" i="16"/>
  <c r="F1378" i="16"/>
  <c r="J1378" i="16"/>
  <c r="G1378" i="16"/>
  <c r="I1378" i="16"/>
  <c r="D1378" i="16"/>
  <c r="J1445" i="16"/>
  <c r="F1445" i="16"/>
  <c r="I1445" i="16"/>
  <c r="F1453" i="16"/>
  <c r="D1453" i="16"/>
  <c r="E1453" i="16"/>
  <c r="I1453" i="16"/>
  <c r="H1742" i="16"/>
  <c r="D1742" i="16"/>
  <c r="E1742" i="16"/>
  <c r="I1742" i="16"/>
  <c r="F1795" i="16"/>
  <c r="D1795" i="16"/>
  <c r="E1795" i="16"/>
  <c r="D1963" i="16"/>
  <c r="I1963" i="16"/>
  <c r="F1963" i="16"/>
  <c r="J1963" i="16"/>
  <c r="E1963" i="16"/>
  <c r="U1963" i="16" s="1"/>
  <c r="G2021" i="16"/>
  <c r="J2021" i="16"/>
  <c r="H2021" i="16"/>
  <c r="I2021" i="16"/>
  <c r="D2021" i="16"/>
  <c r="F2021" i="16"/>
  <c r="E2021" i="16"/>
  <c r="H2383" i="16"/>
  <c r="F2383" i="16"/>
  <c r="J2383" i="16"/>
  <c r="D2383" i="16"/>
  <c r="I2383" i="16"/>
  <c r="E2383" i="16"/>
  <c r="U2383" i="16" s="1"/>
  <c r="I48" i="16"/>
  <c r="D48" i="16"/>
  <c r="D764" i="16"/>
  <c r="J2177" i="16"/>
  <c r="F2177" i="16"/>
  <c r="F2448" i="16"/>
  <c r="J2448" i="16"/>
  <c r="D350" i="16"/>
  <c r="U350" i="16" s="1"/>
  <c r="H350" i="16"/>
  <c r="E580" i="16"/>
  <c r="F580" i="16"/>
  <c r="H580" i="16"/>
  <c r="J580" i="16"/>
  <c r="D580" i="16"/>
  <c r="U580" i="16" s="1"/>
  <c r="I580" i="16"/>
  <c r="I677" i="16"/>
  <c r="F677" i="16"/>
  <c r="E677" i="16"/>
  <c r="D735" i="16"/>
  <c r="I735" i="16"/>
  <c r="F735" i="16"/>
  <c r="J735" i="16"/>
  <c r="H735" i="16"/>
  <c r="E735" i="16"/>
  <c r="E815" i="16"/>
  <c r="J815" i="16"/>
  <c r="F815" i="16"/>
  <c r="F1220" i="16"/>
  <c r="J1426" i="16"/>
  <c r="F1426" i="16"/>
  <c r="E1426" i="16"/>
  <c r="I1426" i="16"/>
  <c r="D1426" i="16"/>
  <c r="U1426" i="16" s="1"/>
  <c r="F2101" i="16"/>
  <c r="E2101" i="16"/>
  <c r="U2101" i="16" s="1"/>
  <c r="I2101" i="16"/>
  <c r="H2101" i="16"/>
  <c r="F2264" i="16"/>
  <c r="I2264" i="16"/>
  <c r="H2264" i="16"/>
  <c r="D2264" i="16"/>
  <c r="E2264" i="16"/>
  <c r="J2264" i="16"/>
  <c r="G2264" i="16"/>
  <c r="E2396" i="16"/>
  <c r="D2396" i="16"/>
  <c r="G1154" i="16"/>
  <c r="D1154" i="16"/>
  <c r="I1154" i="16"/>
  <c r="H1154" i="16"/>
  <c r="F1154" i="16"/>
  <c r="E1154" i="16"/>
  <c r="J1154" i="16"/>
  <c r="J2127" i="16"/>
  <c r="H2127" i="16"/>
  <c r="E2127" i="16"/>
  <c r="G2127" i="16"/>
  <c r="F2127" i="16"/>
  <c r="D2127" i="16"/>
  <c r="I2127" i="16"/>
  <c r="H557" i="16"/>
  <c r="F557" i="16"/>
  <c r="I557" i="16"/>
  <c r="D557" i="16"/>
  <c r="J557" i="16"/>
  <c r="G557" i="16"/>
  <c r="E557" i="16"/>
  <c r="F623" i="16"/>
  <c r="F829" i="16"/>
  <c r="D829" i="16"/>
  <c r="U829" i="16" s="1"/>
  <c r="J829" i="16"/>
  <c r="H829" i="16"/>
  <c r="I829" i="16"/>
  <c r="F853" i="16"/>
  <c r="H853" i="16"/>
  <c r="G1014" i="16"/>
  <c r="H1014" i="16"/>
  <c r="F1014" i="16"/>
  <c r="E1014" i="16"/>
  <c r="I1014" i="16"/>
  <c r="J1014" i="16"/>
  <c r="D1014" i="16"/>
  <c r="F1022" i="16"/>
  <c r="E1022" i="16"/>
  <c r="J1022" i="16"/>
  <c r="D1022" i="16"/>
  <c r="H1022" i="16"/>
  <c r="I1022" i="16"/>
  <c r="H1491" i="16"/>
  <c r="F1491" i="16"/>
  <c r="I1491" i="16"/>
  <c r="D1491" i="16"/>
  <c r="G1491" i="16"/>
  <c r="E1491" i="16"/>
  <c r="J1491" i="16"/>
  <c r="F1664" i="16"/>
  <c r="J1664" i="16"/>
  <c r="I2134" i="16"/>
  <c r="F2134" i="16"/>
  <c r="H2134" i="16"/>
  <c r="E2134" i="16"/>
  <c r="F2374" i="16"/>
  <c r="D2374" i="16"/>
  <c r="U2374" i="16" s="1"/>
  <c r="E414" i="16"/>
  <c r="D414" i="16"/>
  <c r="J414" i="16"/>
  <c r="H414" i="16"/>
  <c r="G414" i="16"/>
  <c r="I414" i="16"/>
  <c r="F414" i="16"/>
  <c r="I636" i="16"/>
  <c r="D636" i="16"/>
  <c r="E636" i="16"/>
  <c r="F636" i="16"/>
  <c r="H636" i="16"/>
  <c r="J636" i="16"/>
  <c r="D505" i="16"/>
  <c r="I505" i="16"/>
  <c r="H505" i="16"/>
  <c r="J505" i="16"/>
  <c r="D268" i="16"/>
  <c r="I268" i="16"/>
  <c r="F268" i="16"/>
  <c r="H268" i="16"/>
  <c r="J81" i="16"/>
  <c r="H81" i="16"/>
  <c r="D81" i="16"/>
  <c r="I81" i="16"/>
  <c r="F81" i="16"/>
  <c r="G81" i="16"/>
  <c r="E81" i="16"/>
  <c r="I105" i="16"/>
  <c r="H105" i="16"/>
  <c r="E105" i="16"/>
  <c r="F105" i="16"/>
  <c r="D105" i="16"/>
  <c r="U105" i="16" s="1"/>
  <c r="J105" i="16"/>
  <c r="G268" i="16"/>
  <c r="I504" i="16"/>
  <c r="H504" i="16"/>
  <c r="E504" i="16"/>
  <c r="F504" i="16"/>
  <c r="D504" i="16"/>
  <c r="U504" i="16" s="1"/>
  <c r="J504" i="16"/>
  <c r="F214" i="16"/>
  <c r="D214" i="16"/>
  <c r="I214" i="16"/>
  <c r="J1165" i="16"/>
  <c r="F1165" i="16"/>
  <c r="D1165" i="16"/>
  <c r="H1165" i="16"/>
  <c r="E1165" i="16"/>
  <c r="I1165" i="16"/>
  <c r="H1403" i="16"/>
  <c r="I1403" i="16"/>
  <c r="D1403" i="16"/>
  <c r="J1403" i="16"/>
  <c r="F1403" i="16"/>
  <c r="E1403" i="16"/>
  <c r="I835" i="16"/>
  <c r="J835" i="16"/>
  <c r="E835" i="16"/>
  <c r="H835" i="16"/>
  <c r="F835" i="16"/>
  <c r="D835" i="16"/>
  <c r="F628" i="16"/>
  <c r="J628" i="16"/>
  <c r="H628" i="16"/>
  <c r="D628" i="16"/>
  <c r="E628" i="16"/>
  <c r="I628" i="16"/>
  <c r="G636" i="16"/>
  <c r="G1358" i="16"/>
  <c r="H1366" i="16"/>
  <c r="I1366" i="16"/>
  <c r="I1510" i="16"/>
  <c r="J1510" i="16"/>
  <c r="G1788" i="16"/>
  <c r="D1821" i="16"/>
  <c r="J1821" i="16"/>
  <c r="I1821" i="16"/>
  <c r="E1821" i="16"/>
  <c r="H1821" i="16"/>
  <c r="G1959" i="16"/>
  <c r="E1959" i="16"/>
  <c r="F1959" i="16"/>
  <c r="D1959" i="16"/>
  <c r="J1959" i="16"/>
  <c r="I1959" i="16"/>
  <c r="H1959" i="16"/>
  <c r="E2203" i="16"/>
  <c r="I2203" i="16"/>
  <c r="F2203" i="16"/>
  <c r="F2252" i="16"/>
  <c r="J2252" i="16"/>
  <c r="E2252" i="16"/>
  <c r="I2252" i="16"/>
  <c r="D2252" i="16"/>
  <c r="U2252" i="16" s="1"/>
  <c r="H2252" i="16"/>
  <c r="D2375" i="16"/>
  <c r="E2375" i="16"/>
  <c r="F2375" i="16"/>
  <c r="G2375" i="16"/>
  <c r="D1184" i="16"/>
  <c r="F1184" i="16"/>
  <c r="J1184" i="16"/>
  <c r="H1184" i="16"/>
  <c r="I1184" i="16"/>
  <c r="E1184" i="16"/>
  <c r="G1184" i="16"/>
  <c r="H2392" i="16"/>
  <c r="D2392" i="16"/>
  <c r="I2392" i="16"/>
  <c r="J2392" i="16"/>
  <c r="F2392" i="16"/>
  <c r="E2392" i="16"/>
  <c r="F768" i="16"/>
  <c r="H768" i="16"/>
  <c r="E768" i="16"/>
  <c r="I768" i="16"/>
  <c r="D768" i="16"/>
  <c r="J768" i="16"/>
  <c r="F776" i="16"/>
  <c r="H776" i="16"/>
  <c r="J776" i="16"/>
  <c r="J803" i="16"/>
  <c r="H803" i="16"/>
  <c r="D803" i="16"/>
  <c r="F803" i="16"/>
  <c r="I803" i="16"/>
  <c r="E803" i="16"/>
  <c r="J1236" i="16"/>
  <c r="D1236" i="16"/>
  <c r="I1236" i="16"/>
  <c r="H1236" i="16"/>
  <c r="H1309" i="16"/>
  <c r="F1309" i="16"/>
  <c r="D1309" i="16"/>
  <c r="E1309" i="16"/>
  <c r="D1407" i="16"/>
  <c r="H1407" i="16"/>
  <c r="J1407" i="16"/>
  <c r="E1407" i="16"/>
  <c r="F1407" i="16"/>
  <c r="I1407" i="16"/>
  <c r="H2079" i="16"/>
  <c r="J2079" i="16"/>
  <c r="E2086" i="16"/>
  <c r="D2086" i="16"/>
  <c r="J2086" i="16"/>
  <c r="H2086" i="16"/>
  <c r="G2185" i="16"/>
  <c r="E2185" i="16"/>
  <c r="J2185" i="16"/>
  <c r="F2185" i="16"/>
  <c r="H2185" i="16"/>
  <c r="D2185" i="16"/>
  <c r="U2185" i="16" s="1"/>
  <c r="I2185" i="16"/>
  <c r="F2412" i="16"/>
  <c r="I2412" i="16"/>
  <c r="H2412" i="16"/>
  <c r="F161" i="16"/>
  <c r="D161" i="16"/>
  <c r="E161" i="16"/>
  <c r="I161" i="16"/>
  <c r="H161" i="16"/>
  <c r="J161" i="16"/>
  <c r="E277" i="16"/>
  <c r="F277" i="16"/>
  <c r="F460" i="16"/>
  <c r="D460" i="16"/>
  <c r="I460" i="16"/>
  <c r="H460" i="16"/>
  <c r="J460" i="16"/>
  <c r="E460" i="16"/>
  <c r="D529" i="16"/>
  <c r="E529" i="16"/>
  <c r="H529" i="16"/>
  <c r="I529" i="16"/>
  <c r="J529" i="16"/>
  <c r="F529" i="16"/>
  <c r="I1689" i="16"/>
  <c r="G1689" i="16"/>
  <c r="E1689" i="16"/>
  <c r="U1689" i="16" s="1"/>
  <c r="I2433" i="16"/>
  <c r="H2433" i="16"/>
  <c r="H107" i="16"/>
  <c r="D458" i="16"/>
  <c r="I458" i="16"/>
  <c r="E458" i="16"/>
  <c r="H458" i="16"/>
  <c r="F458" i="16"/>
  <c r="G458" i="16"/>
  <c r="J458" i="16"/>
  <c r="D2442" i="16"/>
  <c r="H568" i="16"/>
  <c r="I568" i="16"/>
  <c r="J568" i="16"/>
  <c r="E568" i="16"/>
  <c r="E1409" i="16"/>
  <c r="D1409" i="16"/>
  <c r="F1652" i="16"/>
  <c r="I1678" i="16"/>
  <c r="J1678" i="16"/>
  <c r="E1678" i="16"/>
  <c r="U1678" i="16" s="1"/>
  <c r="H1678" i="16"/>
  <c r="G1678" i="16"/>
  <c r="I2092" i="16"/>
  <c r="D2092" i="16"/>
  <c r="E2092" i="16"/>
  <c r="H2092" i="16"/>
  <c r="J2092" i="16"/>
  <c r="F2092" i="16"/>
  <c r="E300" i="16"/>
  <c r="I300" i="16"/>
  <c r="H300" i="16"/>
  <c r="D300" i="16"/>
  <c r="J300" i="16"/>
  <c r="F300" i="16"/>
  <c r="E796" i="16"/>
  <c r="D796" i="16"/>
  <c r="I796" i="16"/>
  <c r="F796" i="16"/>
  <c r="G796" i="16"/>
  <c r="D71" i="16"/>
  <c r="J71" i="16"/>
  <c r="I71" i="16"/>
  <c r="F71" i="16"/>
  <c r="H71" i="16"/>
  <c r="E522" i="16"/>
  <c r="F522" i="16"/>
  <c r="I522" i="16"/>
  <c r="D604" i="16"/>
  <c r="D398" i="16"/>
  <c r="E398" i="16"/>
  <c r="J373" i="16"/>
  <c r="F373" i="16"/>
  <c r="H373" i="16"/>
  <c r="E95" i="16"/>
  <c r="I95" i="16"/>
  <c r="F95" i="16"/>
  <c r="H95" i="16"/>
  <c r="D60" i="16"/>
  <c r="E60" i="16"/>
  <c r="H60" i="16"/>
  <c r="I60" i="16"/>
  <c r="D96" i="16"/>
  <c r="H96" i="16"/>
  <c r="E96" i="16"/>
  <c r="G96" i="16"/>
  <c r="I96" i="16"/>
  <c r="F96" i="16"/>
  <c r="J96" i="16"/>
  <c r="F1203" i="16"/>
  <c r="I1203" i="16"/>
  <c r="J1203" i="16"/>
  <c r="E1203" i="16"/>
  <c r="D1203" i="16"/>
  <c r="H1203" i="16"/>
  <c r="I2431" i="16"/>
  <c r="E2431" i="16"/>
  <c r="H2431" i="16"/>
  <c r="J2431" i="16"/>
  <c r="D2431" i="16"/>
  <c r="F2431" i="16"/>
  <c r="D1971" i="16"/>
  <c r="E1274" i="16"/>
  <c r="H1274" i="16"/>
  <c r="J1274" i="16"/>
  <c r="F1274" i="16"/>
  <c r="I1274" i="16"/>
  <c r="D1274" i="16"/>
  <c r="D698" i="16"/>
  <c r="I698" i="16"/>
  <c r="H698" i="16"/>
  <c r="F698" i="16"/>
  <c r="J698" i="16"/>
  <c r="E698" i="16"/>
  <c r="H1249" i="16"/>
  <c r="J1437" i="16"/>
  <c r="D1437" i="16"/>
  <c r="I1437" i="16"/>
  <c r="H1437" i="16"/>
  <c r="F1437" i="16"/>
  <c r="E1437" i="16"/>
  <c r="E1465" i="16"/>
  <c r="D1465" i="16"/>
  <c r="I1465" i="16"/>
  <c r="H1465" i="16"/>
  <c r="J1465" i="16"/>
  <c r="F1465" i="16"/>
  <c r="J2419" i="16"/>
  <c r="F2419" i="16"/>
  <c r="H2419" i="16"/>
  <c r="E2419" i="16"/>
  <c r="G505" i="16"/>
  <c r="F102" i="16"/>
  <c r="J102" i="16"/>
  <c r="E172" i="16"/>
  <c r="D172" i="16"/>
  <c r="J172" i="16"/>
  <c r="I172" i="16"/>
  <c r="F172" i="16"/>
  <c r="G172" i="16"/>
  <c r="H172" i="16"/>
  <c r="G347" i="16"/>
  <c r="I2388" i="16"/>
  <c r="J2388" i="16"/>
  <c r="F2388" i="16"/>
  <c r="H2388" i="16"/>
  <c r="D2388" i="16"/>
  <c r="E2388" i="16"/>
  <c r="E661" i="16"/>
  <c r="I661" i="16"/>
  <c r="F661" i="16"/>
  <c r="H661" i="16"/>
  <c r="D1228" i="16"/>
  <c r="F1228" i="16"/>
  <c r="E1228" i="16"/>
  <c r="E649" i="16"/>
  <c r="J649" i="16"/>
  <c r="H649" i="16"/>
  <c r="I649" i="16"/>
  <c r="D649" i="16"/>
  <c r="U649" i="16" s="1"/>
  <c r="F649" i="16"/>
  <c r="E792" i="16"/>
  <c r="J792" i="16"/>
  <c r="I792" i="16"/>
  <c r="D792" i="16"/>
  <c r="E2075" i="16"/>
  <c r="I2075" i="16"/>
  <c r="G2140" i="16"/>
  <c r="J2257" i="16"/>
  <c r="H2257" i="16"/>
  <c r="D2257" i="16"/>
  <c r="I2257" i="16"/>
  <c r="F2257" i="16"/>
  <c r="E2257" i="16"/>
  <c r="G2392" i="16"/>
  <c r="G2408" i="16"/>
  <c r="I2408" i="16"/>
  <c r="F656" i="16"/>
  <c r="H1489" i="16"/>
  <c r="I1009" i="16"/>
  <c r="G1009" i="16"/>
  <c r="J2441" i="16"/>
  <c r="D2441" i="16"/>
  <c r="G2441" i="16"/>
  <c r="E2441" i="16"/>
  <c r="F2441" i="16"/>
  <c r="H2441" i="16"/>
  <c r="I2441" i="16"/>
  <c r="F1489" i="16"/>
  <c r="D1489" i="16"/>
  <c r="G1489" i="16"/>
  <c r="J421" i="16"/>
  <c r="H1008" i="16"/>
  <c r="D1008" i="16"/>
  <c r="F1008" i="16"/>
  <c r="G1008" i="16"/>
  <c r="I1008" i="16"/>
  <c r="E1008" i="16"/>
  <c r="J1008" i="16"/>
  <c r="D1929" i="16"/>
  <c r="F1929" i="16"/>
  <c r="E1929" i="16"/>
  <c r="H1929" i="16"/>
  <c r="D1422" i="16"/>
  <c r="J1422" i="16"/>
  <c r="F1422" i="16"/>
  <c r="I1422" i="16"/>
  <c r="E1422" i="16"/>
  <c r="H1422" i="16"/>
  <c r="G1422" i="16"/>
  <c r="F942" i="16"/>
  <c r="H942" i="16"/>
  <c r="G942" i="16"/>
  <c r="J942" i="16"/>
  <c r="E980" i="16"/>
  <c r="H980" i="16"/>
  <c r="I980" i="16"/>
  <c r="F980" i="16"/>
  <c r="J980" i="16"/>
  <c r="D980" i="16"/>
  <c r="G980" i="16"/>
  <c r="E1093" i="16"/>
  <c r="J1093" i="16"/>
  <c r="I1093" i="16"/>
  <c r="F1093" i="16"/>
  <c r="H1093" i="16"/>
  <c r="D1093" i="16"/>
  <c r="H1380" i="16"/>
  <c r="I1380" i="16"/>
  <c r="F1380" i="16"/>
  <c r="J1380" i="16"/>
  <c r="E1380" i="16"/>
  <c r="D1380" i="16"/>
  <c r="H265" i="16"/>
  <c r="G265" i="16"/>
  <c r="J163" i="16"/>
  <c r="E163" i="16"/>
  <c r="H163" i="16"/>
  <c r="D163" i="16"/>
  <c r="F163" i="16"/>
  <c r="G163" i="16"/>
  <c r="I163" i="16"/>
  <c r="E325" i="16"/>
  <c r="I325" i="16"/>
  <c r="D325" i="16"/>
  <c r="F325" i="16"/>
  <c r="H325" i="16"/>
  <c r="J325" i="16"/>
  <c r="F2395" i="16"/>
  <c r="I2395" i="16"/>
  <c r="H2395" i="16"/>
  <c r="D2395" i="16"/>
  <c r="G2395" i="16"/>
  <c r="J2395" i="16"/>
  <c r="E2395" i="16"/>
  <c r="J89" i="16"/>
  <c r="E89" i="16"/>
  <c r="D89" i="16"/>
  <c r="I89" i="16"/>
  <c r="G89" i="16"/>
  <c r="F89" i="16"/>
  <c r="H89" i="16"/>
  <c r="E385" i="16"/>
  <c r="J385" i="16"/>
  <c r="H385" i="16"/>
  <c r="F385" i="16"/>
  <c r="I385" i="16"/>
  <c r="D385" i="16"/>
  <c r="G385" i="16"/>
  <c r="E1489" i="16"/>
  <c r="J1489" i="16"/>
  <c r="J1342" i="16"/>
  <c r="D1342" i="16"/>
  <c r="G1342" i="16"/>
  <c r="F1342" i="16"/>
  <c r="D525" i="16"/>
  <c r="D1715" i="16"/>
  <c r="H1715" i="16"/>
  <c r="G1715" i="16"/>
  <c r="F1715" i="16"/>
  <c r="J1715" i="16"/>
  <c r="I1715" i="16"/>
  <c r="E1715" i="16"/>
  <c r="G1974" i="16"/>
  <c r="F1974" i="16"/>
  <c r="I1974" i="16"/>
  <c r="E1974" i="16"/>
  <c r="E397" i="16"/>
  <c r="I397" i="16"/>
  <c r="D397" i="16"/>
  <c r="U397" i="16" s="1"/>
  <c r="G1591" i="16"/>
  <c r="E1591" i="16"/>
  <c r="J1591" i="16"/>
  <c r="D1591" i="16"/>
  <c r="U1591" i="16" s="1"/>
  <c r="H1591" i="16"/>
  <c r="F1591" i="16"/>
  <c r="I1591" i="16"/>
  <c r="F2003" i="16"/>
  <c r="J2003" i="16"/>
  <c r="E2003" i="16"/>
  <c r="D2003" i="16"/>
  <c r="G2003" i="16"/>
  <c r="H2003" i="16"/>
  <c r="I2003" i="16"/>
  <c r="D471" i="16"/>
  <c r="G471" i="16"/>
  <c r="I489" i="16"/>
  <c r="G489" i="16"/>
  <c r="E489" i="16"/>
  <c r="H489" i="16"/>
  <c r="J489" i="16"/>
  <c r="F489" i="16"/>
  <c r="D489" i="16"/>
  <c r="U489" i="16" s="1"/>
  <c r="I421" i="16"/>
  <c r="D421" i="16"/>
  <c r="E421" i="16"/>
  <c r="H421" i="16"/>
  <c r="D942" i="16"/>
  <c r="U942" i="16" s="1"/>
  <c r="J1570" i="16"/>
  <c r="E1570" i="16"/>
  <c r="H1570" i="16"/>
  <c r="G1570" i="16"/>
  <c r="F1570" i="16"/>
  <c r="D1570" i="16"/>
  <c r="I1570" i="16"/>
  <c r="E1658" i="16"/>
  <c r="G1658" i="16"/>
  <c r="H1658" i="16"/>
  <c r="D1658" i="16"/>
  <c r="I1658" i="16"/>
  <c r="J1658" i="16"/>
  <c r="F1658" i="16"/>
  <c r="J1722" i="16"/>
  <c r="I1722" i="16"/>
  <c r="H1722" i="16"/>
  <c r="D1722" i="16"/>
  <c r="G1722" i="16"/>
  <c r="F1722" i="16"/>
  <c r="E1722" i="16"/>
  <c r="D2054" i="16"/>
  <c r="J2054" i="16"/>
  <c r="H2054" i="16"/>
  <c r="E2054" i="16"/>
  <c r="I2054" i="16"/>
  <c r="F2054" i="16"/>
  <c r="D656" i="16"/>
  <c r="E656" i="16"/>
  <c r="J656" i="16"/>
  <c r="I290" i="16"/>
  <c r="J290" i="16"/>
  <c r="E290" i="16"/>
  <c r="H290" i="16"/>
  <c r="D290" i="16"/>
  <c r="F290" i="16"/>
  <c r="E263" i="16"/>
  <c r="F263" i="16"/>
  <c r="J263" i="16"/>
  <c r="D263" i="16"/>
  <c r="I263" i="16"/>
  <c r="H263" i="16"/>
  <c r="J1384" i="16"/>
  <c r="D1384" i="16"/>
  <c r="E1384" i="16"/>
  <c r="F1384" i="16"/>
  <c r="I1384" i="16"/>
  <c r="H1384" i="16"/>
  <c r="J178" i="16"/>
  <c r="I178" i="16"/>
  <c r="H178" i="16"/>
  <c r="E178" i="16"/>
  <c r="D178" i="16"/>
  <c r="F178" i="16"/>
  <c r="I366" i="16"/>
  <c r="F366" i="16"/>
  <c r="E366" i="16"/>
  <c r="J366" i="16"/>
  <c r="D366" i="16"/>
  <c r="H366" i="16"/>
  <c r="J27" i="16"/>
  <c r="I27" i="16"/>
  <c r="H27" i="16"/>
  <c r="F27" i="16"/>
  <c r="D27" i="16"/>
  <c r="E27" i="16"/>
  <c r="G27" i="16"/>
  <c r="J482" i="16"/>
  <c r="E482" i="16"/>
  <c r="I482" i="16"/>
  <c r="D482" i="16"/>
  <c r="U482" i="16" s="1"/>
  <c r="F482" i="16"/>
  <c r="H482" i="16"/>
  <c r="G525" i="16"/>
  <c r="U2268" i="16"/>
  <c r="U1145" i="16"/>
  <c r="U2076" i="16"/>
  <c r="U2333" i="16"/>
  <c r="U1619" i="16"/>
  <c r="U1115" i="16"/>
  <c r="U1887" i="16"/>
  <c r="U1688" i="16"/>
  <c r="U195" i="16"/>
  <c r="U2243" i="16"/>
  <c r="U203" i="16"/>
  <c r="U2267" i="16"/>
  <c r="U2464" i="16"/>
  <c r="U148" i="16"/>
  <c r="U116" i="16"/>
  <c r="U804" i="16"/>
  <c r="U2038" i="16"/>
  <c r="A27" i="10"/>
  <c r="U1495" i="16"/>
  <c r="B51" i="4"/>
  <c r="A36" i="10" s="1"/>
  <c r="B45" i="4"/>
  <c r="A31" i="10" s="1"/>
  <c r="U2366" i="16"/>
  <c r="U199" i="16"/>
  <c r="U2293" i="16"/>
  <c r="I2085" i="16"/>
  <c r="E471" i="16"/>
  <c r="F471" i="16"/>
  <c r="J471" i="16"/>
  <c r="H471" i="16"/>
  <c r="I471" i="16"/>
  <c r="D265" i="16"/>
  <c r="E265" i="16"/>
  <c r="J265" i="16"/>
  <c r="I265" i="16"/>
  <c r="F265" i="16"/>
  <c r="I525" i="16"/>
  <c r="J525" i="16"/>
  <c r="E525" i="16"/>
  <c r="H525" i="16"/>
  <c r="F525" i="16"/>
  <c r="D33" i="16"/>
  <c r="I33" i="16"/>
  <c r="F33" i="16"/>
  <c r="G33" i="16"/>
  <c r="J33" i="16"/>
  <c r="J107" i="16"/>
  <c r="D107" i="16"/>
  <c r="G107" i="16"/>
  <c r="I107" i="16"/>
  <c r="E107" i="16"/>
  <c r="F107" i="16"/>
  <c r="J596" i="16"/>
  <c r="D596" i="16"/>
  <c r="F596" i="16"/>
  <c r="G596" i="16"/>
  <c r="I596" i="16"/>
  <c r="E596" i="16"/>
  <c r="E2406" i="16"/>
  <c r="D2406" i="16"/>
  <c r="J2406" i="16"/>
  <c r="H2406" i="16"/>
  <c r="I2406" i="16"/>
  <c r="F2406" i="16"/>
  <c r="G604" i="16"/>
  <c r="I604" i="16"/>
  <c r="E604" i="16"/>
  <c r="J604" i="16"/>
  <c r="H604" i="16"/>
  <c r="G450" i="16"/>
  <c r="E450" i="16"/>
  <c r="F450" i="16"/>
  <c r="J450" i="16"/>
  <c r="I450" i="16"/>
  <c r="H450" i="16"/>
  <c r="G1249" i="16"/>
  <c r="F1249" i="16"/>
  <c r="D1249" i="16"/>
  <c r="I1249" i="16"/>
  <c r="J1249" i="16"/>
  <c r="E1249" i="16"/>
  <c r="J1980" i="16"/>
  <c r="E1980" i="16"/>
  <c r="F1980" i="16"/>
  <c r="H1980" i="16"/>
  <c r="D1980" i="16"/>
  <c r="G1980" i="16"/>
  <c r="G1813" i="16"/>
  <c r="H1813" i="16"/>
  <c r="D1813" i="16"/>
  <c r="J1813" i="16"/>
  <c r="I1813" i="16"/>
  <c r="G438" i="16"/>
  <c r="H438" i="16"/>
  <c r="D438" i="16"/>
  <c r="J438" i="16"/>
  <c r="I438" i="16"/>
  <c r="F438" i="16"/>
  <c r="E438" i="16"/>
  <c r="E724" i="16"/>
  <c r="G724" i="16"/>
  <c r="D724" i="16"/>
  <c r="U724" i="16" s="1"/>
  <c r="J724" i="16"/>
  <c r="H724" i="16"/>
  <c r="I769" i="16"/>
  <c r="H769" i="16"/>
  <c r="G769" i="16"/>
  <c r="E769" i="16"/>
  <c r="D769" i="16"/>
  <c r="F769" i="16"/>
  <c r="J2065" i="16"/>
  <c r="H2065" i="16"/>
  <c r="D2065" i="16"/>
  <c r="G2065" i="16"/>
  <c r="I2065" i="16"/>
  <c r="D2187" i="16"/>
  <c r="H2187" i="16"/>
  <c r="E2187" i="16"/>
  <c r="F2187" i="16"/>
  <c r="G2187" i="16"/>
  <c r="J2187" i="16"/>
  <c r="I2187" i="16"/>
  <c r="G1097" i="16"/>
  <c r="D1097" i="16"/>
  <c r="F1097" i="16"/>
  <c r="H1097" i="16"/>
  <c r="J1097" i="16"/>
  <c r="I2442" i="16"/>
  <c r="H2442" i="16"/>
  <c r="E2442" i="16"/>
  <c r="J2442" i="16"/>
  <c r="F2442" i="16"/>
  <c r="D845" i="16"/>
  <c r="E845" i="16"/>
  <c r="I845" i="16"/>
  <c r="H845" i="16"/>
  <c r="J845" i="16"/>
  <c r="G1397" i="16"/>
  <c r="D1397" i="16"/>
  <c r="H1397" i="16"/>
  <c r="E1397" i="16"/>
  <c r="F1397" i="16"/>
  <c r="I1397" i="16"/>
  <c r="E1652" i="16"/>
  <c r="D1652" i="16"/>
  <c r="J1652" i="16"/>
  <c r="G1652" i="16"/>
  <c r="H1652" i="16"/>
  <c r="G764" i="16"/>
  <c r="J764" i="16"/>
  <c r="E764" i="16"/>
  <c r="I764" i="16"/>
  <c r="F764" i="16"/>
  <c r="H764" i="16"/>
  <c r="G821" i="16"/>
  <c r="I821" i="16"/>
  <c r="E821" i="16"/>
  <c r="J821" i="16"/>
  <c r="D821" i="16"/>
  <c r="U821" i="16" s="1"/>
  <c r="F821" i="16"/>
  <c r="H841" i="16"/>
  <c r="E841" i="16"/>
  <c r="D841" i="16"/>
  <c r="I841" i="16"/>
  <c r="G841" i="16"/>
  <c r="J841" i="16"/>
  <c r="J622" i="16"/>
  <c r="H622" i="16"/>
  <c r="I622" i="16"/>
  <c r="F622" i="16"/>
  <c r="G622" i="16"/>
  <c r="G1247" i="16"/>
  <c r="E1247" i="16"/>
  <c r="D1247" i="16"/>
  <c r="J1247" i="16"/>
  <c r="I1247" i="16"/>
  <c r="H1247" i="16"/>
  <c r="F1247" i="16"/>
  <c r="F1869" i="16"/>
  <c r="I1869" i="16"/>
  <c r="J1869" i="16"/>
  <c r="E1869" i="16"/>
  <c r="H1869" i="16"/>
  <c r="D1869" i="16"/>
  <c r="U1869" i="16" s="1"/>
  <c r="G1869" i="16"/>
  <c r="E517" i="16"/>
  <c r="I517" i="16"/>
  <c r="D517" i="16"/>
  <c r="U517" i="16" s="1"/>
  <c r="J517" i="16"/>
  <c r="H517" i="16"/>
  <c r="F517" i="16"/>
  <c r="D487" i="16"/>
  <c r="E487" i="16"/>
  <c r="J487" i="16"/>
  <c r="I487" i="16"/>
  <c r="G487" i="16"/>
  <c r="H487" i="16"/>
  <c r="F487" i="16"/>
  <c r="E388" i="16"/>
  <c r="H388" i="16"/>
  <c r="F388" i="16"/>
  <c r="D388" i="16"/>
  <c r="I388" i="16"/>
  <c r="G388" i="16"/>
  <c r="J388" i="16"/>
  <c r="I262" i="16"/>
  <c r="J262" i="16"/>
  <c r="G262" i="16"/>
  <c r="H262" i="16"/>
  <c r="D262" i="16"/>
  <c r="E262" i="16"/>
  <c r="G377" i="16"/>
  <c r="J377" i="16"/>
  <c r="I377" i="16"/>
  <c r="F377" i="16"/>
  <c r="H377" i="16"/>
  <c r="E377" i="16"/>
  <c r="U377" i="16" s="1"/>
  <c r="I343" i="16"/>
  <c r="H343" i="16"/>
  <c r="E343" i="16"/>
  <c r="D343" i="16"/>
  <c r="F343" i="16"/>
  <c r="J343" i="16"/>
  <c r="G343" i="16"/>
  <c r="D74" i="16"/>
  <c r="E74" i="16"/>
  <c r="H74" i="16"/>
  <c r="I74" i="16"/>
  <c r="J74" i="16"/>
  <c r="G74" i="16"/>
  <c r="I475" i="16"/>
  <c r="J475" i="16"/>
  <c r="D475" i="16"/>
  <c r="E475" i="16"/>
  <c r="F475" i="16"/>
  <c r="I428" i="16"/>
  <c r="D428" i="16"/>
  <c r="H428" i="16"/>
  <c r="E428" i="16"/>
  <c r="F428" i="16"/>
  <c r="G428" i="16"/>
  <c r="H2266" i="16"/>
  <c r="J2266" i="16"/>
  <c r="I2266" i="16"/>
  <c r="D2266" i="16"/>
  <c r="F2266" i="16"/>
  <c r="G2266" i="16"/>
  <c r="E2266" i="16"/>
  <c r="G2234" i="16"/>
  <c r="J2234" i="16"/>
  <c r="F2234" i="16"/>
  <c r="H2234" i="16"/>
  <c r="D2234" i="16"/>
  <c r="E2234" i="16"/>
  <c r="F2231" i="16"/>
  <c r="G2231" i="16"/>
  <c r="H2231" i="16"/>
  <c r="I2231" i="16"/>
  <c r="E2231" i="16"/>
  <c r="J2231" i="16"/>
  <c r="D2231" i="16"/>
  <c r="U2231" i="16" s="1"/>
  <c r="G2226" i="16"/>
  <c r="F2226" i="16"/>
  <c r="I2226" i="16"/>
  <c r="H2226" i="16"/>
  <c r="J2226" i="16"/>
  <c r="E2226" i="16"/>
  <c r="F2200" i="16"/>
  <c r="E2200" i="16"/>
  <c r="J2200" i="16"/>
  <c r="D2200" i="16"/>
  <c r="U2200" i="16" s="1"/>
  <c r="H2200" i="16"/>
  <c r="I2200" i="16"/>
  <c r="I2191" i="16"/>
  <c r="G2191" i="16"/>
  <c r="F2191" i="16"/>
  <c r="D2191" i="16"/>
  <c r="E2191" i="16"/>
  <c r="H2191" i="16"/>
  <c r="J2191" i="16"/>
  <c r="E2188" i="16"/>
  <c r="G2188" i="16"/>
  <c r="I2188" i="16"/>
  <c r="H2188" i="16"/>
  <c r="J2188" i="16"/>
  <c r="D2188" i="16"/>
  <c r="E2088" i="16"/>
  <c r="H2088" i="16"/>
  <c r="I2088" i="16"/>
  <c r="D2088" i="16"/>
  <c r="F2088" i="16"/>
  <c r="J2088" i="16"/>
  <c r="G2088" i="16"/>
  <c r="H2085" i="16"/>
  <c r="J2085" i="16"/>
  <c r="F2085" i="16"/>
  <c r="E2085" i="16"/>
  <c r="U2085" i="16" s="1"/>
  <c r="G2085" i="16"/>
  <c r="E2083" i="16"/>
  <c r="F2083" i="16"/>
  <c r="H2083" i="16"/>
  <c r="J2083" i="16"/>
  <c r="I2083" i="16"/>
  <c r="D2083" i="16"/>
  <c r="D2050" i="16"/>
  <c r="E2050" i="16"/>
  <c r="G2050" i="16"/>
  <c r="J2050" i="16"/>
  <c r="H2050" i="16"/>
  <c r="G2034" i="16"/>
  <c r="H2034" i="16"/>
  <c r="J2034" i="16"/>
  <c r="I2034" i="16"/>
  <c r="F2034" i="16"/>
  <c r="D2034" i="16"/>
  <c r="U2034" i="16" s="1"/>
  <c r="E2014" i="16"/>
  <c r="D2014" i="16"/>
  <c r="J2014" i="16"/>
  <c r="G2014" i="16"/>
  <c r="F2014" i="16"/>
  <c r="H2014" i="16"/>
  <c r="I2014" i="16"/>
  <c r="I1978" i="16"/>
  <c r="F1978" i="16"/>
  <c r="D1978" i="16"/>
  <c r="G1978" i="16"/>
  <c r="E1978" i="16"/>
  <c r="I1964" i="16"/>
  <c r="J1964" i="16"/>
  <c r="D1964" i="16"/>
  <c r="F1964" i="16"/>
  <c r="G1940" i="16"/>
  <c r="J1940" i="16"/>
  <c r="H1940" i="16"/>
  <c r="F1940" i="16"/>
  <c r="E1940" i="16"/>
  <c r="D1940" i="16"/>
  <c r="D1938" i="16"/>
  <c r="J1938" i="16"/>
  <c r="E1938" i="16"/>
  <c r="F1938" i="16"/>
  <c r="G1938" i="16"/>
  <c r="H1938" i="16"/>
  <c r="I1938" i="16"/>
  <c r="F1915" i="16"/>
  <c r="I1915" i="16"/>
  <c r="D1915" i="16"/>
  <c r="E1915" i="16"/>
  <c r="H1915" i="16"/>
  <c r="J1915" i="16"/>
  <c r="G1915" i="16"/>
  <c r="J1690" i="16"/>
  <c r="F1690" i="16"/>
  <c r="I1690" i="16"/>
  <c r="E1690" i="16"/>
  <c r="D1690" i="16"/>
  <c r="G1690" i="16"/>
  <c r="H1690" i="16"/>
  <c r="H1671" i="16"/>
  <c r="D1671" i="16"/>
  <c r="E1671" i="16"/>
  <c r="F1671" i="16"/>
  <c r="J1671" i="16"/>
  <c r="I1671" i="16"/>
  <c r="G1651" i="16"/>
  <c r="F1651" i="16"/>
  <c r="J1651" i="16"/>
  <c r="H1651" i="16"/>
  <c r="I1651" i="16"/>
  <c r="E1651" i="16"/>
  <c r="F725" i="16"/>
  <c r="E725" i="16"/>
  <c r="U725" i="16" s="1"/>
  <c r="J725" i="16"/>
  <c r="G725" i="16"/>
  <c r="H725" i="16"/>
  <c r="G718" i="16"/>
  <c r="I718" i="16"/>
  <c r="J718" i="16"/>
  <c r="E718" i="16"/>
  <c r="D718" i="16"/>
  <c r="F718" i="16"/>
  <c r="H718" i="16"/>
  <c r="E716" i="16"/>
  <c r="I716" i="16"/>
  <c r="D716" i="16"/>
  <c r="U716" i="16" s="1"/>
  <c r="F716" i="16"/>
  <c r="H716" i="16"/>
  <c r="G716" i="16"/>
  <c r="J716" i="16"/>
  <c r="H713" i="16"/>
  <c r="F713" i="16"/>
  <c r="I713" i="16"/>
  <c r="E713" i="16"/>
  <c r="D713" i="16"/>
  <c r="J713" i="16"/>
  <c r="J621" i="16"/>
  <c r="I621" i="16"/>
  <c r="D621" i="16"/>
  <c r="F621" i="16"/>
  <c r="H621" i="16"/>
  <c r="E621" i="16"/>
  <c r="H605" i="16"/>
  <c r="D605" i="16"/>
  <c r="F605" i="16"/>
  <c r="G605" i="16"/>
  <c r="J605" i="16"/>
  <c r="I605" i="16"/>
  <c r="D602" i="16"/>
  <c r="J602" i="16"/>
  <c r="G602" i="16"/>
  <c r="H602" i="16"/>
  <c r="E602" i="16"/>
  <c r="F602" i="16"/>
  <c r="I602" i="16"/>
  <c r="G538" i="16"/>
  <c r="D538" i="16"/>
  <c r="I538" i="16"/>
  <c r="H538" i="16"/>
  <c r="E538" i="16"/>
  <c r="J538" i="16"/>
  <c r="F11" i="16"/>
  <c r="G11" i="16"/>
  <c r="D11" i="16"/>
  <c r="J11" i="16"/>
  <c r="I11" i="16"/>
  <c r="E11" i="16"/>
  <c r="J1397" i="16"/>
  <c r="G845" i="16"/>
  <c r="H821" i="16"/>
  <c r="I725" i="16"/>
  <c r="E622" i="16"/>
  <c r="U622" i="16" s="1"/>
  <c r="F538" i="16"/>
  <c r="G2200" i="16"/>
  <c r="E605" i="16"/>
  <c r="G168" i="16"/>
  <c r="H168" i="16"/>
  <c r="J168" i="16"/>
  <c r="I168" i="16"/>
  <c r="F168" i="16"/>
  <c r="D168" i="16"/>
  <c r="G542" i="16"/>
  <c r="D542" i="16"/>
  <c r="H542" i="16"/>
  <c r="I542" i="16"/>
  <c r="E542" i="16"/>
  <c r="D623" i="16"/>
  <c r="J623" i="16"/>
  <c r="I623" i="16"/>
  <c r="G623" i="16"/>
  <c r="E623" i="16"/>
  <c r="H623" i="16"/>
  <c r="G353" i="16"/>
  <c r="J353" i="16"/>
  <c r="H353" i="16"/>
  <c r="F353" i="16"/>
  <c r="I353" i="16"/>
  <c r="D1944" i="16"/>
  <c r="E1944" i="16"/>
  <c r="G1944" i="16"/>
  <c r="H1944" i="16"/>
  <c r="J1944" i="16"/>
  <c r="F1944" i="16"/>
  <c r="G1971" i="16"/>
  <c r="E1971" i="16"/>
  <c r="H1971" i="16"/>
  <c r="F1971" i="16"/>
  <c r="I1971" i="16"/>
  <c r="H1329" i="16"/>
  <c r="J1329" i="16"/>
  <c r="D1329" i="16"/>
  <c r="E1329" i="16"/>
  <c r="H1829" i="16"/>
  <c r="E1829" i="16"/>
  <c r="F1829" i="16"/>
  <c r="J1829" i="16"/>
  <c r="G1829" i="16"/>
  <c r="H722" i="16"/>
  <c r="I722" i="16"/>
  <c r="J722" i="16"/>
  <c r="G722" i="16"/>
  <c r="E722" i="16"/>
  <c r="E772" i="16"/>
  <c r="F772" i="16"/>
  <c r="D772" i="16"/>
  <c r="U772" i="16" s="1"/>
  <c r="J772" i="16"/>
  <c r="G772" i="16"/>
  <c r="I772" i="16"/>
  <c r="H780" i="16"/>
  <c r="F780" i="16"/>
  <c r="I780" i="16"/>
  <c r="G780" i="16"/>
  <c r="J780" i="16"/>
  <c r="I1192" i="16"/>
  <c r="D1192" i="16"/>
  <c r="G1192" i="16"/>
  <c r="J1192" i="16"/>
  <c r="F1192" i="16"/>
  <c r="E1192" i="16"/>
  <c r="H1220" i="16"/>
  <c r="E1220" i="16"/>
  <c r="I1220" i="16"/>
  <c r="D1220" i="16"/>
  <c r="U1220" i="16" s="1"/>
  <c r="G1220" i="16"/>
  <c r="D1268" i="16"/>
  <c r="F1268" i="16"/>
  <c r="H1268" i="16"/>
  <c r="E1268" i="16"/>
  <c r="I1268" i="16"/>
  <c r="G1268" i="16"/>
  <c r="J1268" i="16"/>
  <c r="G2083" i="16"/>
  <c r="E117" i="16"/>
  <c r="J117" i="16"/>
  <c r="H117" i="16"/>
  <c r="F117" i="16"/>
  <c r="I117" i="16"/>
  <c r="G1480" i="16"/>
  <c r="E1480" i="16"/>
  <c r="I1480" i="16"/>
  <c r="F1480" i="16"/>
  <c r="J1480" i="16"/>
  <c r="D2501" i="16"/>
  <c r="G2501" i="16"/>
  <c r="F2501" i="16"/>
  <c r="H2501" i="16"/>
  <c r="E2501" i="16"/>
  <c r="D232" i="16"/>
  <c r="H232" i="16"/>
  <c r="E232" i="16"/>
  <c r="F232" i="16"/>
  <c r="I232" i="16"/>
  <c r="J994" i="16"/>
  <c r="D994" i="16"/>
  <c r="E994" i="16"/>
  <c r="F994" i="16"/>
  <c r="G994" i="16"/>
  <c r="D1449" i="16"/>
  <c r="E1449" i="16"/>
  <c r="I1449" i="16"/>
  <c r="H1449" i="16"/>
  <c r="F1449" i="16"/>
  <c r="J1449" i="16"/>
  <c r="I2000" i="16"/>
  <c r="G2000" i="16"/>
  <c r="F2000" i="16"/>
  <c r="E2000" i="16"/>
  <c r="H2000" i="16"/>
  <c r="D2000" i="16"/>
  <c r="H2016" i="16"/>
  <c r="D2016" i="16"/>
  <c r="I2016" i="16"/>
  <c r="G2016" i="16"/>
  <c r="E2016" i="16"/>
  <c r="H475" i="16"/>
  <c r="G435" i="16"/>
  <c r="H435" i="16"/>
  <c r="D435" i="16"/>
  <c r="E435" i="16"/>
  <c r="F435" i="16"/>
  <c r="I435" i="16"/>
  <c r="G517" i="16"/>
  <c r="I1829" i="16"/>
  <c r="E353" i="16"/>
  <c r="J1220" i="16"/>
  <c r="J232" i="16"/>
  <c r="H1480" i="16"/>
  <c r="I1097" i="16"/>
  <c r="D1829" i="16"/>
  <c r="D353" i="16"/>
  <c r="U353" i="16" s="1"/>
  <c r="I1652" i="16"/>
  <c r="J542" i="16"/>
  <c r="E168" i="16"/>
  <c r="H1192" i="16"/>
  <c r="J2000" i="16"/>
  <c r="I1940" i="16"/>
  <c r="D2226" i="16"/>
  <c r="D1651" i="16"/>
  <c r="H1964" i="16"/>
  <c r="G2442" i="16"/>
  <c r="J1971" i="16"/>
  <c r="J428" i="16"/>
  <c r="I2050" i="16"/>
  <c r="E33" i="16"/>
  <c r="F74" i="16"/>
  <c r="H1528" i="16"/>
  <c r="I1528" i="16"/>
  <c r="G1528" i="16"/>
  <c r="J1528" i="16"/>
  <c r="E1528" i="16"/>
  <c r="F2256" i="16"/>
  <c r="D2256" i="16"/>
  <c r="J2256" i="16"/>
  <c r="H2256" i="16"/>
  <c r="G2256" i="16"/>
  <c r="H2332" i="16"/>
  <c r="I2332" i="16"/>
  <c r="J2332" i="16"/>
  <c r="E2332" i="16"/>
  <c r="F2332" i="16"/>
  <c r="D2332" i="16"/>
  <c r="U2332" i="16" s="1"/>
  <c r="J2435" i="16"/>
  <c r="G2435" i="16"/>
  <c r="D2435" i="16"/>
  <c r="F2435" i="16"/>
  <c r="I2435" i="16"/>
  <c r="F544" i="16"/>
  <c r="G544" i="16"/>
  <c r="D544" i="16"/>
  <c r="E544" i="16"/>
  <c r="H544" i="16"/>
  <c r="I544" i="16"/>
  <c r="G621" i="16"/>
  <c r="E1964" i="16"/>
  <c r="H11" i="16"/>
  <c r="I861" i="16"/>
  <c r="H861" i="16"/>
  <c r="D861" i="16"/>
  <c r="J861" i="16"/>
  <c r="G861" i="16"/>
  <c r="F861" i="16"/>
  <c r="G936" i="16"/>
  <c r="F936" i="16"/>
  <c r="D936" i="16"/>
  <c r="H936" i="16"/>
  <c r="J936" i="16"/>
  <c r="E959" i="16"/>
  <c r="D959" i="16"/>
  <c r="G959" i="16"/>
  <c r="I959" i="16"/>
  <c r="H959" i="16"/>
  <c r="F959" i="16"/>
  <c r="J1035" i="16"/>
  <c r="E1035" i="16"/>
  <c r="F1035" i="16"/>
  <c r="H1035" i="16"/>
  <c r="D1035" i="16"/>
  <c r="I1051" i="16"/>
  <c r="H1051" i="16"/>
  <c r="E1051" i="16"/>
  <c r="G1051" i="16"/>
  <c r="D1051" i="16"/>
  <c r="U1051" i="16" s="1"/>
  <c r="J1051" i="16"/>
  <c r="J1089" i="16"/>
  <c r="H1089" i="16"/>
  <c r="D1089" i="16"/>
  <c r="G1089" i="16"/>
  <c r="E1089" i="16"/>
  <c r="G1140" i="16"/>
  <c r="J1140" i="16"/>
  <c r="D1140" i="16"/>
  <c r="E1140" i="16"/>
  <c r="F1140" i="16"/>
  <c r="I1140" i="16"/>
  <c r="H1255" i="16"/>
  <c r="G1255" i="16"/>
  <c r="I1255" i="16"/>
  <c r="E1255" i="16"/>
  <c r="J1255" i="16"/>
  <c r="F1255" i="16"/>
  <c r="G1597" i="16"/>
  <c r="E1597" i="16"/>
  <c r="H1597" i="16"/>
  <c r="I1597" i="16"/>
  <c r="D1597" i="16"/>
  <c r="F1597" i="16"/>
  <c r="E1968" i="16"/>
  <c r="F1968" i="16"/>
  <c r="H1968" i="16"/>
  <c r="D1968" i="16"/>
  <c r="I1968" i="16"/>
  <c r="J589" i="16"/>
  <c r="G589" i="16"/>
  <c r="H589" i="16"/>
  <c r="F589" i="16"/>
  <c r="D589" i="16"/>
  <c r="I589" i="16"/>
  <c r="E589" i="16"/>
  <c r="J1679" i="16"/>
  <c r="H1679" i="16"/>
  <c r="F1679" i="16"/>
  <c r="E1679" i="16"/>
  <c r="D1679" i="16"/>
  <c r="H1760" i="16"/>
  <c r="F1760" i="16"/>
  <c r="I1760" i="16"/>
  <c r="E1760" i="16"/>
  <c r="G1760" i="16"/>
  <c r="D1760" i="16"/>
  <c r="U1760" i="16" s="1"/>
  <c r="I571" i="16"/>
  <c r="G571" i="16"/>
  <c r="E571" i="16"/>
  <c r="J571" i="16"/>
  <c r="D571" i="16"/>
  <c r="F571" i="16"/>
  <c r="H571" i="16"/>
  <c r="J1978" i="16"/>
  <c r="G457" i="16"/>
  <c r="D457" i="16"/>
  <c r="H728" i="16"/>
  <c r="J728" i="16"/>
  <c r="I740" i="16"/>
  <c r="J740" i="16"/>
  <c r="G920" i="16"/>
  <c r="H920" i="16"/>
  <c r="D1571" i="16"/>
  <c r="G1571" i="16"/>
  <c r="F977" i="16"/>
  <c r="G977" i="16"/>
  <c r="D977" i="16"/>
  <c r="I1965" i="16"/>
  <c r="J1965" i="16"/>
  <c r="D1856" i="16"/>
  <c r="J1856" i="16"/>
  <c r="G1856" i="16"/>
  <c r="H1856" i="16"/>
  <c r="F1856" i="16"/>
  <c r="F569" i="16"/>
  <c r="E569" i="16"/>
  <c r="H405" i="16"/>
  <c r="G405" i="16"/>
  <c r="H51" i="16"/>
  <c r="G51" i="16"/>
  <c r="I51" i="16"/>
  <c r="F51" i="16"/>
  <c r="D51" i="16"/>
  <c r="J51" i="16"/>
  <c r="F495" i="16"/>
  <c r="I495" i="16"/>
  <c r="E495" i="16"/>
  <c r="G391" i="16"/>
  <c r="D391" i="16"/>
  <c r="D20" i="16"/>
  <c r="E20" i="16"/>
  <c r="I20" i="16"/>
  <c r="G20" i="16"/>
  <c r="F20" i="16"/>
  <c r="H20" i="16"/>
  <c r="U1413" i="16"/>
  <c r="G547" i="16"/>
  <c r="I547" i="16"/>
  <c r="J547" i="16"/>
  <c r="E547" i="16"/>
  <c r="J563" i="16"/>
  <c r="F563" i="16"/>
  <c r="H563" i="16"/>
  <c r="D563" i="16"/>
  <c r="E767" i="16"/>
  <c r="J767" i="16"/>
  <c r="G767" i="16"/>
  <c r="I767" i="16"/>
  <c r="J877" i="16"/>
  <c r="F877" i="16"/>
  <c r="H877" i="16"/>
  <c r="I877" i="16"/>
  <c r="E877" i="16"/>
  <c r="G877" i="16"/>
  <c r="G941" i="16"/>
  <c r="I941" i="16"/>
  <c r="H941" i="16"/>
  <c r="D941" i="16"/>
  <c r="H1431" i="16"/>
  <c r="D1431" i="16"/>
  <c r="F1431" i="16"/>
  <c r="G1431" i="16"/>
  <c r="E1431" i="16"/>
  <c r="E2013" i="16"/>
  <c r="F2013" i="16"/>
  <c r="D2013" i="16"/>
  <c r="I2013" i="16"/>
  <c r="J2013" i="16"/>
  <c r="I41" i="16"/>
  <c r="D41" i="16"/>
  <c r="G41" i="16"/>
  <c r="J627" i="16"/>
  <c r="F627" i="16"/>
  <c r="F1163" i="16"/>
  <c r="G1163" i="16"/>
  <c r="I1163" i="16"/>
  <c r="D1163" i="16"/>
  <c r="E1163" i="16"/>
  <c r="F2102" i="16"/>
  <c r="G2102" i="16"/>
  <c r="E2102" i="16"/>
  <c r="D2102" i="16"/>
  <c r="G1839" i="16"/>
  <c r="E1839" i="16"/>
  <c r="I1839" i="16"/>
  <c r="D1839" i="16"/>
  <c r="U1839" i="16" s="1"/>
  <c r="D1074" i="16"/>
  <c r="I1074" i="16"/>
  <c r="H1074" i="16"/>
  <c r="G1074" i="16"/>
  <c r="J218" i="16"/>
  <c r="F218" i="16"/>
  <c r="H218" i="16"/>
  <c r="I218" i="16"/>
  <c r="D218" i="16"/>
  <c r="H2063" i="16"/>
  <c r="J2063" i="16"/>
  <c r="G2063" i="16"/>
  <c r="J2152" i="16"/>
  <c r="G2152" i="16"/>
  <c r="E2152" i="16"/>
  <c r="F2152" i="16"/>
  <c r="D2152" i="16"/>
  <c r="U2152" i="16" s="1"/>
  <c r="E1541" i="16"/>
  <c r="J1541" i="16"/>
  <c r="F1541" i="16"/>
  <c r="G1541" i="16"/>
  <c r="D1541" i="16"/>
  <c r="U1541" i="16" s="1"/>
  <c r="D1123" i="16"/>
  <c r="F1123" i="16"/>
  <c r="H1123" i="16"/>
  <c r="G1123" i="16"/>
  <c r="E1123" i="16"/>
  <c r="H2094" i="16"/>
  <c r="I2094" i="16"/>
  <c r="G2094" i="16"/>
  <c r="D2094" i="16"/>
  <c r="F2094" i="16"/>
  <c r="J2094" i="16"/>
  <c r="F1615" i="16"/>
  <c r="H1615" i="16"/>
  <c r="D1615" i="16"/>
  <c r="H1525" i="16"/>
  <c r="G1525" i="16"/>
  <c r="I1525" i="16"/>
  <c r="D1525" i="16"/>
  <c r="E1525" i="16"/>
  <c r="F938" i="16"/>
  <c r="G938" i="16"/>
  <c r="E938" i="16"/>
  <c r="I938" i="16"/>
  <c r="E1262" i="16"/>
  <c r="F1262" i="16"/>
  <c r="D1262" i="16"/>
  <c r="U1262" i="16" s="1"/>
  <c r="I182" i="16"/>
  <c r="D182" i="16"/>
  <c r="J182" i="16"/>
  <c r="G182" i="16"/>
  <c r="E182" i="16"/>
  <c r="H182" i="16"/>
  <c r="F182" i="16"/>
  <c r="E306" i="16"/>
  <c r="F306" i="16"/>
  <c r="G306" i="16"/>
  <c r="D306" i="16"/>
  <c r="H306" i="16"/>
  <c r="E2424" i="16"/>
  <c r="J2424" i="16"/>
  <c r="G2424" i="16"/>
  <c r="I2424" i="16"/>
  <c r="H2424" i="16"/>
  <c r="G452" i="16"/>
  <c r="J452" i="16"/>
  <c r="D452" i="16"/>
  <c r="E452" i="16"/>
  <c r="I452" i="16"/>
  <c r="J31" i="16"/>
  <c r="I31" i="16"/>
  <c r="F31" i="16"/>
  <c r="E31" i="16"/>
  <c r="G31" i="16"/>
  <c r="D372" i="16"/>
  <c r="H372" i="16"/>
  <c r="E372" i="16"/>
  <c r="J372" i="16"/>
  <c r="F254" i="16"/>
  <c r="J254" i="16"/>
  <c r="I254" i="16"/>
  <c r="G254" i="16"/>
  <c r="D254" i="16"/>
  <c r="H254" i="16"/>
  <c r="J506" i="16"/>
  <c r="F506" i="16"/>
  <c r="D506" i="16"/>
  <c r="J374" i="16"/>
  <c r="F374" i="16"/>
  <c r="I374" i="16"/>
  <c r="H374" i="16"/>
  <c r="G374" i="16"/>
  <c r="F167" i="16"/>
  <c r="G167" i="16"/>
  <c r="D167" i="16"/>
  <c r="J167" i="16"/>
  <c r="E167" i="16"/>
  <c r="I167" i="16"/>
  <c r="H167" i="16"/>
  <c r="J259" i="16"/>
  <c r="H259" i="16"/>
  <c r="G259" i="16"/>
  <c r="I259" i="16"/>
  <c r="F259" i="16"/>
  <c r="D233" i="16"/>
  <c r="F233" i="16"/>
  <c r="G233" i="16"/>
  <c r="I233" i="16"/>
  <c r="G119" i="16"/>
  <c r="J119" i="16"/>
  <c r="H119" i="16"/>
  <c r="F119" i="16"/>
  <c r="I119" i="16"/>
  <c r="E84" i="16"/>
  <c r="H84" i="16"/>
  <c r="D84" i="16"/>
  <c r="U84" i="16" s="1"/>
  <c r="F84" i="16"/>
  <c r="F369" i="16"/>
  <c r="D369" i="16"/>
  <c r="J369" i="16"/>
  <c r="E369" i="16"/>
  <c r="I369" i="16"/>
  <c r="D304" i="16"/>
  <c r="G304" i="16"/>
  <c r="H304" i="16"/>
  <c r="J304" i="16"/>
  <c r="I304" i="16"/>
  <c r="G270" i="16"/>
  <c r="H270" i="16"/>
  <c r="J270" i="16"/>
  <c r="D270" i="16"/>
  <c r="F270" i="16"/>
  <c r="E270" i="16"/>
  <c r="I270" i="16"/>
  <c r="F192" i="16"/>
  <c r="E192" i="16"/>
  <c r="J171" i="16"/>
  <c r="G171" i="16"/>
  <c r="E171" i="16"/>
  <c r="I171" i="16"/>
  <c r="H171" i="16"/>
  <c r="F171" i="16"/>
  <c r="I165" i="16"/>
  <c r="F165" i="16"/>
  <c r="G165" i="16"/>
  <c r="I141" i="16"/>
  <c r="D141" i="16"/>
  <c r="F141" i="16"/>
  <c r="H61" i="16"/>
  <c r="I61" i="16"/>
  <c r="J61" i="16"/>
  <c r="D61" i="16"/>
  <c r="E61" i="16"/>
  <c r="E2404" i="16"/>
  <c r="I2404" i="16"/>
  <c r="H2404" i="16"/>
  <c r="D2404" i="16"/>
  <c r="I2350" i="16"/>
  <c r="G2350" i="16"/>
  <c r="F2350" i="16"/>
  <c r="H2350" i="16"/>
  <c r="G2325" i="16"/>
  <c r="F2325" i="16"/>
  <c r="J2325" i="16"/>
  <c r="D2325" i="16"/>
  <c r="E2325" i="16"/>
  <c r="D2275" i="16"/>
  <c r="H2275" i="16"/>
  <c r="G2275" i="16"/>
  <c r="F2275" i="16"/>
  <c r="I2273" i="16"/>
  <c r="F2273" i="16"/>
  <c r="H2273" i="16"/>
  <c r="D2273" i="16"/>
  <c r="E2273" i="16"/>
  <c r="G2273" i="16"/>
  <c r="D1590" i="16"/>
  <c r="G1590" i="16"/>
  <c r="F1590" i="16"/>
  <c r="J1590" i="16"/>
  <c r="D1584" i="16"/>
  <c r="J1584" i="16"/>
  <c r="F1584" i="16"/>
  <c r="G1584" i="16"/>
  <c r="D1581" i="16"/>
  <c r="G1581" i="16"/>
  <c r="I1581" i="16"/>
  <c r="H1581" i="16"/>
  <c r="F1581" i="16"/>
  <c r="H1548" i="16"/>
  <c r="F1548" i="16"/>
  <c r="G1548" i="16"/>
  <c r="I1548" i="16"/>
  <c r="D1438" i="16"/>
  <c r="J1438" i="16"/>
  <c r="I1438" i="16"/>
  <c r="D1399" i="16"/>
  <c r="I1399" i="16"/>
  <c r="G1399" i="16"/>
  <c r="F1399" i="16"/>
  <c r="E1371" i="16"/>
  <c r="G1371" i="16"/>
  <c r="D1371" i="16"/>
  <c r="U1371" i="16" s="1"/>
  <c r="E1271" i="16"/>
  <c r="H1271" i="16"/>
  <c r="J1271" i="16"/>
  <c r="I1271" i="16"/>
  <c r="G1271" i="16"/>
  <c r="E1223" i="16"/>
  <c r="F1223" i="16"/>
  <c r="G1223" i="16"/>
  <c r="I1223" i="16"/>
  <c r="I1164" i="16"/>
  <c r="F1164" i="16"/>
  <c r="D1164" i="16"/>
  <c r="J1164" i="16"/>
  <c r="J1162" i="16"/>
  <c r="E1162" i="16"/>
  <c r="H1162" i="16"/>
  <c r="D1151" i="16"/>
  <c r="I1151" i="16"/>
  <c r="F1151" i="16"/>
  <c r="H1151" i="16"/>
  <c r="F908" i="16"/>
  <c r="D908" i="16"/>
  <c r="I908" i="16"/>
  <c r="H908" i="16"/>
  <c r="E908" i="16"/>
  <c r="G908" i="16"/>
  <c r="H899" i="16"/>
  <c r="G899" i="16"/>
  <c r="E891" i="16"/>
  <c r="H891" i="16"/>
  <c r="I891" i="16"/>
  <c r="D891" i="16"/>
  <c r="G891" i="16"/>
  <c r="J891" i="16"/>
  <c r="F891" i="16"/>
  <c r="H879" i="16"/>
  <c r="I879" i="16"/>
  <c r="J879" i="16"/>
  <c r="D879" i="16"/>
  <c r="I866" i="16"/>
  <c r="H866" i="16"/>
  <c r="J866" i="16"/>
  <c r="F851" i="16"/>
  <c r="J851" i="16"/>
  <c r="G851" i="16"/>
  <c r="I810" i="16"/>
  <c r="G810" i="16"/>
  <c r="H810" i="16"/>
  <c r="J810" i="16"/>
  <c r="F810" i="16"/>
  <c r="D790" i="16"/>
  <c r="F790" i="16"/>
  <c r="J790" i="16"/>
  <c r="I790" i="16"/>
  <c r="G790" i="16"/>
  <c r="E790" i="16"/>
  <c r="H749" i="16"/>
  <c r="G749" i="16"/>
  <c r="I737" i="16"/>
  <c r="E737" i="16"/>
  <c r="J737" i="16"/>
  <c r="G737" i="16"/>
  <c r="H737" i="16"/>
  <c r="D737" i="16"/>
  <c r="U737" i="16" s="1"/>
  <c r="F737" i="16"/>
  <c r="J734" i="16"/>
  <c r="F734" i="16"/>
  <c r="D734" i="16"/>
  <c r="U734" i="16" s="1"/>
  <c r="H734" i="16"/>
  <c r="I734" i="16"/>
  <c r="F689" i="16"/>
  <c r="I689" i="16"/>
  <c r="E689" i="16"/>
  <c r="J689" i="16"/>
  <c r="H689" i="16"/>
  <c r="G684" i="16"/>
  <c r="J684" i="16"/>
  <c r="D684" i="16"/>
  <c r="H684" i="16"/>
  <c r="J653" i="16"/>
  <c r="E653" i="16"/>
  <c r="I653" i="16"/>
  <c r="F653" i="16"/>
  <c r="D650" i="16"/>
  <c r="J650" i="16"/>
  <c r="F650" i="16"/>
  <c r="H650" i="16"/>
  <c r="E650" i="16"/>
  <c r="F562" i="16"/>
  <c r="E562" i="16"/>
  <c r="G562" i="16"/>
  <c r="I562" i="16"/>
  <c r="J239" i="16"/>
  <c r="E239" i="16"/>
  <c r="I12" i="16"/>
  <c r="E12" i="16"/>
  <c r="F12" i="16"/>
  <c r="J12" i="16"/>
  <c r="B56" i="4"/>
  <c r="A40" i="10" s="1"/>
  <c r="B58" i="4"/>
  <c r="A42" i="10" s="1"/>
  <c r="B50" i="4"/>
  <c r="A35" i="10" s="1"/>
  <c r="F397" i="16"/>
  <c r="G397" i="16"/>
  <c r="J1974" i="16"/>
  <c r="H1974" i="16"/>
  <c r="H1342" i="16"/>
  <c r="I1342" i="16"/>
  <c r="J1929" i="16"/>
  <c r="I1929" i="16"/>
  <c r="D522" i="16"/>
  <c r="H522" i="16"/>
  <c r="F2086" i="16"/>
  <c r="F1366" i="16"/>
  <c r="F2396" i="16"/>
  <c r="D815" i="16"/>
  <c r="D677" i="16"/>
  <c r="H1358" i="16"/>
  <c r="J2340" i="16"/>
  <c r="J1009" i="16"/>
  <c r="H1485" i="16"/>
  <c r="I1485" i="16"/>
  <c r="F1235" i="16"/>
  <c r="I2335" i="16"/>
  <c r="F2335" i="16"/>
  <c r="F839" i="16"/>
  <c r="I839" i="16"/>
  <c r="E827" i="16"/>
  <c r="G754" i="16"/>
  <c r="I915" i="16"/>
  <c r="E740" i="16"/>
  <c r="I1571" i="16"/>
  <c r="I920" i="16"/>
  <c r="E754" i="16"/>
  <c r="G1644" i="16"/>
  <c r="G728" i="16"/>
  <c r="H15" i="16"/>
  <c r="F608" i="16"/>
  <c r="F940" i="16"/>
  <c r="H536" i="16"/>
  <c r="E202" i="16"/>
  <c r="G2396" i="16"/>
  <c r="I1856" i="16"/>
  <c r="G493" i="16"/>
  <c r="J493" i="16"/>
  <c r="G103" i="16"/>
  <c r="D1223" i="16"/>
  <c r="U1223" i="16" s="1"/>
  <c r="J550" i="16"/>
  <c r="H109" i="16"/>
  <c r="D109" i="16"/>
  <c r="J1615" i="16"/>
  <c r="H1706" i="16"/>
  <c r="F304" i="16"/>
  <c r="J749" i="16"/>
  <c r="J701" i="16"/>
  <c r="E808" i="16"/>
  <c r="E374" i="16"/>
  <c r="I563" i="16"/>
  <c r="I192" i="16"/>
  <c r="F391" i="16"/>
  <c r="J899" i="16"/>
  <c r="E851" i="16"/>
  <c r="J495" i="16"/>
  <c r="H369" i="16"/>
  <c r="E879" i="16"/>
  <c r="G372" i="16"/>
  <c r="F2063" i="16"/>
  <c r="H547" i="16"/>
  <c r="E1240" i="16"/>
  <c r="U1240" i="16" s="1"/>
  <c r="H2013" i="16"/>
  <c r="J941" i="16"/>
  <c r="F1240" i="16"/>
  <c r="H41" i="16"/>
  <c r="F808" i="16"/>
  <c r="I684" i="16"/>
  <c r="D1965" i="16"/>
  <c r="E1074" i="16"/>
  <c r="J1839" i="16"/>
  <c r="H452" i="16"/>
  <c r="J1240" i="16"/>
  <c r="I1123" i="16"/>
  <c r="I1162" i="16"/>
  <c r="E233" i="16"/>
  <c r="D12" i="16"/>
  <c r="G1438" i="16"/>
  <c r="E141" i="16"/>
  <c r="D165" i="16"/>
  <c r="E119" i="16"/>
  <c r="D2424" i="16"/>
  <c r="G61" i="16"/>
  <c r="D562" i="16"/>
  <c r="U562" i="16" s="1"/>
  <c r="I2102" i="16"/>
  <c r="D2350" i="16"/>
  <c r="E2336" i="16"/>
  <c r="G2336" i="16"/>
  <c r="D2309" i="16"/>
  <c r="H2309" i="16"/>
  <c r="D754" i="16"/>
  <c r="E1986" i="16"/>
  <c r="J1986" i="16"/>
  <c r="D938" i="16"/>
  <c r="U938" i="16" s="1"/>
  <c r="G506" i="16"/>
  <c r="I2177" i="16"/>
  <c r="G2177" i="16"/>
  <c r="E1411" i="16"/>
  <c r="D1411" i="16"/>
  <c r="H1164" i="16"/>
  <c r="J192" i="16"/>
  <c r="H627" i="16"/>
  <c r="G884" i="16"/>
  <c r="J884" i="16"/>
  <c r="D1359" i="16"/>
  <c r="J1359" i="16"/>
  <c r="G2192" i="16"/>
  <c r="H2192" i="16"/>
  <c r="E627" i="16"/>
  <c r="I650" i="16"/>
  <c r="E2350" i="16"/>
  <c r="D171" i="16"/>
  <c r="U171" i="16" s="1"/>
  <c r="G369" i="16"/>
  <c r="I42" i="16"/>
  <c r="H42" i="16"/>
  <c r="F42" i="16"/>
  <c r="D42" i="16"/>
  <c r="G164" i="16"/>
  <c r="J164" i="16"/>
  <c r="F164" i="16"/>
  <c r="D164" i="16"/>
  <c r="E164" i="16"/>
  <c r="H164" i="16"/>
  <c r="G704" i="16"/>
  <c r="D704" i="16"/>
  <c r="J1307" i="16"/>
  <c r="H1307" i="16"/>
  <c r="E1307" i="16"/>
  <c r="H1519" i="16"/>
  <c r="J1519" i="16"/>
  <c r="H1315" i="16"/>
  <c r="G1315" i="16"/>
  <c r="D1315" i="16"/>
  <c r="I448" i="16"/>
  <c r="D448" i="16"/>
  <c r="J448" i="16"/>
  <c r="G44" i="16"/>
  <c r="D44" i="16"/>
  <c r="H44" i="16"/>
  <c r="D17" i="16"/>
  <c r="I17" i="16"/>
  <c r="H17" i="16"/>
  <c r="J17" i="16"/>
  <c r="F17" i="16"/>
  <c r="E17" i="16"/>
  <c r="J1834" i="16"/>
  <c r="F1834" i="16"/>
  <c r="G1834" i="16"/>
  <c r="H1985" i="16"/>
  <c r="D1985" i="16"/>
  <c r="G1985" i="16"/>
  <c r="F1985" i="16"/>
  <c r="H2361" i="16"/>
  <c r="G2361" i="16"/>
  <c r="E2361" i="16"/>
  <c r="F1525" i="16"/>
  <c r="H2405" i="16"/>
  <c r="J2405" i="16"/>
  <c r="F2405" i="16"/>
  <c r="E2405" i="16"/>
  <c r="F467" i="16"/>
  <c r="E467" i="16"/>
  <c r="H467" i="16"/>
  <c r="D467" i="16"/>
  <c r="D814" i="16"/>
  <c r="E814" i="16"/>
  <c r="H814" i="16"/>
  <c r="F814" i="16"/>
  <c r="G814" i="16"/>
  <c r="J881" i="16"/>
  <c r="G881" i="16"/>
  <c r="F1924" i="16"/>
  <c r="D1924" i="16"/>
  <c r="E1924" i="16"/>
  <c r="G2017" i="16"/>
  <c r="I2017" i="16"/>
  <c r="H2017" i="16"/>
  <c r="D2017" i="16"/>
  <c r="E2017" i="16"/>
  <c r="E406" i="16"/>
  <c r="F406" i="16"/>
  <c r="G406" i="16"/>
  <c r="D406" i="16"/>
  <c r="J320" i="16"/>
  <c r="F320" i="16"/>
  <c r="H320" i="16"/>
  <c r="G320" i="16"/>
  <c r="F675" i="16"/>
  <c r="J675" i="16"/>
  <c r="H675" i="16"/>
  <c r="G734" i="16"/>
  <c r="F339" i="16"/>
  <c r="E339" i="16"/>
  <c r="G339" i="16"/>
  <c r="D339" i="16"/>
  <c r="U339" i="16" s="1"/>
  <c r="F239" i="16"/>
  <c r="E846" i="16"/>
  <c r="I846" i="16"/>
  <c r="F1484" i="16"/>
  <c r="D1484" i="16"/>
  <c r="G1484" i="16"/>
  <c r="G746" i="16"/>
  <c r="J746" i="16"/>
  <c r="E746" i="16"/>
  <c r="F746" i="16"/>
  <c r="J427" i="16"/>
  <c r="F427" i="16"/>
  <c r="E427" i="16"/>
  <c r="J1791" i="16"/>
  <c r="H1791" i="16"/>
  <c r="D1791" i="16"/>
  <c r="G1791" i="16"/>
  <c r="E1706" i="16"/>
  <c r="U1706" i="16" s="1"/>
  <c r="I1706" i="16"/>
  <c r="H493" i="16"/>
  <c r="D493" i="16"/>
  <c r="U493" i="16" s="1"/>
  <c r="A25" i="10"/>
  <c r="B44" i="4"/>
  <c r="A30" i="10" s="1"/>
  <c r="J397" i="16"/>
  <c r="J522" i="16"/>
  <c r="I2086" i="16"/>
  <c r="J1366" i="16"/>
  <c r="I2396" i="16"/>
  <c r="H677" i="16"/>
  <c r="J677" i="16"/>
  <c r="G2340" i="16"/>
  <c r="H1009" i="16"/>
  <c r="D1235" i="16"/>
  <c r="G2335" i="16"/>
  <c r="G839" i="16"/>
  <c r="E915" i="16"/>
  <c r="D740" i="16"/>
  <c r="U740" i="16" s="1"/>
  <c r="F754" i="16"/>
  <c r="E457" i="16"/>
  <c r="F1571" i="16"/>
  <c r="J920" i="16"/>
  <c r="H1644" i="16"/>
  <c r="I1644" i="16"/>
  <c r="I728" i="16"/>
  <c r="D1366" i="16"/>
  <c r="G15" i="16"/>
  <c r="F2153" i="16"/>
  <c r="G202" i="16"/>
  <c r="E1856" i="16"/>
  <c r="F405" i="16"/>
  <c r="I2153" i="16"/>
  <c r="E103" i="16"/>
  <c r="G569" i="16"/>
  <c r="D728" i="16"/>
  <c r="D103" i="16"/>
  <c r="J1223" i="16"/>
  <c r="F550" i="16"/>
  <c r="G550" i="16"/>
  <c r="J1571" i="16"/>
  <c r="E109" i="16"/>
  <c r="I109" i="16"/>
  <c r="E1615" i="16"/>
  <c r="D701" i="16"/>
  <c r="I701" i="16"/>
  <c r="J808" i="16"/>
  <c r="E899" i="16"/>
  <c r="H653" i="16"/>
  <c r="G563" i="16"/>
  <c r="D192" i="16"/>
  <c r="E1548" i="16"/>
  <c r="D627" i="16"/>
  <c r="I899" i="16"/>
  <c r="E728" i="16"/>
  <c r="J2404" i="16"/>
  <c r="D1548" i="16"/>
  <c r="H506" i="16"/>
  <c r="J1399" i="16"/>
  <c r="G239" i="16"/>
  <c r="J569" i="16"/>
  <c r="I2063" i="16"/>
  <c r="J1431" i="16"/>
  <c r="D767" i="16"/>
  <c r="H1240" i="16"/>
  <c r="E941" i="16"/>
  <c r="I1240" i="16"/>
  <c r="J41" i="16"/>
  <c r="H31" i="16"/>
  <c r="E218" i="16"/>
  <c r="H1965" i="16"/>
  <c r="G1262" i="16"/>
  <c r="G2013" i="16"/>
  <c r="H2153" i="16"/>
  <c r="F1074" i="16"/>
  <c r="F1839" i="16"/>
  <c r="D851" i="16"/>
  <c r="D749" i="16"/>
  <c r="D1162" i="16"/>
  <c r="D839" i="16"/>
  <c r="G12" i="16"/>
  <c r="G866" i="16"/>
  <c r="G1162" i="16"/>
  <c r="D689" i="16"/>
  <c r="F1162" i="16"/>
  <c r="H233" i="16"/>
  <c r="H1438" i="16"/>
  <c r="J1151" i="16"/>
  <c r="F1271" i="16"/>
  <c r="G141" i="16"/>
  <c r="E165" i="16"/>
  <c r="J457" i="16"/>
  <c r="F61" i="16"/>
  <c r="H562" i="16"/>
  <c r="H2102" i="16"/>
  <c r="J2350" i="16"/>
  <c r="G1664" i="16"/>
  <c r="I1664" i="16"/>
  <c r="H1872" i="16"/>
  <c r="D1872" i="16"/>
  <c r="J908" i="16"/>
  <c r="H938" i="16"/>
  <c r="I1791" i="16"/>
  <c r="E684" i="16"/>
  <c r="J938" i="16"/>
  <c r="J391" i="16"/>
  <c r="G2404" i="16"/>
  <c r="J1706" i="16"/>
  <c r="G1164" i="16"/>
  <c r="H192" i="16"/>
  <c r="J919" i="16"/>
  <c r="F919" i="16"/>
  <c r="E919" i="16"/>
  <c r="I919" i="16"/>
  <c r="D919" i="16"/>
  <c r="U919" i="16" s="1"/>
  <c r="D998" i="16"/>
  <c r="J998" i="16"/>
  <c r="H998" i="16"/>
  <c r="H790" i="16"/>
  <c r="H2047" i="16"/>
  <c r="I2047" i="16"/>
  <c r="E2047" i="16"/>
  <c r="D2047" i="16"/>
  <c r="G650" i="16"/>
  <c r="H427" i="16"/>
  <c r="I2410" i="16"/>
  <c r="F2410" i="16"/>
  <c r="F527" i="16"/>
  <c r="H527" i="16"/>
  <c r="E18" i="16"/>
  <c r="G18" i="16"/>
  <c r="I18" i="16"/>
  <c r="D539" i="16"/>
  <c r="E539" i="16"/>
  <c r="F539" i="16"/>
  <c r="I539" i="16"/>
  <c r="H1095" i="16"/>
  <c r="I1095" i="16"/>
  <c r="E1612" i="16"/>
  <c r="D1612" i="16"/>
  <c r="H1541" i="16"/>
  <c r="J674" i="16"/>
  <c r="D674" i="16"/>
  <c r="E674" i="16"/>
  <c r="G674" i="16"/>
  <c r="D287" i="16"/>
  <c r="I287" i="16"/>
  <c r="G287" i="16"/>
  <c r="J287" i="16"/>
  <c r="D152" i="16"/>
  <c r="G152" i="16"/>
  <c r="F152" i="16"/>
  <c r="E254" i="16"/>
  <c r="I129" i="16"/>
  <c r="H129" i="16"/>
  <c r="G129" i="16"/>
  <c r="D129" i="16"/>
  <c r="E327" i="16"/>
  <c r="D327" i="16"/>
  <c r="H2136" i="16"/>
  <c r="J2136" i="16"/>
  <c r="G2136" i="16"/>
  <c r="I2325" i="16"/>
  <c r="J599" i="16"/>
  <c r="I599" i="16"/>
  <c r="D599" i="16"/>
  <c r="G599" i="16"/>
  <c r="H599" i="16"/>
  <c r="D230" i="16"/>
  <c r="I230" i="16"/>
  <c r="E230" i="16"/>
  <c r="F230" i="16"/>
  <c r="J307" i="16"/>
  <c r="G307" i="16"/>
  <c r="E307" i="16"/>
  <c r="H2325" i="16"/>
  <c r="J2275" i="16"/>
  <c r="E2317" i="16"/>
  <c r="H2317" i="16"/>
  <c r="G2317" i="16"/>
  <c r="J2317" i="16"/>
  <c r="H2313" i="16"/>
  <c r="I2313" i="16"/>
  <c r="G2313" i="16"/>
  <c r="F2313" i="16"/>
  <c r="J2313" i="16"/>
  <c r="E2313" i="16"/>
  <c r="U2313" i="16" s="1"/>
  <c r="G2377" i="16"/>
  <c r="I2377" i="16"/>
  <c r="H2377" i="16"/>
  <c r="G380" i="16"/>
  <c r="J380" i="16"/>
  <c r="E380" i="16"/>
  <c r="F380" i="16"/>
  <c r="E143" i="16"/>
  <c r="J143" i="16"/>
  <c r="D143" i="16"/>
  <c r="U143" i="16" s="1"/>
  <c r="F143" i="16"/>
  <c r="I143" i="16"/>
  <c r="D810" i="16"/>
  <c r="U810" i="16" s="1"/>
  <c r="E2094" i="16"/>
  <c r="I1541" i="16"/>
  <c r="J2273" i="16"/>
  <c r="H1878" i="16"/>
  <c r="I1878" i="16"/>
  <c r="D1878" i="16"/>
  <c r="G1878" i="16"/>
  <c r="E1878" i="16"/>
  <c r="F1878" i="16"/>
  <c r="E1906" i="16"/>
  <c r="D1906" i="16"/>
  <c r="J1906" i="16"/>
  <c r="H1906" i="16"/>
  <c r="F1906" i="16"/>
  <c r="J2487" i="16"/>
  <c r="H2487" i="16"/>
  <c r="F2487" i="16"/>
  <c r="D2487" i="16"/>
  <c r="I2487" i="16"/>
  <c r="D2433" i="16"/>
  <c r="H1668" i="16"/>
  <c r="D1733" i="16"/>
  <c r="I1733" i="16"/>
  <c r="J154" i="16"/>
  <c r="E154" i="16"/>
  <c r="G154" i="16"/>
  <c r="I2457" i="16"/>
  <c r="D2457" i="16"/>
  <c r="H2457" i="16"/>
  <c r="F1349" i="16"/>
  <c r="D1349" i="16"/>
  <c r="G1463" i="16"/>
  <c r="J1463" i="16"/>
  <c r="E2162" i="16"/>
  <c r="D2162" i="16"/>
  <c r="I2162" i="16"/>
  <c r="H2162" i="16"/>
  <c r="F2162" i="16"/>
  <c r="J2162" i="16"/>
  <c r="I484" i="16"/>
  <c r="H484" i="16"/>
  <c r="I1181" i="16"/>
  <c r="G1181" i="16"/>
  <c r="J1181" i="16"/>
  <c r="D1181" i="16"/>
  <c r="U1181" i="16" s="1"/>
  <c r="H2356" i="16"/>
  <c r="D2356" i="16"/>
  <c r="U2356" i="16" s="1"/>
  <c r="J2356" i="16"/>
  <c r="G2356" i="16"/>
  <c r="J311" i="16"/>
  <c r="I311" i="16"/>
  <c r="J918" i="16"/>
  <c r="F918" i="16"/>
  <c r="F2407" i="16"/>
  <c r="H2407" i="16"/>
  <c r="E2337" i="16"/>
  <c r="J2337" i="16"/>
  <c r="H2337" i="16"/>
  <c r="D2337" i="16"/>
  <c r="G2337" i="16"/>
  <c r="G201" i="16"/>
  <c r="D201" i="16"/>
  <c r="F201" i="16"/>
  <c r="D329" i="16"/>
  <c r="F329" i="16"/>
  <c r="E329" i="16"/>
  <c r="U329" i="16" s="1"/>
  <c r="H329" i="16"/>
  <c r="F521" i="16"/>
  <c r="I521" i="16"/>
  <c r="J521" i="16"/>
  <c r="E1139" i="16"/>
  <c r="J1139" i="16"/>
  <c r="H1139" i="16"/>
  <c r="G1139" i="16"/>
  <c r="D1498" i="16"/>
  <c r="U1498" i="16" s="1"/>
  <c r="I1498" i="16"/>
  <c r="J1498" i="16"/>
  <c r="G1498" i="16"/>
  <c r="E319" i="16"/>
  <c r="U319" i="16" s="1"/>
  <c r="J319" i="16"/>
  <c r="G1373" i="16"/>
  <c r="F1373" i="16"/>
  <c r="E961" i="16"/>
  <c r="J961" i="16"/>
  <c r="F961" i="16"/>
  <c r="D961" i="16"/>
  <c r="D617" i="16"/>
  <c r="H617" i="16"/>
  <c r="E779" i="16"/>
  <c r="U779" i="16" s="1"/>
  <c r="I779" i="16"/>
  <c r="G779" i="16"/>
  <c r="D1953" i="16"/>
  <c r="F1953" i="16"/>
  <c r="H1953" i="16"/>
  <c r="I1953" i="16"/>
  <c r="G1953" i="16"/>
  <c r="I272" i="16"/>
  <c r="D272" i="16"/>
  <c r="H1105" i="16"/>
  <c r="J1105" i="16"/>
  <c r="F1105" i="16"/>
  <c r="G1105" i="16"/>
  <c r="I1105" i="16"/>
  <c r="E1105" i="16"/>
  <c r="U1105" i="16" s="1"/>
  <c r="H1121" i="16"/>
  <c r="I1121" i="16"/>
  <c r="D1121" i="16"/>
  <c r="U1121" i="16" s="1"/>
  <c r="E1420" i="16"/>
  <c r="U1420" i="16" s="1"/>
  <c r="F1420" i="16"/>
  <c r="G1420" i="16"/>
  <c r="J1420" i="16"/>
  <c r="J1693" i="16"/>
  <c r="I1693" i="16"/>
  <c r="D1693" i="16"/>
  <c r="E1735" i="16"/>
  <c r="U1735" i="16" s="1"/>
  <c r="F1735" i="16"/>
  <c r="G1755" i="16"/>
  <c r="D1755" i="16"/>
  <c r="J2454" i="16"/>
  <c r="D2454" i="16"/>
  <c r="H137" i="16"/>
  <c r="F137" i="16"/>
  <c r="H2143" i="16"/>
  <c r="D2143" i="16"/>
  <c r="G2143" i="16"/>
  <c r="F2114" i="16"/>
  <c r="J2114" i="16"/>
  <c r="H860" i="16"/>
  <c r="E860" i="16"/>
  <c r="U860" i="16" s="1"/>
  <c r="G1638" i="16"/>
  <c r="D1638" i="16"/>
  <c r="J1638" i="16"/>
  <c r="E1638" i="16"/>
  <c r="D2334" i="16"/>
  <c r="G2334" i="16"/>
  <c r="D1080" i="16"/>
  <c r="I1080" i="16"/>
  <c r="E1080" i="16"/>
  <c r="F1080" i="16"/>
  <c r="D1899" i="16"/>
  <c r="I1899" i="16"/>
  <c r="D2434" i="16"/>
  <c r="H2434" i="16"/>
  <c r="J2434" i="16"/>
  <c r="H439" i="16"/>
  <c r="D439" i="16"/>
  <c r="U439" i="16" s="1"/>
  <c r="J439" i="16"/>
  <c r="F439" i="16"/>
  <c r="G43" i="16"/>
  <c r="I43" i="16"/>
  <c r="U25" i="16"/>
  <c r="D533" i="16"/>
  <c r="H533" i="16"/>
  <c r="E180" i="16"/>
  <c r="F180" i="16"/>
  <c r="U763" i="16"/>
  <c r="H1883" i="16"/>
  <c r="D1883" i="16"/>
  <c r="J1883" i="16"/>
  <c r="H1913" i="16"/>
  <c r="I1913" i="16"/>
  <c r="E1913" i="16"/>
  <c r="U1913" i="16" s="1"/>
  <c r="F2055" i="16"/>
  <c r="G2055" i="16"/>
  <c r="F2327" i="16"/>
  <c r="I2327" i="16"/>
  <c r="J2327" i="16"/>
  <c r="D750" i="16"/>
  <c r="J750" i="16"/>
  <c r="H111" i="16"/>
  <c r="J111" i="16"/>
  <c r="F111" i="16"/>
  <c r="D111" i="16"/>
  <c r="I111" i="16"/>
  <c r="D92" i="16"/>
  <c r="F92" i="16"/>
  <c r="I92" i="16"/>
  <c r="E92" i="16"/>
  <c r="I965" i="16"/>
  <c r="F965" i="16"/>
  <c r="D965" i="16"/>
  <c r="J965" i="16"/>
  <c r="G965" i="16"/>
  <c r="G1868" i="16"/>
  <c r="E1868" i="16"/>
  <c r="I2470" i="16"/>
  <c r="D2470" i="16"/>
  <c r="J1782" i="16"/>
  <c r="I1782" i="16"/>
  <c r="H1782" i="16"/>
  <c r="E1782" i="16"/>
  <c r="U1782" i="16" s="1"/>
  <c r="G1782" i="16"/>
  <c r="F1782" i="16"/>
  <c r="E67" i="16"/>
  <c r="J67" i="16"/>
  <c r="G2341" i="16"/>
  <c r="E2341" i="16"/>
  <c r="H2341" i="16"/>
  <c r="E2475" i="16"/>
  <c r="I2475" i="16"/>
  <c r="D2475" i="16"/>
  <c r="U2475" i="16" s="1"/>
  <c r="F2475" i="16"/>
  <c r="J2475" i="16"/>
  <c r="F1617" i="16"/>
  <c r="I1617" i="16"/>
  <c r="D1617" i="16"/>
  <c r="F1830" i="16"/>
  <c r="G1830" i="16"/>
  <c r="H1830" i="16"/>
  <c r="E1830" i="16"/>
  <c r="U1830" i="16" s="1"/>
  <c r="D2186" i="16"/>
  <c r="I2186" i="16"/>
  <c r="F2288" i="16"/>
  <c r="H2288" i="16"/>
  <c r="E2288" i="16"/>
  <c r="U2288" i="16" s="1"/>
  <c r="H2064" i="16"/>
  <c r="E2064" i="16"/>
  <c r="I2064" i="16"/>
  <c r="G2064" i="16"/>
  <c r="D2064" i="16"/>
  <c r="G2246" i="16"/>
  <c r="F2246" i="16"/>
  <c r="E2246" i="16"/>
  <c r="J1066" i="16"/>
  <c r="I1066" i="16"/>
  <c r="D1066" i="16"/>
  <c r="F1066" i="16"/>
  <c r="I705" i="16"/>
  <c r="J705" i="16"/>
  <c r="F705" i="16"/>
  <c r="F2368" i="16"/>
  <c r="H2368" i="16"/>
  <c r="F2474" i="16"/>
  <c r="E2474" i="16"/>
  <c r="G793" i="16"/>
  <c r="I793" i="16"/>
  <c r="F793" i="16"/>
  <c r="F2269" i="16"/>
  <c r="G2269" i="16"/>
  <c r="D2269" i="16"/>
  <c r="I2269" i="16"/>
  <c r="G1870" i="16"/>
  <c r="F1870" i="16"/>
  <c r="D1870" i="16"/>
  <c r="H1870" i="16"/>
  <c r="E2041" i="16"/>
  <c r="D2041" i="16"/>
  <c r="I2041" i="16"/>
  <c r="U1137" i="16"/>
  <c r="H2494" i="16"/>
  <c r="D897" i="16"/>
  <c r="I2005" i="16"/>
  <c r="D1987" i="16"/>
  <c r="U1987" i="16" s="1"/>
  <c r="D1555" i="16"/>
  <c r="H1046" i="16"/>
  <c r="I619" i="16"/>
  <c r="I1789" i="16"/>
  <c r="E1789" i="16"/>
  <c r="G1789" i="16"/>
  <c r="J1789" i="16"/>
  <c r="I2117" i="16"/>
  <c r="H2218" i="16"/>
  <c r="D2218" i="16"/>
  <c r="I1134" i="16"/>
  <c r="F1134" i="16"/>
  <c r="G1522" i="16"/>
  <c r="E1522" i="16"/>
  <c r="I541" i="16"/>
  <c r="G541" i="16"/>
  <c r="F541" i="16"/>
  <c r="J1534" i="16"/>
  <c r="G1534" i="16"/>
  <c r="H1534" i="16"/>
  <c r="I1368" i="16"/>
  <c r="G1368" i="16"/>
  <c r="J2461" i="16"/>
  <c r="G2461" i="16"/>
  <c r="H619" i="16"/>
  <c r="D1754" i="16"/>
  <c r="H1754" i="16"/>
  <c r="H1973" i="16"/>
  <c r="I1973" i="16"/>
  <c r="U1189" i="16"/>
  <c r="U1226" i="16"/>
  <c r="J1490" i="16"/>
  <c r="F1490" i="16"/>
  <c r="D1490" i="16"/>
  <c r="U1490" i="16" s="1"/>
  <c r="F664" i="16"/>
  <c r="D664" i="16"/>
  <c r="E664" i="16"/>
  <c r="J1182" i="16"/>
  <c r="G1182" i="16"/>
  <c r="D1467" i="16"/>
  <c r="U1467" i="16" s="1"/>
  <c r="G1467" i="16"/>
  <c r="J2344" i="16"/>
  <c r="D2344" i="16"/>
  <c r="F1907" i="16"/>
  <c r="G1907" i="16"/>
  <c r="F1412" i="16"/>
  <c r="E1412" i="16"/>
  <c r="U1412" i="16" s="1"/>
  <c r="I241" i="16"/>
  <c r="G241" i="16"/>
  <c r="J70" i="16"/>
  <c r="F70" i="16"/>
  <c r="H371" i="16"/>
  <c r="I371" i="16"/>
  <c r="D371" i="16"/>
  <c r="U371" i="16" s="1"/>
  <c r="U112" i="16"/>
  <c r="U930" i="16"/>
  <c r="E144" i="16"/>
  <c r="H144" i="16"/>
  <c r="I379" i="16"/>
  <c r="G379" i="16"/>
  <c r="I2243" i="16"/>
  <c r="G2243" i="16"/>
  <c r="H1233" i="16"/>
  <c r="J1233" i="16"/>
  <c r="G1219" i="16"/>
  <c r="E1219" i="16"/>
  <c r="D911" i="16"/>
  <c r="E911" i="16"/>
  <c r="H310" i="16"/>
  <c r="D310" i="16"/>
  <c r="D463" i="16"/>
  <c r="H463" i="16"/>
  <c r="J2464" i="16"/>
  <c r="H2464" i="16"/>
  <c r="G1119" i="16"/>
  <c r="D1119" i="16"/>
  <c r="F1029" i="16"/>
  <c r="I1029" i="16"/>
  <c r="J836" i="16"/>
  <c r="F836" i="16"/>
  <c r="U1515" i="16"/>
  <c r="A48" i="10"/>
  <c r="B59" i="4"/>
  <c r="A43" i="10" s="1"/>
  <c r="U553" i="16"/>
  <c r="U1150" i="16"/>
  <c r="U1487" i="16"/>
  <c r="U1646" i="16"/>
  <c r="U2190" i="16"/>
  <c r="U1569" i="16"/>
  <c r="U1085" i="16"/>
  <c r="B53" i="4"/>
  <c r="A38" i="10" s="1"/>
  <c r="U1790" i="16"/>
  <c r="U709" i="16"/>
  <c r="U2023" i="16"/>
  <c r="U497" i="16"/>
  <c r="U1296" i="16"/>
  <c r="U578" i="16"/>
  <c r="U513" i="16"/>
  <c r="U169" i="16"/>
  <c r="U1376" i="16"/>
  <c r="U1808" i="16"/>
  <c r="U2429" i="16"/>
  <c r="U85" i="16"/>
  <c r="G43" i="4"/>
  <c r="G37" i="4"/>
  <c r="G68" i="4"/>
  <c r="G61" i="4"/>
  <c r="U1290" i="16"/>
  <c r="B47" i="4"/>
  <c r="A33" i="10" s="1"/>
  <c r="G31" i="4"/>
  <c r="U1990" i="16"/>
  <c r="A28" i="10"/>
  <c r="G55" i="4"/>
  <c r="U1126" i="16"/>
  <c r="U1734" i="16"/>
  <c r="U1727" i="16"/>
  <c r="U670" i="16"/>
  <c r="U1500" i="16"/>
  <c r="U1811" i="16"/>
  <c r="U1827" i="16"/>
  <c r="U1545" i="16"/>
  <c r="U2307" i="16"/>
  <c r="U1266" i="16"/>
  <c r="U1607" i="16"/>
  <c r="U1058" i="16"/>
  <c r="U1756" i="16"/>
  <c r="U2198" i="16"/>
  <c r="U2039" i="16"/>
  <c r="U1804" i="16"/>
  <c r="U158" i="16"/>
  <c r="U2053" i="16"/>
  <c r="U643" i="16"/>
  <c r="U1244" i="16"/>
  <c r="U1209" i="16"/>
  <c r="U2107" i="16"/>
  <c r="U868" i="16"/>
  <c r="U38" i="16"/>
  <c r="U1306" i="16"/>
  <c r="U2195" i="16"/>
  <c r="U1012" i="16"/>
  <c r="A16" i="10"/>
  <c r="B33" i="4"/>
  <c r="A21" i="10" s="1"/>
  <c r="U1039" i="16"/>
  <c r="U848" i="16"/>
  <c r="U399" i="16"/>
  <c r="U1221" i="16"/>
  <c r="U1106" i="16"/>
  <c r="U1815" i="16"/>
  <c r="U145" i="16"/>
  <c r="U498" i="16"/>
  <c r="U1561" i="16"/>
  <c r="B64" i="4"/>
  <c r="A47" i="10" s="1"/>
  <c r="B46" i="4"/>
  <c r="A32" i="10" s="1"/>
  <c r="B52" i="4"/>
  <c r="A37" i="10" s="1"/>
  <c r="U2169" i="16"/>
  <c r="U344" i="16"/>
  <c r="U1787" i="16"/>
  <c r="U1812" i="16"/>
  <c r="U1642" i="16"/>
  <c r="U2490" i="16"/>
  <c r="U1138" i="16"/>
  <c r="U1402" i="16"/>
  <c r="U1739" i="16"/>
  <c r="U2295" i="16"/>
  <c r="U1996" i="16"/>
  <c r="U753" i="16"/>
  <c r="U1286" i="16"/>
  <c r="U909" i="16"/>
  <c r="U771" i="16"/>
  <c r="U955" i="16"/>
  <c r="U403" i="16"/>
  <c r="U1494" i="16"/>
  <c r="U1334" i="16"/>
  <c r="U2451" i="16"/>
  <c r="U1414" i="16"/>
  <c r="U2285" i="16"/>
  <c r="U120" i="16"/>
  <c r="U1736" i="16"/>
  <c r="U864" i="16"/>
  <c r="U2443" i="16"/>
  <c r="U2471" i="16"/>
  <c r="U99" i="16"/>
  <c r="U2447" i="16"/>
  <c r="U1558" i="16"/>
  <c r="U1945" i="16"/>
  <c r="U958" i="16"/>
  <c r="U2179" i="16"/>
  <c r="U900" i="16"/>
  <c r="U1823" i="16"/>
  <c r="U667" i="16"/>
  <c r="U613" i="16"/>
  <c r="U1668" i="16"/>
  <c r="U1725" i="16"/>
  <c r="U789" i="16"/>
  <c r="U2492" i="16"/>
  <c r="U1800" i="16"/>
  <c r="U1740" i="16"/>
  <c r="U1650" i="16"/>
  <c r="U2059" i="16"/>
  <c r="U1854" i="16"/>
  <c r="U1885" i="16"/>
  <c r="U2010" i="16"/>
  <c r="U94" i="16"/>
  <c r="U880" i="16"/>
  <c r="D61" i="4"/>
  <c r="D55" i="4"/>
  <c r="D37" i="4"/>
  <c r="D49" i="4"/>
  <c r="D43" i="4"/>
  <c r="D31" i="4"/>
  <c r="P37" i="4" s="1"/>
  <c r="Q37" i="4" s="1"/>
  <c r="D68" i="4"/>
  <c r="A18" i="10"/>
  <c r="B35" i="4"/>
  <c r="A23" i="10" s="1"/>
  <c r="U631" i="16"/>
  <c r="U330" i="16"/>
  <c r="U1797" i="16"/>
  <c r="U2284" i="16"/>
  <c r="U1699" i="16"/>
  <c r="U660" i="16"/>
  <c r="B57" i="4"/>
  <c r="A41" i="10" s="1"/>
  <c r="B63" i="4"/>
  <c r="A46" i="10" s="1"/>
  <c r="A26" i="10"/>
  <c r="U1662" i="16"/>
  <c r="U189" i="16"/>
  <c r="U1367" i="16"/>
  <c r="U1862" i="16"/>
  <c r="U812" i="16"/>
  <c r="U1125" i="16"/>
  <c r="U618" i="16"/>
  <c r="U887" i="16"/>
  <c r="U2117" i="16"/>
  <c r="U731" i="16"/>
  <c r="U204" i="16"/>
  <c r="U93" i="16"/>
  <c r="U582" i="16"/>
  <c r="U882" i="16"/>
  <c r="U299" i="16"/>
  <c r="U264" i="16"/>
  <c r="U1258" i="16"/>
  <c r="U2318" i="16"/>
  <c r="U1506" i="16"/>
  <c r="U1850" i="16"/>
  <c r="U886" i="16"/>
  <c r="U1161" i="16"/>
  <c r="U520" i="16"/>
  <c r="U354" i="16"/>
  <c r="U554" i="16"/>
  <c r="U2011" i="16"/>
  <c r="U816" i="16"/>
  <c r="U2175" i="16"/>
  <c r="U1388" i="16"/>
  <c r="U54" i="16"/>
  <c r="U993" i="16"/>
  <c r="U1029" i="16"/>
  <c r="U635" i="16"/>
  <c r="U170" i="16"/>
  <c r="E2141" i="16"/>
  <c r="U2141" i="16" s="1"/>
  <c r="U405" i="16"/>
  <c r="H833" i="16"/>
  <c r="U2071" i="16"/>
  <c r="D1801" i="16"/>
  <c r="H2418" i="16"/>
  <c r="J2418" i="16"/>
  <c r="F419" i="16"/>
  <c r="J419" i="16"/>
  <c r="H863" i="16"/>
  <c r="U294" i="16"/>
  <c r="C31" i="10"/>
  <c r="D31" i="10"/>
  <c r="U184" i="16"/>
  <c r="J1817" i="16"/>
  <c r="I815" i="16"/>
  <c r="U2458" i="16"/>
  <c r="D175" i="16"/>
  <c r="J175" i="16"/>
  <c r="U572" i="16"/>
  <c r="J2438" i="16"/>
  <c r="G453" i="16"/>
  <c r="I453" i="16"/>
  <c r="F453" i="16"/>
  <c r="D40" i="10"/>
  <c r="C40" i="10"/>
  <c r="U1167" i="16"/>
  <c r="G560" i="16"/>
  <c r="U146" i="16"/>
  <c r="J921" i="16"/>
  <c r="F921" i="16"/>
  <c r="J1823" i="16"/>
  <c r="F1823" i="16"/>
  <c r="H1005" i="16"/>
  <c r="I1005" i="16"/>
  <c r="H2461" i="16"/>
  <c r="I2461" i="16"/>
  <c r="E2461" i="16"/>
  <c r="E1921" i="16"/>
  <c r="F1921" i="16"/>
  <c r="D1921" i="16"/>
  <c r="U1921" i="16" s="1"/>
  <c r="J1921" i="16"/>
  <c r="S250" i="16"/>
  <c r="G250" i="16"/>
  <c r="Y250" i="16"/>
  <c r="S442" i="16"/>
  <c r="E442" i="16" s="1"/>
  <c r="Y442" i="16"/>
  <c r="F1789" i="16"/>
  <c r="D1789" i="16"/>
  <c r="H1789" i="16"/>
  <c r="D1884" i="16"/>
  <c r="J1884" i="16"/>
  <c r="E1884" i="16"/>
  <c r="E858" i="16"/>
  <c r="F858" i="16"/>
  <c r="S425" i="16"/>
  <c r="G425" i="16" s="1"/>
  <c r="E355" i="16"/>
  <c r="U355" i="16" s="1"/>
  <c r="G355" i="16"/>
  <c r="S335" i="16"/>
  <c r="E335" i="16" s="1"/>
  <c r="Y335" i="16"/>
  <c r="J264" i="16"/>
  <c r="G264" i="16"/>
  <c r="Y119" i="16"/>
  <c r="S285" i="16"/>
  <c r="Y285" i="16"/>
  <c r="G2436" i="16"/>
  <c r="H213" i="16"/>
  <c r="J329" i="16"/>
  <c r="I329" i="16"/>
  <c r="H747" i="16"/>
  <c r="F747" i="16"/>
  <c r="D747" i="16"/>
  <c r="F1699" i="16"/>
  <c r="J1699" i="16"/>
  <c r="I1699" i="16"/>
  <c r="U1697" i="16"/>
  <c r="S333" i="16"/>
  <c r="J333" i="16" s="1"/>
  <c r="S404" i="16"/>
  <c r="Y404" i="16"/>
  <c r="J130" i="16"/>
  <c r="H130" i="16"/>
  <c r="S231" i="16"/>
  <c r="Y231" i="16"/>
  <c r="I310" i="16"/>
  <c r="G310" i="16"/>
  <c r="U197" i="16"/>
  <c r="I519" i="16"/>
  <c r="U1025" i="16"/>
  <c r="U1891" i="16"/>
  <c r="U1748" i="16"/>
  <c r="D1881" i="16"/>
  <c r="J1881" i="16"/>
  <c r="I1881" i="16"/>
  <c r="E1691" i="16"/>
  <c r="I1691" i="16"/>
  <c r="J1981" i="16"/>
  <c r="H1981" i="16"/>
  <c r="J647" i="16"/>
  <c r="D647" i="16"/>
  <c r="U647" i="16" s="1"/>
  <c r="J1900" i="16"/>
  <c r="F1900" i="16"/>
  <c r="G1900" i="16"/>
  <c r="D1900" i="16"/>
  <c r="H1900" i="16"/>
  <c r="E1900" i="16"/>
  <c r="D981" i="16"/>
  <c r="J981" i="16"/>
  <c r="I131" i="16"/>
  <c r="D131" i="16"/>
  <c r="I1137" i="16"/>
  <c r="J1137" i="16"/>
  <c r="D2399" i="16"/>
  <c r="E205" i="16"/>
  <c r="U205" i="16" s="1"/>
  <c r="F205" i="16"/>
  <c r="S255" i="16"/>
  <c r="I255" i="16" s="1"/>
  <c r="Y255" i="16"/>
  <c r="G252" i="16"/>
  <c r="G497" i="16"/>
  <c r="S160" i="16"/>
  <c r="J160" i="16" s="1"/>
  <c r="S274" i="16"/>
  <c r="Y274" i="16"/>
  <c r="S2416" i="16"/>
  <c r="S1894" i="16"/>
  <c r="E1894" i="16" s="1"/>
  <c r="U1847" i="16"/>
  <c r="E2348" i="16"/>
  <c r="U2348" i="16" s="1"/>
  <c r="H2348" i="16"/>
  <c r="S2224" i="16"/>
  <c r="E2224" i="16" s="1"/>
  <c r="Y1083" i="16"/>
  <c r="Y688" i="16"/>
  <c r="G2312" i="16"/>
  <c r="G2283" i="16"/>
  <c r="H65" i="10"/>
  <c r="D65" i="10" s="1"/>
  <c r="Y1075" i="16"/>
  <c r="Y975" i="16"/>
  <c r="Y647" i="16"/>
  <c r="S2077" i="16"/>
  <c r="F2077" i="16" s="1"/>
  <c r="G1972" i="16"/>
  <c r="U1565" i="16"/>
  <c r="G1462" i="16"/>
  <c r="G1646" i="16"/>
  <c r="U594" i="16"/>
  <c r="Y1640" i="16"/>
  <c r="Y900" i="16"/>
  <c r="Y835" i="16"/>
  <c r="U654" i="16"/>
  <c r="S1003" i="16"/>
  <c r="F1038" i="16"/>
  <c r="E1038" i="16"/>
  <c r="U1038" i="16" s="1"/>
  <c r="G1012" i="16"/>
  <c r="G1010" i="16"/>
  <c r="G713" i="16"/>
  <c r="G644" i="16"/>
  <c r="U1900" i="16"/>
  <c r="D1003" i="16"/>
  <c r="F1003" i="16"/>
  <c r="I1003" i="16"/>
  <c r="H1003" i="16"/>
  <c r="E1003" i="16"/>
  <c r="J1003" i="16"/>
  <c r="D2416" i="16"/>
  <c r="I2416" i="16"/>
  <c r="J2416" i="16"/>
  <c r="F2416" i="16"/>
  <c r="E2416" i="16"/>
  <c r="H2416" i="16"/>
  <c r="D160" i="16"/>
  <c r="I160" i="16"/>
  <c r="E160" i="16"/>
  <c r="F255" i="16"/>
  <c r="J255" i="16"/>
  <c r="D255" i="16"/>
  <c r="E255" i="16"/>
  <c r="E333" i="16"/>
  <c r="F333" i="16"/>
  <c r="D333" i="16"/>
  <c r="G285" i="16"/>
  <c r="F285" i="16"/>
  <c r="D285" i="16"/>
  <c r="I285" i="16"/>
  <c r="H285" i="16"/>
  <c r="E285" i="16"/>
  <c r="J285" i="16"/>
  <c r="J2077" i="16"/>
  <c r="H2077" i="16"/>
  <c r="I2077" i="16"/>
  <c r="D2224" i="16"/>
  <c r="F2224" i="16"/>
  <c r="G2224" i="16"/>
  <c r="J2224" i="16"/>
  <c r="G335" i="16"/>
  <c r="F335" i="16"/>
  <c r="H335" i="16"/>
  <c r="D425" i="16"/>
  <c r="H425" i="16"/>
  <c r="F425" i="16"/>
  <c r="H442" i="16"/>
  <c r="J442" i="16"/>
  <c r="D442" i="16"/>
  <c r="F442" i="16"/>
  <c r="E250" i="16"/>
  <c r="D250" i="16"/>
  <c r="H250" i="16"/>
  <c r="I250" i="16"/>
  <c r="F250" i="16"/>
  <c r="J250" i="16"/>
  <c r="G1003" i="16"/>
  <c r="G2077" i="16"/>
  <c r="G1894" i="16"/>
  <c r="D1894" i="16"/>
  <c r="I1894" i="16"/>
  <c r="F274" i="16"/>
  <c r="D274" i="16"/>
  <c r="H274" i="16"/>
  <c r="G274" i="16"/>
  <c r="E274" i="16"/>
  <c r="J274" i="16"/>
  <c r="I274" i="16"/>
  <c r="D231" i="16"/>
  <c r="E231" i="16"/>
  <c r="F231" i="16"/>
  <c r="G231" i="16"/>
  <c r="H231" i="16"/>
  <c r="J231" i="16"/>
  <c r="I231" i="16"/>
  <c r="J404" i="16"/>
  <c r="G404" i="16"/>
  <c r="D404" i="16"/>
  <c r="H404" i="16"/>
  <c r="E404" i="16"/>
  <c r="F404" i="16"/>
  <c r="I404" i="16"/>
  <c r="G2416" i="16"/>
  <c r="G160" i="16"/>
  <c r="U1552" i="16" l="1"/>
  <c r="U2461" i="16"/>
  <c r="U1366" i="16"/>
  <c r="U1164" i="16"/>
  <c r="U506" i="16"/>
  <c r="U1480" i="16"/>
  <c r="U2207" i="16"/>
  <c r="U2371" i="16"/>
  <c r="U429" i="16"/>
  <c r="U1287" i="16"/>
  <c r="U2466" i="16"/>
  <c r="U1604" i="16"/>
  <c r="U1031" i="16"/>
  <c r="U1124" i="16"/>
  <c r="U1196" i="16"/>
  <c r="U2032" i="16"/>
  <c r="U608" i="16"/>
  <c r="U15" i="16"/>
  <c r="U1325" i="16"/>
  <c r="U2079" i="16"/>
  <c r="U2082" i="16"/>
  <c r="U1239" i="16"/>
  <c r="U2452" i="16"/>
  <c r="U1292" i="16"/>
  <c r="U2166" i="16"/>
  <c r="U1084" i="16"/>
  <c r="U1155" i="16"/>
  <c r="U1730" i="16"/>
  <c r="U459" i="16"/>
  <c r="U1317" i="16"/>
  <c r="U581" i="16"/>
  <c r="U296" i="16"/>
  <c r="U1389" i="16"/>
  <c r="U912" i="16"/>
  <c r="U140" i="16"/>
  <c r="U2089" i="16"/>
  <c r="U1345" i="16"/>
  <c r="U510" i="16"/>
  <c r="U88" i="16"/>
  <c r="U45" i="16"/>
  <c r="U479" i="16"/>
  <c r="U1241" i="16"/>
  <c r="U2294" i="16"/>
  <c r="U593" i="16"/>
  <c r="U773" i="16"/>
  <c r="U122" i="16"/>
  <c r="U2301" i="16"/>
  <c r="U872" i="16"/>
  <c r="U1365" i="16"/>
  <c r="U1316" i="16"/>
  <c r="U2365" i="16"/>
  <c r="U447" i="16"/>
  <c r="U2253" i="16"/>
  <c r="U2259" i="16"/>
  <c r="U478" i="16"/>
  <c r="U711" i="16"/>
  <c r="U2260" i="16"/>
  <c r="U2323" i="16"/>
  <c r="U2244" i="16"/>
  <c r="U2343" i="16"/>
  <c r="U1621" i="16"/>
  <c r="U2300" i="16"/>
  <c r="U2303" i="16"/>
  <c r="U348" i="16"/>
  <c r="U869" i="16"/>
  <c r="U1744" i="16"/>
  <c r="U1291" i="16"/>
  <c r="U1901" i="16"/>
  <c r="U756" i="16"/>
  <c r="U179" i="16"/>
  <c r="U413" i="16"/>
  <c r="U1475" i="16"/>
  <c r="U2196" i="16"/>
  <c r="U820" i="16"/>
  <c r="U321" i="16"/>
  <c r="U1893" i="16"/>
  <c r="U913" i="16"/>
  <c r="U1967" i="16"/>
  <c r="U800" i="16"/>
  <c r="U1114" i="16"/>
  <c r="U1656" i="16"/>
  <c r="U1107" i="16"/>
  <c r="U2144" i="16"/>
  <c r="U968" i="16"/>
  <c r="U469" i="16"/>
  <c r="U1231" i="16"/>
  <c r="U962" i="16"/>
  <c r="U98" i="16"/>
  <c r="U113" i="16"/>
  <c r="U921" i="16"/>
  <c r="U1368" i="16"/>
  <c r="U2110" i="16"/>
  <c r="U997" i="16"/>
  <c r="U895" i="16"/>
  <c r="U1775" i="16"/>
  <c r="U793" i="16"/>
  <c r="U2462" i="16"/>
  <c r="U311" i="16"/>
  <c r="U1836" i="16"/>
  <c r="U1749" i="16"/>
  <c r="U2426" i="16"/>
  <c r="U858" i="16"/>
  <c r="U1242" i="16"/>
  <c r="U2211" i="16"/>
  <c r="U1279" i="16"/>
  <c r="U1994" i="16"/>
  <c r="U2290" i="16"/>
  <c r="U1762" i="16"/>
  <c r="U1522" i="16"/>
  <c r="U2470" i="16"/>
  <c r="U1868" i="16"/>
  <c r="U965" i="16"/>
  <c r="U1953" i="16"/>
  <c r="B34" i="4"/>
  <c r="A22" i="10" s="1"/>
  <c r="U1859" i="16"/>
  <c r="U441" i="16"/>
  <c r="U2220" i="16"/>
  <c r="U644" i="16"/>
  <c r="U1822" i="16"/>
  <c r="U1701" i="16"/>
  <c r="U2407" i="16"/>
  <c r="U1916" i="16"/>
  <c r="U1708" i="16"/>
  <c r="U1819" i="16"/>
  <c r="U483" i="16"/>
  <c r="U1423" i="16"/>
  <c r="U352" i="16"/>
  <c r="U2463" i="16"/>
  <c r="U72" i="16"/>
  <c r="U56" i="16"/>
  <c r="U870" i="16"/>
  <c r="U592" i="16"/>
  <c r="U418" i="16"/>
  <c r="U2149" i="16"/>
  <c r="U1202" i="16"/>
  <c r="U2263" i="16"/>
  <c r="U680" i="16"/>
  <c r="U570" i="16"/>
  <c r="U2351" i="16"/>
  <c r="U384" i="16"/>
  <c r="U1396" i="16"/>
  <c r="U1042" i="16"/>
  <c r="U2270" i="16"/>
  <c r="U2428" i="16"/>
  <c r="U2476" i="16"/>
  <c r="U1341" i="16"/>
  <c r="U2062" i="16"/>
  <c r="U894" i="16"/>
  <c r="U1269" i="16"/>
  <c r="U2091" i="16"/>
  <c r="U125" i="16"/>
  <c r="U1871" i="16"/>
  <c r="U973" i="16"/>
  <c r="U2124" i="16"/>
  <c r="U2204" i="16"/>
  <c r="U1169" i="16"/>
  <c r="U1507" i="16"/>
  <c r="U1720" i="16"/>
  <c r="U336" i="16"/>
  <c r="U1659" i="16"/>
  <c r="U1447" i="16"/>
  <c r="U2373" i="16"/>
  <c r="U1310" i="16"/>
  <c r="U2080" i="16"/>
  <c r="U437" i="16"/>
  <c r="U642" i="16"/>
  <c r="U1081" i="16"/>
  <c r="U236" i="16"/>
  <c r="U612" i="16"/>
  <c r="U375" i="16"/>
  <c r="U632" i="16"/>
  <c r="U1041" i="16"/>
  <c r="U2150" i="16"/>
  <c r="U2111" i="16"/>
  <c r="U1283" i="16"/>
  <c r="U416" i="16"/>
  <c r="U2206" i="16"/>
  <c r="U885" i="16"/>
  <c r="U1843" i="16"/>
  <c r="U1873" i="16"/>
  <c r="U57" i="16"/>
  <c r="U2146" i="16"/>
  <c r="U2403" i="16"/>
  <c r="U1496" i="16"/>
  <c r="U744" i="16"/>
  <c r="B32" i="4"/>
  <c r="A20" i="10" s="1"/>
  <c r="U1883" i="16"/>
  <c r="U2143" i="16"/>
  <c r="U287" i="16"/>
  <c r="U2361" i="16"/>
  <c r="U1479" i="16"/>
  <c r="C46" i="10"/>
  <c r="D46" i="10"/>
  <c r="U834" i="16"/>
  <c r="U2202" i="16"/>
  <c r="U1920" i="16"/>
  <c r="U1113" i="16"/>
  <c r="H41" i="10"/>
  <c r="D41" i="10" s="1"/>
  <c r="U2377" i="16"/>
  <c r="U1861" i="16"/>
  <c r="U266" i="16"/>
  <c r="U2242" i="16"/>
  <c r="U1562" i="16"/>
  <c r="U1512" i="16"/>
  <c r="U978" i="16"/>
  <c r="U1046" i="16"/>
  <c r="U9" i="16"/>
  <c r="U1318" i="16"/>
  <c r="U301" i="16"/>
  <c r="U286" i="16"/>
  <c r="U1840" i="16"/>
  <c r="U1857" i="16"/>
  <c r="U253" i="16"/>
  <c r="U1245" i="16"/>
  <c r="U142" i="16"/>
  <c r="U2031" i="16"/>
  <c r="U133" i="16"/>
  <c r="U1536" i="16"/>
  <c r="U1673" i="16"/>
  <c r="U1427" i="16"/>
  <c r="U1101" i="16"/>
  <c r="U694" i="16"/>
  <c r="U2215" i="16"/>
  <c r="U2201" i="16"/>
  <c r="U1385" i="16"/>
  <c r="U823" i="16"/>
  <c r="U1759" i="16"/>
  <c r="U802" i="16"/>
  <c r="U446" i="16"/>
  <c r="U2379" i="16"/>
  <c r="U1108" i="16"/>
  <c r="U2420" i="16"/>
  <c r="U2042" i="16"/>
  <c r="U760" i="16"/>
  <c r="U1275" i="16"/>
  <c r="U651" i="16"/>
  <c r="U1299" i="16"/>
  <c r="U1707" i="16"/>
  <c r="U534" i="16"/>
  <c r="U1057" i="16"/>
  <c r="U2112" i="16"/>
  <c r="U1931" i="16"/>
  <c r="U2081" i="16"/>
  <c r="U1654" i="16"/>
  <c r="U1457" i="16"/>
  <c r="U83" i="16"/>
  <c r="U1122" i="16"/>
  <c r="U1090" i="16"/>
  <c r="U1302" i="16"/>
  <c r="U1919" i="16"/>
  <c r="U1999" i="16"/>
  <c r="U207" i="16"/>
  <c r="U108" i="16"/>
  <c r="U188" i="16"/>
  <c r="U2357" i="16"/>
  <c r="U2281" i="16"/>
  <c r="U1928" i="16"/>
  <c r="U245" i="16"/>
  <c r="U1429" i="16"/>
  <c r="U996" i="16"/>
  <c r="U2382" i="16"/>
  <c r="U1865" i="16"/>
  <c r="U424" i="16"/>
  <c r="U2070" i="16"/>
  <c r="U1923" i="16"/>
  <c r="U1508" i="16"/>
  <c r="U2504" i="16"/>
  <c r="U490" i="16"/>
  <c r="U410" i="16"/>
  <c r="U1143" i="16"/>
  <c r="U626" i="16"/>
  <c r="U1459" i="16"/>
  <c r="U1458" i="16"/>
  <c r="U972" i="16"/>
  <c r="U1750" i="16"/>
  <c r="U173" i="16"/>
  <c r="U1208" i="16"/>
  <c r="U981" i="16"/>
  <c r="U655" i="16"/>
  <c r="U1553" i="16"/>
  <c r="U2084" i="16"/>
  <c r="U535" i="16"/>
  <c r="U1492" i="16"/>
  <c r="U257" i="16"/>
  <c r="U1743" i="16"/>
  <c r="U794" i="16"/>
  <c r="U751" i="16"/>
  <c r="U2129" i="16"/>
  <c r="U1119" i="16"/>
  <c r="U1219" i="16"/>
  <c r="U2218" i="16"/>
  <c r="U897" i="16"/>
  <c r="U2186" i="16"/>
  <c r="U111" i="16"/>
  <c r="U617" i="16"/>
  <c r="U2457" i="16"/>
  <c r="U746" i="16"/>
  <c r="U1484" i="16"/>
  <c r="U2405" i="16"/>
  <c r="U44" i="16"/>
  <c r="U1590" i="16"/>
  <c r="U2275" i="16"/>
  <c r="U547" i="16"/>
  <c r="U117" i="16"/>
  <c r="U1860" i="16"/>
  <c r="U1614" i="16"/>
  <c r="U2178" i="16"/>
  <c r="U1543" i="16"/>
  <c r="U1353" i="16"/>
  <c r="U1926" i="16"/>
  <c r="U720" i="16"/>
  <c r="U1257" i="16"/>
  <c r="U1969" i="16"/>
  <c r="U1629" i="16"/>
  <c r="U611" i="16"/>
  <c r="U1456" i="16"/>
  <c r="U2421" i="16"/>
  <c r="U747" i="16"/>
  <c r="U2269" i="16"/>
  <c r="U1617" i="16"/>
  <c r="U2433" i="16"/>
  <c r="U2487" i="16"/>
  <c r="U749" i="16"/>
  <c r="U1791" i="16"/>
  <c r="U846" i="16"/>
  <c r="U1151" i="16"/>
  <c r="U1271" i="16"/>
  <c r="U268" i="16"/>
  <c r="U157" i="16"/>
  <c r="U1211" i="16"/>
  <c r="U833" i="16"/>
  <c r="U324" i="16"/>
  <c r="U1932" i="16"/>
  <c r="U1737" i="16"/>
  <c r="U387" i="16"/>
  <c r="U1783" i="16"/>
  <c r="U1593" i="16"/>
  <c r="U368" i="16"/>
  <c r="U2007" i="16"/>
  <c r="U2347" i="16"/>
  <c r="U2460" i="16"/>
  <c r="U1776" i="16"/>
  <c r="U1935" i="16"/>
  <c r="U2390" i="16"/>
  <c r="U1669" i="16"/>
  <c r="U1044" i="16"/>
  <c r="U1418" i="16"/>
  <c r="U1763" i="16"/>
  <c r="U1199" i="16"/>
  <c r="U2473" i="16"/>
  <c r="U407" i="16"/>
  <c r="U971" i="16"/>
  <c r="U2485" i="16"/>
  <c r="U992" i="16"/>
  <c r="U2265" i="16"/>
  <c r="U2069" i="16"/>
  <c r="U422" i="16"/>
  <c r="U1088" i="16"/>
  <c r="U984" i="16"/>
  <c r="U2113" i="16"/>
  <c r="U308" i="16"/>
  <c r="U2172" i="16"/>
  <c r="U1643" i="16"/>
  <c r="U340" i="16"/>
  <c r="U2296" i="16"/>
  <c r="U1177" i="16"/>
  <c r="U23" i="16"/>
  <c r="U1925" i="16"/>
  <c r="U905" i="16"/>
  <c r="U866" i="16"/>
  <c r="U1554" i="16"/>
  <c r="U1781" i="16"/>
  <c r="U1229" i="16"/>
  <c r="U922" i="16"/>
  <c r="U127" i="16"/>
  <c r="U1777" i="16"/>
  <c r="U1576" i="16"/>
  <c r="U2139" i="16"/>
  <c r="U1272" i="16"/>
  <c r="U1337" i="16"/>
  <c r="U1939" i="16"/>
  <c r="U2212" i="16"/>
  <c r="U1019" i="16"/>
  <c r="U1632" i="16"/>
  <c r="U1222" i="16"/>
  <c r="U822" i="16"/>
  <c r="U2444" i="16"/>
  <c r="U2415" i="16"/>
  <c r="U1052" i="16"/>
  <c r="U322" i="16"/>
  <c r="U291" i="16"/>
  <c r="U22" i="16"/>
  <c r="U1752" i="16"/>
  <c r="U2235" i="16"/>
  <c r="U995" i="16"/>
  <c r="U970" i="16"/>
  <c r="U787" i="16"/>
  <c r="U1774" i="16"/>
  <c r="U1580" i="16"/>
  <c r="U50" i="16"/>
  <c r="U1372" i="16"/>
  <c r="U1277" i="16"/>
  <c r="U1687" i="16"/>
  <c r="U386" i="16"/>
  <c r="U401" i="16"/>
  <c r="U2225" i="16"/>
  <c r="U775" i="16"/>
  <c r="U2496" i="16"/>
  <c r="U2209" i="16"/>
  <c r="U799" i="16"/>
  <c r="U964" i="16"/>
  <c r="U1098" i="16"/>
  <c r="U1313" i="16"/>
  <c r="U1390" i="16"/>
  <c r="U1406" i="16"/>
  <c r="U1700" i="16"/>
  <c r="U1902" i="16"/>
  <c r="U1908" i="16"/>
  <c r="U2033" i="16"/>
  <c r="U2073" i="16"/>
  <c r="U502" i="16"/>
  <c r="U222" i="16"/>
  <c r="U1751" i="16"/>
  <c r="U1201" i="16"/>
  <c r="U849" i="16"/>
  <c r="U637" i="16"/>
  <c r="U2393" i="16"/>
  <c r="U1082" i="16"/>
  <c r="U629" i="16"/>
  <c r="U967" i="16"/>
  <c r="U584" i="16"/>
  <c r="U678" i="16"/>
  <c r="U682" i="16"/>
  <c r="U702" i="16"/>
  <c r="U1895" i="16"/>
  <c r="U1828" i="16"/>
  <c r="U314" i="16"/>
  <c r="U782" i="16"/>
  <c r="U2239" i="16"/>
  <c r="U2449" i="16"/>
  <c r="U1270" i="16"/>
  <c r="U603" i="16"/>
  <c r="U1129" i="16"/>
  <c r="U1053" i="16"/>
  <c r="U1799" i="16"/>
  <c r="U271" i="16"/>
  <c r="U798" i="16"/>
  <c r="U2165" i="16"/>
  <c r="U1362" i="16"/>
  <c r="U2245" i="16"/>
  <c r="U1149" i="16"/>
  <c r="C23" i="10"/>
  <c r="F28" i="10"/>
  <c r="U516" i="16"/>
  <c r="U144" i="16"/>
  <c r="U275" i="16"/>
  <c r="U75" i="16"/>
  <c r="U62" i="16"/>
  <c r="U131" i="16"/>
  <c r="U1881" i="16"/>
  <c r="U696" i="16"/>
  <c r="U847" i="16"/>
  <c r="U673" i="16"/>
  <c r="U1537" i="16"/>
  <c r="U1510" i="16"/>
  <c r="U358" i="16"/>
  <c r="U1173" i="16"/>
  <c r="U370" i="16"/>
  <c r="U1803" i="16"/>
  <c r="U1425" i="16"/>
  <c r="U1356" i="16"/>
  <c r="U2277" i="16"/>
  <c r="U1428" i="16"/>
  <c r="U2271" i="16"/>
  <c r="U1170" i="16"/>
  <c r="U1469" i="16"/>
  <c r="U1888" i="16"/>
  <c r="U46" i="16"/>
  <c r="U2009" i="16"/>
  <c r="U1918" i="16"/>
  <c r="U590" i="16"/>
  <c r="U1280" i="16"/>
  <c r="U633" i="16"/>
  <c r="U2194" i="16"/>
  <c r="U1910" i="16"/>
  <c r="U512" i="16"/>
  <c r="U2469" i="16"/>
  <c r="U1922" i="16"/>
  <c r="U210" i="16"/>
  <c r="U551" i="16"/>
  <c r="C63" i="10"/>
  <c r="U2502" i="16"/>
  <c r="C41" i="10"/>
  <c r="U1404" i="16"/>
  <c r="U2167" i="16"/>
  <c r="U1391" i="16"/>
  <c r="U527" i="16"/>
  <c r="U139" i="16"/>
  <c r="U1943" i="16"/>
  <c r="U1663" i="16"/>
  <c r="U2329" i="16"/>
  <c r="U243" i="16"/>
  <c r="U1207" i="16"/>
  <c r="U2119" i="16"/>
  <c r="U420" i="16"/>
  <c r="U80" i="16"/>
  <c r="U251" i="16"/>
  <c r="U2360" i="16"/>
  <c r="U2051" i="16"/>
  <c r="U2240" i="16"/>
  <c r="U1596" i="16"/>
  <c r="U863" i="16"/>
  <c r="U548" i="16"/>
  <c r="U1433" i="16"/>
  <c r="U228" i="16"/>
  <c r="U1691" i="16"/>
  <c r="U1801" i="16"/>
  <c r="U1754" i="16"/>
  <c r="U2341" i="16"/>
  <c r="U380" i="16"/>
  <c r="U307" i="16"/>
  <c r="U129" i="16"/>
  <c r="U526" i="16"/>
  <c r="U1870" i="16"/>
  <c r="U1066" i="16"/>
  <c r="U67" i="16"/>
  <c r="U750" i="16"/>
  <c r="U180" i="16"/>
  <c r="U2434" i="16"/>
  <c r="U2454" i="16"/>
  <c r="U1693" i="16"/>
  <c r="U272" i="16"/>
  <c r="U201" i="16"/>
  <c r="U154" i="16"/>
  <c r="U119" i="16"/>
  <c r="U1438" i="16"/>
  <c r="U391" i="16"/>
  <c r="U51" i="16"/>
  <c r="U861" i="16"/>
  <c r="U1015" i="16"/>
  <c r="U1644" i="16"/>
  <c r="U281" i="16"/>
  <c r="U537" i="16"/>
  <c r="U1301" i="16"/>
  <c r="U1474" i="16"/>
  <c r="U2438" i="16"/>
  <c r="U213" i="16"/>
  <c r="U2474" i="16"/>
  <c r="U1899" i="16"/>
  <c r="U977" i="16"/>
  <c r="U18" i="16"/>
  <c r="U1985" i="16"/>
  <c r="U1307" i="16"/>
  <c r="U202" i="16"/>
  <c r="U1581" i="16"/>
  <c r="U1584" i="16"/>
  <c r="U1813" i="16"/>
  <c r="U1979" i="16"/>
  <c r="U37" i="16"/>
  <c r="U1415" i="16"/>
  <c r="U1664" i="16"/>
  <c r="U2176" i="16"/>
  <c r="U6" i="16"/>
  <c r="U1647" i="16"/>
  <c r="U2140" i="16"/>
  <c r="U1183" i="16"/>
  <c r="U1398" i="16"/>
  <c r="U252" i="16"/>
  <c r="U29" i="16"/>
  <c r="U462" i="16"/>
  <c r="U1577" i="16"/>
  <c r="U918" i="16"/>
  <c r="U1434" i="16"/>
  <c r="U235" i="16"/>
  <c r="U757" i="16"/>
  <c r="U258" i="16"/>
  <c r="U515" i="16"/>
  <c r="U906" i="16"/>
  <c r="U607" i="16"/>
  <c r="U560" i="16"/>
  <c r="U357" i="16"/>
  <c r="U224" i="16"/>
  <c r="U509" i="16"/>
  <c r="U1133" i="16"/>
  <c r="U2425" i="16"/>
  <c r="U1589" i="16"/>
  <c r="U2037" i="16"/>
  <c r="U952" i="16"/>
  <c r="U1950" i="16"/>
  <c r="U1049" i="16"/>
  <c r="U634" i="16"/>
  <c r="U1568" i="16"/>
  <c r="U1778" i="16"/>
  <c r="U2219" i="16"/>
  <c r="U1785" i="16"/>
  <c r="U473" i="16"/>
  <c r="U382" i="16"/>
  <c r="U1007" i="16"/>
  <c r="U2173" i="16"/>
  <c r="U2067" i="16"/>
  <c r="U237" i="16"/>
  <c r="U190" i="16"/>
  <c r="U974" i="16"/>
  <c r="U86" i="16"/>
  <c r="U755" i="16"/>
  <c r="U2205" i="16"/>
  <c r="U1187" i="16"/>
  <c r="U1989" i="16"/>
  <c r="U488" i="16"/>
  <c r="U695" i="16"/>
  <c r="U1110" i="16"/>
  <c r="U528" i="16"/>
  <c r="U855" i="16"/>
  <c r="U431" i="16"/>
  <c r="U2394" i="16"/>
  <c r="U2158" i="16"/>
  <c r="U806" i="16"/>
  <c r="U2238" i="16"/>
  <c r="U97" i="16"/>
  <c r="U2095" i="16"/>
  <c r="U1966" i="16"/>
  <c r="U2248" i="16"/>
  <c r="U948" i="16"/>
  <c r="U2399" i="16"/>
  <c r="U239" i="16"/>
  <c r="U31" i="16"/>
  <c r="U1342" i="16"/>
  <c r="U2419" i="16"/>
  <c r="U1976" i="16"/>
  <c r="U78" i="16"/>
  <c r="U1087" i="16"/>
  <c r="U1592" i="16"/>
  <c r="U102" i="16"/>
  <c r="U1335" i="16"/>
  <c r="U1897" i="16"/>
  <c r="U485" i="16"/>
  <c r="U297" i="16"/>
  <c r="U1311" i="16"/>
  <c r="U1324" i="16"/>
  <c r="U2154" i="16"/>
  <c r="U26" i="16"/>
  <c r="U132" i="16"/>
  <c r="U1972" i="16"/>
  <c r="U1949" i="16"/>
  <c r="U2370" i="16"/>
  <c r="U1802" i="16"/>
  <c r="U1686" i="16"/>
  <c r="U1538" i="16"/>
  <c r="U1674" i="16"/>
  <c r="U261" i="16"/>
  <c r="U2338" i="16"/>
  <c r="U1721" i="16"/>
  <c r="U2362" i="16"/>
  <c r="U531" i="16"/>
  <c r="U2272" i="16"/>
  <c r="U376" i="16"/>
  <c r="U2453" i="16"/>
  <c r="U1636" i="16"/>
  <c r="U2261" i="16"/>
  <c r="U2500" i="16"/>
  <c r="U1336" i="16"/>
  <c r="U1631" i="16"/>
  <c r="U1594" i="16"/>
  <c r="U862" i="16"/>
  <c r="U1649" i="16"/>
  <c r="U2121" i="16"/>
  <c r="U238" i="16"/>
  <c r="U514" i="16"/>
  <c r="U2035" i="16"/>
  <c r="U549" i="16"/>
  <c r="U1250" i="16"/>
  <c r="U419" i="16"/>
  <c r="U474" i="16"/>
  <c r="U797" i="16"/>
  <c r="U1216" i="16"/>
  <c r="U186" i="16"/>
  <c r="U2103" i="16"/>
  <c r="U185" i="16"/>
  <c r="U1146" i="16"/>
  <c r="U2115" i="16"/>
  <c r="U2137" i="16"/>
  <c r="U1585" i="16"/>
  <c r="U2142" i="16"/>
  <c r="U1835" i="16"/>
  <c r="U1677" i="16"/>
  <c r="U840" i="16"/>
  <c r="U269" i="16"/>
  <c r="U902" i="16"/>
  <c r="U606" i="16"/>
  <c r="U1958" i="16"/>
  <c r="U762" i="16"/>
  <c r="U777" i="16"/>
  <c r="U2223" i="16"/>
  <c r="U229" i="16"/>
  <c r="U934" i="16"/>
  <c r="U1205" i="16"/>
  <c r="U1006" i="16"/>
  <c r="U1946" i="16"/>
  <c r="U697" i="16"/>
  <c r="U126" i="16"/>
  <c r="U1401" i="16"/>
  <c r="U2163" i="16"/>
  <c r="U342" i="16"/>
  <c r="C18" i="10"/>
  <c r="F48" i="10"/>
  <c r="H48" i="10" s="1"/>
  <c r="D48" i="10" s="1"/>
  <c r="H28" i="10"/>
  <c r="D28" i="10" s="1"/>
  <c r="U1333" i="16"/>
  <c r="U1929" i="16"/>
  <c r="U1188" i="16"/>
  <c r="U767" i="16"/>
  <c r="U1399" i="16"/>
  <c r="U1489" i="16"/>
  <c r="U458" i="16"/>
  <c r="U2392" i="16"/>
  <c r="U1024" i="16"/>
  <c r="U830" i="16"/>
  <c r="U2316" i="16"/>
  <c r="U924" i="16"/>
  <c r="U2030" i="16"/>
  <c r="U1927" i="16"/>
  <c r="U1676" i="16"/>
  <c r="U152" i="16"/>
  <c r="U2309" i="16"/>
  <c r="U827" i="16"/>
  <c r="U495" i="16"/>
  <c r="U936" i="16"/>
  <c r="U438" i="16"/>
  <c r="U450" i="16"/>
  <c r="U95" i="16"/>
  <c r="U71" i="16"/>
  <c r="U1236" i="16"/>
  <c r="U2203" i="16"/>
  <c r="U530" i="16"/>
  <c r="U1045" i="16"/>
  <c r="U134" i="16"/>
  <c r="U1978" i="16"/>
  <c r="U374" i="16"/>
  <c r="U563" i="16"/>
  <c r="U1097" i="16"/>
  <c r="U1974" i="16"/>
  <c r="U226" i="16"/>
  <c r="U672" i="16"/>
  <c r="U2049" i="16"/>
  <c r="U706" i="16"/>
  <c r="U766" i="16"/>
  <c r="U2311" i="16"/>
  <c r="U1505" i="16"/>
  <c r="U288" i="16"/>
  <c r="F35" i="10"/>
  <c r="H35" i="10" s="1"/>
  <c r="U1660" i="16"/>
  <c r="U1253" i="16"/>
  <c r="U2074" i="16"/>
  <c r="U715" i="16"/>
  <c r="U1112" i="16"/>
  <c r="U1717" i="16"/>
  <c r="U595" i="16"/>
  <c r="U719" i="16"/>
  <c r="U566" i="16"/>
  <c r="U892" i="16"/>
  <c r="U543" i="16"/>
  <c r="U1573" i="16"/>
  <c r="U1630" i="16"/>
  <c r="U2126" i="16"/>
  <c r="U898" i="16"/>
  <c r="U1374" i="16"/>
  <c r="U1478" i="16"/>
  <c r="U39" i="16"/>
  <c r="U1550" i="16"/>
  <c r="U2465" i="16"/>
  <c r="U1914" i="16"/>
  <c r="U546" i="16"/>
  <c r="U284" i="16"/>
  <c r="U1626" i="16"/>
  <c r="U496" i="16"/>
  <c r="U1408" i="16"/>
  <c r="U444" i="16"/>
  <c r="U893" i="16"/>
  <c r="U843" i="16"/>
  <c r="U392" i="16"/>
  <c r="U883" i="16"/>
  <c r="U30" i="16"/>
  <c r="U279" i="16"/>
  <c r="U2247" i="16"/>
  <c r="U1724" i="16"/>
  <c r="U1880" i="16"/>
  <c r="U686" i="16"/>
  <c r="U541" i="16"/>
  <c r="U663" i="16"/>
  <c r="U1054" i="16"/>
  <c r="U1684" i="16"/>
  <c r="U795" i="16"/>
  <c r="U317" i="16"/>
  <c r="U65" i="16"/>
  <c r="U1716" i="16"/>
  <c r="U2397" i="16"/>
  <c r="U395" i="16"/>
  <c r="U2331" i="16"/>
  <c r="U508" i="16"/>
  <c r="U703" i="16"/>
  <c r="U963" i="16"/>
  <c r="U1867" i="16"/>
  <c r="U583" i="16"/>
  <c r="U1421" i="16"/>
  <c r="U361" i="16"/>
  <c r="U2278" i="16"/>
  <c r="U717" i="16"/>
  <c r="U1466" i="16"/>
  <c r="U1613" i="16"/>
  <c r="U1793" i="16"/>
  <c r="U1661" i="16"/>
  <c r="U273" i="16"/>
  <c r="U1464" i="16"/>
  <c r="U901" i="16"/>
  <c r="U211" i="16"/>
  <c r="U1578" i="16"/>
  <c r="U1905" i="16"/>
  <c r="U472" i="16"/>
  <c r="U2305" i="16"/>
  <c r="U1606" i="16"/>
  <c r="U1876" i="16"/>
  <c r="U999" i="16"/>
  <c r="U844" i="16"/>
  <c r="U2132" i="16"/>
  <c r="U209" i="16"/>
  <c r="U2386" i="16"/>
  <c r="U2138" i="16"/>
  <c r="U2495" i="16"/>
  <c r="U1497" i="16"/>
  <c r="C45" i="10"/>
  <c r="U1162" i="16"/>
  <c r="U851" i="16"/>
  <c r="U522" i="16"/>
  <c r="U2189" i="16"/>
  <c r="U1948" i="16"/>
  <c r="C15" i="10"/>
  <c r="C13" i="10"/>
  <c r="U1616" i="16"/>
  <c r="C12" i="10"/>
  <c r="U27" i="16"/>
  <c r="U178" i="16"/>
  <c r="U1384" i="16"/>
  <c r="U263" i="16"/>
  <c r="U656" i="16"/>
  <c r="U1658" i="16"/>
  <c r="U385" i="16"/>
  <c r="U2388" i="16"/>
  <c r="U172" i="16"/>
  <c r="U698" i="16"/>
  <c r="U1203" i="16"/>
  <c r="U398" i="16"/>
  <c r="U835" i="16"/>
  <c r="U690" i="16"/>
  <c r="U1761" i="16"/>
  <c r="U234" i="16"/>
  <c r="U1144" i="16"/>
  <c r="U1023" i="16"/>
  <c r="U277" i="16"/>
  <c r="U811" i="16"/>
  <c r="U774" i="16"/>
  <c r="U24" i="16"/>
  <c r="U983" i="16"/>
  <c r="U540" i="16"/>
  <c r="U819" i="16"/>
  <c r="U1527" i="16"/>
  <c r="U752" i="16"/>
  <c r="U831" i="16"/>
  <c r="U1056" i="16"/>
  <c r="U1078" i="16"/>
  <c r="U1295" i="16"/>
  <c r="U1327" i="16"/>
  <c r="U550" i="16"/>
  <c r="U2353" i="16"/>
  <c r="U162" i="16"/>
  <c r="U191" i="16"/>
  <c r="U1852" i="16"/>
  <c r="U208" i="16"/>
  <c r="U2170" i="16"/>
  <c r="U1462" i="16"/>
  <c r="U2445" i="16"/>
  <c r="U153" i="16"/>
  <c r="U1443" i="16"/>
  <c r="U390" i="16"/>
  <c r="U1100" i="16"/>
  <c r="U1180" i="16"/>
  <c r="U1504" i="16"/>
  <c r="U1588" i="16"/>
  <c r="U1033" i="16"/>
  <c r="U1637" i="16"/>
  <c r="U278" i="16"/>
  <c r="U2369" i="16"/>
  <c r="U1709" i="16"/>
  <c r="U402" i="16"/>
  <c r="U200" i="16"/>
  <c r="U1502" i="16"/>
  <c r="U1611" i="16"/>
  <c r="U953" i="16"/>
  <c r="U2058" i="16"/>
  <c r="U156" i="16"/>
  <c r="U1037" i="16"/>
  <c r="U1004" i="16"/>
  <c r="U1719" i="16"/>
  <c r="U1942" i="16"/>
  <c r="U1005" i="16"/>
  <c r="U1382" i="16"/>
  <c r="U2063" i="16"/>
  <c r="U320" i="16"/>
  <c r="U138" i="16"/>
  <c r="U2402" i="16"/>
  <c r="U788" i="16"/>
  <c r="U2381" i="16"/>
  <c r="U1070" i="16"/>
  <c r="U1564" i="16"/>
  <c r="U1601" i="16"/>
  <c r="U1549" i="16"/>
  <c r="U1191" i="16"/>
  <c r="U1657" i="16"/>
  <c r="U76" i="16"/>
  <c r="U1193" i="16"/>
  <c r="U1572" i="16"/>
  <c r="U585" i="16"/>
  <c r="U1312" i="16"/>
  <c r="U1930" i="16"/>
  <c r="U1618" i="16"/>
  <c r="U1439" i="16"/>
  <c r="U733" i="16"/>
  <c r="U648" i="16"/>
  <c r="C11" i="10"/>
  <c r="U147" i="16"/>
  <c r="U2012" i="16"/>
  <c r="U1197" i="16"/>
  <c r="C10" i="10"/>
  <c r="U1482" i="16"/>
  <c r="U2217" i="16"/>
  <c r="U1757" i="16"/>
  <c r="U1120" i="16"/>
  <c r="U1476" i="16"/>
  <c r="U341" i="16"/>
  <c r="U21" i="16"/>
  <c r="U313" i="16"/>
  <c r="U1243" i="16"/>
  <c r="U2478" i="16"/>
  <c r="U1806" i="16"/>
  <c r="U932" i="16"/>
  <c r="U2302" i="16"/>
  <c r="U669" i="16"/>
  <c r="U249" i="16"/>
  <c r="U1276" i="16"/>
  <c r="U658" i="16"/>
  <c r="U712" i="16"/>
  <c r="U480" i="16"/>
  <c r="U1962" i="16"/>
  <c r="U2349" i="16"/>
  <c r="U838" i="16"/>
  <c r="U1493" i="16"/>
  <c r="U1696" i="16"/>
  <c r="U1348" i="16"/>
  <c r="U2372" i="16"/>
  <c r="U1516" i="16"/>
  <c r="U2459" i="16"/>
  <c r="U2498" i="16"/>
  <c r="U770" i="16"/>
  <c r="U432" i="16"/>
  <c r="U2298" i="16"/>
  <c r="U175" i="16"/>
  <c r="U533" i="16"/>
  <c r="U899" i="16"/>
  <c r="U448" i="16"/>
  <c r="U42" i="16"/>
  <c r="U1965" i="16"/>
  <c r="U109" i="16"/>
  <c r="U653" i="16"/>
  <c r="U877" i="16"/>
  <c r="U428" i="16"/>
  <c r="U310" i="16"/>
  <c r="U2344" i="16"/>
  <c r="U1555" i="16"/>
  <c r="U1349" i="16"/>
  <c r="U1733" i="16"/>
  <c r="U2317" i="16"/>
  <c r="U599" i="16"/>
  <c r="U998" i="16"/>
  <c r="U427" i="16"/>
  <c r="U41" i="16"/>
  <c r="U569" i="16"/>
  <c r="U1378" i="16"/>
  <c r="U575" i="16"/>
  <c r="U1702" i="16"/>
  <c r="U19" i="16"/>
  <c r="U1178" i="16"/>
  <c r="U364" i="16"/>
  <c r="U1509" i="16"/>
  <c r="U2456" i="16"/>
  <c r="U761" i="16"/>
  <c r="U577" i="16"/>
  <c r="U1645" i="16"/>
  <c r="U1048" i="16"/>
  <c r="U1633" i="16"/>
  <c r="U49" i="16"/>
  <c r="U2423" i="16"/>
  <c r="U2230" i="16"/>
  <c r="U1831" i="16"/>
  <c r="C9" i="10"/>
  <c r="C8" i="10"/>
  <c r="U589" i="16"/>
  <c r="U1397" i="16"/>
  <c r="U604" i="16"/>
  <c r="U764" i="16"/>
  <c r="U2008" i="16"/>
  <c r="U81" i="16"/>
  <c r="C7" i="10"/>
  <c r="U2162" i="16"/>
  <c r="U1612" i="16"/>
  <c r="U1548" i="16"/>
  <c r="U728" i="16"/>
  <c r="U103" i="16"/>
  <c r="U2017" i="16"/>
  <c r="U814" i="16"/>
  <c r="U1986" i="16"/>
  <c r="U2424" i="16"/>
  <c r="U908" i="16"/>
  <c r="U2325" i="16"/>
  <c r="U1525" i="16"/>
  <c r="U20" i="16"/>
  <c r="U1140" i="16"/>
  <c r="U1690" i="16"/>
  <c r="U1915" i="16"/>
  <c r="U1940" i="16"/>
  <c r="U2014" i="16"/>
  <c r="U2083" i="16"/>
  <c r="U2191" i="16"/>
  <c r="U475" i="16"/>
  <c r="U74" i="16"/>
  <c r="U262" i="16"/>
  <c r="U1247" i="16"/>
  <c r="U841" i="16"/>
  <c r="U769" i="16"/>
  <c r="U1980" i="16"/>
  <c r="U1622" i="16"/>
  <c r="U362" i="16"/>
  <c r="U739" i="16"/>
  <c r="U2048" i="16"/>
  <c r="U915" i="16"/>
  <c r="U815" i="16"/>
  <c r="U1255" i="16"/>
  <c r="U214" i="16"/>
  <c r="U48" i="16"/>
  <c r="U347" i="16"/>
  <c r="U1156" i="16"/>
  <c r="U888" i="16"/>
  <c r="U254" i="16"/>
  <c r="U1615" i="16"/>
  <c r="U623" i="16"/>
  <c r="U161" i="16"/>
  <c r="U2086" i="16"/>
  <c r="U1407" i="16"/>
  <c r="U1184" i="16"/>
  <c r="U2375" i="16"/>
  <c r="U628" i="16"/>
  <c r="U1403" i="16"/>
  <c r="U414" i="16"/>
  <c r="U1014" i="16"/>
  <c r="U557" i="16"/>
  <c r="U2127" i="16"/>
  <c r="U2264" i="16"/>
  <c r="U735" i="16"/>
  <c r="U1171" i="16"/>
  <c r="U1347" i="16"/>
  <c r="U187" i="16"/>
  <c r="U2019" i="16"/>
  <c r="U1833" i="16"/>
  <c r="U780" i="16"/>
  <c r="U2025" i="16"/>
  <c r="U1195" i="16"/>
  <c r="U2161" i="16"/>
  <c r="U1485" i="16"/>
  <c r="U742" i="16"/>
  <c r="U1780" i="16"/>
  <c r="U1172" i="16"/>
  <c r="U91" i="16"/>
  <c r="U990" i="16"/>
  <c r="U2066" i="16"/>
  <c r="U1547" i="16"/>
  <c r="U1300" i="16"/>
  <c r="U2164" i="16"/>
  <c r="U2160" i="16"/>
  <c r="U1628" i="16"/>
  <c r="U1608" i="16"/>
  <c r="U1065" i="16"/>
  <c r="U786" i="16"/>
  <c r="U738" i="16"/>
  <c r="U2184" i="16"/>
  <c r="U1655" i="16"/>
  <c r="U1766" i="16"/>
  <c r="U1984" i="16"/>
  <c r="U1442" i="16"/>
  <c r="U916" i="16"/>
  <c r="U536" i="16"/>
  <c r="U1293" i="16"/>
  <c r="U758" i="16"/>
  <c r="U1103" i="16"/>
  <c r="U1956" i="16"/>
  <c r="U1248" i="16"/>
  <c r="U411" i="16"/>
  <c r="U1551" i="16"/>
  <c r="U2352" i="16"/>
  <c r="U2116" i="16"/>
  <c r="U1152" i="16"/>
  <c r="U1788" i="16"/>
  <c r="U417" i="16"/>
  <c r="U969" i="16"/>
  <c r="U16" i="16"/>
  <c r="U1319" i="16"/>
  <c r="U2251" i="16"/>
  <c r="U2145" i="16"/>
  <c r="U884" i="16"/>
  <c r="U1713" i="16"/>
  <c r="U1063" i="16"/>
  <c r="U776" i="16"/>
  <c r="U700" i="16"/>
  <c r="U2354" i="16"/>
  <c r="U1503" i="16"/>
  <c r="U1206" i="16"/>
  <c r="U155" i="16"/>
  <c r="U1951" i="16"/>
  <c r="U552" i="16"/>
  <c r="U1481" i="16"/>
  <c r="U1131" i="16"/>
  <c r="U149" i="16"/>
  <c r="U1670" i="16"/>
  <c r="U292" i="16"/>
  <c r="U43" i="16"/>
  <c r="U1557" i="16"/>
  <c r="U2060" i="16"/>
  <c r="U791" i="16"/>
  <c r="U270" i="16"/>
  <c r="U369" i="16"/>
  <c r="U167" i="16"/>
  <c r="U2501" i="16"/>
  <c r="U460" i="16"/>
  <c r="U295" i="16"/>
  <c r="U1364" i="16"/>
  <c r="U176" i="16"/>
  <c r="U408" i="16"/>
  <c r="U2334" i="16"/>
  <c r="U1755" i="16"/>
  <c r="U704" i="16"/>
  <c r="U808" i="16"/>
  <c r="U2065" i="16"/>
  <c r="U2075" i="16"/>
  <c r="U1792" i="16"/>
  <c r="U920" i="16"/>
  <c r="U1825" i="16"/>
  <c r="U2153" i="16"/>
  <c r="U1136" i="16"/>
  <c r="U2408" i="16"/>
  <c r="U2287" i="16"/>
  <c r="U1952" i="16"/>
  <c r="U1000" i="16"/>
  <c r="U36" i="16"/>
  <c r="U32" i="16"/>
  <c r="U1086" i="16"/>
  <c r="U326" i="16"/>
  <c r="U2432" i="16"/>
  <c r="U1875" i="16"/>
  <c r="U123" i="16"/>
  <c r="U47" i="16"/>
  <c r="U1532" i="16"/>
  <c r="U400" i="16"/>
  <c r="U2409" i="16"/>
  <c r="U1050" i="16"/>
  <c r="U2122" i="16"/>
  <c r="U2274" i="16"/>
  <c r="U363" i="16"/>
  <c r="U2114" i="16"/>
  <c r="U1373" i="16"/>
  <c r="U889" i="16"/>
  <c r="U82" i="16"/>
  <c r="U609" i="16"/>
  <c r="U351" i="16"/>
  <c r="U1263" i="16"/>
  <c r="U579" i="16"/>
  <c r="U2213" i="16"/>
  <c r="U2430" i="16"/>
  <c r="U2061" i="16"/>
  <c r="U1238" i="16"/>
  <c r="U727" i="16"/>
  <c r="U985" i="16"/>
  <c r="U1227" i="16"/>
  <c r="U2493" i="16"/>
  <c r="U1214" i="16"/>
  <c r="U1627" i="16"/>
  <c r="U729" i="16"/>
  <c r="U2098" i="16"/>
  <c r="F6" i="10"/>
  <c r="H6" i="10" s="1"/>
  <c r="D6" i="10" s="1"/>
  <c r="U646" i="16"/>
  <c r="U457" i="16"/>
  <c r="F61" i="10"/>
  <c r="U2472" i="16"/>
  <c r="U602" i="16"/>
  <c r="U1886" i="16"/>
  <c r="U233" i="16"/>
  <c r="U168" i="16"/>
  <c r="U1352" i="16"/>
  <c r="U1194" i="16"/>
  <c r="U159" i="16"/>
  <c r="U1094" i="16"/>
  <c r="U2106" i="16"/>
  <c r="U1682" i="16"/>
  <c r="U2358" i="16"/>
  <c r="U1141" i="16"/>
  <c r="U805" i="16"/>
  <c r="U1796" i="16"/>
  <c r="U177" i="16"/>
  <c r="U1695" i="16"/>
  <c r="C5" i="10"/>
  <c r="D5" i="10"/>
  <c r="U959" i="16"/>
  <c r="C6" i="10"/>
  <c r="U1954" i="16"/>
  <c r="U2483" i="16"/>
  <c r="U1256" i="16"/>
  <c r="U743" i="16"/>
  <c r="U90" i="16"/>
  <c r="U118" i="16"/>
  <c r="U914" i="16"/>
  <c r="U2136" i="16"/>
  <c r="U867" i="16"/>
  <c r="U1845" i="16"/>
  <c r="U1973" i="16"/>
  <c r="U565" i="16"/>
  <c r="U2157" i="16"/>
  <c r="U14" i="16"/>
  <c r="U2227" i="16"/>
  <c r="U615" i="16"/>
  <c r="U1938" i="16"/>
  <c r="U96" i="16"/>
  <c r="U1154" i="16"/>
  <c r="U2021" i="16"/>
  <c r="U501" i="16"/>
  <c r="U1077" i="16"/>
  <c r="U1043" i="16"/>
  <c r="U568" i="16"/>
  <c r="U124" i="16"/>
  <c r="U260" i="16"/>
  <c r="U1359" i="16"/>
  <c r="U722" i="16"/>
  <c r="U293" i="16"/>
  <c r="U1285" i="16"/>
  <c r="U1009" i="16"/>
  <c r="U468" i="16"/>
  <c r="C4" i="10"/>
  <c r="U1139" i="16"/>
  <c r="U1906" i="16"/>
  <c r="U1872" i="16"/>
  <c r="U839" i="16"/>
  <c r="U218" i="16"/>
  <c r="U701" i="16"/>
  <c r="U1235" i="16"/>
  <c r="U1074" i="16"/>
  <c r="U304" i="16"/>
  <c r="U2266" i="16"/>
  <c r="U505" i="16"/>
  <c r="U610" i="16"/>
  <c r="U1344" i="16"/>
  <c r="U345" i="16"/>
  <c r="U2282" i="16"/>
  <c r="U499" i="16"/>
  <c r="U1127" i="16"/>
  <c r="U106" i="16"/>
  <c r="U316" i="16"/>
  <c r="U449" i="16"/>
  <c r="U426" i="16"/>
  <c r="U309" i="16"/>
  <c r="U1770" i="16"/>
  <c r="U1988" i="16"/>
  <c r="U1017" i="16"/>
  <c r="U2108" i="16"/>
  <c r="U1518" i="16"/>
  <c r="U1600" i="16"/>
  <c r="U302" i="16"/>
  <c r="U28" i="16"/>
  <c r="U2437" i="16"/>
  <c r="U567" i="16"/>
  <c r="U1598" i="16"/>
  <c r="U1450" i="16"/>
  <c r="U2436" i="16"/>
  <c r="U1610" i="16"/>
  <c r="U59" i="16"/>
  <c r="U2312" i="16"/>
  <c r="U381" i="16"/>
  <c r="U2488" i="16"/>
  <c r="U1166" i="16"/>
  <c r="U842" i="16"/>
  <c r="U1832" i="16"/>
  <c r="U1294" i="16"/>
  <c r="U911" i="16"/>
  <c r="U2041" i="16"/>
  <c r="U92" i="16"/>
  <c r="U539" i="16"/>
  <c r="U627" i="16"/>
  <c r="U192" i="16"/>
  <c r="U1924" i="16"/>
  <c r="U17" i="16"/>
  <c r="U164" i="16"/>
  <c r="U1411" i="16"/>
  <c r="U879" i="16"/>
  <c r="U61" i="16"/>
  <c r="U182" i="16"/>
  <c r="U2102" i="16"/>
  <c r="U1651" i="16"/>
  <c r="U621" i="16"/>
  <c r="U718" i="16"/>
  <c r="U388" i="16"/>
  <c r="U487" i="16"/>
  <c r="U845" i="16"/>
  <c r="U2431" i="16"/>
  <c r="U60" i="16"/>
  <c r="U529" i="16"/>
  <c r="U1309" i="16"/>
  <c r="U1254" i="16"/>
  <c r="U2345" i="16"/>
  <c r="U614" i="16"/>
  <c r="U1354" i="16"/>
  <c r="U1130" i="16"/>
  <c r="U1879" i="16"/>
  <c r="U1463" i="16"/>
  <c r="U1810" i="16"/>
  <c r="U1186" i="16"/>
  <c r="U1102" i="16"/>
  <c r="U2422" i="16"/>
  <c r="U1322" i="16"/>
  <c r="U454" i="16"/>
  <c r="U1665" i="16"/>
  <c r="U1826" i="16"/>
  <c r="U1092" i="16"/>
  <c r="U1941" i="16"/>
  <c r="U250" i="16"/>
  <c r="U961" i="16"/>
  <c r="U2337" i="16"/>
  <c r="U327" i="16"/>
  <c r="U406" i="16"/>
  <c r="U12" i="16"/>
  <c r="U790" i="16"/>
  <c r="U1679" i="16"/>
  <c r="U2226" i="16"/>
  <c r="U1829" i="16"/>
  <c r="U1329" i="16"/>
  <c r="U11" i="16"/>
  <c r="U2003" i="16"/>
  <c r="U1093" i="16"/>
  <c r="U2257" i="16"/>
  <c r="U1821" i="16"/>
  <c r="U2134" i="16"/>
  <c r="U1817" i="16"/>
  <c r="U1468" i="16"/>
  <c r="U778" i="16"/>
  <c r="U2439" i="16"/>
  <c r="U1351" i="16"/>
  <c r="U807" i="16"/>
  <c r="U976" i="16"/>
  <c r="U456" i="16"/>
  <c r="U1095" i="16"/>
  <c r="U2279" i="16"/>
  <c r="U1233" i="16"/>
  <c r="U2314" i="16"/>
  <c r="U561" i="16"/>
  <c r="U586" i="16"/>
  <c r="U616" i="16"/>
  <c r="U104" i="16"/>
  <c r="U852" i="16"/>
  <c r="U2363" i="16"/>
  <c r="U2057" i="16"/>
  <c r="U68" i="16"/>
  <c r="U2346" i="16"/>
  <c r="U564" i="16"/>
  <c r="U1174" i="16"/>
  <c r="U130" i="16"/>
  <c r="U135" i="16"/>
  <c r="U1168" i="16"/>
  <c r="U705" i="16"/>
  <c r="U714" i="16"/>
  <c r="U1016" i="16"/>
  <c r="U1975" i="16"/>
  <c r="U166" i="16"/>
  <c r="U466" i="16"/>
  <c r="U1370" i="16"/>
  <c r="U824" i="16"/>
  <c r="U2376" i="16"/>
  <c r="U625" i="16"/>
  <c r="U1524" i="16"/>
  <c r="U2013" i="16"/>
  <c r="U1192" i="16"/>
  <c r="U163" i="16"/>
  <c r="U2441" i="16"/>
  <c r="U1491" i="16"/>
  <c r="U1894" i="16"/>
  <c r="U442" i="16"/>
  <c r="U2224" i="16"/>
  <c r="U255" i="16"/>
  <c r="U160" i="16"/>
  <c r="U2416" i="16"/>
  <c r="G333" i="16"/>
  <c r="F1894" i="16"/>
  <c r="J1894" i="16"/>
  <c r="H1894" i="16"/>
  <c r="I442" i="16"/>
  <c r="G442" i="16"/>
  <c r="J425" i="16"/>
  <c r="E425" i="16"/>
  <c r="U425" i="16" s="1"/>
  <c r="I425" i="16"/>
  <c r="D335" i="16"/>
  <c r="U335" i="16" s="1"/>
  <c r="I335" i="16"/>
  <c r="J335" i="16"/>
  <c r="H2224" i="16"/>
  <c r="I2224" i="16"/>
  <c r="D2077" i="16"/>
  <c r="E2077" i="16"/>
  <c r="U285" i="16"/>
  <c r="H333" i="16"/>
  <c r="I333" i="16"/>
  <c r="G255" i="16"/>
  <c r="H255" i="16"/>
  <c r="H160" i="16"/>
  <c r="F160" i="16"/>
  <c r="U1884" i="16"/>
  <c r="U1789" i="16"/>
  <c r="U664" i="16"/>
  <c r="U674" i="16"/>
  <c r="U689" i="16"/>
  <c r="U941" i="16"/>
  <c r="U141" i="16"/>
  <c r="U650" i="16"/>
  <c r="U2273" i="16"/>
  <c r="U452" i="16"/>
  <c r="U306" i="16"/>
  <c r="U2094" i="16"/>
  <c r="U1123" i="16"/>
  <c r="U1163" i="16"/>
  <c r="U1968" i="16"/>
  <c r="U1089" i="16"/>
  <c r="U544" i="16"/>
  <c r="U2256" i="16"/>
  <c r="U33" i="16"/>
  <c r="U994" i="16"/>
  <c r="U1268" i="16"/>
  <c r="U1944" i="16"/>
  <c r="U1671" i="16"/>
  <c r="U1964" i="16"/>
  <c r="U2050" i="16"/>
  <c r="U2088" i="16"/>
  <c r="U107" i="16"/>
  <c r="U1722" i="16"/>
  <c r="U421" i="16"/>
  <c r="U2395" i="16"/>
  <c r="U1380" i="16"/>
  <c r="U980" i="16"/>
  <c r="U1422" i="16"/>
  <c r="U1008" i="16"/>
  <c r="U1228" i="16"/>
  <c r="U1437" i="16"/>
  <c r="U796" i="16"/>
  <c r="U2092" i="16"/>
  <c r="U1409" i="16"/>
  <c r="U636" i="16"/>
  <c r="U2396" i="16"/>
  <c r="U1795" i="16"/>
  <c r="U1453" i="16"/>
  <c r="U2286" i="16"/>
  <c r="U174" i="16"/>
  <c r="U2324" i="16"/>
  <c r="U1061" i="16"/>
  <c r="U935" i="16"/>
  <c r="U979" i="16"/>
  <c r="U2020" i="16"/>
  <c r="U1321" i="16"/>
  <c r="U801" i="16"/>
  <c r="U2004" i="16"/>
  <c r="U1320" i="16"/>
  <c r="U1640" i="16"/>
  <c r="U1304" i="16"/>
  <c r="U1060" i="16"/>
  <c r="U1281" i="16"/>
  <c r="U1728" i="16"/>
  <c r="U2412" i="16"/>
  <c r="U2216" i="16"/>
  <c r="U440" i="16"/>
  <c r="U666" i="16"/>
  <c r="U2410" i="16"/>
  <c r="U871" i="16"/>
  <c r="U692" i="16"/>
  <c r="U1099" i="16"/>
  <c r="U600" i="16"/>
  <c r="U1446" i="16"/>
  <c r="U1890" i="16"/>
  <c r="U2364" i="16"/>
  <c r="U1909" i="16"/>
  <c r="U1232" i="16"/>
  <c r="U1858" i="16"/>
  <c r="U2477" i="16"/>
  <c r="U1198" i="16"/>
  <c r="U1013" i="16"/>
  <c r="U1147" i="16"/>
  <c r="U2026" i="16"/>
  <c r="U1771" i="16"/>
  <c r="U555" i="16"/>
  <c r="U2391" i="16"/>
  <c r="U396" i="16"/>
  <c r="U1251" i="16"/>
  <c r="C36" i="10"/>
  <c r="C25" i="10"/>
  <c r="H771" i="16"/>
  <c r="I756" i="16"/>
  <c r="I2436" i="16"/>
  <c r="U1726" i="16"/>
  <c r="U2118" i="16"/>
  <c r="H664" i="16"/>
  <c r="J664" i="16"/>
  <c r="I664" i="16"/>
  <c r="F2206" i="16"/>
  <c r="I2206" i="16"/>
  <c r="E1182" i="16"/>
  <c r="U1182" i="16" s="1"/>
  <c r="H1182" i="16"/>
  <c r="F1182" i="16"/>
  <c r="J2277" i="16"/>
  <c r="F2277" i="16"/>
  <c r="D436" i="16"/>
  <c r="U436" i="16" s="1"/>
  <c r="J436" i="16"/>
  <c r="F436" i="16"/>
  <c r="I436" i="16"/>
  <c r="F36" i="16"/>
  <c r="I36" i="16"/>
  <c r="G2233" i="16"/>
  <c r="D2233" i="16"/>
  <c r="U2233" i="16" s="1"/>
  <c r="J2322" i="16"/>
  <c r="H2322" i="16"/>
  <c r="G2181" i="16"/>
  <c r="E2181" i="16"/>
  <c r="D2181" i="16"/>
  <c r="J2495" i="16"/>
  <c r="I2495" i="16"/>
  <c r="G2495" i="16"/>
  <c r="D1738" i="16"/>
  <c r="F1738" i="16"/>
  <c r="E2481" i="16"/>
  <c r="U2481" i="16" s="1"/>
  <c r="G2481" i="16"/>
  <c r="I1778" i="16"/>
  <c r="F1778" i="16"/>
  <c r="G1028" i="16"/>
  <c r="F1028" i="16"/>
  <c r="G2330" i="16"/>
  <c r="D2330" i="16"/>
  <c r="U2330" i="16" s="1"/>
  <c r="E282" i="16"/>
  <c r="U282" i="16" s="1"/>
  <c r="H282" i="16"/>
  <c r="F282" i="16"/>
  <c r="J721" i="16"/>
  <c r="I721" i="16"/>
  <c r="E721" i="16"/>
  <c r="U721" i="16" s="1"/>
  <c r="S248" i="16"/>
  <c r="Y248" i="16"/>
  <c r="D464" i="16"/>
  <c r="E464" i="16"/>
  <c r="Y21" i="16"/>
  <c r="D240" i="16"/>
  <c r="U240" i="16" s="1"/>
  <c r="H240" i="16"/>
  <c r="H481" i="16"/>
  <c r="D481" i="16"/>
  <c r="U481" i="16" s="1"/>
  <c r="U2096" i="16"/>
  <c r="U1135" i="16"/>
  <c r="U35" i="16"/>
  <c r="U2090" i="16"/>
  <c r="U1379" i="16"/>
  <c r="U1067" i="16"/>
  <c r="U2304" i="16"/>
  <c r="U2262" i="16"/>
  <c r="U150" i="16"/>
  <c r="U2177" i="16"/>
  <c r="U947" i="16"/>
  <c r="U2055" i="16"/>
  <c r="U1675" i="16"/>
  <c r="U242" i="16"/>
  <c r="U2236" i="16"/>
  <c r="U2052" i="16"/>
  <c r="U1055" i="16"/>
  <c r="U1386" i="16"/>
  <c r="U519" i="16"/>
  <c r="U2228" i="16"/>
  <c r="U949" i="16"/>
  <c r="U989" i="16"/>
  <c r="U991" i="16"/>
  <c r="U2001" i="16"/>
  <c r="U443" i="16"/>
  <c r="U280" i="16"/>
  <c r="U1444" i="16"/>
  <c r="U1513" i="16"/>
  <c r="U2046" i="16"/>
  <c r="U2208" i="16"/>
  <c r="U1705" i="16"/>
  <c r="U87" i="16"/>
  <c r="U256" i="16"/>
  <c r="U1215" i="16"/>
  <c r="U1934" i="16"/>
  <c r="U2155" i="16"/>
  <c r="U1556" i="16"/>
  <c r="U1683" i="16"/>
  <c r="U619" i="16"/>
  <c r="U708" i="16"/>
  <c r="U2002" i="16"/>
  <c r="U1731" i="16"/>
  <c r="U2214" i="16"/>
  <c r="U1765" i="16"/>
  <c r="U671" i="16"/>
  <c r="U818" i="16"/>
  <c r="H436" i="16"/>
  <c r="E1738" i="16"/>
  <c r="H2495" i="16"/>
  <c r="H54" i="16"/>
  <c r="F54" i="16"/>
  <c r="H1266" i="16"/>
  <c r="J1266" i="16"/>
  <c r="D1534" i="16"/>
  <c r="E1534" i="16"/>
  <c r="G2254" i="16"/>
  <c r="I2254" i="16"/>
  <c r="D2254" i="16"/>
  <c r="U2254" i="16" s="1"/>
  <c r="D1896" i="16"/>
  <c r="E1896" i="16"/>
  <c r="I1991" i="16"/>
  <c r="G1991" i="16"/>
  <c r="J2015" i="16"/>
  <c r="I2015" i="16"/>
  <c r="D2015" i="16"/>
  <c r="H2015" i="16"/>
  <c r="E2015" i="16"/>
  <c r="U2015" i="16" s="1"/>
  <c r="J2246" i="16"/>
  <c r="D2246" i="16"/>
  <c r="U2246" i="16" s="1"/>
  <c r="D2310" i="16"/>
  <c r="J2310" i="16"/>
  <c r="E2310" i="16"/>
  <c r="J2411" i="16"/>
  <c r="F2411" i="16"/>
  <c r="E2411" i="16"/>
  <c r="U2411" i="16" s="1"/>
  <c r="H2059" i="16"/>
  <c r="F2059" i="16"/>
  <c r="G2059" i="16"/>
  <c r="I2059" i="16"/>
  <c r="I170" i="16"/>
  <c r="F170" i="16"/>
  <c r="I1037" i="16"/>
  <c r="G1037" i="16"/>
  <c r="E1824" i="16"/>
  <c r="U1824" i="16" s="1"/>
  <c r="F1824" i="16"/>
  <c r="I2422" i="16"/>
  <c r="G2422" i="16"/>
  <c r="F1210" i="16"/>
  <c r="J1210" i="16"/>
  <c r="D1807" i="16"/>
  <c r="U1807" i="16" s="1"/>
  <c r="F1807" i="16"/>
  <c r="H970" i="16"/>
  <c r="J970" i="16"/>
  <c r="G1190" i="16"/>
  <c r="J1190" i="16"/>
  <c r="E1190" i="16"/>
  <c r="D1190" i="16"/>
  <c r="E349" i="16"/>
  <c r="U349" i="16" s="1"/>
  <c r="F349" i="16"/>
  <c r="I394" i="16"/>
  <c r="H394" i="16"/>
  <c r="U957" i="16"/>
  <c r="G394" i="16"/>
  <c r="U850" i="16"/>
  <c r="G349" i="16"/>
  <c r="J394" i="16"/>
  <c r="G2044" i="16"/>
  <c r="E2044" i="16"/>
  <c r="U2044" i="16" s="1"/>
  <c r="G332" i="16"/>
  <c r="D1907" i="16"/>
  <c r="E1907" i="16"/>
  <c r="H1522" i="16"/>
  <c r="J1522" i="16"/>
  <c r="I1412" i="16"/>
  <c r="H1412" i="16"/>
  <c r="E1904" i="16"/>
  <c r="J1904" i="16"/>
  <c r="D1904" i="16"/>
  <c r="U1904" i="16" s="1"/>
  <c r="I126" i="16"/>
  <c r="J126" i="16"/>
  <c r="E856" i="16"/>
  <c r="U856" i="16" s="1"/>
  <c r="I856" i="16"/>
  <c r="D1533" i="16"/>
  <c r="U1533" i="16" s="1"/>
  <c r="I1533" i="16"/>
  <c r="I1529" i="16"/>
  <c r="F1529" i="16"/>
  <c r="E1529" i="16"/>
  <c r="U1529" i="16" s="1"/>
  <c r="S492" i="16"/>
  <c r="Y492" i="16"/>
  <c r="J298" i="16"/>
  <c r="D298" i="16"/>
  <c r="U298" i="16" s="1"/>
  <c r="G170" i="16"/>
  <c r="E463" i="16"/>
  <c r="U463" i="16" s="1"/>
  <c r="J463" i="16"/>
  <c r="F221" i="16"/>
  <c r="E221" i="16"/>
  <c r="U221" i="16" s="1"/>
  <c r="G132" i="16"/>
  <c r="G68" i="16"/>
  <c r="J384" i="16"/>
  <c r="I148" i="16"/>
  <c r="G148" i="16"/>
  <c r="D318" i="16"/>
  <c r="U318" i="16" s="1"/>
  <c r="Y193" i="16"/>
  <c r="S423" i="16"/>
  <c r="Y357" i="16"/>
  <c r="Y433" i="16"/>
  <c r="C30" i="10"/>
  <c r="S267" i="16"/>
  <c r="F27" i="10"/>
  <c r="Y1812" i="16"/>
  <c r="Y1790" i="16"/>
  <c r="Y1762" i="16"/>
  <c r="Y1731" i="16"/>
  <c r="Y1684" i="16"/>
  <c r="Y1669" i="16"/>
  <c r="Y1469" i="16"/>
  <c r="Y1087" i="16"/>
  <c r="Y704" i="16"/>
  <c r="Y639" i="16"/>
  <c r="G2099" i="16"/>
  <c r="G1767" i="16"/>
  <c r="G1955" i="16"/>
  <c r="Y536" i="16"/>
  <c r="U404" i="16"/>
  <c r="U231" i="16"/>
  <c r="B61" i="4"/>
  <c r="A44" i="10" s="1"/>
  <c r="B55" i="4"/>
  <c r="A39" i="10" s="1"/>
  <c r="B69" i="4"/>
  <c r="A50" i="10" s="1"/>
  <c r="B81" i="4"/>
  <c r="A57" i="10" s="1"/>
  <c r="B79" i="4"/>
  <c r="A56" i="10" s="1"/>
  <c r="B85" i="4"/>
  <c r="A59" i="10" s="1"/>
  <c r="B49" i="4"/>
  <c r="A34" i="10" s="1"/>
  <c r="B77" i="4"/>
  <c r="A55" i="10" s="1"/>
  <c r="B43" i="4"/>
  <c r="A29" i="10" s="1"/>
  <c r="B75" i="4"/>
  <c r="A54" i="10" s="1"/>
  <c r="B37" i="4"/>
  <c r="A24" i="10" s="1"/>
  <c r="B73" i="4"/>
  <c r="A53" i="10" s="1"/>
  <c r="B71" i="4"/>
  <c r="A51" i="10" s="1"/>
  <c r="B83" i="4"/>
  <c r="A58" i="10" s="1"/>
  <c r="B87" i="4"/>
  <c r="A60" i="10" s="1"/>
  <c r="U333" i="16"/>
  <c r="U1003" i="16"/>
  <c r="U274" i="16"/>
  <c r="U471" i="16"/>
  <c r="U1971" i="16"/>
  <c r="U1742" i="16"/>
  <c r="U1358" i="16"/>
  <c r="U2036" i="16"/>
  <c r="U511" i="16"/>
  <c r="U1624" i="16"/>
  <c r="U194" i="16"/>
  <c r="U1544" i="16"/>
  <c r="U1773" i="16"/>
  <c r="U2497" i="16"/>
  <c r="U1834" i="16"/>
  <c r="U2489" i="16"/>
  <c r="U79" i="16"/>
  <c r="U1064" i="16"/>
  <c r="U1712" i="16"/>
  <c r="U1851" i="16"/>
  <c r="U1267" i="16"/>
  <c r="U1282" i="16"/>
  <c r="U2056" i="16"/>
  <c r="U372" i="16"/>
  <c r="U542" i="16"/>
  <c r="U2054" i="16"/>
  <c r="U89" i="16"/>
  <c r="U1959" i="16"/>
  <c r="U1165" i="16"/>
  <c r="U373" i="16"/>
  <c r="U1339" i="16"/>
  <c r="U1340" i="16"/>
  <c r="U1303" i="16"/>
  <c r="U630" i="16"/>
  <c r="U1071" i="16"/>
  <c r="U247" i="16"/>
  <c r="U1786" i="16"/>
  <c r="U1848" i="16"/>
  <c r="U1027" i="16"/>
  <c r="U1587" i="16"/>
  <c r="U1212" i="16"/>
  <c r="U571" i="16"/>
  <c r="U2016" i="16"/>
  <c r="U232" i="16"/>
  <c r="U605" i="16"/>
  <c r="U1652" i="16"/>
  <c r="U2406" i="16"/>
  <c r="U1274" i="16"/>
  <c r="U624" i="16"/>
  <c r="U1960" i="16"/>
  <c r="U1128" i="16"/>
  <c r="U1540" i="16"/>
  <c r="U1454" i="16"/>
  <c r="U1026" i="16"/>
  <c r="U928" i="16"/>
  <c r="U1315" i="16"/>
  <c r="U2192" i="16"/>
  <c r="U1259" i="16"/>
  <c r="U597" i="16"/>
  <c r="U2291" i="16"/>
  <c r="U1917" i="16"/>
  <c r="U1343" i="16"/>
  <c r="U1983" i="16"/>
  <c r="U1153" i="16"/>
  <c r="U227" i="16"/>
  <c r="U13" i="16"/>
  <c r="U1718" i="16"/>
  <c r="U2482" i="16"/>
  <c r="U1431" i="16"/>
  <c r="U1597" i="16"/>
  <c r="U435" i="16"/>
  <c r="U1465" i="16"/>
  <c r="U2336" i="16"/>
  <c r="U2168" i="16"/>
  <c r="U1116" i="16"/>
  <c r="U445" i="16"/>
  <c r="U1764" i="16"/>
  <c r="U1741" i="16"/>
  <c r="U1436" i="16"/>
  <c r="U1970" i="16"/>
  <c r="U1892" i="16"/>
  <c r="U1338" i="16"/>
  <c r="U1417" i="16"/>
  <c r="U1062" i="16"/>
  <c r="U1111" i="16"/>
  <c r="U1273" i="16"/>
  <c r="U891" i="16"/>
  <c r="U2404" i="16"/>
  <c r="U596" i="16"/>
  <c r="U1570" i="16"/>
  <c r="U300" i="16"/>
  <c r="U803" i="16"/>
  <c r="U2128" i="16"/>
  <c r="U853" i="16"/>
  <c r="U681" i="16"/>
  <c r="U679" i="16"/>
  <c r="U323" i="16"/>
  <c r="U1157" i="16"/>
  <c r="U1997" i="16"/>
  <c r="U331" i="16"/>
  <c r="U1079" i="16"/>
  <c r="U1878" i="16"/>
  <c r="U230" i="16"/>
  <c r="U2350" i="16"/>
  <c r="U165" i="16"/>
  <c r="U754" i="16"/>
  <c r="U2435" i="16"/>
  <c r="U538" i="16"/>
  <c r="U713" i="16"/>
  <c r="U1249" i="16"/>
  <c r="U1715" i="16"/>
  <c r="U325" i="16"/>
  <c r="U1018" i="16"/>
  <c r="U2400" i="16"/>
  <c r="U2387" i="16"/>
  <c r="U944" i="16"/>
  <c r="U745" i="16"/>
  <c r="U1563" i="16"/>
  <c r="U2384" i="16"/>
  <c r="U1393" i="16"/>
  <c r="U1874" i="16"/>
  <c r="U1034" i="16"/>
  <c r="U1213" i="16"/>
  <c r="U2029" i="16"/>
  <c r="U1350" i="16"/>
  <c r="U2197" i="16"/>
  <c r="U657" i="16"/>
  <c r="U910" i="16"/>
  <c r="U77" i="16"/>
  <c r="U2064" i="16"/>
  <c r="U467" i="16"/>
  <c r="U684" i="16"/>
  <c r="U2000" i="16"/>
  <c r="U1449" i="16"/>
  <c r="U2187" i="16"/>
  <c r="U525" i="16"/>
  <c r="U768" i="16"/>
  <c r="U677" i="16"/>
  <c r="U73" i="16"/>
  <c r="U2335" i="16"/>
  <c r="U1571" i="16"/>
  <c r="U1383" i="16"/>
  <c r="U2024" i="16"/>
  <c r="U661" i="16"/>
  <c r="U1698" i="16"/>
  <c r="U2072" i="16"/>
  <c r="U1955" i="16"/>
  <c r="U1602" i="16"/>
  <c r="U1075" i="16"/>
  <c r="U1747" i="16"/>
  <c r="U110" i="16"/>
  <c r="U1264" i="16"/>
  <c r="U121" i="16"/>
  <c r="U781" i="16"/>
  <c r="U986" i="16"/>
  <c r="U265" i="16"/>
  <c r="U903" i="16"/>
  <c r="U1011" i="16"/>
  <c r="U53" i="16"/>
  <c r="U366" i="16"/>
  <c r="U290" i="16"/>
  <c r="U1638" i="16"/>
  <c r="U2047" i="16"/>
  <c r="U792" i="16"/>
  <c r="U2249" i="16"/>
  <c r="U1035" i="16"/>
  <c r="U2188" i="16"/>
  <c r="U1528" i="16"/>
  <c r="U2120" i="16"/>
  <c r="U873" i="16"/>
  <c r="U1477" i="16"/>
  <c r="U662" i="16"/>
  <c r="U1080" i="16"/>
  <c r="U2234" i="16"/>
  <c r="U2442" i="16"/>
  <c r="U1022" i="16"/>
  <c r="U470" i="16"/>
  <c r="U1473" i="16"/>
  <c r="U1073" i="16"/>
  <c r="U1559" i="16"/>
  <c r="U1856" i="16"/>
  <c r="U343" i="16"/>
  <c r="U2385" i="16"/>
  <c r="U1641" i="16"/>
  <c r="U1995" i="16"/>
  <c r="U2156" i="16"/>
  <c r="U1083" i="16"/>
  <c r="U732" i="16"/>
  <c r="U2006" i="16"/>
  <c r="U1117" i="16"/>
  <c r="U1091" i="16"/>
  <c r="U598" i="16"/>
  <c r="U890" i="16"/>
  <c r="U412" i="16"/>
  <c r="U225" i="16"/>
  <c r="F33" i="10" l="1"/>
  <c r="H33" i="10" s="1"/>
  <c r="F43" i="10"/>
  <c r="H43" i="10" s="1"/>
  <c r="F38" i="10"/>
  <c r="H38" i="10" s="1"/>
  <c r="C48" i="10"/>
  <c r="C28" i="10"/>
  <c r="D35" i="10"/>
  <c r="C35" i="10"/>
  <c r="U464" i="16"/>
  <c r="U2077" i="16"/>
  <c r="U1907" i="16"/>
  <c r="H61" i="10"/>
  <c r="C2" i="10"/>
  <c r="U2181" i="16"/>
  <c r="F267" i="16"/>
  <c r="J267" i="16"/>
  <c r="E267" i="16"/>
  <c r="I267" i="16"/>
  <c r="D267" i="16"/>
  <c r="U267" i="16" s="1"/>
  <c r="H267" i="16"/>
  <c r="G267" i="16"/>
  <c r="E423" i="16"/>
  <c r="I423" i="16"/>
  <c r="G423" i="16"/>
  <c r="D423" i="16"/>
  <c r="F423" i="16"/>
  <c r="H423" i="16"/>
  <c r="J423" i="16"/>
  <c r="U1190" i="16"/>
  <c r="U1896" i="16"/>
  <c r="F248" i="16"/>
  <c r="H248" i="16"/>
  <c r="J248" i="16"/>
  <c r="E248" i="16"/>
  <c r="D248" i="16"/>
  <c r="G248" i="16"/>
  <c r="I248" i="16"/>
  <c r="U1738" i="16"/>
  <c r="F37" i="10"/>
  <c r="H37" i="10" s="1"/>
  <c r="F47" i="10"/>
  <c r="H47" i="10" s="1"/>
  <c r="H27" i="10"/>
  <c r="F50" i="10"/>
  <c r="F42" i="10"/>
  <c r="H42" i="10" s="1"/>
  <c r="F32" i="10"/>
  <c r="H32" i="10" s="1"/>
  <c r="E492" i="16"/>
  <c r="J492" i="16"/>
  <c r="I492" i="16"/>
  <c r="H492" i="16"/>
  <c r="G492" i="16"/>
  <c r="F492" i="16"/>
  <c r="D492" i="16"/>
  <c r="U492" i="16" s="1"/>
  <c r="U2310" i="16"/>
  <c r="U1534" i="16"/>
  <c r="D43" i="10" l="1"/>
  <c r="C43" i="10"/>
  <c r="D38" i="10"/>
  <c r="C38" i="10"/>
  <c r="D33" i="10"/>
  <c r="C33" i="10"/>
  <c r="U248" i="16"/>
  <c r="U423" i="16"/>
  <c r="D61" i="10"/>
  <c r="C61" i="10"/>
  <c r="D32" i="10"/>
  <c r="C32" i="10"/>
  <c r="F55" i="10"/>
  <c r="H55" i="10" s="1"/>
  <c r="F51" i="10"/>
  <c r="F62" i="10"/>
  <c r="B2" i="10" s="1"/>
  <c r="F63" i="10"/>
  <c r="F57" i="10"/>
  <c r="H57" i="10" s="1"/>
  <c r="F60" i="10"/>
  <c r="H60" i="10" s="1"/>
  <c r="F64" i="10"/>
  <c r="H50" i="10"/>
  <c r="F58" i="10"/>
  <c r="H58" i="10" s="1"/>
  <c r="F54" i="10"/>
  <c r="H54" i="10" s="1"/>
  <c r="F59" i="10"/>
  <c r="H59" i="10" s="1"/>
  <c r="F53" i="10"/>
  <c r="H53" i="10" s="1"/>
  <c r="F65" i="10"/>
  <c r="F56" i="10"/>
  <c r="H56" i="10" s="1"/>
  <c r="C47" i="10"/>
  <c r="D47" i="10"/>
  <c r="C42" i="10"/>
  <c r="D42" i="10"/>
  <c r="C27" i="10"/>
  <c r="D27" i="10"/>
  <c r="D37" i="10"/>
  <c r="C37" i="10"/>
  <c r="G66" i="10" l="1"/>
  <c r="H66" i="10" s="1"/>
  <c r="D56" i="10"/>
  <c r="C56" i="10"/>
  <c r="D53" i="10"/>
  <c r="C53" i="10"/>
  <c r="D54" i="10"/>
  <c r="C54" i="10"/>
  <c r="D50" i="10"/>
  <c r="C50" i="10"/>
  <c r="D60" i="10"/>
  <c r="C60" i="10"/>
  <c r="F52" i="10"/>
  <c r="H52" i="10" s="1"/>
  <c r="H51" i="10"/>
  <c r="C59" i="10"/>
  <c r="D59" i="10"/>
  <c r="C58" i="10"/>
  <c r="D58" i="10"/>
  <c r="C57" i="10"/>
  <c r="D57" i="10"/>
  <c r="C55" i="10"/>
  <c r="D55" i="10"/>
  <c r="D51" i="10" l="1"/>
  <c r="C51" i="10"/>
  <c r="H67" i="10"/>
  <c r="D2" i="10" s="1"/>
  <c r="I3" i="4" s="1"/>
  <c r="D52" i="10"/>
  <c r="C52" i="10"/>
  <c r="F3" i="4" l="1"/>
  <c r="B88" i="4"/>
</calcChain>
</file>

<file path=xl/comments1.xml><?xml version="1.0" encoding="utf-8"?>
<comments xmlns="http://schemas.openxmlformats.org/spreadsheetml/2006/main">
  <authors>
    <author>a64a</author>
    <author>Connors, Jared M</author>
    <author>Hillary Amster</author>
    <author>John Plyler</author>
  </authors>
  <commentList>
    <comment ref="P3" authorId="0" shapeId="0">
      <text>
        <r>
          <rPr>
            <sz val="9"/>
            <color indexed="81"/>
            <rFont val="ＭＳ Ｐゴシック"/>
            <family val="3"/>
            <charset val="128"/>
          </rPr>
          <t>location number in language list</t>
        </r>
      </text>
    </comment>
    <comment ref="B9" authorId="1" shapeId="0">
      <text>
        <r>
          <rPr>
            <sz val="10"/>
            <color indexed="81"/>
            <rFont val="Tahoma"/>
            <family val="2"/>
          </rPr>
          <t xml:space="preserve">Select your company's Declaration Scope.  The options for scope are: A.  Company-wide; B.  Product (or List of Products); C.  User-Defined
选择贵公司的申报范围。申报范围层面选项: A.全公司; B. 产品 （或产品清单); C. 自定义
御社の申告範囲を選択してください。範囲の選択肢は以下のとおりです。A. Company-wide: 全社; B. Product (or List of Products): 製品（または製品リスト); C. User Defined: (ユーザー定義)
귀사 문서의 선언 범위를 선택하시오. 선언범위의 선택사항은 아래와 같읍니다.  A. 전사; B. 제품 (또는 제품의 목록); C. 사용자 정의
Sélectionner le périmètre de Déclaration de votre entreprise. Les choix possibles sont : A. Pour toute l'entreprise; B. Produit ( ou liste de produits); C Défini par l'utilisateur
Selecionar o âmbito da Declaração da sua Empresa. As opções são: A. Toda a Empresa; B. Produtos (ou lista de Produtos); C. Definido pelo Utilizador
Wählen Sie Ihre Erklärung. Die Optionen für den Geltungsbereich sind: A. Unternehmensweit; B. Ware (oder eine Liste von Produkten); C. Benutzerdefinierte; 
Seleccione la declaración del alcance de su empresa.  Las opciones para el  alcance son:  A.- A nivel compañía; B.- Producto ( o Lista de productos); C.- Definido por el usuario. 
Selezionare il perimetro di dichiarazione dell'Azienda. Le opzioni per il perimetro sono:  A. Perimetro aziendale; B. Prodotto (o lista dei prodotti); C. Definito dall'utilizzatore/utente campi 
Şirketinizin Beyan Kapsamını seçin.  Kapsam seçenekleri aşağıdaki gibidir: A.  Şirket Geneli; B.  Ürün (veya Ürün Listesi); C.  Kullanıcı Tanımlı
</t>
        </r>
      </text>
    </comment>
    <comment ref="P9" authorId="0" shapeId="0">
      <text>
        <r>
          <rPr>
            <sz val="9"/>
            <color indexed="81"/>
            <rFont val="ＭＳ Ｐゴシック"/>
            <family val="3"/>
            <charset val="128"/>
          </rPr>
          <t>list for Validation in D9</t>
        </r>
      </text>
    </comment>
    <comment ref="B16" authorId="1" shapeId="0">
      <text>
        <r>
          <rPr>
            <sz val="12"/>
            <color indexed="81"/>
            <rFont val="Tahoma"/>
            <family val="2"/>
          </rPr>
          <t xml:space="preserve">Enter a valid email address for contact person here
在这里输入公司代表的有效电邮地址。
連絡先担当者の有効な電子メールアドレスを入力してください
문의담당자 이메일 주소를 기입하시오.
Indiquer l' adresse email valide du contact
Adicione aqui um endereço de email válido para a pessoa de contacto.
Geben Sie hier eine gültige E-mail Adresse für den Ansprechpartner ein
Capture una dirección de email valida del contacto de la compañía aquí
Inserire un indizzo email valido della persona di riferimento
İrtibat kişisi için buraya geçerli bir e-posta adresi girin
</t>
        </r>
      </text>
    </comment>
    <comment ref="B20" authorId="1" shapeId="0">
      <text>
        <r>
          <rPr>
            <sz val="12"/>
            <color indexed="81"/>
            <rFont val="Tahoma"/>
            <family val="2"/>
          </rPr>
          <t>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t>
        </r>
        <r>
          <rPr>
            <sz val="9"/>
            <color indexed="81"/>
            <rFont val="Tahoma"/>
            <family val="2"/>
          </rPr>
          <t xml:space="preserve">
</t>
        </r>
        <r>
          <rPr>
            <sz val="12"/>
            <color indexed="81"/>
            <rFont val="Tahoma"/>
            <family val="2"/>
          </rPr>
          <t>İzin yetkilisi için buraya geçerli bir e-posta adresi girin</t>
        </r>
      </text>
    </comment>
    <comment ref="B22" authorId="1" shapeId="0">
      <text>
        <r>
          <rPr>
            <sz val="12"/>
            <color indexed="81"/>
            <rFont val="Arial"/>
            <family val="2"/>
          </rPr>
          <t xml:space="preserve">Please note the date this form was completed by your company
Date must be displayed in international format DD-MMM-YYYY
请注意贵公司完成此模板的日期。
日期必须是以日-月-年国际格式来显示。
この書類が作成された日付を記入してください
日付はDD-MMM-YYYYという形式で記述します（例: 01-JAN-2012)
문서 작성 완료 날짜를 기입하시오.  날짜는 DD-MMM-YYYY (예: 12-Jul-2012)로 표기하시오.
Merci d'indiquer la date à laquelle ce formulaire a été complété par votre entreprise. La date doit être indiquée au format international : JJ-MMM-AAAA.
Por favor, registe a data em que este formulário  foi preenchido pela sua empresa. A data deve ser apresentada em formato internacional DD-MMM-AAAA.
Bitte geben Sie das Datum an, an dem dieser Fragebogen von ihrer Firma ausgefüllt wurde.
Das Datum muss im internationalen Format TT-MM-JJJJ  eingegeben werden.
Por favor anote la fecha en la cual esta forma se completo
La fecha debe ser escrita en el formato internacional  DD-MMM-AAAA
Indicare cortesemente la data di compilazione del presente modulo da parte della vostra società. La data deve essere indicata secondo il formato internazionale GG-MM-AAAA
Şirketinizin bu formu doldurduğu tarihi not edin
Tarih uluslararası GG-AAA-YYYY formatında görüntülenmelidir
</t>
        </r>
      </text>
    </comment>
    <comment ref="D25"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
Açılır menüden "Evet" veya "Hayır" yanıtını seçin</t>
        </r>
      </text>
    </comment>
    <comment ref="P26" authorId="0" shapeId="0">
      <text>
        <r>
          <rPr>
            <sz val="9"/>
            <color indexed="81"/>
            <rFont val="ＭＳ Ｐゴシック"/>
            <family val="3"/>
            <charset val="128"/>
          </rPr>
          <t>condition for answer</t>
        </r>
      </text>
    </comment>
    <comment ref="D31" authorId="1" shapeId="0">
      <text>
        <r>
          <rPr>
            <sz val="12"/>
            <color indexed="81"/>
            <rFont val="Tahoma"/>
            <family val="2"/>
          </rPr>
          <t xml:space="preserve">From the dropdown choose a response of "Yes" or "No."  Substantiate a "Yes" answer in the comments section.
从下拉列表中选择“是” 或 “不是”  如果回答“是”，请在注释部分提供证明
ドロップダウンメニューから「Yes（はい）」又は「No（いいえ）」を選択してください  「Yes（はい）」と回答した場合は、コメント欄に具体的に記入してください
Yes = 예, No = 아니오  "Yes"라고 대답한 경우 비고란에 구체적으로 기재하십시오
Sélectionner "Yes" (Oui) ou  "No" (Non) dans la liste déroulante.  Justifiez votre réponse affirmative dans la section des commentaires
A partir da lista selecione a resposta: "Sim" ou "Não".  Fundamente uma resposta “Sim” na área de comentários.
Wählen Sie aus der Drop-down Liste eine Antwort: "Ja" oder "Nein." Begründen Sie eine „Ja“-Antwort im Kommentarabschnitt
De las opciones elija la respuesta "Si" o "No." Confirme una respuesta afirmativa en la sección de comentarios
Dalle presente lista, scegliete la risposta: "Si" o "No." Motivare le risposte affermative (“Sì”) nella sezione dei commenti
Açılır menüden "Evet" veya "Hayır" yanıtını seçin.  Verilen bir “Evet” yanıtının gerekçelerini Yorumlar bölümünde belirtin.
</t>
        </r>
      </text>
    </comment>
    <comment ref="D37" authorId="2" shapeId="0">
      <text>
        <r>
          <rPr>
            <sz val="12"/>
            <color indexed="81"/>
            <rFont val="Tahoma"/>
            <family val="2"/>
          </rPr>
          <t>From the dropdown choose a response of "Yes" or "No."  Substantiate a "Yes" answer in the comments section.
从下拉列表中选择“是” 或 “不是”  如果回答“是”，请在注释部分提供证明
ドロップダウンメニューから「Yes（はい）」又は「No（いいえ）」を選択してください  「Yes（はい）」と回答した場合は、コメント欄に具体的に記入してください
Yes = 예, No = 아니오  "Yes"라고 대답한 경우 비고란에 구체적으로 기재하십시오
Sélectionner "Yes" (Oui) ou  "No" (Non) dans la liste déroulante.  Justifiez votre réponse affirmative dans la section des commentaires
A partir da lista selecione a resposta: "Sim" ou "Não".  Fundamente uma resposta “Sim” na área de comentários.
Wählen Sie aus der Drop-down Liste eine Antwort: "Ja" oder "Nein." Begründen Sie eine „Ja“-Antwort im Kommentarabschnitt
De las opciones elija la respuesta "Si" o "No." Confirme una respuesta afirmativa en la sección de comentarios
Dalle presente lista, scegliete la risposta: "Si" o "No." Motivare le risposte affermative (“Sì”) nella sezione dei commenti
Açılır menüden "Evet" veya "Hayır" yanıtını seçin.  Verilen bir “Evet” yanıtının gerekçelerini Yorumlar bölümünde belirtin.</t>
        </r>
      </text>
    </comment>
    <comment ref="Q37" authorId="0" shapeId="0">
      <text>
        <r>
          <rPr>
            <sz val="9"/>
            <color indexed="81"/>
            <rFont val="ＭＳ Ｐゴシック"/>
            <family val="3"/>
            <charset val="128"/>
          </rPr>
          <t>condition for answer</t>
        </r>
      </text>
    </comment>
    <comment ref="P38" authorId="0" shapeId="0">
      <text>
        <r>
          <rPr>
            <sz val="9"/>
            <color indexed="81"/>
            <rFont val="ＭＳ Ｐゴシック"/>
            <family val="3"/>
            <charset val="128"/>
          </rPr>
          <t>condition for answer Q3 and later</t>
        </r>
      </text>
    </comment>
    <comment ref="D43" authorId="1" shapeId="0">
      <text>
        <r>
          <rPr>
            <sz val="12"/>
            <color indexed="81"/>
            <rFont val="Tahoma"/>
            <family val="2"/>
          </rPr>
          <t>From the dropdown choose a response of "Yes", "No", or "Unknown"
从下拉菜单中选一个回应: “是“，“不是“， 或“不详“
ドロップダウンメニューから、「Yes（はい）」、「No（いいえ）」又は「Unknown（不明）」を選択してください
Yes=예, No=아니오, Unknown= 파악되지 않음
Sélectionner "Yes" (Oui) ou  "No" (Non) ou "Unknown" (Inconnu) dans la liste déroulante
A partir da lista seleccione a resposta "Sim", "Não", ou "desconhecido".
Wählen Sie aus der Drop-down Liste eine Antwort:  "Ja", "Nein" oder "Unbekannt"
Del menu elija una respuesta de "Si", "No", o "Desconocido"
Dalle presente lista, scegliete la risposta: "Si", "No" o "Non conosciuto"
Açılır menüden "Evet", "Hayır" veya "Bilinmiyor" yanıtını seçin</t>
        </r>
      </text>
    </comment>
    <comment ref="D49" authorId="3" shapeId="0">
      <text>
        <r>
          <rPr>
            <sz val="12"/>
            <color indexed="81"/>
            <rFont val="Tahoma"/>
            <family val="2"/>
          </rPr>
          <t>From the dropdown choose a response of: “Yes, 100%”; “No, but greater than 75%”; “No, but greater than 50%”; “No, but greater than 25%”;  or “No, but less than 25%”; or “None”
从下拉菜单中选择一个回应: 是； 不是，但大于75%； 不是，但大于50%；不是，但大于25%；不是，但小于25%； 或 不是，完全没有。
ドロップダウンメニューから、「Yes, 100%（はい、100%）」、「No, but greater than 75%（いいえ/75%超」、「No, but greater than 50%（いいえ/50%超）」、「No, but greater than 25%（いいえ/25%超）」、「No, but less than 25%（いいえ/25%未満）」又は「None（ゼロ）」を選択してください
드랍다운 메뉴에서 하나를 선택하시오: 예 100%; 아니오 하지만 75% 이상;  아니오 하지만 50% 이상; 아니오 하지만 25% 이상; 아니오 하지만 25% 미만; None = 없음
Dans le menu déroulant, choisir la réponse : Oui, Non mais &gt; 75%, Non mais &gt; 50%, Non mais &gt; 25%, Non mais , 25 % ou Non - Aucun
A partir da lista seleccione a resposta: "Sim, 100%"; "Não, mas superior a 75%"; "Não, mas superior a 50%"; "Não, mas superior a 25%"; "Não, mas inferior a 25%"; ou "Nenhum".
Wählen Sie aus der Drop-down Liste eine Antwort:  "Ja 100 %",  "Nein, aber mehr als 75 %",  "Nein, aber mehr als 50 %",  "Nein, aber mehr als 25 %", " Nein, aber mehr als 25 %" oder "Nein, aber weniger als 25 %" oder "Nein"
Del menú elija una respuesta de "Si, 100%"; " No, pero  &gt; 75%"," No, pero  &gt; 50%", "No, pero  &gt;25%", "No, pero &lt; 25%", o No-ninguno
Dalla presente lista, scegliete la risposta: Si, ma non &gt; 75%, No ma non  &gt; 50%, No ma non  &gt; 25%, No ma non &lt; 25%, or No - niente
Açılır menüden aşağıdaki yanıtlardan birini seçin: “Evet, %100”; “Hayır, ancak %75'ten fazla”; “Hayır, ancak %50'den fazla”; “Hayır, ancak %25'ten fazla”; “Hayır, ancak %25'ten az” veya “Hiçbiri”</t>
        </r>
      </text>
    </comment>
    <comment ref="D55"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
Açılır menüden "Evet" veya "Hayır" yanıtını seçin</t>
        </r>
      </text>
    </comment>
    <comment ref="D61"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
Açılır menüden "Evet" veya "Hayır" yanıtını seçin</t>
        </r>
      </text>
    </comment>
    <comment ref="D68" authorId="1" shapeId="0">
      <text>
        <r>
          <rPr>
            <sz val="12"/>
            <color indexed="81"/>
            <rFont val="Tahoma"/>
            <family val="2"/>
          </rPr>
          <t>From the dropdown choose a response of "Yes" or "No"
从下拉列表中选择“是” 或 “不是”
ドロップダウンメニューから「Yes（はい）」又は「No（いいえ）」を選択してください
Yes = 예, No = 아니오
Sélectionner "Yes" (Oui) ou  "No" (Non) dans la liste déroulante
A partir da lista selecione a resposta: "Sim" ou "Não".
Wählen Sie aus der Drop-down Liste eine Antwort: "Ja" oder "Nein"
De las opciones elija la respuesta "Si" o "No"
Dalle presente lista, scegliete la risposta: "Si" o "No"
Açılır menüden "Evet" veya "Hayır" yanıtını seçin</t>
        </r>
      </text>
    </comment>
  </commentList>
</comments>
</file>

<file path=xl/comments2.xml><?xml version="1.0" encoding="utf-8"?>
<comments xmlns="http://schemas.openxmlformats.org/spreadsheetml/2006/main">
  <authors>
    <author>a64a</author>
  </authors>
  <commentList>
    <comment ref="T3" authorId="0" shapeId="0">
      <text>
        <r>
          <rPr>
            <sz val="9"/>
            <color indexed="81"/>
            <rFont val="ＭＳ Ｐゴシック"/>
            <family val="3"/>
            <charset val="128"/>
          </rPr>
          <t>list for Validation in column B</t>
        </r>
      </text>
    </comment>
  </commentList>
</comments>
</file>

<file path=xl/comments3.xml><?xml version="1.0" encoding="utf-8"?>
<comments xmlns="http://schemas.openxmlformats.org/spreadsheetml/2006/main">
  <authors>
    <author>John Plyler</author>
  </authors>
  <commentList>
    <comment ref="F62" authorId="0" shapeId="0">
      <text>
        <r>
          <rPr>
            <b/>
            <sz val="9"/>
            <color indexed="81"/>
            <rFont val="Tahoma"/>
            <family val="2"/>
          </rPr>
          <t>John Plyler:</t>
        </r>
        <r>
          <rPr>
            <sz val="9"/>
            <color indexed="81"/>
            <rFont val="Tahoma"/>
            <family val="2"/>
          </rPr>
          <t xml:space="preserve">
change from F50 to F25 to F28</t>
        </r>
      </text>
    </comment>
    <comment ref="F63" authorId="0" shapeId="0">
      <text>
        <r>
          <rPr>
            <b/>
            <sz val="9"/>
            <color indexed="81"/>
            <rFont val="Tahoma"/>
            <family val="2"/>
          </rPr>
          <t>John Plyler:</t>
        </r>
        <r>
          <rPr>
            <sz val="9"/>
            <color indexed="81"/>
            <rFont val="Tahoma"/>
            <family val="2"/>
          </rPr>
          <t xml:space="preserve">
change from F50 to F25 to F28</t>
        </r>
      </text>
    </comment>
    <comment ref="F64" authorId="0" shapeId="0">
      <text>
        <r>
          <rPr>
            <b/>
            <sz val="9"/>
            <color indexed="81"/>
            <rFont val="Tahoma"/>
            <family val="2"/>
          </rPr>
          <t>John Plyler:</t>
        </r>
        <r>
          <rPr>
            <sz val="9"/>
            <color indexed="81"/>
            <rFont val="Tahoma"/>
            <family val="2"/>
          </rPr>
          <t xml:space="preserve">
change from F50 to F25 to F28</t>
        </r>
      </text>
    </comment>
    <comment ref="F65" authorId="0" shapeId="0">
      <text>
        <r>
          <rPr>
            <b/>
            <sz val="9"/>
            <color indexed="81"/>
            <rFont val="Tahoma"/>
            <family val="2"/>
          </rPr>
          <t>John Plyler:</t>
        </r>
        <r>
          <rPr>
            <sz val="9"/>
            <color indexed="81"/>
            <rFont val="Tahoma"/>
            <family val="2"/>
          </rPr>
          <t xml:space="preserve">
change from F50 to F25 to F28</t>
        </r>
      </text>
    </comment>
  </commentList>
</comments>
</file>

<file path=xl/comments4.xml><?xml version="1.0" encoding="utf-8"?>
<comments xmlns="http://schemas.openxmlformats.org/spreadsheetml/2006/main">
  <authors>
    <author>Connors, Jared M</author>
  </authors>
  <commentList>
    <comment ref="J155" authorId="0" shapeId="0">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<sst xmlns="http://schemas.openxmlformats.org/spreadsheetml/2006/main" count="8844" uniqueCount="5004">
  <si>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</si>
  <si>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</si>
  <si>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</si>
  <si>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</si>
  <si>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</si>
  <si>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</si>
  <si>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phoneticPr fontId="29"/>
  </si>
  <si>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</si>
  <si>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</si>
  <si>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</si>
  <si>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</si>
  <si>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</si>
  <si>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</si>
  <si>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</si>
  <si>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</si>
  <si>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</si>
  <si>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 xml:space="preserve">Istruzioni per rispondere alle sei domande relative al dovere di diligenza (righe da 24 a 65). Si prega di rispondere unicamente in inglese. </t>
  </si>
  <si>
    <t>Alcune aziende potrebbero richiedere di sostanziare il NO, ciò può essere fatto nel campo Commenti</t>
  </si>
  <si>
    <t>Istruzioni per rispondere alle domande A. - J. (Righe 69- 87).  Le domande A. J. Sono obbligatorie  se la risposte alle domande 1 o 2 è SI per qualsiasi metallo.
Si prega di rispondere unicamente in Inglese.</t>
  </si>
  <si>
    <t>15. Il 100% delle materie prime della fonderia sono originate da fonti riciclate o scarti? - Rispondere SI se la fonderia per i suoi processi di fuzione utilizza solo materiali provenienti da fonti riciclate o scarti. Altrimenti rispondere "No"</t>
  </si>
  <si>
    <t>Ja</t>
  </si>
  <si>
    <t>Nein</t>
  </si>
  <si>
    <t>Nicht bekannt</t>
  </si>
  <si>
    <t>Ja, 100%</t>
  </si>
  <si>
    <t>Nein, aber mehr als 75 %</t>
  </si>
  <si>
    <t>Nein, aber mehr als 50 %</t>
  </si>
  <si>
    <t>Nein, aber mehr als 25 %</t>
  </si>
  <si>
    <t>Nein, aber weniger als 25 %</t>
  </si>
  <si>
    <t>Keine</t>
  </si>
  <si>
    <t>Schmelzhütten-Ansprechpartner: E-mail</t>
  </si>
  <si>
    <t>Vorgeschlagenen nächsten Schritte</t>
  </si>
  <si>
    <t>Accurate Refining Group</t>
  </si>
  <si>
    <t>China Henan Zhongyuan Gold Smelter</t>
  </si>
  <si>
    <t>China's Shandong Gold Mining Co., Ltd</t>
  </si>
  <si>
    <t>Fujian Zijin mining stock company gold smelter</t>
  </si>
  <si>
    <t>Gold Mining in Shandong (Laizhou) Limited Company</t>
  </si>
  <si>
    <t>Henan Zhongyuan Gold Smelter of Zhongjin Gold Corporation Limited</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</si>
  <si>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</si>
  <si>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</si>
  <si>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</si>
  <si>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</si>
  <si>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</si>
  <si>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</si>
  <si>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</si>
  <si>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</si>
  <si>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</si>
  <si>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</si>
  <si>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</si>
  <si>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</si>
  <si>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</si>
  <si>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</si>
  <si>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Douluoshan Sapphire Rare Metal Co Ltd</t>
  </si>
  <si>
    <t>RFH (Yanling Jincheng Tantalum &amp; Niobium Co., Ltd)</t>
  </si>
  <si>
    <t>Brand IMLI</t>
  </si>
  <si>
    <t>China Yunnan Tin Co Ltd.</t>
  </si>
  <si>
    <t>ENAF</t>
  </si>
  <si>
    <t>GuangXi China Tin</t>
  </si>
  <si>
    <t>Huichang Shun Tin Kam Industries, Ltd.</t>
  </si>
  <si>
    <t>PT Indora Ermulti</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</si>
  <si>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</si>
  <si>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</si>
  <si>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</si>
  <si>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</si>
  <si>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</si>
  <si>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</si>
  <si>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</si>
  <si>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</si>
  <si>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</si>
  <si>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</si>
  <si>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</si>
  <si>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</si>
  <si>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</si>
  <si>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</si>
  <si>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</si>
  <si>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</si>
  <si>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Ohio Precious Metals, LLC</t>
  </si>
  <si>
    <t>Sumitomo Metal Mining Co., Ltd.</t>
  </si>
  <si>
    <t>CID002307</t>
  </si>
  <si>
    <t xml:space="preserve">ID Unico Aziendale rilasciato dall’autorità </t>
  </si>
  <si>
    <t>Vecchio ID della fonderia</t>
  </si>
  <si>
    <t>Nuovo ID della fonderia</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</si>
  <si>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</si>
  <si>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</si>
  <si>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</si>
  <si>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</si>
  <si>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</si>
  <si>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</si>
  <si>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</si>
  <si>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</si>
  <si>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</si>
  <si>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</si>
  <si>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</si>
  <si>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</si>
  <si>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</si>
  <si>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</si>
  <si>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</si>
  <si>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</si>
  <si>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</si>
  <si>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Estratti dal sito internet:
(www.conflictfreesourcing.org)
Formazione, modelli, Domande  Frequenti (FAQs), lista dei Conflict-Free Smelters (CFS -  fonderie che certificano l'origine e la tracciabilità dei metalli provenienti da zone di conflitto o ad alto rischio)</t>
  </si>
  <si>
    <t>15. 100% das matérias primas das fundições tem origem em material reciclado ou desperdício? Por favor responder "Sim" se a fundição obtiver apenas materiais de fontes de reciclagem ou desperdício para o seu processo de fundição. Caso contrário, responda "Não.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</si>
  <si>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</si>
  <si>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</si>
  <si>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Coligação pela cidadania da indústria eletrónica, incorporada, uma corporação não cotada de Delaware ("EICC"), ou da iniciativa Global de E-Sustentabilidade, uma associação Internacional Belga sem fins lucrativos ("GeSI).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</si>
  <si>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Nem a EICC, nem a GeSi fazem quaisquer representações ou garantias no que diz respeito à Lista ou qualquer uma das ferramentas. A Lista e as ferramentas são disponibilizadas "Como São" com base na "Disponibilidade". A EICC e o GeSi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</si>
  <si>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EICC e o GeSI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</si>
  <si>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EICC e o GeSI,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EICC e/ou o GeSI,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</si>
  <si>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</si>
  <si>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</si>
  <si>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</si>
  <si>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</si>
  <si>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Lista de fundições cumpridoras do CFSP</t>
  </si>
  <si>
    <t>Programa  de fundições livres de conflito (CFSP)</t>
  </si>
  <si>
    <t>Iniciativa de fornecimento livre de Conflito</t>
  </si>
  <si>
    <t>Mineral de conflito</t>
  </si>
  <si>
    <t>País(es) Abrangido(s)</t>
  </si>
  <si>
    <t>âmbito ou classe da declaração</t>
  </si>
  <si>
    <t>GeSi</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</si>
  <si>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</si>
  <si>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</si>
  <si>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</si>
  <si>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</si>
  <si>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</si>
  <si>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</si>
  <si>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</si>
  <si>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</si>
  <si>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</si>
  <si>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</si>
  <si>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</si>
  <si>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</si>
  <si>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</si>
  <si>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</si>
  <si>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O Programa de fundições Livres de Conflito (CFSP) é um programa desenvolvido pelo EICC e GeSI para melhorar a captabilidade das Organizações de verificar as fontes responsáveis de metais. Mais detalhes podem ser encontrados em: http://www.conflictfreesourcing.org/conflict-free-smelter-program/.</t>
  </si>
  <si>
    <t>Fundado em 2008 por membros da Coligação pela cidadania da indústria eletrónica e pela iniciativa Global de E-Sustentabilidade, a iniciativa de fontes livres de conflito tornou-se numa das mais utilizadas e respeitadas fontes para as empresas dirigirem questões relativas a minerais de conflito nas suas cadeias de fornecimento. Mais de 150 empresas de sete diferentes indústrias participam hoje no CFSI, contribuindo para uma gama de ferramentas e recursos incluindo o programa de fundições Livre de Conflito, o modelo de relatório de Minérios de conflito, o Inquérito sobre o país de Origem e uma gama de documentos de apoio nas fontes de minerais de conflito. O CFSI também Organiza workshops com alguma regularidade sobre questões de minerais de conflito e contribui nas políticas de desenvolvimento e debates Com as organizações Líder da sociedade civil e governos. Informação adicional encontra-se disponível em:  http://www.conflictfreesourcing.org.</t>
  </si>
  <si>
    <t>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</si>
  <si>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</si>
  <si>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</si>
  <si>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Legislação de 2010 dos Estados unidos da América, decreto de Reforma e Proteção do Consumidor Dodd-Frank Wall Street, Secção 1502 ("Dodd-Frank")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</si>
  <si>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</si>
  <si>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Coligação pela cidadania da indústria eletrónica (www.eicc.info)</t>
  </si>
  <si>
    <t>Iniciativa Global de E- Sustentabilidade (www.gesi.org)</t>
  </si>
  <si>
    <t>A refinaria de ouro é uma operação metalúrgica que produz ouro fino com uma concentração de 99.5% ou superior a partir de ouro ou materiais com baixos conteúdos de ouro. Recorra ao protocolo de auditoria de CFSP para a descrição completa deste material:
http://www.conflictfreesourcing.org/audit-protocols-procedures/.</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</si>
  <si>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CFSP ou protocolos de auditorias equivalentes. Para manter a neutralidade e imparcialidade, tais organizações e membros das equipas de auditoria não podem ter conflitos ou interesses face aos auditados.</t>
  </si>
  <si>
    <t>CFSP(GASP) Compliant Smelter Liste</t>
  </si>
  <si>
    <t>Konfliktfreie Anwendungsverteilung Smelter Programm (GASP)(CFSP)</t>
  </si>
  <si>
    <t>Konfliktfreie Anwendungsverteilung Sourcing Initiative</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</si>
  <si>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</si>
  <si>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</si>
  <si>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</si>
  <si>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</si>
  <si>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</si>
  <si>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</si>
  <si>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</si>
  <si>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</si>
  <si>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</si>
  <si>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</si>
  <si>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</si>
  <si>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 xml:space="preserve">*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http://www.sec.gov/rules/final/2012/34-67716.pdf).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al Programma Fonderie conflict - Free (CFS, Conflict - Free Smelter Program)  (www.conflictfreesmelter.org/). </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</si>
  <si>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</si>
  <si>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</si>
  <si>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</si>
  <si>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</si>
  <si>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</si>
  <si>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</si>
  <si>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</si>
  <si>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</si>
  <si>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</si>
  <si>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</si>
  <si>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</si>
  <si>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 xml:space="preserve">I. Tu proceso de verificación incluye manejo de acciones correctivas? </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</si>
  <si>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</si>
  <si>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</si>
  <si>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</si>
  <si>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</si>
  <si>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</si>
  <si>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</si>
  <si>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</si>
  <si>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</si>
  <si>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</si>
  <si>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Link to "CFSP Compliant Smelter List"</t>
  </si>
  <si>
    <t>Lien vers la liste des fonderies conformes au  programme CFSP ("CFSP Compliant Smelter List")</t>
  </si>
  <si>
    <t>Liga a " lista de fundidores que cumplen con CFSP"</t>
  </si>
  <si>
    <t>Personne responsable</t>
  </si>
  <si>
    <t>Nom de la personne responsable de la déclaration (*):</t>
  </si>
  <si>
    <t>Ancien Numero d’Identification  de la Fonderie/Affinerie</t>
  </si>
  <si>
    <t>Nouveau Numero d’Identification  de la Fonderie/Affinerie</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</si>
  <si>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</si>
  <si>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</si>
  <si>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</si>
  <si>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</si>
  <si>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</si>
  <si>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2014 Conflict-Free Sourcing Initiative. All rights reserved.</t>
  </si>
  <si>
    <t>Le programme Conflict Free Smelter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L'Electronic Citizenship Coalition, Incorporated, une entreprise non côtée du Delaware ("EICC") ou la Global e-Sustainability Initiative, une organisation non gouvernementale internationale belge ("GeSI") ne sauraient être tenus responsables de toute inexactitude ou omission dans la Liste ou les Outils. La décision d'utiliser ou non et/ou de comment utiliser tout ou partie de cette Liste ou l'un des Outils est prise à la seule et absolue discrétion de l'Utilisateur.</t>
  </si>
  <si>
    <t>Dans les limites prévues par la loi, l'EICC et la GeSI renoncent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s'ils étaient prévenus de la possibilité de tels dommages.</t>
  </si>
  <si>
    <t>Compte tenu de l'accès et de l'utilisation de la Liste et/ou d'un Outil, l'Utilisateur accepte par la présente de (a) libérer et pour toujours décharger l'EICC et la GeSI, ainsi que respectivement leurs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l'EICC et/ou la GeSI, ainsi que leurs respectifs officiers, directeurs, agents, employés, volontaires, représentants, sous-traitants, successeurs et assignés resultant de ou émanant de la Liste ou d'un Outil ou de l'utilisation de ceux-ci, et accepte(b) d’indemniser, défendre et décharger de la responsabilité l'EICC et la GeSI,  ainsi que leurs respectifs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</si>
  <si>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</si>
  <si>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</si>
  <si>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</si>
  <si>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</si>
  <si>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</si>
  <si>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</si>
  <si>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</si>
  <si>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</si>
  <si>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</si>
  <si>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</si>
  <si>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</si>
  <si>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</si>
  <si>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</si>
  <si>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</si>
  <si>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</si>
  <si>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</si>
  <si>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</si>
  <si>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</si>
  <si>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</si>
  <si>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</si>
  <si>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</si>
  <si>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</si>
  <si>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 xml:space="preserve">Website do CFSI: (www.conflictfreesourcing.org)
Formação e guias de orientação, modelos, lista de fundições cumpridoras com o Programa de Fundições Livres de Conflitos. 
</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</si>
  <si>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</si>
  <si>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Autorizzatore</t>
  </si>
  <si>
    <t>Iniziativa di Sourcing libera dai conflitti</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</si>
  <si>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</si>
  <si>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</si>
  <si>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</si>
  <si>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</si>
  <si>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</si>
  <si>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</si>
  <si>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</si>
  <si>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</si>
  <si>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Fondata nel 2008 dai membri della dell'Electronic Industry Citizenship Coalition®(EICC® ) e della Global e-Sustainability Initiative, la Iniziativa Fornitura libera dai conflitti è cresciuta divenendo uan delle risorse più utilizzate  e rispettate per le aziende che affrontano la questione dei minerali da conflitto nella propria filiera di fornitura. Più di 150 compagnie di sette diversi settori  partecipano al CFSI attualmente, contribuendo a una serie di strumenti e risorse che includono il Programma Fonderie Libere dai Conflitti, il Modello di Segnalazione sui Conflict Minerals, i dati sull'indagine raglionevole sui Paesi di origine, e una serie di documenti di riferimento sulla fornitura di minarali di conflitto. Il CFSI gestisce anche regolarmente workshops sulla questione minarli fonte di conflitto e contribuisce allo sviluppo delle strategie e dibattiti con le organizzazioni che guidano la società civile e i governi. Ulteriori informazioni sono disponibili al http://www.conflictfreesourcing.org.</t>
  </si>
  <si>
    <t xml:space="preserve">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 </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</si>
  <si>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</si>
  <si>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raffinazione dell'oro è un'operazione metallurgica, che produce un oro raffinato con una concentrazione del 99,5% o più, da oro o materiale aurifero con concentrazioni più basse. Fare riferimento al protocollo verifica CFSP per questo metallo per una descrizione completa: http://www.conflictfreesourcing.org/audit-protocols-procedures/.</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</si>
  <si>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CFSP o un protocollo di revisione equivalente. Al fine di mantenere neutralità ed imparzialità, tale organizzazione e i suoi valutatori non devono avere conflitti di interesse con i valutati </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</si>
  <si>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
 </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</si>
  <si>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</si>
  <si>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</si>
  <si>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</si>
  <si>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 xml:space="preserve">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
</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</si>
  <si>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</si>
  <si>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</si>
  <si>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Il CFSI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CFSP.</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</si>
  <si>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CFSP per questo metallo per una descrizione completa al: http://www.conflictfreesourcing.org/audit-protocols-procedures/.</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</si>
  <si>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CFSP per questo metallo per una descrizione completa: http://www.conflictfreesourcing.org/audit-protocols-procedures/.</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</si>
  <si>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CFSP per tale metallo per una descrizione completa: http://www.conflictfreesourcing.org/audit-protocols-procedures/.</t>
  </si>
  <si>
    <t>Nome persona di contatto (*):</t>
  </si>
  <si>
    <t>Email - contatto (*):</t>
  </si>
  <si>
    <t>Telefono - Contatto (*):</t>
  </si>
  <si>
    <t>Autorizzatore (*):</t>
  </si>
  <si>
    <t>Titolo - Autorizzatore:</t>
  </si>
  <si>
    <t>Email - Autorizzatore (*):</t>
  </si>
  <si>
    <t>Telefono - Autorizzatore (*):</t>
  </si>
  <si>
    <t>Data di validità (*):</t>
  </si>
  <si>
    <t>A. Avete in atto una politica riguardante la fornitura di minerali di conflitto?</t>
  </si>
  <si>
    <t>B. La vostra politica sulla fornitura di minerali di conflitto è  disponibile e accessibile a tutti sul vostro sito internet? (Nota: in caso di risposta affermativa, l'utente deve specificare l'URL nel campo commenti)</t>
  </si>
  <si>
    <t>H.Avete verificato le informazioni di dovuta diligenza ricevute dai vostri fornitori rispetto alle aspettative della vostra azienda?</t>
  </si>
  <si>
    <t>sì</t>
  </si>
  <si>
    <t>no</t>
  </si>
  <si>
    <t>Ignoto</t>
  </si>
  <si>
    <t>Sì, 100%</t>
  </si>
  <si>
    <t>No, ma superiore al 75%</t>
  </si>
  <si>
    <t>No, ma superiore al 50%</t>
  </si>
  <si>
    <t>No, ma superiore al 25%</t>
  </si>
  <si>
    <t>No, ma inferiore al 25%</t>
  </si>
  <si>
    <t>nessuno</t>
  </si>
  <si>
    <t>Nome Fonderia (*)</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</si>
  <si>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</si>
  <si>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</si>
  <si>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</si>
  <si>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</si>
  <si>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</si>
  <si>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</si>
  <si>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</si>
  <si>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E. Por favor, responda "Sí" o "No" para revelar si su empresa ha implementado medidas de diligencia  para el abastecimiento de minerales de conflicto. Esta declaración no tiene por objeto proveer los detalles de las medidas de diligencia debida de la empresa - sólo que una empresa ha implementado medidas de diligencia debida. Los aspectos de las medidas aceptables de debida diligencia se determinarán por el solicitante y el proveedor.
Ejemplos de medidas de diligencia debida podrán incluir: la comunicación y la incorporación en los contratos (en lo posible) sus expectativas a los proveedores en la cadena de suministro de minerales libres de conflicto, la identificación y evaluación de riesgos en la cadena de suministro; diseño e implementación de una estrategia para responder a los riesgos señalados, la verificación del cumplimiento por parte de su proveedor directo a la política libre de conflictos RDC, etc Estos ejemplos de medidas de diligencia debida son consistentes con las normas establecidas en la guía de orientación de la OCDE internacionalmente reconocida.</t>
  </si>
  <si>
    <t>G.  Por favor responda "Si" o "No". Proporcione cualquier comentario, si es necesario.</t>
  </si>
  <si>
    <t xml:space="preserve">H. Por favor responda "Si" o "No". En la sección de comentarios, puede incluirse información adicional de tu plan. Los ejemplos pueden ser:
auditoria  por terceros”  se refiere a auditorias en sitio de los proveedores hechos por terceras compañías independientes.  
 " Revisión de documentación solamente” se refiere a la revisión  de records enviados del proveedor y documentación hecha por una tercera compañía independiente y, o personal de tu empresa.   
 “Auditoria Interna”  se refiere a auditoria en sitio de tus proveedores realizada por personal de tu compañía.
</t>
  </si>
  <si>
    <t>I.  Por favor proporcione "Si" o "No". Si es "Si", por favor describa como maneja el proceso de la acción correctiva.</t>
  </si>
  <si>
    <t>J.  Por favor responda “Si” o “No”.  Los requerimiento de desglose para minerales conflictivos de la SEC aplica para las compañías que cotizan en la bolsa de valores  de los Estados Unidos que están sujetas a la ley de Securities Exchange de los Estados Unidos. Para mayor información vaya a  www.sec.gov.</t>
  </si>
  <si>
    <t xml:space="preserve">Instrucciones para completar el Tab de Lista de fundidores. Proporcione las respuestas en INGLES solamente
 </t>
  </si>
  <si>
    <t>Nota: Las columnas con (*) son campos obligatorios.</t>
  </si>
  <si>
    <t xml:space="preserve">Este templete permite la identificación del fundidor usando la lista de referencia de fundidores. las columnas B,C,D y E deben ser completadas en orden de izquierda a derecha par utilizar la funcionalidad de la lista de referencia de fundidores. Use una line separada para cada combinación de  metal/fundidor/país  </t>
  </si>
  <si>
    <t>15. El 100% de la materia prima del fundidor proviene de fuentes de reciclado o deshecho? - Por favor conteste "Si" si el fundidor usa solamente material de reciclado o deshecho para sus proceso (s) de fundición.</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</si>
  <si>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</si>
  <si>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</si>
  <si>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El Programa para fundidores libres de conflicto ("Programa")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Coalición de Ciudadanía de la Industria Electrónica, Incorporated, una sociedad anónima de Delaware ("EICC"), o de la  inicitiva Global e-Sustainability, una organización  internacional belga sin fines fines de lucro ("GeSI").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</si>
  <si>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En la máxima medida permitida por las leyes aplicables, EICC y GeSI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</si>
  <si>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Autorizador</t>
  </si>
  <si>
    <t>Iniciativa fuente libre de conflicto</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</si>
  <si>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</si>
  <si>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</si>
  <si>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</si>
  <si>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</si>
  <si>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</si>
  <si>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</si>
  <si>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</si>
  <si>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</si>
  <si>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</si>
  <si>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</si>
  <si>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</si>
  <si>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</si>
  <si>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</si>
  <si>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</si>
  <si>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</si>
  <si>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</si>
  <si>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</si>
  <si>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</si>
  <si>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</si>
  <si>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</si>
  <si>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</si>
  <si>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</si>
  <si>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</si>
  <si>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</si>
  <si>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</si>
  <si>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</si>
  <si>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Um número único de identificação é atribuído pelo CFSI às empresas que foram indicadas por membros da cadeia de fornecimento como fundições ou refinarias, quer tenha sido ou não verificado se cumprem os critérios  de fundições ou refinarias definidos na auditoria CFSP.</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</si>
  <si>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CFSP para este metal em: http://www.conflictfreesourcing.org/audit-protocols-procedures/.</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</si>
  <si>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CFSP para este metal em: http://www.conflictfreesourcing.org/audit-protocols-procedures/.</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</si>
  <si>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CFSP para este metal para uma descrição completa: http://www.conflictfreesourcing.org/audit-protocols-procedures/.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</si>
  <si>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</si>
  <si>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</si>
  <si>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</si>
  <si>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</si>
  <si>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</si>
  <si>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</si>
  <si>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</si>
  <si>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</si>
  <si>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</si>
  <si>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</si>
  <si>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</si>
  <si>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</si>
  <si>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</si>
  <si>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</si>
  <si>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Cargo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</si>
  <si>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</si>
  <si>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</si>
  <si>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</si>
  <si>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</si>
  <si>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</si>
  <si>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 xml:space="preserve">A. Tem uma política implementada, dirigida a fontes de minerais de conflito? </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</si>
  <si>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</si>
  <si>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</si>
  <si>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E. Implementou medidas de diligências devidas para fontes Livres de conflito?</t>
  </si>
  <si>
    <t>G. Solicita o nome da fundições aos seus fornecedores?</t>
  </si>
  <si>
    <t xml:space="preserve">H.  Verifica e revê a informação das diligências devidas recebidas dos seus fornecedores face as expectativas da Empresa? </t>
  </si>
  <si>
    <t>I. O processo de revisão inclui a gestão de ações corretivas?</t>
  </si>
  <si>
    <t>J. Está sujeito às regras da comissão  "SEC" para minerais de Conflito?</t>
  </si>
  <si>
    <t>Tântalo</t>
  </si>
  <si>
    <t>Estanho</t>
  </si>
  <si>
    <t>Ouro</t>
  </si>
  <si>
    <t>Tungsténio</t>
  </si>
  <si>
    <t>Sim</t>
  </si>
  <si>
    <t>Não</t>
  </si>
  <si>
    <t>Desconhecido</t>
  </si>
  <si>
    <t>Sim, 100%</t>
  </si>
  <si>
    <t>Não, mas superior a 75%</t>
  </si>
  <si>
    <t>Não, mas superior a 50%</t>
  </si>
  <si>
    <t>Não, mas superior a 25%</t>
  </si>
  <si>
    <t>Não, mas inferior a 25%</t>
  </si>
  <si>
    <t>Nenhum</t>
  </si>
  <si>
    <t>Identificação antiga da Fundição</t>
  </si>
  <si>
    <t>Identificação Nova da Fundição</t>
  </si>
  <si>
    <t>Nomes estandardizados de Fundições</t>
  </si>
  <si>
    <t>Pseudônimos conhecidos</t>
  </si>
  <si>
    <t>Localização da Unidade de Fundição: País</t>
  </si>
  <si>
    <t>Lista de referência de Fundições(*)</t>
  </si>
  <si>
    <t>Nome da Fundição (*)</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</si>
  <si>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</si>
  <si>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</si>
  <si>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</si>
  <si>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</si>
  <si>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</si>
  <si>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</si>
  <si>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</si>
  <si>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</si>
  <si>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</si>
  <si>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</si>
  <si>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</si>
  <si>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</si>
  <si>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</si>
  <si>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</si>
  <si>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</si>
  <si>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</si>
  <si>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</si>
  <si>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</si>
  <si>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</si>
  <si>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</si>
  <si>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</si>
  <si>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</si>
  <si>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</si>
  <si>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</si>
  <si>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</si>
  <si>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A.紛争鉱物調達への取組み方針を定めていますか？</t>
  </si>
  <si>
    <t>Responda a las siguientes preguntas a nivel de la compañía</t>
  </si>
  <si>
    <t xml:space="preserve">A. Tienes una política implementada que incluya el suministro de minerales conflictivos? </t>
  </si>
  <si>
    <t>B. Esta política esta públicamente disponible en tu website?  ( Nota: si existe; el usuario debe especificar el URL en el campo de comentario.)</t>
  </si>
  <si>
    <t xml:space="preserve">E. Has implementado medidas de diligencia sobre el cuidado para abastecimiento libre de conflicto? </t>
  </si>
  <si>
    <t>H. Revisas la información de diligencia recibida de tus proveedores contra las expectativas de la compañía?</t>
  </si>
  <si>
    <t xml:space="preserve">J. Estas sujeto a la regla de  requerimiento  de la SEC? </t>
  </si>
  <si>
    <t>Si</t>
  </si>
  <si>
    <t>Desconocido</t>
  </si>
  <si>
    <t>Si, 100%</t>
  </si>
  <si>
    <t>No, pero mayor a 75%</t>
  </si>
  <si>
    <t>No, pero mayor a 50%</t>
  </si>
  <si>
    <t>No, pero mayor a 25%</t>
  </si>
  <si>
    <t>No, pero menor a 25%</t>
  </si>
  <si>
    <t>Ninguno</t>
  </si>
  <si>
    <t>Identificación anterior del fundidor</t>
  </si>
  <si>
    <t>Identificación nueva del fundidor</t>
  </si>
  <si>
    <t>Nombres estándar del fundidor</t>
  </si>
  <si>
    <t xml:space="preserve">Localización de la fabrica de fundición: País </t>
  </si>
  <si>
    <t>Nombre del fundidor (*)</t>
  </si>
  <si>
    <t>País del fundidor (*)</t>
  </si>
  <si>
    <t>Calle del fundidor (*)</t>
  </si>
  <si>
    <t>Ciudad del fundidor(*)</t>
  </si>
  <si>
    <t>Le Programme pour les fonderies sans conflit (CFSP) est un programme développé par l'EICC et la GeSI pour augmenter la capacité des entreprises à vérifier leur approvisionnement responsable en métaux. De plus amples détails sur le Programme CFS sont disponibles sur : http://www.conflictfreesourcing.org/conflict-free-smelter-program/.</t>
  </si>
  <si>
    <t>Fondée en 2008 par des membres de l'Electronic Industry Citizenship Coalition et la Global e-Sustainability Initiative, l'Initiative pour des approvisionnements sans conflit est devenue l'une des ressources les plus utilisées pour les entreprises traitant des  minerais de conflit dans leurs chaînes d'approvisionnement. A ce jour, plus de 150 entreprises de sept secteurs industriels différents participent au CFSI,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CFSI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</si>
  <si>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</si>
  <si>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</si>
  <si>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</si>
  <si>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Loi Dodd-Frank des Etats-Unis d'Amérique de 2010 sur la Réforme  de Wall Street et la protection des consommateurs, Section 1502 ("Dodd-Frank")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</si>
  <si>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</si>
  <si>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Fondre de l'or est une opération métallurgique produisant de l'or fin avec une concentration de 99,5% ou plus à partir d'or ou de matériaux comprenant de l'or en concentrations plus faibles. Reportez-vous au protocole de vérification de ce métal du CFSP pour une description complète: http://www.conflictfreesourcing.org/audit-protocols-procedures/.</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</si>
  <si>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</si>
  <si>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</si>
  <si>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</si>
  <si>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</si>
  <si>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</si>
  <si>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CFSP peuvent être l'une ou une combinaison des définitions ci-dessus. Reportez-vous au protocole d'audit du CFSP de ce métal pour une description complète: http://www.conflictfreesourcing.org/audit-protocols-procedures/.</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</si>
  <si>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CFSP pour ce métal pour une description complète: http://www.conflictfreesourcing.org/audit-protocols-procedures/.</t>
  </si>
  <si>
    <t>*Em 2010, foi aprovado o decreto dos EUA Dood-Frank da reforma de  e Defesa do Consumidor , relativamente aos "minerais de conflito" com origem na República Democrática do Congo (DRC) ou países vizinhos. A SEC publicou regras finais associadas com a divulgação da fonte de minerais de conflito pelas empresas americanas de capital aberto (ver regras em http://www.sec.gov/rules/final/2012/34-67716.pdf). As regras referem as medidas de diligência devidas pela OCDE, para cadeias responsáveis de fornecimento de Minerais de áreas afetadas por conflitos ou em alto risco de conflitos, (http://www.oecd.org/dataoecd/62/30/46740847.pdf), e orientam fornecedores a estabelecer políticas, e enquadramento de medidas de diligência e sistemas de gestão.
** Ver informação sobre a iniciativa  de origem Livre de Conflitos(www.conflictfreesourcing.org).</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</si>
  <si>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</si>
  <si>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</si>
  <si>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</si>
  <si>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</si>
  <si>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</si>
  <si>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</si>
  <si>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</si>
  <si>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</si>
  <si>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</si>
  <si>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</si>
  <si>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</si>
  <si>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</si>
  <si>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Instruções para completar as sete questões relativas às diligências devidas (linhas 24-65). Fornecer comentários apenas em Inglês.</t>
  </si>
  <si>
    <t>Algumas empresas podem querer documentar a reposta "Não", o que deverá ser feito no campo para comentários.</t>
  </si>
  <si>
    <t>Fornecer os comentários necessários no campo para comentários de forma a clarificar a suas respostas.</t>
  </si>
  <si>
    <t>Instruções para completar as questões de A. a J. (linhas 69-87). As questões de A a J são obrigatórias se a resposta às questões 1 ou 2 forme "Sim" para qualquer metal.
Fornecer respostas somente em INGLÊS.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</si>
  <si>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</si>
  <si>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A. Por Favor responder "Sim" ou "Não". Forneça comentários se necessário.</t>
  </si>
  <si>
    <t>B. Por Favor responder "Sim" ou "Não". Se "Sim", forneça o web link no campo de comentários.</t>
  </si>
  <si>
    <t>C. Por favor responder "Sim" ou "Não".  Forneça comentários se necessário. Ver aba das definições para a definição de "RDC Livre de Conflito".</t>
  </si>
  <si>
    <t>E. Por favor responder "Sim" ou "Não" para definir se a empresa implementou ou não medidas de diligência relativas à origem dos minerais de conflito. Esta declaração não pretende fornecer detalhes das medidas de diligência da empresa mas apenas confirmar que esta as implementou. Os aspetos de medidas de diligência aceitáveis devem ser determinadas pelo requisitante ou pelo fornecedor.
Exemplos de medidas de diligência podem incluir: Comunicação e inclusão nos contratos dos fornecedores (quando possível) das expectativas face a cadeia de fornecimento de minerais livres de conflito; Identificação e avaliação de risco na cadeia de fornecimento; Verificação do cumprimento dos fornecdores diretos com a sua  política Livre de Conflito RDC, etc. Estes exemplos de medidas de diligência são consistentes com as linhas de orientação incluídas no Guia OCDE internacionalmente reconhecido.</t>
  </si>
  <si>
    <t>G. Por favor responder " Sim" ou "Não". Fornecer comentários se necessário</t>
  </si>
  <si>
    <t>H. Por favor responder "Sim" ou "Não". No campo de comentários, pode fornecer informação adicional relativa à sua abordagem. Exemplos:
"Auditoria por terceiros" - Auditorias locais ao fornecedores  efetuadas por terceiros independentes.
" Revisão de Documentação" - Revisão dos registos e documentação submetida pelo fornecedor, conduzida por parte de terceiros independentes ou por profissionais da empresa.
"Auditoria Interna"- Auditorias locais aos fornecedores conduzidas por profissionais da empresa.</t>
  </si>
  <si>
    <t>I. Por favor responda "Sim" ou "Não". Se "Sim", por favor descreva como gere o processo de ação corretiva.</t>
  </si>
  <si>
    <t>J. Por favor responda "Sim" ou "Não". Os requisitos de divulgação de minerais de conflito da SEC aplicam-se a empresas negociadas na bolsa do EUA, sujeitas às leis de "Securities Exchange" dos EUA. Para mais informação consulte www.sec.gov.</t>
  </si>
  <si>
    <t>Instruções para completar a aba da Lista de Fundições.
Fornecer respostas somente em INGLÊS.</t>
  </si>
  <si>
    <t>Nota: Colunas com (*) são campos  de preenchimento obrigatórios.</t>
  </si>
  <si>
    <t>Este modelo permite a identificação de fundições utilizando a Lista de referência de fundições. As colunas B, C, D e E devem ser completadas por ordem da esquerda para a direita, utilizando os recursos da Lista de referência.
Utilize uma linha individual para cada combinação metal/fundição/ país.</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</si>
  <si>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</si>
  <si>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A.  Por favor responda "Si" o "No". Proporcione cualquier comentario, si es necesario. </t>
  </si>
  <si>
    <t>B.  Por favor responda "Si" o "No", si es "Si" , proporcione la liga web en la sección de comentarios.</t>
  </si>
  <si>
    <t>C.  Por favor responda "Si" o "No". Proporcione cualquier comentario si es necesario. Vea la hoja de definiciones para la definición de " Libre de conflicto DRC"</t>
  </si>
  <si>
    <t>冶炼厂识别</t>
    <phoneticPr fontId="5" type="noConversion"/>
  </si>
  <si>
    <t>冶炼厂出处识别号</t>
    <phoneticPr fontId="5" type="noConversion"/>
  </si>
  <si>
    <t>在提交报告给客户检查本报告红色提示内容前， 请确保所有必填栏目已填写完成。</t>
    <phoneticPr fontId="5" type="noConversion"/>
  </si>
  <si>
    <t>待完成的必填栏目</t>
    <phoneticPr fontId="5" type="noConversion"/>
  </si>
  <si>
    <t>必填栏目</t>
    <phoneticPr fontId="5" type="noConversion"/>
  </si>
  <si>
    <t>已提供的答案</t>
    <phoneticPr fontId="5" type="noConversion"/>
  </si>
  <si>
    <t>备注</t>
    <phoneticPr fontId="5" type="noConversion"/>
  </si>
  <si>
    <t>信息源链接</t>
    <phoneticPr fontId="5" type="noConversion"/>
  </si>
  <si>
    <t xml:space="preserve">在“申报“工作表上选择报告层面为“产品 （或产品清单”项才必须完成此栏。 </t>
    <phoneticPr fontId="5" type="noConversion"/>
  </si>
  <si>
    <t>制造商产品名称</t>
    <phoneticPr fontId="5" type="noConversion"/>
  </si>
  <si>
    <t>注释</t>
    <phoneticPr fontId="5" type="noConversion"/>
  </si>
  <si>
    <r>
      <t>申报范围或种类 (</t>
    </r>
    <r>
      <rPr>
        <vertAlign val="superscript"/>
        <sz val="11"/>
        <rFont val="Calibri"/>
        <family val="2"/>
      </rPr>
      <t>*</t>
    </r>
    <r>
      <rPr>
        <sz val="11"/>
        <rFont val="Calibri"/>
        <family val="2"/>
      </rPr>
      <t>):</t>
    </r>
  </si>
  <si>
    <t>7道关于审查鉴定问题的填写指南。（第24-65行）。 只限英文作答</t>
  </si>
  <si>
    <t>분쟁으로부터 자유로운 준수 제련소 리스트 링크</t>
  </si>
  <si>
    <t>From the dropdown choose a response of "Yes" or "No"</t>
  </si>
  <si>
    <t>从下拉列表中选择“是” 或 “不是”</t>
  </si>
  <si>
    <t>Yes = 예, No = 아니오</t>
  </si>
  <si>
    <t>From the dropdown choose a response of "Yes", "No", or "Unknown"</t>
  </si>
  <si>
    <t>从下拉菜单中选一个回应: “是“，“不是“， 或“不详“</t>
  </si>
  <si>
    <t>Yes=예, No=아니오, Unknown= 파악되지 않음</t>
  </si>
  <si>
    <t>Dalle presente lista, scegliete la risposta: "Si", "No" o "Non conosciuto"</t>
  </si>
  <si>
    <t>从下拉菜单中选择一个回应: 是； 不是，但大于75%； 不是，但大于50%；不是，但大于25%；不是，但小于25%； 或 不是，完全没有。</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</si>
  <si>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</si>
  <si>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</si>
  <si>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</si>
  <si>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</si>
  <si>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请注意贵公司完成此模板的日期。
日期必须是以日-月-年国际格式来显示。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</si>
  <si>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</si>
  <si>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</si>
  <si>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</si>
  <si>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</si>
  <si>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</si>
  <si>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</si>
  <si>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在这里输入一个公司授权代表的有效电邮地址。</t>
  </si>
  <si>
    <t>Inserire un indirizzo email del rappresentante legale della società</t>
  </si>
  <si>
    <t>3.  御社固有の識別番号又はコードを記入してください（DUNSナンバー、VATナンバー、顧客固有番号等）。</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</si>
  <si>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</si>
  <si>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9.申告内容の回答責任者の名前を記入してください。連絡先と異なる人でもかまいません。「同上」又は同様の表記は避けてください。この欄は必須です。</t>
  </si>
  <si>
    <t>B.「Yes（はい）」又は「No（いいえ）」で回答し、「Yes（はい）」の場合はウェブサイトのリンクを備考欄に記入してください。</t>
  </si>
  <si>
    <t>C.「Yes（はい）」又は「No（いいえ）」でお答えください。必要に応じてコメントを記入してください。「DRCコンフリクトフリー」の定義は、「定義」シートを参照してください。</t>
  </si>
  <si>
    <t xml:space="preserve">E.紛争鉱物の調達に関するデューデリジェンス対策を実施しているかどうかを開示するため、「Yes（はい）」又は「No（いいえ）」でお答えください。この申告は、企業のデューデリジェンス対策の詳細を提供することを意図するのではなく、企業がデューデリジェンス対策を実施しているかどうかだけを確認しています。受諾できるデューデリジェンス対策の観点は、調査の依頼主とサプライヤーの間で決められるべきです。デューデリジェンス対策の例として次のようなものがあります。サプライヤーに、コンフリクトフリーな鉱物サプライチェーンに関する御社の期待を伝え（可能な場合には）契約に盛り込む；サプライチェーンのリスクを識別し評価する；識別されたリスクに対応する戦略を立案し実行する；一次サプライヤーがDRCコンフリクトフリー方針を順守しているかどうかを検証する。こうしたデューデリジェンス対策の例は、国際的に認められたOECDガイダンスに規定されたガイドラインと一致しています。
</t>
  </si>
  <si>
    <t>H.「Yes（はい）」又は「No（いいえ）」でお答えください。コメント欄に、御社のアプローチに関する追加情報を提供できます。その例には、次のようなものがあります。
「第三者監査」--独立第三者機関が実施するサプライヤーの現地監査を意味します。
「書類審査のみ」--独立第三者及び御社の社員、又はそのいずれかが実施する、サプライヤーが提出した記録及び文書の監査を意味します。
「内部監査」--御社の社員が実施する、サプライヤーの現地監査を意味します。</t>
  </si>
  <si>
    <t>15.製錬業者の原材料はすべてリサイクル業者又はスクラップサプライヤーから調達されていますか？　－　製錬加工のために材料をリサイクル業者又はスクラップサプライヤーからのみ調達している場合は「Yes（はい）」と回答してください。そうでない場合は「No（いいえ）」と回答してください。</t>
  </si>
  <si>
    <t>この申告に適用される製品は製品一覧表(Product List)のシートに移動して入力</t>
  </si>
  <si>
    <t>B.その方針は御社のホームページで閲覧できますか？（回答が「はい」の場合、その方針が掲載されているURLをコメント欄に記入する）</t>
  </si>
  <si>
    <t>C.一次サプライヤーに対してDRCコンフリクトフリーであることを要求していますか？</t>
  </si>
  <si>
    <t>E.コンフリクトフリーな鉱物調達のためのデューデリジェンス対策を実施していますか？</t>
  </si>
  <si>
    <t>H.サプライヤーからのデューデリジェンス情報を、御社の期待を基に検証していますか？</t>
  </si>
  <si>
    <t>Inserire un indizzo email valido della persona di riferimento</t>
  </si>
  <si>
    <t>Dalle presente lista, scegliete la risposta: "Si" o "No"</t>
  </si>
  <si>
    <t>在这里输入公司代表的有效电邮地址。</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</si>
  <si>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</si>
  <si>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</si>
  <si>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</si>
  <si>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</si>
  <si>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</si>
  <si>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</si>
  <si>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</si>
  <si>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</si>
  <si>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ドロップダウンメニューから、「Yes, 100%（はい、100%）」、「No, but greater than 75%（いいえ/75%超」、「No, but greater than 50%（いいえ/50%超）」、「No, but greater than 25%（いいえ/25%超）」、「No, but less than 25%（いいえ/25%未満）」又は「None（ゼロ）」を選択してください</t>
  </si>
  <si>
    <t>Site Internet du CFSI: (www.conflictfreesourcing.org) 
Formations, recommandations, modèles, liste des fonderies conformes au programme fonderie sans conflit</t>
  </si>
  <si>
    <t>* En 2010, la loi sur la réforme et la protection des consommateurs Wall Street Dodd-Frank US concernant les «minerais du conflit» provenant de la République démocratique du Congo (RDC) ou des pays voisins a été adoptée. La SEC a finalisé et publié les règles liées à la déclaration de la source des minerais issues de zones de conflit par les sociétés américaines cotées en bourse (voir les règles à http://www.sec.gov/rules/final/2012/34-67716.pdf). Les règles font référence au guide de l'OCDE sur le devoir de diligence pour des chaînes d’approvisionnement responsables en minerais provenant de zones de conflit ou à haut risque, (http://www.oecd.org/dataoecd/62/30/46740847.pdf), qui guide les fournisseurs pour établir des politiques, des cadres de vigilance et des systèmes de gestion.
** Voir les informations sur l'initiative sur les approvisionnements sans conflit (www.conflictfreesourcing.org).</t>
  </si>
  <si>
    <t>Instructions pour compléter les informations relatives à votre entreprise (lignes 8 - 22). Merci de répondre en anglais uniquement.</t>
  </si>
  <si>
    <t>3. Indiquer un identifiant unique de votre entreprise (numéro DUNS, numéro TVA, etc…)</t>
  </si>
  <si>
    <t>El programa fundidores libres de conflicto (CFS) es un programa desarrollado por la EICC y GeSI para mejorar la capacidad de la compañía para verificar el abastecimiento responsable de metales. Mas detalles del programa CFS pueden ser encontrados en: (http://www.conflictfreesmelter.org/conflict-free-samelter-program/.</t>
  </si>
  <si>
    <t>Fundada en 2008 por los miembros de la Coalición de Ciudadanía de la Industria Electrónica y de la Iniciativa Global e-Sustainability, la Iniciativa libre de conflictos electrónicos ha crecido hasta convertirse en uno de los recursos más utilizados y respetados para las empresas que abordan cuestiones de minerales de conflicto en sus cadenas de suministro. Más de 150 empresas de siete sectores diferentes participan en el CFSI hoy, lo que contribuye a una serie de herramientas y recursos, incluyendo el Programa de Fundición libres de conflicto, el templete de reporte para minerales conflictivos, Razonable  Encuesta de datos de país de origen y una serie de documentos de orientación sobre las fuentes de minerales conflictivos. El CFSI también dirige talleres periódicos sobre temas de minerales de conflicto y contribuye al desarrollo de políticas y debates con las principales organizaciones de la sociedad civil y los gobiernos. Información adicional está disponible en http://www.conflictfreesourcing.org.</t>
  </si>
  <si>
    <t>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</si>
  <si>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</si>
  <si>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</si>
  <si>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</si>
  <si>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</si>
  <si>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</si>
  <si>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Coalición Ciudadana de la Industria Electrónica (www.eicc.info)</t>
  </si>
  <si>
    <t>Una refinación de Oro es una operación metalúrgica que produce Oro fino con una concentración de 99.5% o mayor del Oro o de materiales que contengan Oro con menor concentración. Referirse a la auditoria del  programa CFSP para este metal para una completa descripción:  http://www.conflictfreesourcing.org/audit-protocols-procedures/.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</si>
  <si>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CFSP o  protocolos de auditoria equivalentes. Para mantener la neutralidad e imparcialidad, tal organización y sus miembros del equipo auditor no deben tener ningún conflicto de intereses con la entidad auditada</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</si>
  <si>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</si>
  <si>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</si>
  <si>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</si>
  <si>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</si>
  <si>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</si>
  <si>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</si>
  <si>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</si>
  <si>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</si>
  <si>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</si>
  <si>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Un único numero de identificación que el CFSI asigna a las compañías que han sido reportadas por miembros de la cadena de suministro como fundidores o refinadores, sin que hayan sido verificados que cumplen con las características de fundidores o refinadores como lo define el protocolo de auditoria del CFSP.</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</si>
  <si>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CFSP para este metal para una completa descripción en: http://www.conflictfreesourcing.org/audit-protocols-procedures/.</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</si>
  <si>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CFSP para una completa descripción.  http://www.conflictfreesourcing.org/audit-protocols-procedures/.</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</si>
  <si>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CFSP para este metal para una completa descripción: http://www.conflictfreesourcing.org/audit-protocols-procedures/.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</si>
  <si>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</si>
  <si>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</si>
  <si>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</si>
  <si>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</si>
  <si>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</si>
  <si>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</si>
  <si>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</si>
  <si>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</si>
  <si>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ID único de autoridad de la compañía</t>
  </si>
  <si>
    <t>Dirección:</t>
  </si>
  <si>
    <t>Nombre del Contacto (*)</t>
  </si>
  <si>
    <t>Email-contacto (*)</t>
  </si>
  <si>
    <t>Teléfono-contacto (*)</t>
  </si>
  <si>
    <t>Autorizador (*)</t>
  </si>
  <si>
    <t>Titulo-autorizador (*)</t>
  </si>
  <si>
    <t>Email-autorizador (*)</t>
  </si>
  <si>
    <t>Teléfono-autorizador (*)</t>
  </si>
  <si>
    <t>Fecha efectiva (*)</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</si>
  <si>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</si>
  <si>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</si>
  <si>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</si>
  <si>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Ni EICC et ni GeSI ne donnent des déclarations ou garanties concernant la Liste ou les Outils. La Liste et les Outils sont fournis "TEL QUEL" et "TEL QUE DISPONIBLE". L'EICC et la GeSI nient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</si>
  <si>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Liste des fonderies conformes au CFSP</t>
  </si>
  <si>
    <t>Programme pour les fonderies sans conflit (CFSP)</t>
  </si>
  <si>
    <t>Initiative pour des approvisionnements  sans conflit</t>
  </si>
  <si>
    <t>Pays concerné(s)</t>
  </si>
  <si>
    <t>Cabinet d'audit indépendant du secteur privé</t>
  </si>
  <si>
    <t>Ajouté intentionnellement</t>
  </si>
  <si>
    <t>IPC-1755 norme d'échange de données sur les minerais de conflit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</si>
  <si>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</si>
  <si>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</si>
  <si>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</si>
  <si>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</si>
  <si>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</si>
  <si>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</si>
  <si>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
注意：対象となるには、紛争鉱物が製品に含有されていなければならない。
*(56296 Federal Register / Vol. 77, No. 177 / Wednesday, September 12, 2012/ Rules and Regulations)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</si>
  <si>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
*(56296 Federal Register / Vol. 77, No. 177 / Wednesday, September 12, 2012/ Rules and Regulations)
</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</si>
  <si>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</si>
  <si>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</si>
  <si>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</si>
  <si>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CFSIは、サプライチェーンを構成する企業が製錬・精製業者として報告した企業に対し、固有の識別番号を割り当てる。これは、これらの企業がCFSP監査手順の定義する製錬・精製業者の特性を満たしていると検証されているか否かとは無関係である。
</t>
  </si>
  <si>
    <t>申告範囲又はクラス(*)：</t>
  </si>
  <si>
    <t>申告範囲の説明：</t>
  </si>
  <si>
    <t>申告範囲の説明 (*):</t>
  </si>
  <si>
    <t>会社固有の識別番号の発行元</t>
  </si>
  <si>
    <t>連絡先担当者名(*)</t>
  </si>
  <si>
    <t>連絡先担当者の電子メール(*)</t>
  </si>
  <si>
    <t>連絡先担当者の電話番号(*)</t>
  </si>
  <si>
    <t>回答責任者の電話番号(*)</t>
  </si>
  <si>
    <t>上記の申告範囲にもとづいて、以下の1～7の質問にお答えください</t>
  </si>
  <si>
    <t>G. 調達元の製錬業者名を明らかにするようサプライヤーに要請していますか？</t>
  </si>
  <si>
    <t>I. 御社の検証プロセスには是正措置管理が含まれていますか？</t>
  </si>
  <si>
    <t>J. 御社は米国証券取引委員会の紛争鉱物開示規則の対象になっていますか？</t>
  </si>
  <si>
    <t>はい</t>
  </si>
  <si>
    <t>いいえ</t>
  </si>
  <si>
    <t>不明</t>
  </si>
  <si>
    <t>はい、100％</t>
  </si>
  <si>
    <t>いいえ、しかし75％以上</t>
  </si>
  <si>
    <t>いいえ、しかし50％以上</t>
  </si>
  <si>
    <t>いいえ、しかし25％以上</t>
  </si>
  <si>
    <t>いいえ、しかし25％未満</t>
  </si>
  <si>
    <t>ゼロ</t>
  </si>
  <si>
    <t>製錬業者名（*）</t>
  </si>
  <si>
    <t>製錬業者所在地：国(*)</t>
  </si>
  <si>
    <t>製錬業者所在地：番地</t>
  </si>
  <si>
    <t>製錬業者所在地：市</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</si>
  <si>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</si>
  <si>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</si>
  <si>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</si>
  <si>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</si>
  <si>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</si>
  <si>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製錬業者の材料はすべてリサイクル業者又はスクラップサプライヤーから調達されていますか？</t>
  </si>
  <si>
    <t>製錬業者識別番号の発行元</t>
  </si>
  <si>
    <t>顧客に書式を提出する前に、赤で表示されている必須項目について、すべて記入されているかを確認ください。</t>
  </si>
  <si>
    <t>「Declaration（申告）」シートの申告範囲で「製品（又は製品リスト）」レベルを選択した場合のみ記入が必須となります</t>
  </si>
  <si>
    <t>製造者の製品番号(*)</t>
  </si>
  <si>
    <t>製造者の製品名</t>
  </si>
  <si>
    <t>旧製錬業者識別番号</t>
  </si>
  <si>
    <t>新製錬業者識別番号</t>
  </si>
  <si>
    <t>CFSI 웹사이트:  (www.conflictfreesourcing.org) 교육훈련과 가이던스, 템플릿, 분쟁으로부터 자유로운 제련소 리스트를 (Conflict-Free Smelter Program compliant smelter list) 확인할 수 있습니다.</t>
    <phoneticPr fontId="8" type="noConversion"/>
  </si>
  <si>
    <t xml:space="preserve">* 2010년 미국 연방법 (U.S. Dodd-Frank Wall Street Reform and Consumer Protection Act) 에서는 콩고민주공화국과 인접 국가들에서 발생한 "분쟁광물질"과 관련된 법안을 통과시켰습니다. 미국 증권거래위원회는 증권거래소에 상장된 기업들의 분쟁광물질 구매 원산지 정보 공개에 관한 최종 법안을 공표하였습니다. (법안은 http://sec.gov/rules/final/2012/34-67716.pdf 에서 확인 가능합니다).
상정된 법안은 "분쟁 및 고위험 지역의 책임있는 광물질 공급망을 위한 OECD 실사 안내서"를 참조하였으며 (http://www.oecd.org/daf/inv/mne/GuidanceEdition2.pdf), 이 안내서는 협력사들이 분쟁지역광물질 정책, 실사 체계 및 경영시스템을 구축할 수 있도록 지원하고 있습니다.
** Conflict-Free Sourcing Initiative 프로그램은(www.conflictfreesourcing.org)에서 확인 가능합니다.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</si>
  <si>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</si>
  <si>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</si>
  <si>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phoneticPr fontId="8" type="noConversion"/>
  </si>
  <si>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</si>
  <si>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</si>
  <si>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</si>
  <si>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</si>
  <si>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</si>
  <si>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</si>
  <si>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기업 정보 입력 안내서(24 - 65줄).
답변은 반드시 영어로 기입해야 합니다.</t>
  </si>
  <si>
    <t>몇몇 회사는 "Comment Field"(주석란)에 들어가야 하는 "No"란 답변의 입증을 요구할 수 있읍니다.</t>
    <phoneticPr fontId="8" type="noConversion"/>
  </si>
  <si>
    <t>A ~ J 질문 답변 안내서(69~87줄).  어떤 광물에 대한 질문1 또는 질문2의 응답이 하나라도 "Yes"일 경우, A ~ J 질문 답변은 필수입니다.
답변은 반드시 영어로 기입해야 합니다.</t>
    <phoneticPr fontId="8" type="noConversion"/>
  </si>
  <si>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</si>
  <si>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 xml:space="preserve">A.  "Yes=예" 또는 No=아니오"로 답하시오. 추가 답변이 필요할 경우 코멘트 섹션에 작성하시오.  </t>
  </si>
  <si>
    <t xml:space="preserve">C.  "Yes=예" 또는 "No=아니오"로 답하시오.. 추가 답변이 필요한 경우 작성하시오.  "DRC Conflict Free"의 정의는 Definitions (정의) 워크 시트를 참조하십시오. </t>
  </si>
  <si>
    <t>H. "Yes" 또는 "No"로 답하시오. 주석란에서 귀사는 귀사의 방식에 대해 추가 정보를 제공할 수 있읍니다. 예를 들어:
 “제3자 감사” - 독립된 제3자에 의해 행해지는 귀사의 공급자에 대한 현장 감사.  
 “문서 검토만” - 독립된 제3자 및/또는 귀사의 인력에 의해 행해지는 공급자 제공 기록과 문서의 검토.    
 “내부 감사” - 귀사의 인력에 의해 행해지는 귀사 공급자에 대한 현장 감사.</t>
  </si>
  <si>
    <t>15. 제련소 원료가 100% 모두 재활용이나 폐품에서 나오나요? 만일 제련소가 제련과정의 투입물 모두를 재활용이나 폐품에서 얻는다면 "Yes"로 답하시오. 그렇지 않으면 "No"로 답하시오.</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</si>
  <si>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</si>
  <si>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</si>
  <si>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분쟁으로부터 자유로운 구매 이니셔티브 Conflict-Free Sourcing Initiative</t>
  </si>
  <si>
    <t>적용 국가(들)  Covered Country(ies)</t>
  </si>
  <si>
    <t>금 (Au) 정련소 (제련소) Gold (Au) Refiner (Smelter)</t>
  </si>
  <si>
    <t>독립적인 민간부분 감사 기관</t>
    <phoneticPr fontId="8" type="noConversion"/>
  </si>
  <si>
    <t>의도적 추가</t>
  </si>
  <si>
    <t>IPC-1755 분쟁광물 데이터 교환 기준</t>
  </si>
  <si>
    <t>제품의 기능성을 위해 필요한</t>
    <phoneticPr fontId="8" type="noConversion"/>
  </si>
  <si>
    <t>제품의 생산을 위해 필요한</t>
    <phoneticPr fontId="8" type="noConversion"/>
  </si>
  <si>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</si>
  <si>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</si>
  <si>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</si>
  <si>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</si>
  <si>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</si>
  <si>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</si>
  <si>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EICC 와 GeSI가 개발한 분쟁으로부터 자유로운 제련소 평가 프로그램 (The Conflict-Free Smelter CFS Program) 은 회사의 책임감 있는 광물 구매 역량 강화를  위한 프로그램임.
상세 내용은 아래 웹페이지에서 확인 가능하다.
http://www.conflictfreesourcing.org/conflict-free-smelter-program/</t>
  </si>
  <si>
    <t>2008년에 EICO와 Ge-SI에 의해 설립된 CFSI는 공급망에서 분쟁물질 문제에 대해 설명하고자 하는 회사들에게 가장 활발하고 존경 받는 조직의 하나로 성장해 왔다.  일곱 개의 다른 산업에서 150개 이상의 회사가 오늘날 CFSI에 참가하고 있고, CFSP, CMRT, RCOI data와 분쟁 물질에 대한 여러 가이던스 문서들을 포함하는 다양한 방법과 자원에 기여하고 있다. 또한 CFSI는 분쟁 물질에 대한 정기적인 워크샵을 운영하고 주요 민간 사회 조직과 정부의 정책개발과 토론에 기여함. 추가 정보는 http://www.conflictfreesourcing.org.</t>
  </si>
  <si>
    <t>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phoneticPr fontId="8" type="noConversion"/>
  </si>
  <si>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</si>
  <si>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</si>
  <si>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phoneticPr fontId="8" type="noConversion"/>
  </si>
  <si>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</si>
  <si>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</si>
  <si>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</si>
  <si>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</si>
  <si>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</si>
  <si>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</si>
  <si>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</si>
  <si>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</si>
  <si>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</si>
  <si>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</si>
  <si>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</si>
  <si>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</si>
  <si>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 xml:space="preserve">A. Avez-vous une politique en place sur l'approvisionnement des minerais de conflit ? </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</si>
  <si>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</si>
  <si>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</si>
  <si>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E. Avez-vous mis en place des mesures de devoir de diligence concernant les approvisionnements Sans Conflit ? </t>
  </si>
  <si>
    <t xml:space="preserve">H. Vérifiez-vous les informations de devoir de diligence reçues de vos fournisseurs par rapport aux attentes de votre entreprise? </t>
  </si>
  <si>
    <t>Oui</t>
  </si>
  <si>
    <t>Inconnu</t>
  </si>
  <si>
    <t>Oui, 100%</t>
  </si>
  <si>
    <t>Non, mais supérieur à 75%</t>
  </si>
  <si>
    <t>Non, mais supérieur à 50%</t>
  </si>
  <si>
    <t>Non, mais supérieur à 25%</t>
  </si>
  <si>
    <t>Non, mais inférieur à 25%</t>
  </si>
  <si>
    <t>Aucun</t>
  </si>
  <si>
    <t>Identifiant de la fonderie</t>
  </si>
  <si>
    <t>Noms standard des fonderies</t>
  </si>
  <si>
    <t>Alias connus</t>
  </si>
  <si>
    <t xml:space="preserve">Localisation de la fonderie : pays </t>
  </si>
  <si>
    <t>Nom de la fonderie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</si>
  <si>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</si>
  <si>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</si>
  <si>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</si>
  <si>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</si>
  <si>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</si>
  <si>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</si>
  <si>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</si>
  <si>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</si>
  <si>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H. Merci de répondre par "Oui" ou par "Non". Vous pouvez fournir des informations supplémentaires sur votre approche  dans le champ de commentaires. Par exemple:
  "Audit tierce partie" - audits sur site de vos fournisseurs  réalisés par des tiers indépendants.
  "Analyse documentaire seulement" - analyse des dossiers et documents remis par le fournisseur et réalisés par des tiers indépendants et, ou le personnel de votre entreprise.
  "Audit interne" -audits sur site de vos fournisseurs réalisés par le personnel de votre entreprise.</t>
  </si>
  <si>
    <t>Un code d’identification unique est  attibué par le CFSI aux entreprises qui ont été identifiés par les membres de la chaîne d'approvisionnement comme des fondeurs ou des affineurs, et ce qu'ils répondent ou non aux exigences définies par le protocole d'audit du CFSP pour les fondeurs et les affineurs.</t>
  </si>
  <si>
    <t>Ganzhou Seadragon W &amp; Mo Co., Ltd.</t>
  </si>
  <si>
    <t>CID002494</t>
  </si>
  <si>
    <t>Hangzhou Fuchunjiang Smelting Co., Ltd.</t>
  </si>
  <si>
    <t>CID000671</t>
  </si>
  <si>
    <t>CID002492</t>
  </si>
  <si>
    <t>Eco-System Recycling Co., Ltd.</t>
  </si>
  <si>
    <t>CID000425</t>
  </si>
  <si>
    <t>Website  de CFSI: (www.conflictfreesourcing.org)  entrenamiento y guía, templete,  programa de fundidores sin conflicto lista de fundidores en cumplimiento.</t>
  </si>
  <si>
    <t>Introducción</t>
  </si>
  <si>
    <t xml:space="preserve">* En 2010, se aprobó la ley estadounidense Dodd-Frank relacionada con "minerales en conflicto" originarios de la Republica Democrática del Congo (RDC) y países limítrofes. La SEC ha publicado las reglas finales asociadas con el desglose de la fuente de minerales en conflicto de las empresas publicas de Estados Unidos ( ver reglas en http://www.sec.gov/rules/final/2012/34-67716.pdf). La reglas hacen referencia a la guía de diligencia de cuidado de la OECD para las  cadenas de suministros responsables de minerales de áreas afectadas y de alto riesgo, (http://www.oecd.org/dataoecd/62/30/46740847.pdf), las cuales guían a los proveedores para establecer políticas, marcos de diligencia de cuidado y manejo de sistemas.
** ver información en la iniciativa fuente libre de conflicto (www.conflictfreesmelter.org/).
  </t>
  </si>
  <si>
    <t>Instrucciones para completar las preguntas de la información de la compañía (renglones 8-22).
Provea comentarios en INGLES solamente.</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</si>
  <si>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</si>
  <si>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</si>
  <si>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</si>
  <si>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</si>
  <si>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</si>
  <si>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</si>
  <si>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</si>
  <si>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Instrucciones para completar las siete preguntas de diligencia de cuidado ( renglones 24-65) 
Provea comentarios en INGLES solamente. </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</si>
  <si>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</si>
  <si>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</si>
  <si>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 xml:space="preserve">Instrucciones para completar las preguntas A.-J. (renglones 69-87). Preguntas de la A a la J son obligatorias. Si la respuesta a la pregunta 1 o 2 es "Si" para cualquier metal.  Proporciones las respuestas en INGLES solamente. </t>
  </si>
  <si>
    <t>针对性添加通常被认为有目的地在产品构成中使用某种物料-这里特指某种金属，从而持久地获得某种特性，观感或质量。                    而美国证券交易委员会没有在最终规则*里为措辞“有针对性添加”进行定义。 最终规则里对此的序文表示为：我们认为有针对性地添加而不是产品天然拥有是一个判断冲突矿产是否必须在产品功能或生产制造中的重要因素。 这与谁添加无关，只在乎冲突矿产有否存在于产品中。 决定冲突矿产 对产品是否需要不是取决于冲突矿产是否直接添加进产品或直接添加进来自第三方的产品部件。所以，申报人必须报告含冲突矿产产品的总数并与供应商合作共同遵守要求。 因此，在判断产品中的冲突矿产是否需要时，申报人必须考虑其产品中有否冲突矿产，即使是原本就存在于由供应商提供的零部件中。”                       *(56296 Federal Register / Vol. 77, No. 177 / Wednesday, September 12, 2012 / Rules and Regulations)</t>
    <phoneticPr fontId="5" type="noConversion"/>
  </si>
  <si>
    <t>位于伊利诺斯州班诺克本的IPC（www.IPC.org)是一个国际性组织。 它致力于提升其3，400个来自电子工业各层面会员的竞争优势和财务成就。 会员有从事设计，线路板生产，电子装配，测试等。 IPC作为一个会员至上和一个为行业制定标准，提供培训，调研市场，政策制定提供主要资源的机构，它支持多种计划项目以满足一个约值2万亿美元的行业的各种需要。 IPC在新墨西哥州的道斯，华盛顿特区，瑞典的斯德哥尔摩，俄罗斯的莫斯科，印度的班加罗尔，秦国曼谷，中国的上海深圳成都苏州北京均驻有办事处。</t>
    <phoneticPr fontId="5" type="noConversion"/>
  </si>
  <si>
    <t xml:space="preserve">此IPC标准要求供应商与其客户交换冲突矿产的信息。 为迎合大范围成员的需要，此标准对单一申报中的产品范围的要求是相当灵活的。 故此标准不能作为合规的指引。 </t>
  </si>
  <si>
    <t>美国证券交易委员会在最终规则*中没有给出此词正式的定义。 但，规则给予了一些指引： 一种冲突矿产被认为对某种功能或产品是需要的，必须满足以下几点： 1）有针对性地添加到产品或组件而且不是产品天然拥有；2）对于满足产品所期望达到的功能，使用，用途是需要的；3）与产品的装饰，美化，修饰无关，无论是否产品的原旨就是装饰或美化。                         备注： 适用于冲突矿产必须存在于产品中。 *(56296 Federal Register / Vol. 77, No. 177 / Wednesday, September 12, 2012 / Rules and Regulations)</t>
  </si>
  <si>
    <t>美国证券交易委员会在最终规则*中没有给出此词正式的定义。 但，规则给予了一些指引： 一种冲突矿产被认为对某种功能或产品是需要的，必须满足以下几点： 1）是添加于产品制造流程中，而不是存在于制造产品的工具，机器，设备中（如计算机或电源线）；2）存在于产品中（适用于必须含在产品中）；3）是产品需要的。 *(56296 Federal Register / Vol. 77, No. 177 / Wednesday, September 12, 2012 / Rules and Regulations)</t>
  </si>
  <si>
    <t xml:space="preserve">公司的产品或成品是指在制造生产阶段或最后完成阶段的物料或物品，并且已可以交付或销售给客户。 </t>
    <phoneticPr fontId="5" type="noConversion"/>
  </si>
  <si>
    <t>回收料或报废料是指循环使用的金属。 它们是从最终用户使用过的产品中回收，或在产品制造过程产生的废料。回收金属包括多余的，废弃的，缺陷的，报废的金属材料。 这些材料能用于循环再生钽、锡、钨、金。回收利用金属的定义中不包括经部份加工过的矿产，未经加工过的矿产，和其它种类非金属矿石的副产品</t>
  </si>
  <si>
    <t>美国证券交易委员会(www.sec.gov)</t>
    <phoneticPr fontId="5" type="noConversion"/>
  </si>
  <si>
    <t xml:space="preserve">冶炼厂或精炼厂是指购买并加工矿石、矿渣、回收料、报废料从而提炼成金属或含金属的介质。 产品有纯度为99.5%或更高的金属、金属粉体、金属锭、金属条、金属粒子、金属氧化物、金属盐类等。 术语“冶炼厂”和“精炼厂”在各类型的刊物经常互用。 </t>
    <phoneticPr fontId="5" type="noConversion"/>
  </si>
  <si>
    <t>不使用冲突矿产采购倡议组织（CFSI）会编发独一无二的识别号码给由供应链成员申报上来的冶炼厂或精炼厂，无论它们是否已确认过付合不使用冲突矿产冶炼厂计划（CFSP）中审核标准所定义冶炼厂的物征。</t>
  </si>
  <si>
    <t xml:space="preserve">钽冶炼厂（或称钽加工厂）是指能转换含钽矿石、高钝度钽矿石、矿渣、二手金属成含钽介质或其它含钽产品，用于直接销售或进一步深加工成其它含钽产品，如，钽粉、钽部件、氧化钽、合金、焊条、热压结条等的工厂。             请参考不使用冲突矿产冶炼厂计划CFSP中的审核标准以了解对这类型金属-钨的完整描述。 http://www.conflictfreesourcing.org/audit-protocols-procedures/.                </t>
  </si>
  <si>
    <t xml:space="preserve">钨冶炼厂指拥有一种或多种设施能使含钨矿石（黑钨矿和白钨矿）、钨精矿、含钨轴承废料（次件）转换为含钨介体，如：仲钨酸铵（APT），铵元钨（AMT），钨铁，钨氧化物，并将含钨介体用直接销售或进一步制造含钨产品（钨粉或钨碳粉）的工厂。                  请参考不使用冲突矿产冶炼厂计划CFSP中的审核标准以了解对这类型金属-钨的完整描述。 http://www.conflictfreesourcing.org/audit-protocols-procedures/.                </t>
  </si>
  <si>
    <t>此填写此报告的目的是收集在产品中所使用的锡，钽，钨和黄金等金属的采购信息。</t>
    <phoneticPr fontId="5" type="noConversion"/>
  </si>
  <si>
    <t>范围描述：</t>
  </si>
  <si>
    <t>转到产品目录表输入所需申报的所有产品</t>
    <phoneticPr fontId="5" type="noConversion"/>
  </si>
  <si>
    <t xml:space="preserve">公司唯一识别信息： </t>
    <phoneticPr fontId="5" type="noConversion"/>
  </si>
  <si>
    <t>公司唯一授权识别信息：</t>
    <phoneticPr fontId="5" type="noConversion"/>
  </si>
  <si>
    <t>地址：</t>
    <phoneticPr fontId="5" type="noConversion"/>
  </si>
  <si>
    <t>根据上述申报范围回答以下1-7道问题</t>
    <phoneticPr fontId="5" type="noConversion"/>
  </si>
  <si>
    <t>以公司层面来回答以下问题</t>
    <phoneticPr fontId="5" type="noConversion"/>
  </si>
  <si>
    <t xml:space="preserve">C.您是否要求你的直接供应商不使用来自刚果民主共和国冲突矿产？ </t>
  </si>
  <si>
    <t>E.您是否曾对无冲突矿产原产地进行审核鉴定？</t>
  </si>
  <si>
    <t xml:space="preserve">H.您是否有验证您的供应商所提交的审核鉴定信息符合贵公司的期望？ </t>
    <phoneticPr fontId="5" type="noConversion"/>
  </si>
  <si>
    <t>I.您的验证程序是否有包括纠正措施管理？</t>
    <phoneticPr fontId="5" type="noConversion"/>
  </si>
  <si>
    <t xml:space="preserve">J.您是否服从于美国证券交易委员会所公布的规定？ </t>
    <phoneticPr fontId="5" type="noConversion"/>
  </si>
  <si>
    <t>注释和附件</t>
    <phoneticPr fontId="5" type="noConversion"/>
  </si>
  <si>
    <t>是</t>
    <phoneticPr fontId="5" type="noConversion"/>
  </si>
  <si>
    <t>否</t>
    <phoneticPr fontId="5" type="noConversion"/>
  </si>
  <si>
    <t>不知道</t>
    <phoneticPr fontId="5" type="noConversion"/>
  </si>
  <si>
    <t>是，全部100%</t>
    <phoneticPr fontId="5" type="noConversion"/>
  </si>
  <si>
    <t>否，但超过50%</t>
    <phoneticPr fontId="5" type="noConversion"/>
  </si>
  <si>
    <t>否，但超过25%</t>
    <phoneticPr fontId="5" type="noConversion"/>
  </si>
  <si>
    <t>否，但少于25%</t>
    <phoneticPr fontId="5" type="noConversion"/>
  </si>
  <si>
    <t>完全没有</t>
    <phoneticPr fontId="5" type="noConversion"/>
  </si>
  <si>
    <t>新用冶炼厂识别信息</t>
    <phoneticPr fontId="5" type="noConversion"/>
  </si>
  <si>
    <t>冶炼厂联系名称</t>
    <phoneticPr fontId="5" type="noConversion"/>
  </si>
  <si>
    <t>冶炼厂联系电邮地址</t>
    <phoneticPr fontId="5" type="noConversion"/>
  </si>
  <si>
    <t>建议的后续步骤</t>
    <phoneticPr fontId="5" type="noConversion"/>
  </si>
  <si>
    <t>填所有矿井名称，或如所用矿产来自回收料和报废料时请填“回收”或“报废”。</t>
  </si>
  <si>
    <t>填所有矿井所在的国家名称，或如所用矿产来自回收料和报废料时请填“回收”或“报废”。</t>
  </si>
  <si>
    <t>冶炼厂的被冶炼物料100%完全来自回收料或报废料吗？</t>
    <phoneticPr fontId="5" type="noConversion"/>
  </si>
  <si>
    <t>链接到“合规无冲突矿产冶炼工厂目录”</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</si>
  <si>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</si>
  <si>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</si>
  <si>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</si>
  <si>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</si>
  <si>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</si>
  <si>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</si>
  <si>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</si>
  <si>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</si>
  <si>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Instructions for completing the seven Due Diligence Questions (rows 24 - 65).
Provide answers in ENGLISH only</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</si>
  <si>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</si>
  <si>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</si>
  <si>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</si>
  <si>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</si>
  <si>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</si>
  <si>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</si>
  <si>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13. Please enter the Date of Completion for this form using the format DD-MMM-YYYY.  This field is mandatory.</t>
  </si>
  <si>
    <t xml:space="preserve">14. As an example, the user may save the file name as:  companyname-date.xls (date as YYYY-MM-DD).  </t>
  </si>
  <si>
    <t>Instructions for completing Questions A. – J. (rows 69 - 87).  Questions A. through J. are mandatory if the response to Question 1 or 2 is “Yes” for any metal.
Provide answers in ENGLISH only</t>
  </si>
  <si>
    <t>A40</t>
  </si>
  <si>
    <t>J. Please answer “Yes” or “No”.  The SEC conflict minerals disclosure requirements apply to US exchange-traded companies that are subject to the US Securities Exchange Act. For more information please refer to www.sec.gov.</t>
  </si>
  <si>
    <t>I. Please answer “Yes” or “No”.  If “Yes”, please describe how you manage your corrective action process.</t>
  </si>
  <si>
    <t>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t>
  </si>
  <si>
    <t>G. Please answer “Yes” or “No”.  Provide any comments, if necessary.</t>
  </si>
  <si>
    <t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
  </si>
  <si>
    <t>B. Please answer “Yes” or “No” If “Yes”, provide the web link in the comments section.</t>
  </si>
  <si>
    <t xml:space="preserve">A. Please answer “Yes” or “No”.  Provide any comments, if necessary. </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</si>
  <si>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</si>
  <si>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</si>
  <si>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</si>
  <si>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</si>
  <si>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</si>
  <si>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</si>
  <si>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</si>
  <si>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</si>
  <si>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</si>
  <si>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</si>
  <si>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Instructions pour répondre aux sept questions relatives au Devoir de Diligence (lignes 24 à 65).
Merci de répondre en ANGLAIS uniquement.</t>
  </si>
  <si>
    <t>Dans le cas d'une réponse négative, certaines entreprises peuvent exiger des justifications qui devront être saisies dans le champ de commentaire.</t>
  </si>
  <si>
    <t>Instructions pour répondre aux questions A. - J. (lignes 69-87). Les questions A. à J. sont obligatoires pour un métal spécifique  si la réponse à la question 1 ou 2 est "Oui" pour le métal considéré.
Merci de répondre en ANGLAIS uniquement.</t>
  </si>
  <si>
    <t xml:space="preserve">
C. Merci de répondre par "Oui" ou par "Non". Commenter si nécessaire. Voir la feuille de calcul 'Definitions' pour la définition de "RDC sans conflit".</t>
  </si>
  <si>
    <t>E. Merci de répondre «Oui» ou «Non» pour indiquer si votre entreprise a mis en place un devoir de diligence pour l'approvisionnement de minerais provenant de zones de conflit
ou à haut risque. Cette déclaration ne vise pas à fournir les détails du devoir de diligence de votre entreprise, mais juste à définir si l'entreprise a mis en œuvre ce devoir de diligence. L'acceptabilité des mesures du devoir de diligence doit être définie par le demandeur et le fournisseur.
Exemples de mesures concernant le devoir de diligence: la communication aux fournisseurs et l'insertion dans les contratsde vos attentes  en matière de métaux sans conflit  (si possible); l'identification et l'évaluation des risques dans la chaîne d'approvisionnement; la définition et la mise en œuvre d'une stratégie pour répondre aux risques identifiés; vérifier la conformité de vos fournisseurs vis à vis de leurs politiques de minerais sans conflit, etc. Ces exemples de mesures de devoir de diligence sont conformes avec les recommandations figurant dans le Guide de l'OCDE.</t>
  </si>
  <si>
    <t>I. Merci de répondre par "Oui" ou par "Non". Si "Oui", merci de décrire comment vous gérez votre processus d'actions correctives.</t>
  </si>
  <si>
    <t>J. Merci de répondre par "Oui" ou par "Non". Les exigences de communication de la SEC s’appliquent aux entreprises côtées en bourse aux Etats-Unis qui sont sujettes à l’US Securities Exchange Act. Pour plus d'informations, merci de vous référer à www.sec.gov</t>
  </si>
  <si>
    <t>Instructions pour compléter la liste des fonderies
Merci de répondre en ANGLAIS uniquement</t>
  </si>
  <si>
    <t>Remarque: Les colonnes avec un astérisque (*) indiquent des champs obligatoires</t>
  </si>
  <si>
    <t>Ce formulaire permet d'identifier les fonderies en utilisant la liste des fonderies identifiées. Les colonnes B, C, D et E doivent être remplies dans l'ordre de gauche à droite pour utiliser la fonction de liste des fonderies identifiées.
 Utilisez une ligne distincte pour chaque combinaison métal / fonderie / pays</t>
  </si>
  <si>
    <t>15. Est-ce que 100% des produits utilisés par la fonderie proviennent de fournisseurs de produits recyclés, rebuts de production ou déchets de consommation? - Merci répondre "Yes" si la fonderie utilise uniquement des produits recyclés, rebuts de production ou déchets de consommation pour le processus de fusion. Sinon, répondre "No".</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</si>
  <si>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</si>
  <si>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
</t>
  </si>
  <si>
    <t>回答責任者</t>
  </si>
  <si>
    <t>Conflict-Free Sourcing Initiative (CFSI)</t>
  </si>
  <si>
    <t>対象国</t>
  </si>
  <si>
    <t>申告範囲又はクラス</t>
  </si>
  <si>
    <t>ドッド・フランク・ウォール街改革及び消費者保護法（ドッド・フランク）
Dodd-Frank</t>
  </si>
  <si>
    <t>独立民間監査会社</t>
  </si>
  <si>
    <t>意図的な付加</t>
  </si>
  <si>
    <t>IPC-1755紛争鉱物データ交換規格</t>
  </si>
  <si>
    <t>製品の機能に必要</t>
  </si>
  <si>
    <t>製品の生産に必要</t>
  </si>
  <si>
    <t>再生利用品及びスクラップ起源
Recycled and Scrap Sources</t>
  </si>
  <si>
    <t>タンタル、錫、タングステン、金</t>
  </si>
  <si>
    <t>この欄は、申告内容の回答責任者を特定します。回答責任者は連絡先と異なる人でもかまいません。「同上」又は同様の表記は避けてください。</t>
  </si>
  <si>
    <t>コンフリクトフリー製錬業者（CFS）プログラムとは、鉱物の責任ある調達の検証を強化するために、EICCとGeSIによって開発されたプログラムである。CFSプログラムに関する詳しい情報は以下のサイトに掲載されている。(http://www.conflictfreesourcing.org/conflict-free-smelter-program/)</t>
  </si>
  <si>
    <t>EICCおよびGeSIのメンバーにより2008年に設立されたCFSIは、サプライチェーンにおける紛争鉱物問題に取り組む企業が最も利用し尊重する組織のひとつに成長した。現在異なる7業界から150社以上の企業がCFSIに参加し、CFSP、CMRT、合理的な原産国調査(RCOI)データおよび紛争鉱物調達に関するさまざまなガイダンス文書を含む幅広いツールおよびリソースを提供している。CFSIは紛争鉱物問題の定期的なワークショップを実施し、政策展開に貢献し、主要な市民社会団体および政府とも協議を重ねている。詳細については以下を参照のこと。http://www.conflictfreesourcing.org.</t>
  </si>
  <si>
    <t>2010年に制定された米国のドッド・フランク・ウォール街改革及び消費者保護に関する法(ドッドフランク法）の1502条(e)(4)に定義されているように、「紛争鉱物」とは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</si>
  <si>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</si>
  <si>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</si>
  <si>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</si>
  <si>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</si>
  <si>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金精製業者とは、金及び純度の低い金含有物から純度99.5%以上の純金を生産する冶金業者である。この金属の詳しい説明は、次のCFSP監査手順を参照のこと。 http://www.conflictfreesourcing.org/audit-protocols-procedures/</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</si>
  <si>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</si>
  <si>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</si>
  <si>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</si>
  <si>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</si>
  <si>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</si>
  <si>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</si>
  <si>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</si>
  <si>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phoneticPr fontId="29"/>
  </si>
  <si>
    <t xml:space="preserve">
</t>
    <phoneticPr fontId="29"/>
  </si>
  <si>
    <t xml:space="preserve">
</t>
    <phoneticPr fontId="4" type="noConversion"/>
  </si>
  <si>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</si>
  <si>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</si>
  <si>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</si>
  <si>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</si>
  <si>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 xml:space="preserve">Numero di identificazione della società </t>
  </si>
  <si>
    <t>Indirizzo</t>
  </si>
  <si>
    <t xml:space="preserve">Rispondere alle seguenti domande 1- 6 basate sul perimetro della dichiarazione sopra indicato </t>
  </si>
  <si>
    <t>domanda</t>
  </si>
  <si>
    <t>Risposta</t>
  </si>
  <si>
    <t>Commenti</t>
  </si>
  <si>
    <t>Commenti e Allegati</t>
  </si>
  <si>
    <t>Metalli (*)</t>
  </si>
  <si>
    <t>Nome del riferimento della fonderia (*)</t>
  </si>
  <si>
    <t>Email del riferimento della fonderia (*)</t>
  </si>
  <si>
    <t>Riferimento a "CFS Compliant Smelter List"</t>
  </si>
  <si>
    <t>Metallo</t>
  </si>
  <si>
    <t>Lista dei riferimenti della fonderia</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</si>
  <si>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</si>
  <si>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</si>
  <si>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</si>
  <si>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</si>
  <si>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</si>
  <si>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</si>
  <si>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</si>
  <si>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</si>
  <si>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</si>
  <si>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</si>
  <si>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</si>
  <si>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</si>
  <si>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</si>
  <si>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Name (*)</t>
  </si>
  <si>
    <t>Smelter Country (*)</t>
  </si>
  <si>
    <t xml:space="preserve">Smelter Street </t>
  </si>
  <si>
    <t>Smelter City</t>
  </si>
  <si>
    <t>Smelter Contact Name</t>
  </si>
  <si>
    <t>Smelter Contact Email</t>
  </si>
  <si>
    <t>Proposed next steps</t>
  </si>
  <si>
    <t>B25</t>
  </si>
  <si>
    <t>B31</t>
  </si>
  <si>
    <t>B37</t>
  </si>
  <si>
    <t>B43</t>
  </si>
  <si>
    <t>B49</t>
  </si>
  <si>
    <t>B55</t>
  </si>
  <si>
    <t>B68</t>
  </si>
  <si>
    <t>B79</t>
  </si>
  <si>
    <t>B81</t>
  </si>
  <si>
    <t>B83</t>
  </si>
  <si>
    <t>B85</t>
  </si>
  <si>
    <t>B87</t>
  </si>
  <si>
    <t>General</t>
  </si>
  <si>
    <t>Cpy</t>
  </si>
  <si>
    <t>Yes</t>
  </si>
  <si>
    <t>No</t>
  </si>
  <si>
    <t>Unknown</t>
  </si>
  <si>
    <t>Yes, 100%</t>
  </si>
  <si>
    <t xml:space="preserve">No, but greater than 75% </t>
  </si>
  <si>
    <t>No, but greater than 50%</t>
  </si>
  <si>
    <t>No, but greater than 25%</t>
  </si>
  <si>
    <t>None</t>
  </si>
  <si>
    <t>No, but less than 25%</t>
  </si>
  <si>
    <t>P4</t>
  </si>
  <si>
    <t>Declaration Scope or Class (*):</t>
  </si>
  <si>
    <t>A. Company</t>
  </si>
  <si>
    <t>B. Product (or List of Products)</t>
  </si>
  <si>
    <t>C. User defined [Specify in 'Description of scope']</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</si>
  <si>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</si>
  <si>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</si>
  <si>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</si>
  <si>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</si>
  <si>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</si>
  <si>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</si>
  <si>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</si>
  <si>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Manufacturer’s Product Number (*)</t>
  </si>
  <si>
    <t>Manufacturer’s Product Name</t>
  </si>
  <si>
    <t>(*)</t>
  </si>
  <si>
    <t>Description of Scope:</t>
  </si>
  <si>
    <t>Description of Scope: (*)</t>
  </si>
  <si>
    <t>Go to Product List tab to enter products this declaration applies to</t>
  </si>
  <si>
    <t>B10</t>
    <phoneticPr fontId="29"/>
  </si>
  <si>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</si>
  <si>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</si>
  <si>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</si>
  <si>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</si>
  <si>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</si>
  <si>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</si>
  <si>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phoneticPr fontId="29"/>
  </si>
  <si>
    <t>B27</t>
    <phoneticPr fontId="29"/>
  </si>
  <si>
    <t>B28</t>
    <phoneticPr fontId="29"/>
  </si>
  <si>
    <t>B29</t>
    <phoneticPr fontId="29"/>
  </si>
  <si>
    <t>B38</t>
    <phoneticPr fontId="29"/>
  </si>
  <si>
    <t>B39</t>
  </si>
  <si>
    <t>B40</t>
  </si>
  <si>
    <t>B41</t>
  </si>
  <si>
    <t>D25</t>
    <phoneticPr fontId="29"/>
  </si>
  <si>
    <t>G25</t>
    <phoneticPr fontId="29"/>
  </si>
  <si>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</si>
  <si>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phoneticPr fontId="29"/>
  </si>
  <si>
    <t>necessary?</t>
    <phoneticPr fontId="29"/>
  </si>
  <si>
    <t>incomplete</t>
    <phoneticPr fontId="29"/>
  </si>
  <si>
    <t>PT Tinindo Inter Nusa</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</si>
  <si>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</si>
  <si>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</si>
  <si>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</si>
  <si>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</si>
  <si>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</si>
  <si>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</si>
  <si>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</si>
  <si>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</si>
  <si>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</si>
  <si>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</si>
  <si>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</si>
  <si>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</si>
  <si>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</si>
  <si>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금 제련소는 순도가 낮은 금원석 및 금을 함유하고 있는 물질을 순도 99.5% 이상의 순금으로 야금하는 곳을 말한다. 이 광물의 완전한 설명을 위해 CFSP 감사 절차를 참조하시오: http://www.conflictfreesourcing.org/audit-protocols-procedures/.</t>
    <phoneticPr fontId="8" type="noConversion"/>
  </si>
  <si>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</si>
  <si>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</si>
  <si>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</si>
  <si>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</si>
  <si>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phoneticPr fontId="8" type="noConversion"/>
  </si>
  <si>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phoneticPr fontId="8" type="noConversion"/>
  </si>
  <si>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phoneticPr fontId="8" type="noConversion"/>
  </si>
  <si>
    <t>공급망의 구성원에 의해 제련소 또는 정제소로 보고된 회사에 CFSI가 부여한 독자 ID 번호. CFSP 감사 절차에 정의된 제련소 또는 정제소의 성격에 부합하는 것으로 증명되는 것과 무관함.</t>
    <phoneticPr fontId="8" type="noConversion"/>
  </si>
  <si>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CFSP 감사절차를 참조하시오: http://www.conflictfreesourcing.org/audit-protocols-procedures/.</t>
    <phoneticPr fontId="8" type="noConversion"/>
  </si>
  <si>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CFSP 감사절차를 참조하시오: 
http://www.conflictfreesourcing.org/audit-protocols-procedures/.</t>
    <phoneticPr fontId="8" type="noConversion"/>
  </si>
  <si>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CFSP 감사절차를 참조하시오: 
http://www.conflictfreesourcing.org/audit-protocols-procedures/.</t>
    <phoneticPr fontId="8" type="noConversion"/>
  </si>
  <si>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</si>
  <si>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</si>
  <si>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</si>
  <si>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</si>
  <si>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</si>
  <si>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</si>
  <si>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</si>
  <si>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</si>
  <si>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</si>
  <si>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</si>
  <si>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</si>
  <si>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</si>
  <si>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B. 관련 정책을 홈페이지에서 확인할 수 있습니까?  URL을 기입하시오.</t>
  </si>
  <si>
    <t xml:space="preserve">C. 귀사는 1차 협력사에게 DRC conflict-free (분쟁으로부터 자유로운 광물 사용)를 요구하고 있습니까? </t>
  </si>
  <si>
    <t xml:space="preserve">E. 귀사는 분쟁으로부터 자유로운 광물 구매에 대한 실사를 실시하고 있습니까? </t>
  </si>
  <si>
    <t xml:space="preserve">G. 귀사는 협력사에게 제련소명을 제출하도록 요구하고 있습니까? </t>
  </si>
  <si>
    <t>H. 귀사는 협력사로부터 받은 실사 정보를 귀사의 기대에 준하여 검토 하십니까?</t>
  </si>
  <si>
    <t xml:space="preserve">I. 귀사의 정보 검토 프로세스는 개선 조치 관리를 포함하고 있습니까? </t>
  </si>
  <si>
    <t>예</t>
  </si>
  <si>
    <t>아니오</t>
  </si>
  <si>
    <t>파악되지 않음</t>
  </si>
  <si>
    <t>예, 100%</t>
  </si>
  <si>
    <t>아니오, 하지만 75% 이상</t>
  </si>
  <si>
    <t>아니오, 하지만 50% 이상</t>
  </si>
  <si>
    <t>아니오, 하지만 25% 이상</t>
  </si>
  <si>
    <t>아니오, 하지만 25% 미만</t>
  </si>
  <si>
    <t>없음</t>
  </si>
  <si>
    <t>제련소 이름  (*)</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</si>
  <si>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</si>
  <si>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</si>
  <si>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</si>
  <si>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</si>
  <si>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</si>
  <si>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</si>
  <si>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</si>
  <si>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</si>
  <si>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</si>
  <si>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</si>
  <si>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</si>
  <si>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</si>
  <si>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</si>
  <si>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구 제련소 ID</t>
  </si>
  <si>
    <t>신  제련소 ID</t>
  </si>
  <si>
    <t>CFSI 网址：（www.conflictfreesourcing.org) 培训，指引，报告模板，无冲突矿产达标冶炼厂名单。</t>
  </si>
  <si>
    <t>介绍</t>
    <phoneticPr fontId="5" type="noConversion"/>
  </si>
  <si>
    <t>公司资料填写说明（第8-22行）。只限英文作答</t>
  </si>
  <si>
    <t>注：带星号（*）的栏目必须填写</t>
    <phoneticPr fontId="5" type="noConversion"/>
  </si>
  <si>
    <t>3.输入贵公司的唯一识别序号或编号（DUNS号码，VAT号码，客户特定识别码等）</t>
    <phoneticPr fontId="5" type="noConversion"/>
  </si>
  <si>
    <t>4. 输入唯一识别序号或编号的出处 （如“DUNS”，“VAT”，“客户”等）</t>
    <phoneticPr fontId="5" type="noConversion"/>
  </si>
  <si>
    <t xml:space="preserve">5. 输入贵公司完整的地址（街道，地区，城市，国家，邮区编号）。 此栏自由选择填写。 </t>
    <phoneticPr fontId="5" type="noConversion"/>
  </si>
  <si>
    <t xml:space="preserve">6. 输入对此申报内容负责的联系人姓名。此栏必须填写。 </t>
    <phoneticPr fontId="5" type="noConversion"/>
  </si>
  <si>
    <t>7. 输入联系人电邮地址。 如果无电邮地址，请声明“无”或“不适用”。 留空此栏将会导致此报告填写出错失效。 此栏必须填写。</t>
    <phoneticPr fontId="5" type="noConversion"/>
  </si>
  <si>
    <t>8. 输入联系电话号码。 此栏必须填写。</t>
    <phoneticPr fontId="5" type="noConversion"/>
  </si>
  <si>
    <t xml:space="preserve">9. 输入授权申报信息的授权人的联系信息。授权人可能与申报联系人不同，故不能填写“相同一样”, 需提供授权人的姓名。。 此栏必须填写。 </t>
  </si>
  <si>
    <t>10. 输入授权人的职位。 此栏为自由选择填写。</t>
  </si>
  <si>
    <t>13. 请用“日-月-年”格式填写申报日期。 此栏必须填写。</t>
    <phoneticPr fontId="5" type="noConversion"/>
  </si>
  <si>
    <t>14. 申报人应按“公司名-年月日.xls”格式来命名并存档本报告。（日期格式为年-月-日）</t>
  </si>
  <si>
    <t xml:space="preserve">当回答是"不"时, 有些公司需要进一步求证，请在注释栏中说明。 </t>
  </si>
  <si>
    <t>问题A-问题J的填写说明（第69-87行）。如果对问题1或问题2就某种金属的答复是 “是”时， 问题A-问题J就必须作答。问题只限英文作答</t>
  </si>
  <si>
    <t>根据经济合作与发展组织（OECD）针对“责任供应链中来自受冲突影响地区及高风险地区的矿产”所编写的审查核定指南（OECD指南），“审查核定”的定义是“通过一个持续的，积极的，有效的方法来确保所有企业尊重人权及不做有助于冲突活动的行为。”““审查核定”必须成为公司无冲突采购策略的一个组成部份。 所列问题A至问题J的目的是对贵公司不使用冲突矿产采购策略中审查核定工作进行评估。 对这部份问题的回答将体现出贵公司执行审查核定工作的范围，并不应仅限于公司资料部分里所选择的”申报范围”。</t>
    <phoneticPr fontId="5" type="noConversion"/>
  </si>
  <si>
    <t>A. 请回答是(Yes)或不是(No)。如需要可加注释。</t>
    <phoneticPr fontId="5" type="noConversion"/>
  </si>
  <si>
    <t>B. 请回答是(Yes)或不是(No)，如果回答是（Yes）请在注释栏位内提供网址链接。</t>
    <phoneticPr fontId="5" type="noConversion"/>
  </si>
  <si>
    <t xml:space="preserve">C. 请回答是(Yes)或不是(No)。如有需要，请提建议。 请查阅定义表以了解“无刚果民主共和国的冲突”的定义。 </t>
    <phoneticPr fontId="5" type="noConversion"/>
  </si>
  <si>
    <t>G. 请回答是(Yes)或不是(No)。如有需要，请提建议</t>
    <phoneticPr fontId="5" type="noConversion"/>
  </si>
  <si>
    <t>I. 请回答是(Yes)或不是(No)。如回答“是（Yes）”，则请说明贵公司是如何实施纠正措施流程。</t>
    <phoneticPr fontId="5" type="noConversion"/>
  </si>
  <si>
    <t>J.请回答是(Yes)或不是(No)。美国证券交易委员会揭发冲突矿产的要求适用于所有遵循美国证券交易法的在美国证券交易所上市的公司。欲了解更多信息，请参阅www.sec.gov。</t>
    <phoneticPr fontId="5" type="noConversion"/>
  </si>
  <si>
    <t>冶炼厂名单工作表的填写说明。只限英文作答</t>
    <phoneticPr fontId="5" type="noConversion"/>
  </si>
  <si>
    <t>注：带星号（*）列表示此区域必须填写。</t>
    <phoneticPr fontId="5" type="noConversion"/>
  </si>
  <si>
    <t xml:space="preserve">此模板允许使用冶炼厂参考名单查询冶炼厂识别号码。 利用冶炼厂参考名单的功能，从左到右填写列B,C,D和E。                           每种金属、冶炼厂、国家联合需单独一行表示。 </t>
    <phoneticPr fontId="5" type="noConversion"/>
  </si>
  <si>
    <t xml:space="preserve">15. 冶炼厂用的原料100%全部来自回收料或报废料吗？ - 若冶炼厂仅使用回收料或报废料作为提炼原料而没有使用其它物料则答“是（Yes）”， 否则答“不是（No）”。 </t>
    <phoneticPr fontId="5" type="noConversion"/>
  </si>
  <si>
    <t xml:space="preserve">检查工作表是用于确认是否所有此申报报告需要的信息已经提供，是否实时更新和是否经的起任何在填申报时进行查阅。 此工作表用于确认申报完毕。                                           用此表检查所有栏目是否填写（已填栏目将显绿色提示）。如果有没显示绿色的，请检查显示红色的栏目和阅读C列中的备注信息按指示操作。 填表人可用D列中的定位标识URL直接进入要填写的栏目。 </t>
  </si>
  <si>
    <t>无使用冲突矿产冶炼厂计划（“计划”），合格的冶炼厂名单（“名单”）及计划模板和工具表，这包括但不限于，冲突矿产报告模板（统称为“工具表”），所提供的一切信息，仅供参考之用，并以其上载日期为准。在名单或工具表中，如有任何不准确或遗漏的信息，这不是电子产业公民联盟，特拉华州的非股份公司（EICC），或全球电子可持续性倡议，一家比利时国际非营利协会（GeSI）的责任。是否使用和/或如何使用清单上的全部资料或部分资料或使用任何工具，用户拥有唯一及绝对的决定权​​。使用名单或任何工具之前，您应该向自己的法律顾问征询意见。清单或工具中没有任何一部份会构成法律咨询。使用清单或任何工具，都是自愿性的。</t>
  </si>
  <si>
    <t xml:space="preserve">EICC或GeSI皆不会为名单或任何工具作任何的申述或保证。名单和工具是依据“原样”和“现有”来提供。EICC和GeSI特此免责声明任何性质的保证，明示，暗示或其他方式，或从贸易或规矩，包括但不限于，任何隐含的适销性，非侵权性，质量，标题，为某一特定用途的适用性，完整性或准确性的保证。
</t>
    <phoneticPr fontId="5" type="noConversion"/>
  </si>
  <si>
    <t xml:space="preserve">根据相关法律所允许的最大限度，EICC和GeSI声明拒绝任何损失，费用或任何性质的损害之责任，这包括但不限于，因用户使用名单或工具表而造成特殊的，偶然的，惩罚性的，直接的，间接的或后果性损害或失去收入或利润，无论是在侵权，合同，章程，或以其他方式造成的损害，即使他们已被告知有这种损害的可能性。
</t>
    <phoneticPr fontId="5" type="noConversion"/>
  </si>
  <si>
    <t xml:space="preserve">鉴于对名单和/或工具表单的使用，用户在此同意并
a)让EICC和GeSI,以及他们的相关管理人员、董事、代理、员工、志愿者、代表、承包商、继承人、指定人，从因为使用名单或任何工具而导致或产生的任何及全部索赔、行动、损失、诉讼、损害、判决、征费、和处决，这包括用户有过的或曾经可以，应当，或者可能拥有或声称拥有对EICC和/或GeSI,以及他们的相关管理人员、董事、代理、员工、志愿者、代表、承包商、继承人、指定人的索赔，可以解除并永远免除责任。同意
b)保障，捍卫和不会追究EICC和GeSI，以及他们的相关管理人员、董事、代理、员工、志愿者、代表、承包商、继承人、指定人，因为用户使用名单或任何工具而导致或产生的任何及全部索赔、行动、损失、诉讼、损害、判决、征费、和处决。
</t>
    <phoneticPr fontId="5" type="noConversion"/>
  </si>
  <si>
    <t>如果此条款及细则的某个条款部分在法律下无效或不可执行，被视为无效的部分应仅限于该无效或不能强制执行的部份，这将不以任何方式影响到条款及细则的其余条款。</t>
    <phoneticPr fontId="5" type="noConversion"/>
  </si>
  <si>
    <t>3TG是钽（Tantalum)，锡(Tin)，钨(Tungsten)，金（Glod)的缩写</t>
  </si>
  <si>
    <t>授权人</t>
    <phoneticPr fontId="5" type="noConversion"/>
  </si>
  <si>
    <t>不使用冲突矿产冶炼厂计划中的合规冶炼厂目录</t>
  </si>
  <si>
    <t>不使用冲突矿产冶炼厂计划（CFSP）</t>
  </si>
  <si>
    <t>不使用冲突矿产采购倡议</t>
  </si>
  <si>
    <t xml:space="preserve">冲突矿产 </t>
  </si>
  <si>
    <t>例举的国家</t>
    <phoneticPr fontId="5" type="noConversion"/>
  </si>
  <si>
    <t xml:space="preserve">申报范围或种类 </t>
    <phoneticPr fontId="5" type="noConversion"/>
  </si>
  <si>
    <t>多德-弗兰克</t>
    <phoneticPr fontId="5" type="noConversion"/>
  </si>
  <si>
    <t>刚果民主共和国</t>
    <phoneticPr fontId="5" type="noConversion"/>
  </si>
  <si>
    <t>刚果民主共和国无冲突矿产</t>
  </si>
  <si>
    <t>全球电子可持续发展倡议组织</t>
    <phoneticPr fontId="5" type="noConversion"/>
  </si>
  <si>
    <t>独立的私营审核机构</t>
    <phoneticPr fontId="5" type="noConversion"/>
  </si>
  <si>
    <t>有目的添加</t>
    <phoneticPr fontId="5" type="noConversion"/>
  </si>
  <si>
    <t>IPC</t>
    <phoneticPr fontId="5" type="noConversion"/>
  </si>
  <si>
    <t>IPC-1755冲突矿产数据交换标准</t>
  </si>
  <si>
    <t>产品功能需要</t>
    <phoneticPr fontId="5" type="noConversion"/>
  </si>
  <si>
    <t>产品生产需要</t>
    <phoneticPr fontId="5" type="noConversion"/>
  </si>
  <si>
    <t>组织经济合作与发展</t>
    <phoneticPr fontId="5" type="noConversion"/>
  </si>
  <si>
    <t>回收或废料源</t>
    <phoneticPr fontId="5" type="noConversion"/>
  </si>
  <si>
    <t>冶炼厂识别序号</t>
    <phoneticPr fontId="5" type="noConversion"/>
  </si>
  <si>
    <t>钽（Ta)冶炼厂</t>
    <phoneticPr fontId="5" type="noConversion"/>
  </si>
  <si>
    <t>锡（Sn)冶炼厂</t>
    <phoneticPr fontId="5" type="noConversion"/>
  </si>
  <si>
    <t>钨（W)冶炼厂</t>
    <phoneticPr fontId="5" type="noConversion"/>
  </si>
  <si>
    <t>定义</t>
    <phoneticPr fontId="5" type="noConversion"/>
  </si>
  <si>
    <t>钽,锡,钨,金</t>
    <phoneticPr fontId="5" type="noConversion"/>
  </si>
  <si>
    <t xml:space="preserve">此栏目定义对申报内容负责的责任人.授权人可能与申报内容责任人不一致，故不能填写“相同一样”, 需提供授权人的姓名。 </t>
  </si>
  <si>
    <t>不使用冲突矿产冶炼厂计划是由电子行业公民联盟(EICC) 和全球电子可持续发展倡议组织(GeSI)来制定用以提高公司对金属责任采购进行查证的能力。 如要了解更多详细的计划信息请登陆http://www.conflictfreesourcing.org/conflict-free-smelter-program/</t>
  </si>
  <si>
    <t>不采购冲突矿产倡议组织是由电子行业公民联盟(EICC) 和全球电子可持续发展倡议组织(GeSI)的成员于2008发起成立，并已成为公司供应链就冲突矿产问题而最广泛使用和认可的标准。 今天来自7种不同行业超过150间公司加入了不采购冲突矿产倡议计划，共同促成了一系列查证工具和资源的落实，如不使用冲突矿产冶炼厂计划、冲突矿产报告模板、合理的原产国信息查询和一系列无冲突矿产采购指引。另外，不采购冲突矿产倡议组织还会定期举办关于冲突矿产专题的工作坊、参与政策制度的修定、与前沿的社会团体和政府机构研讨等。 更多信息请登陆http://www.conflictfreesourcing.org.</t>
  </si>
  <si>
    <t>根据2010年通过的《多德—弗兰克华尔街金融改革与消费者保护法》的法律定义，第1502（e)(4）条：“冲突矿物”是指（A)钶-钽(钶钽)，锡石，金，黑钨，或他们的衍生物质或（B）任何由美国国务卿定性为引起刚果民主共和国或毗邻国家财务冲突的矿产及其衍生物。 (详细请看http://www.sec.gov/about/laws/wallstreetreform-cpa.pdf)</t>
  </si>
  <si>
    <t>2010年通过的《多德—弗兰克华尔街金融改革与消费者保护法》定义了所禁止的源产地国家-刚果民主共和国及与其分享国际公认的国境线的9个国家：安哥拉、布隆迪、中非共和国、刚果共和国、卢旺达、南苏单、坦桑尼亚、乌干达、赞比亚</t>
    <phoneticPr fontId="5" type="noConversion"/>
  </si>
  <si>
    <t>为实现本模板的设计目的，“申报范围”明确了申报公司所申报信息的适用性。 申报范围可能涵盖了整间申报公司所提供的产品和服务或其部份适用的产品和服务。 此模板也可用于单一，多种或申报人自定义的产品。 “自定义”的申报范围可用于仅部分公司营运适用或部分产品系列适用的情况。</t>
    <phoneticPr fontId="5" type="noConversion"/>
  </si>
  <si>
    <t>2010年美国通过立法《多德—弗兰克华尔街金融改革与消费者保护法》第1502 （简称“多德—弗兰克”）                                  (http://www.sec.gov/about/laws/wallstreetreform-cpa.pdf)</t>
    <phoneticPr fontId="5" type="noConversion"/>
  </si>
  <si>
    <t>产品不含能直接或间直资助和受益于刚果民主共和国或毗邻国家内武装组织的物质成分。       资料来源：2010年美国通过立法《多德—弗兰克华尔街金融改革与消费者保护法》第1502 (http://www.sec.gov/about/laws/wallstreetreform-cpa.pdf)</t>
    <phoneticPr fontId="5" type="noConversion"/>
  </si>
  <si>
    <t>金精炼是指一种从黄金和含金量低的物料中提炼出纯度达99.5%或更高的黄金的冶金操作。    请参考不使用冲突矿产冶炼厂计划中的审核标准了解对这类型金属-金的完整描述。 http://www.conflictfreesourcing.org/audit-protocols-procedures/.</t>
  </si>
  <si>
    <t>冶炼厂审核中提到的“独立的私营审核机构”或称“独立的第三方审核机构”是指组织评估冶炼厂或精炼厂对物料的可追朔性是否达到不使用冲突矿产冶炼厂计划（CFSP)中的标准或相关审核标准。 为确保中立及公正，这类机构及其审核团队必须与被审核方无利益交往。</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</si>
  <si>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</si>
  <si>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</si>
  <si>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</si>
  <si>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</si>
  <si>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</si>
  <si>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</si>
  <si>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</si>
  <si>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</si>
  <si>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</si>
  <si>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</si>
  <si>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</si>
  <si>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</si>
  <si>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</si>
  <si>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</si>
  <si>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</si>
  <si>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</si>
  <si>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</si>
  <si>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</si>
  <si>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A unique identification number the CFSI assigns to companies that have been reported by members of the supply chain as smelters or refiners, whether or not they have been verified to meet the characteristics of smelters or refiners as defined in the CFSP audit protocols.</t>
  </si>
  <si>
    <t>Tantalum (Ta) smelter</t>
  </si>
  <si>
    <t>B30</t>
  </si>
  <si>
    <t>C30</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</si>
  <si>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t>
  </si>
  <si>
    <t>Tin (Sn) smelter</t>
  </si>
  <si>
    <t>C31</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</si>
  <si>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t>
  </si>
  <si>
    <t>Tungsten (W) smelter</t>
  </si>
  <si>
    <t>제련소 ID</t>
  </si>
  <si>
    <t xml:space="preserve">제련소 표준이름들 </t>
  </si>
  <si>
    <t>알려진 별칭</t>
  </si>
  <si>
    <t>C. Si prega di rispondere "SI" o "NO". Commentare se necessario. "DRC conflict-free" è definito dal  US Dodd-Frank Wall Street Reform and Consumer Protection Act come "prodotto non contenente minerali di conflitto che direttamente o indirettamente finanzino o portino beneficio a gruppi armati nella Repubblica Democratica del Congo o paesi confinanti.</t>
  </si>
  <si>
    <t xml:space="preserve">E. Si prega di rispondere "SI" o "NO". Esempi di misure relative al dovere di diligenza possono includere: comunicare ai fornitori ed incorporare nella contrattualistica (quando possibile) le vostre aspettative su una filiera di fornitura conflict-free; identificare e verificare i rischi relativi alla catena di approvigionamento; definire e rendere operativa una strategia per rispondere ai rischi identificati; verificare che la politica sui minerali conflict-free dei vostri fornitori diretti sia coerente con la vostra; etc. Tali esempi di misura dell'esercizio del dovere di diligenza sono coerenti con le linee guida internazionalmente riconoscute incluse nella Guida OECD </t>
  </si>
  <si>
    <t>G. Si prega di rispondere "SI" o "NO". Commentare se necessario</t>
  </si>
  <si>
    <t>H. Si prega di scegliere la risposta che definisca  nel modo maggiormente attendibile se e come la vostra azienda verifica le risposte dei fornitori.  
Si prega di far riferimento alle seguenti definizioni per rispondere: 
"Audit di parte terza" comprende gli audit realizzati sui siti produttivi dei vostri fornitori da una terza parte indipendente 
"Revisione esclusivamente documentale" si riferise alla revisione dei documenti forniti dai vostri fornitori, condotta dai una terza parte indipendente o dal personale interno alla vostra azienda
"Audit Interno" si riferisce agli audit eseguiti presso il sito dei vostri fornitori e condotti dal personale interno alla vostra azienda</t>
  </si>
  <si>
    <t>I. Si prega di rispondere "SI" o "NO". In caso di risposta affermativa (SI), si prega di dettagliare le modalità di gestione del processo di azione correttiva</t>
  </si>
  <si>
    <t>J. Si prega di rispondere "SI" o "NO". L'obbligo di divulgazione imposto dalla SEC si applica alle aziende quotate in borsa negli Stati Uniti e soggette all'US Securities Exchange Act. Per maggiori informazioni si prega di far riferimento al sito www.sec.gov</t>
  </si>
  <si>
    <t>Istruzioni per il completamento della lista delle fonderie. 
Si prega di rispondere unicamente in Inglese</t>
  </si>
  <si>
    <t>Note: le colonne con asterisco (*) identificano dei campi a risposta obbligatoria</t>
  </si>
  <si>
    <t>Articolo</t>
  </si>
  <si>
    <t>Lista delle fonderie conformi al programma CFS</t>
  </si>
  <si>
    <t>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</si>
  <si>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</si>
  <si>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</si>
  <si>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</si>
  <si>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</si>
  <si>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</si>
  <si>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</si>
  <si>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</si>
  <si>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</si>
  <si>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</si>
  <si>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</si>
  <si>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</si>
  <si>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Il programma CFS è un programma sviluppato da EICC e GeSI per aumentare la capacità delle aziende di verificare un approvigionamento responsabile dei metalli. Maggiori dettagli sul programma CFS sono disponibili: http://www.conflictfreesmelter.org/</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</si>
  <si>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</si>
  <si>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La legge 2010 degli Stati Uniti d'America, Riforma Dodd-Frank Wall Street e Consumer Protection Act, Sezione 1502 ("Dodd-Frank") (http://www.sec.gov/about/laws/wallstreetreform-cpa.pdf)</t>
  </si>
  <si>
    <t>Repubblica Democratica del Congo</t>
  </si>
  <si>
    <t xml:space="preserve">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 </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</si>
  <si>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</si>
  <si>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</si>
  <si>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</si>
  <si>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Indra Eramulti Logam</t>
  </si>
  <si>
    <t>PT Bangka Tin Industry</t>
  </si>
  <si>
    <t>PT DS Jaya Abadi</t>
  </si>
  <si>
    <t>PT Karimun Mining</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</si>
  <si>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</si>
  <si>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</si>
  <si>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</si>
  <si>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</si>
  <si>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</si>
  <si>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</si>
  <si>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</si>
  <si>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</si>
  <si>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</si>
  <si>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Questo modulo permette di identificare la fonderia tramite la lista di riferimento delle fonderie. Le colonne B,C,D e E devono essere compilate in ordine da sinistra verso destra per utilizzare la funzione lista della lista di riferimento delle fonderie.
Utilizzare la linea di separazione per ogni metallo/fonderia/combinazione di Paese</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</si>
  <si>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</si>
  <si>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</si>
  <si>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</si>
  <si>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</si>
  <si>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</si>
  <si>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</si>
  <si>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</si>
  <si>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Belitung Industri Sejahtera</t>
  </si>
  <si>
    <t>PT Bukit Timah</t>
  </si>
  <si>
    <t>PT Eunindo Usaha Mandiri</t>
  </si>
  <si>
    <t>PT Mitra Stania Prima</t>
  </si>
  <si>
    <t>PT Sariwiguna Binasentosa</t>
  </si>
  <si>
    <t>Titre du représentant légal:</t>
  </si>
  <si>
    <t>J.   "Yes=예" 또는 "No=아니오"로 답하시오.. 미국 SEC 분쟁광물 사용보고 공개 요구 사항은 미국 증권거래법의 적용을 받는 미국 주식 시장에 상장된 기업들에게 적용됩니다.  자세한 내용은 www.sec.gov</t>
  </si>
  <si>
    <t>분쟁으로부터 자유로운 제련소 평가 프로그램 (“프로그램”) 준수 제련소 리스트 (“리스트”)와 프로그램 템플릿과 도구는, 분쟁광물 보고서 템플릿 (집합적으로 “툴”)을 포함하며 이에 제한되지 않으며, 여기서 제공된 모든 정보를 포함하며 이에 제한 되지 않으며, 정보를 제공하는 목적으로만 제공되며 여기서 명시된 날짜의 현재시점입니다. 리스트 또는 툴에서 부정확하거나 생략된 것은 델라웨어 주의 비주식법인인 Electronic Industry Citizenship Coalition ("EICC") 또는 벨기에의 국제적인 비영리 단체인 Global e-Sustainability Initiative ("GeSI")의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조언을 구성하지 않읍니다. 리스트나 툴의 사용은 자발적입니다.</t>
  </si>
  <si>
    <t>분쟁으로부터 자유로운 준수 제련소 리스트 CFS Compliant Smelter List</t>
  </si>
  <si>
    <t>분쟁으로부터 자유로운 제련소 프로그램 CFS Program</t>
  </si>
  <si>
    <t>분쟁광물 Conflict Mineral</t>
  </si>
  <si>
    <t>제련소 이름은 “제련소 표준이름 리스트”로 부터 확인이 가능합니다.  “제련소 표준이름 리스트”의 기능을 사용할 수 있도록 왼쪽에서 오른쪽으로 (즉 종행 B, C, D, E순서) 작성하시오. 각 금속/제련소/국가 콤비네이션에 대해 별도의 줄을 사용하시오.</t>
  </si>
  <si>
    <t>Il programma Conflict-Free Smelter ("Programma")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dell'Electronic Industry Citizenship Coalition, Incorporated, società non quotata del Delaware ("EICC"),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 L'uso della Lista o degli Strumenti è a discrezione dell'Utilizzatore.</t>
  </si>
  <si>
    <t>Cells</t>
    <phoneticPr fontId="29"/>
  </si>
  <si>
    <t>A1</t>
  </si>
  <si>
    <t>A2</t>
  </si>
  <si>
    <t>A3</t>
  </si>
  <si>
    <t>A4</t>
  </si>
  <si>
    <t>A6</t>
  </si>
  <si>
    <t>A7</t>
  </si>
  <si>
    <t>A8</t>
  </si>
  <si>
    <t>A65</t>
  </si>
  <si>
    <t>A66</t>
  </si>
  <si>
    <t xml:space="preserve">15. Does 100% of the smelter’s feedstock originate from recycled or scrap sources?  - Please answer "Yes" if the smelter solely obtains inputs for its smelting process(es) from recycled or scrap sources. Answer "No" otherwise. </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</si>
  <si>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</si>
  <si>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</si>
  <si>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</si>
  <si>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</si>
  <si>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</si>
  <si>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</si>
  <si>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</si>
  <si>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</si>
  <si>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A73</t>
  </si>
  <si>
    <t>A74</t>
  </si>
  <si>
    <t>A75</t>
  </si>
  <si>
    <t>A76</t>
  </si>
  <si>
    <t>A77</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</si>
  <si>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</si>
  <si>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</si>
  <si>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Old Smelter ID</t>
  </si>
  <si>
    <t>New Smelter ID</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</si>
  <si>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</si>
  <si>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</si>
  <si>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</si>
  <si>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</si>
  <si>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</si>
  <si>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</si>
  <si>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</si>
  <si>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</si>
  <si>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</si>
  <si>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</si>
  <si>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</si>
  <si>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</si>
  <si>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</si>
  <si>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</si>
  <si>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</si>
  <si>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</si>
  <si>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</si>
  <si>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</si>
  <si>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CID000328</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</si>
  <si>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</si>
  <si>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</si>
  <si>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</si>
  <si>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</si>
  <si>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</si>
  <si>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</si>
  <si>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</si>
  <si>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</si>
  <si>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</si>
  <si>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</si>
  <si>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</si>
  <si>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</si>
  <si>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</si>
  <si>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</si>
  <si>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</si>
  <si>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</si>
  <si>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</si>
  <si>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</si>
  <si>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</si>
  <si>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</si>
  <si>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</si>
  <si>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</si>
  <si>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</si>
  <si>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</si>
  <si>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</si>
  <si>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</si>
  <si>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</si>
  <si>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</si>
  <si>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</si>
  <si>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</si>
  <si>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</si>
  <si>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</si>
  <si>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</si>
  <si>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</si>
  <si>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</si>
  <si>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</si>
  <si>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</si>
  <si>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</si>
  <si>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</si>
  <si>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</si>
  <si>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</si>
  <si>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</si>
  <si>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</si>
  <si>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</si>
  <si>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</si>
  <si>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</si>
  <si>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</si>
  <si>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</si>
  <si>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CID001322</t>
  </si>
  <si>
    <t>CID001325</t>
  </si>
  <si>
    <t>CID001326</t>
  </si>
  <si>
    <t>CID001352</t>
  </si>
  <si>
    <t>CID001362</t>
  </si>
  <si>
    <t>CID001386</t>
  </si>
  <si>
    <t>CID001397</t>
  </si>
  <si>
    <t>CID001498</t>
  </si>
  <si>
    <t>CID001512</t>
  </si>
  <si>
    <t>CID001534</t>
  </si>
  <si>
    <t>CID001546</t>
  </si>
  <si>
    <t>CID001562</t>
  </si>
  <si>
    <t>CID001573</t>
  </si>
  <si>
    <t>CID001585</t>
  </si>
  <si>
    <t>CID001622</t>
  </si>
  <si>
    <t>So Accurate Group, Inc.</t>
  </si>
  <si>
    <t>CID001754</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</si>
  <si>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</si>
  <si>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</si>
  <si>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</si>
  <si>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</si>
  <si>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</si>
  <si>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</si>
  <si>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</si>
  <si>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</si>
  <si>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</si>
  <si>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</si>
  <si>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</si>
  <si>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</si>
  <si>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</si>
  <si>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</si>
  <si>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</si>
  <si>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</si>
  <si>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</si>
  <si>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</si>
  <si>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</si>
  <si>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</si>
  <si>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CID000291</t>
  </si>
  <si>
    <t>CID000410</t>
  </si>
  <si>
    <t>CID000456</t>
  </si>
  <si>
    <t>CID000460</t>
  </si>
  <si>
    <t>Guangdong Zhiyuan New Material Co., Ltd.</t>
  </si>
  <si>
    <t>CID000616</t>
  </si>
  <si>
    <t>CID000731</t>
  </si>
  <si>
    <t>CID000914</t>
  </si>
  <si>
    <t>CID000917</t>
  </si>
  <si>
    <t>CID000973</t>
  </si>
  <si>
    <t>CID001076</t>
  </si>
  <si>
    <t>CID001163</t>
  </si>
  <si>
    <t>CID001175</t>
  </si>
  <si>
    <t>CID001192</t>
  </si>
  <si>
    <t>CID001200</t>
  </si>
  <si>
    <t>CID001277</t>
  </si>
  <si>
    <t>CID001508</t>
  </si>
  <si>
    <t>CID001522</t>
  </si>
  <si>
    <t>CID001769</t>
  </si>
  <si>
    <t>CID001869</t>
  </si>
  <si>
    <t>CID001891</t>
  </si>
  <si>
    <t>CID001969</t>
  </si>
  <si>
    <t>CID002232</t>
  </si>
  <si>
    <t>CID000244</t>
  </si>
  <si>
    <t>CID000278</t>
  </si>
  <si>
    <t>CID000292</t>
  </si>
  <si>
    <t>CID000295</t>
  </si>
  <si>
    <t>CID000313</t>
  </si>
  <si>
    <t>CID000315</t>
  </si>
  <si>
    <t>CID000438</t>
  </si>
  <si>
    <t>Estanho de Rondônia S.A.</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</si>
  <si>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</si>
  <si>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</si>
  <si>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</si>
  <si>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</si>
  <si>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</si>
  <si>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</si>
  <si>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</si>
  <si>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</si>
  <si>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</si>
  <si>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</si>
  <si>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</si>
  <si>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</si>
  <si>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</si>
  <si>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</si>
  <si>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</si>
  <si>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CID001402</t>
  </si>
  <si>
    <t>CID001419</t>
  </si>
  <si>
    <t>CID001421</t>
  </si>
  <si>
    <t>CID001428</t>
  </si>
  <si>
    <t>CID001434</t>
  </si>
  <si>
    <t>CID001438</t>
  </si>
  <si>
    <t>CID001448</t>
  </si>
  <si>
    <t>CID001453</t>
  </si>
  <si>
    <t>PT Prima Timah Utama</t>
  </si>
  <si>
    <t>CID001458</t>
  </si>
  <si>
    <t>CID001460</t>
  </si>
  <si>
    <t>CID001463</t>
  </si>
  <si>
    <t>CID001468</t>
  </si>
  <si>
    <t>CID001482</t>
  </si>
  <si>
    <t>CID001490</t>
  </si>
  <si>
    <t>Rui Da Hung</t>
  </si>
  <si>
    <t>CID001539</t>
  </si>
  <si>
    <t>CID001758</t>
  </si>
  <si>
    <t>CID001898</t>
  </si>
  <si>
    <t>CID002036</t>
  </si>
  <si>
    <t>CID002158</t>
  </si>
  <si>
    <t>CID002180</t>
  </si>
  <si>
    <t>CID000004</t>
  </si>
  <si>
    <t>CID000105</t>
  </si>
  <si>
    <t>CID000218</t>
  </si>
  <si>
    <t>CID000258</t>
  </si>
  <si>
    <t>CID000345</t>
  </si>
  <si>
    <t>CID000499</t>
  </si>
  <si>
    <t>CID000568</t>
  </si>
  <si>
    <t>CID000766</t>
  </si>
  <si>
    <t>CID000769</t>
  </si>
  <si>
    <t>CID000825</t>
  </si>
  <si>
    <t>CID000875</t>
  </si>
  <si>
    <t>CID000966</t>
  </si>
  <si>
    <t>CID001889</t>
  </si>
  <si>
    <t>CID002044</t>
  </si>
  <si>
    <t>CID002082</t>
  </si>
  <si>
    <t>CID001477</t>
  </si>
  <si>
    <t>CID002095</t>
  </si>
  <si>
    <t>CID002313</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</si>
  <si>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t>
  </si>
  <si>
    <t>CFSIウェブサイト：(www.conflictfreesourcing.org)
トレーニング、ガイダンス、報告テンプレート、コンフリクトフリー製錬業者(CFS)プログラム適合製錬業者リスト</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</si>
  <si>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
**　CFSI（www.conflictfreesmelter.org/）の情報を参照してください。</t>
  </si>
  <si>
    <t>会社情報の記入（8～22行）に関する解説。回答は英語(半角)で入力してください。</t>
  </si>
  <si>
    <t xml:space="preserve">    注：(*)のある欄は回答必須項目です。</t>
  </si>
  <si>
    <t>4. 固有の識別番号又はコードの発行元を記入してください（「DUNS」「VAT」「顧客」等）。</t>
  </si>
  <si>
    <t>5. 御社の住所を省略せずに記入してください（番地、市、州/都道府県、国、郵便番号）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</si>
  <si>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</si>
  <si>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8. 連絡先電話番号を記入してください。この欄は必須です。</t>
  </si>
  <si>
    <t>10. 回答責任者の役職を記入してください。この欄は任意です。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</si>
  <si>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</si>
  <si>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</si>
  <si>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7つのデューデリジェンスに関する質問（24～65行）に対する解説。
回答は英語（半角）で入力してください。</t>
  </si>
  <si>
    <t>「No（いいえ）」という回答に対して、コメント欄に具体的な内容の記入を要求する企業もあります。</t>
  </si>
  <si>
    <t>質問A～J（69～87行）の記入に関する解説。質問A～Jは、質問1又は2において、いずれかの金属で「Yes（はい）」の回答がある場合、必須となります。
回答は英語（半角）で入力してください。</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</si>
  <si>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J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</si>
  <si>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A.   「Yes（はい）」又は「No（いいえ）」でお答えください。必要に応じてコメントを記入してください。</t>
  </si>
  <si>
    <t>G. 「Yes（はい）」又は「No（いいえ）」でお答えください。必要に応じてコメントを記入してください。</t>
  </si>
  <si>
    <t>I.  「Yes（はい）」又は「No（いいえ）」でお答えください。「Yes（はい）」の場合、是正措置プロセスをどのように管理しているかを説明してください。</t>
  </si>
  <si>
    <t>J. 「Yes（はい）」又は「No（いいえ）」でお答えください。米国証券取引委員会の開示規定は、米国証券取引所法の対象となる米国で株式などの証券が取引される企業に適用されます。詳しい情報については、www.sec.gov.を参照してください。</t>
  </si>
  <si>
    <t>Smelter List（製錬業者リスト）シートの記入に関する解説
回答は英語（半角）で入力してください。</t>
  </si>
  <si>
    <t>注：(*)のある欄は必須項目です。</t>
  </si>
  <si>
    <t>このテンプレートは、製錬業者参照表を使用して製錬業者を識別できます。列B、C、DおよびEは、製錬業者参照表の機能を利用するために、左から右への順序で記入する必要があります。
金属/精錬所/国の組合せの何れかが異なる場合は、行を変えてそれぞれ個別に登録してください。</t>
  </si>
  <si>
    <t xml:space="preserve">
</t>
    <phoneticPr fontId="29"/>
  </si>
  <si>
    <t xml:space="preserve">
</t>
    <phoneticPr fontId="29"/>
  </si>
  <si>
    <t xml:space="preserve">
</t>
    <phoneticPr fontId="29"/>
  </si>
  <si>
    <t xml:space="preserve">
</t>
    <phoneticPr fontId="29"/>
  </si>
  <si>
    <t xml:space="preserve">
</t>
    <phoneticPr fontId="29"/>
  </si>
  <si>
    <t>METAL+Alias</t>
    <phoneticPr fontId="29"/>
  </si>
  <si>
    <t>該当箇所へのリンク</t>
  </si>
  <si>
    <t xml:space="preserve">소스자료와 연결 </t>
  </si>
  <si>
    <t>Lien au document d'origine</t>
  </si>
  <si>
    <t>Origen de Hipervínculo</t>
  </si>
  <si>
    <t xml:space="preserve">Collegamento ipertestuale alla fonte </t>
  </si>
  <si>
    <t>Fenix Metals</t>
  </si>
  <si>
    <t>Dayu Weiliang Tungsten Co., Ltd.</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</si>
  <si>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</si>
  <si>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</si>
  <si>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</si>
  <si>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</si>
  <si>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</si>
  <si>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</si>
  <si>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</si>
  <si>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</si>
  <si>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</si>
  <si>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</si>
  <si>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</si>
  <si>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B. Merci de répondre par "Oui" ou par "Non". Fournir le lien vers le site Internet dans la section Commentaires</t>
  </si>
  <si>
    <t xml:space="preserve">G.  "Yes=예" 또는 "No=아니오"로 답하시오. 추가 답변이 필요할 경우 작성하시오. </t>
  </si>
  <si>
    <t>G. Merci de répondre par "Oui" ou par "Non". Commenter si nécessaire</t>
  </si>
  <si>
    <t>I.   "Yes=예" 또는 "No=아니오"로 답하시오. "Yes=예"라고 답한 경우, 개선 조치 프로세스를 어떻게 관리하고 있는지 작성하시오.</t>
  </si>
  <si>
    <t>J2</t>
    <phoneticPr fontId="29"/>
  </si>
  <si>
    <t>EICCならびにGeSIは、リスト又はツールに関していかなる表明も保証も行いません。リスト及びツールは「現状有姿のまま」かつ「提供可能な限度」で提供されています。  EICC及びGeSI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</si>
  <si>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EICC와 GeSI는 리스트 또는 어떤 툴에 대해서도 진술 또는 보장을 하지 않읍니다. 리스트와 툴들은 “있는 그대로” 및 “사용 가능한” 경우에 제공됩니다. EICC와 GeSI는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</si>
  <si>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適用される法律において許諾されている最大限の範囲内で、EICCならびにGeSI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</si>
  <si>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EICC 와 GeSI는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제한되지 않읍니다. </t>
  </si>
  <si>
    <t>Soweit dies nach geltendem Recht zulässig ist, verzichten EICC und GeSI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</si>
  <si>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</si>
  <si>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通过登入和使用该清单或任何工具，并经过考量，该用户同意上述条款。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</si>
  <si>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</si>
  <si>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</si>
  <si>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</si>
  <si>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</si>
  <si>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</si>
  <si>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</si>
  <si>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</si>
  <si>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</si>
  <si>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</si>
  <si>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</si>
  <si>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</si>
  <si>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</si>
  <si>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</si>
  <si>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</si>
  <si>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</si>
  <si>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</si>
  <si>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</si>
  <si>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CV Serumpun Sebalai</t>
  </si>
  <si>
    <t>CV United Smelting</t>
  </si>
  <si>
    <t>EM Vinto</t>
  </si>
  <si>
    <t>Gejiu Zi-Li</t>
  </si>
  <si>
    <t>PT Artha Cipta Langgeng</t>
  </si>
  <si>
    <t>PT Babel Inti Perkasa</t>
  </si>
  <si>
    <t>Metal</t>
  </si>
  <si>
    <t>Kyrgyzaltyn JSC</t>
  </si>
  <si>
    <t>DOCUMENT TITLE</t>
  </si>
  <si>
    <t>REVISION</t>
  </si>
  <si>
    <t>SHEET</t>
  </si>
  <si>
    <t>REVISION HISTORY</t>
  </si>
  <si>
    <t>ORIGINATOR</t>
  </si>
  <si>
    <t>RELEASE DATE</t>
  </si>
  <si>
    <t>New Release</t>
  </si>
  <si>
    <t>Introduction</t>
  </si>
  <si>
    <t>Note:  Columns with (*) are mandatory fields</t>
  </si>
  <si>
    <t>EICC</t>
  </si>
  <si>
    <t xml:space="preserve">GeSI </t>
  </si>
  <si>
    <t>SEC</t>
  </si>
  <si>
    <t>OECD</t>
  </si>
  <si>
    <t>Conflict Mineral</t>
  </si>
  <si>
    <t>DRC</t>
  </si>
  <si>
    <t>DRC Conflict-Free</t>
  </si>
  <si>
    <t>Global e-Sustainability Initiative (www.gesi.org)</t>
  </si>
  <si>
    <t>English</t>
  </si>
  <si>
    <t>回答</t>
  </si>
  <si>
    <t>注释</t>
  </si>
  <si>
    <t>金属 (*)</t>
  </si>
  <si>
    <t>项目</t>
  </si>
  <si>
    <t>刚果民主共和国</t>
  </si>
  <si>
    <t>经济合作与发展组织</t>
  </si>
  <si>
    <t>GeSI</t>
  </si>
  <si>
    <t>Dodd-Frank</t>
  </si>
  <si>
    <t>용어</t>
  </si>
  <si>
    <t>정의</t>
  </si>
  <si>
    <t>글로벌 전자 지속가능성 이니셔티브 (Global e-Sustainability Initiative) 
www.gesi.org</t>
  </si>
  <si>
    <t>이 문서는 제품에 사용되는 주석, 탄탈륨, 텅스텐, 금의 구매 정보를 수집하기 위해 제작되었습니다.</t>
  </si>
  <si>
    <t>Nom de l'entreprise (*):</t>
  </si>
  <si>
    <t>Firmenname (*):</t>
  </si>
  <si>
    <t>Périmètre de la déclaration (*):</t>
  </si>
  <si>
    <t>Adresse:</t>
  </si>
  <si>
    <t>담당자 (*):</t>
  </si>
  <si>
    <t>製錬業者
Smelter</t>
  </si>
  <si>
    <t>タンタル製錬業者
Tantalum Smelter</t>
  </si>
  <si>
    <t>錫製錬業者
Tin Smelter</t>
  </si>
  <si>
    <t>タングステン製錬業者
Tungsten Smelter</t>
  </si>
  <si>
    <t>July 19th, 2011</t>
  </si>
  <si>
    <t>Required Fields</t>
  </si>
  <si>
    <t>Answer provided</t>
  </si>
  <si>
    <t>COUNTRY CODE LIST</t>
  </si>
  <si>
    <t>ABW</t>
  </si>
  <si>
    <t>AGO</t>
  </si>
  <si>
    <t>AIA</t>
  </si>
  <si>
    <t>ALB</t>
  </si>
  <si>
    <t>AND</t>
  </si>
  <si>
    <t>ANT</t>
  </si>
  <si>
    <t>ARE</t>
  </si>
  <si>
    <t>ARG</t>
  </si>
  <si>
    <t>ARM</t>
  </si>
  <si>
    <t>ASM</t>
  </si>
  <si>
    <t>ATA</t>
  </si>
  <si>
    <t>ATF</t>
  </si>
  <si>
    <t>ATG</t>
  </si>
  <si>
    <t>AUS</t>
  </si>
  <si>
    <t>AUT</t>
  </si>
  <si>
    <t>AZE</t>
  </si>
  <si>
    <t>BDI</t>
  </si>
  <si>
    <t>BEL</t>
  </si>
  <si>
    <t>BEN</t>
  </si>
  <si>
    <t>BFA</t>
  </si>
  <si>
    <t>BGD</t>
  </si>
  <si>
    <t>BGR</t>
  </si>
  <si>
    <t>BHR</t>
  </si>
  <si>
    <t>BHS</t>
  </si>
  <si>
    <t>BIH</t>
  </si>
  <si>
    <t>BLR</t>
  </si>
  <si>
    <t>BLZ</t>
  </si>
  <si>
    <t>BMU</t>
  </si>
  <si>
    <t>BOL</t>
  </si>
  <si>
    <t>BRA</t>
  </si>
  <si>
    <t>BRB</t>
  </si>
  <si>
    <t>BRN</t>
  </si>
  <si>
    <t>BTN</t>
  </si>
  <si>
    <t>BVT</t>
  </si>
  <si>
    <t>BWA</t>
  </si>
  <si>
    <t>CAF</t>
  </si>
  <si>
    <t>CAN</t>
  </si>
  <si>
    <t>CCK</t>
  </si>
  <si>
    <t>CHE</t>
  </si>
  <si>
    <t>CHL</t>
  </si>
  <si>
    <t>CHN</t>
  </si>
  <si>
    <t>CIV</t>
  </si>
  <si>
    <t>CMR</t>
  </si>
  <si>
    <t>COG</t>
  </si>
  <si>
    <t>COK</t>
  </si>
  <si>
    <t>COL</t>
  </si>
  <si>
    <t>COM</t>
  </si>
  <si>
    <t>CPV</t>
  </si>
  <si>
    <t>CRI</t>
  </si>
  <si>
    <t>CUB</t>
  </si>
  <si>
    <t>CXR</t>
  </si>
  <si>
    <t>CYM</t>
  </si>
  <si>
    <t>CYP</t>
  </si>
  <si>
    <t>CZE</t>
  </si>
  <si>
    <t>DEU</t>
  </si>
  <si>
    <t>DJI</t>
  </si>
  <si>
    <t>DMA</t>
  </si>
  <si>
    <t>DNK</t>
  </si>
  <si>
    <t>DOM</t>
  </si>
  <si>
    <t>DZA</t>
  </si>
  <si>
    <t>ECU</t>
  </si>
  <si>
    <t>EGY</t>
  </si>
  <si>
    <t>ERI</t>
  </si>
  <si>
    <t>ESH</t>
  </si>
  <si>
    <t>ESP</t>
  </si>
  <si>
    <t>EST</t>
  </si>
  <si>
    <t>ETH</t>
  </si>
  <si>
    <t>FIN</t>
  </si>
  <si>
    <t>FJI</t>
  </si>
  <si>
    <t>FLK</t>
  </si>
  <si>
    <t>FRA</t>
  </si>
  <si>
    <t>FRO</t>
  </si>
  <si>
    <t>FSM</t>
  </si>
  <si>
    <t>FXX</t>
  </si>
  <si>
    <t>GAB</t>
  </si>
  <si>
    <t>GBR</t>
  </si>
  <si>
    <t>GEO</t>
  </si>
  <si>
    <t>GHA</t>
  </si>
  <si>
    <t>GIB</t>
  </si>
  <si>
    <t>GIN</t>
  </si>
  <si>
    <t>GLP</t>
  </si>
  <si>
    <t>GMB</t>
  </si>
  <si>
    <t>GNB</t>
  </si>
  <si>
    <t>GNQ</t>
  </si>
  <si>
    <t>GRC</t>
  </si>
  <si>
    <t>GRD</t>
  </si>
  <si>
    <t>GRL</t>
  </si>
  <si>
    <t>GTM</t>
  </si>
  <si>
    <t>GUF</t>
  </si>
  <si>
    <t>GUM</t>
  </si>
  <si>
    <t>GUY</t>
  </si>
  <si>
    <t>HKG</t>
  </si>
  <si>
    <t>HMD</t>
  </si>
  <si>
    <t>HND</t>
  </si>
  <si>
    <t>HRV</t>
  </si>
  <si>
    <t>HTI</t>
  </si>
  <si>
    <t>HUN</t>
  </si>
  <si>
    <t>IDN</t>
  </si>
  <si>
    <t>IND</t>
  </si>
  <si>
    <t>IOT</t>
  </si>
  <si>
    <t>IRL</t>
  </si>
  <si>
    <t>IRN</t>
  </si>
  <si>
    <t>IRQ</t>
  </si>
  <si>
    <t>ISL</t>
  </si>
  <si>
    <t>ISR</t>
  </si>
  <si>
    <t>ITA</t>
  </si>
  <si>
    <t>JAM</t>
  </si>
  <si>
    <t>JOR</t>
  </si>
  <si>
    <t>JPN</t>
  </si>
  <si>
    <t>KAZ</t>
  </si>
  <si>
    <t>KEN</t>
  </si>
  <si>
    <t>KGZ</t>
  </si>
  <si>
    <t>KHM</t>
  </si>
  <si>
    <t>KIR</t>
  </si>
  <si>
    <t>KNA</t>
  </si>
  <si>
    <t>KOR</t>
  </si>
  <si>
    <t>KWT</t>
  </si>
  <si>
    <t>LAO</t>
  </si>
  <si>
    <t>LBN</t>
  </si>
  <si>
    <t>LBR</t>
  </si>
  <si>
    <t>LBY</t>
  </si>
  <si>
    <t>LCA</t>
  </si>
  <si>
    <t>LIE</t>
  </si>
  <si>
    <t>LKA</t>
  </si>
  <si>
    <t>LSO</t>
  </si>
  <si>
    <t>LTU</t>
  </si>
  <si>
    <t>LUX</t>
  </si>
  <si>
    <t>LVA</t>
  </si>
  <si>
    <t>MAC</t>
  </si>
  <si>
    <t>MAR</t>
  </si>
  <si>
    <t>MCO</t>
  </si>
  <si>
    <t>MDA</t>
  </si>
  <si>
    <t>MDG</t>
  </si>
  <si>
    <t>MDV</t>
  </si>
  <si>
    <t>MEX</t>
  </si>
  <si>
    <t>MHL</t>
  </si>
  <si>
    <t>MKD</t>
  </si>
  <si>
    <t>MLI</t>
  </si>
  <si>
    <t>MLT</t>
  </si>
  <si>
    <t>MMR</t>
  </si>
  <si>
    <t>MNG</t>
  </si>
  <si>
    <t>MNP</t>
  </si>
  <si>
    <t>MOZ</t>
  </si>
  <si>
    <t>MRT</t>
  </si>
  <si>
    <t>MSR</t>
  </si>
  <si>
    <t>MTQ</t>
  </si>
  <si>
    <t>MUS</t>
  </si>
  <si>
    <t>MWI</t>
  </si>
  <si>
    <t>Ni EICC ni GeSI  hace ninguna representación o garantía con respecto a la lista o de cualquier herramienta. La lista y las herramientas se proporciona "TAL CUAL" y "TAL COMO ESTÁ DISPONIBLE". EICC y GeSI renuncian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</si>
  <si>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PERU</t>
  </si>
  <si>
    <t>PHILIPPINES</t>
  </si>
  <si>
    <t>PALAU</t>
  </si>
  <si>
    <t>PAPUA NEW GUINEA</t>
  </si>
  <si>
    <t>POLAND</t>
  </si>
  <si>
    <t>PUERTO RICO</t>
  </si>
  <si>
    <t>PORTUGAL</t>
  </si>
  <si>
    <t>PARAGUAY</t>
  </si>
  <si>
    <t>FRENCH POLYNESIA</t>
  </si>
  <si>
    <t>QATAR</t>
  </si>
  <si>
    <t>REUNION</t>
  </si>
  <si>
    <t>ROMANIA</t>
  </si>
  <si>
    <t>RUSSIAN FEDERATION</t>
  </si>
  <si>
    <t>RWANDA</t>
  </si>
  <si>
    <t>SAUDI ARABIA</t>
  </si>
  <si>
    <t>SUDAN</t>
  </si>
  <si>
    <t>SENEGAL</t>
  </si>
  <si>
    <t>SINGAPORE</t>
  </si>
  <si>
    <t>SOUTH GEORGIA AND THE SOUTH SANDWICH ISLANDS</t>
  </si>
  <si>
    <t>ST. HELENA</t>
  </si>
  <si>
    <t>SVALBARD AND JAN MAYEN ISLANDS</t>
  </si>
  <si>
    <t>SOLOMON ISLANDS</t>
  </si>
  <si>
    <t>SIERRA LEONE</t>
  </si>
  <si>
    <t>EL SALVADOR</t>
  </si>
  <si>
    <t>SAN MARINO</t>
  </si>
  <si>
    <t>SOMALIA</t>
  </si>
  <si>
    <t>ST. PIERRE AND MIQUELON</t>
  </si>
  <si>
    <t>SAO TOME AND PRINCIPE</t>
  </si>
  <si>
    <t>SURINAME</t>
  </si>
  <si>
    <t>SLOVAKIA (Slovak Republic)</t>
  </si>
  <si>
    <t>SLOVENIA</t>
  </si>
  <si>
    <t>SWEDEN</t>
  </si>
  <si>
    <t>SWAZILAND</t>
  </si>
  <si>
    <t>SEYCHELLES</t>
  </si>
  <si>
    <t>SYRIAN ARAB REPUBLIC</t>
  </si>
  <si>
    <t>TURKS AND CAICOS ISLANDS</t>
  </si>
  <si>
    <t>CHAD</t>
  </si>
  <si>
    <t>TOGO</t>
  </si>
  <si>
    <t>THAILAND</t>
  </si>
  <si>
    <t>TAJIKISTAN</t>
  </si>
  <si>
    <t>TOKELAU</t>
  </si>
  <si>
    <t>TURKMENISTAN</t>
  </si>
  <si>
    <t>EAST TIMOR</t>
  </si>
  <si>
    <t>TONGA</t>
  </si>
  <si>
    <t>TRINIDAD AND TOBAGO</t>
  </si>
  <si>
    <t>TUNISIA</t>
  </si>
  <si>
    <t>TURKEY</t>
  </si>
  <si>
    <t>TUVALU</t>
  </si>
  <si>
    <t>TANZANIA, UNITED REPUBLIC OF</t>
  </si>
  <si>
    <t>UGANDA</t>
  </si>
  <si>
    <t>UKRAINE</t>
  </si>
  <si>
    <t>UNITED STATES MINOR OUTLYING ISLANDS</t>
  </si>
  <si>
    <t>URUGUAY</t>
  </si>
  <si>
    <t>UZBEKISTAN</t>
  </si>
  <si>
    <t>VATICAN CITY STATE (HOLY SEE)</t>
  </si>
  <si>
    <t>SAINT VINCENT AND THE GRENADINES</t>
  </si>
  <si>
    <t>VENEZUELA</t>
  </si>
  <si>
    <t>VIRGIN ISLANDS (BRITISH)</t>
  </si>
  <si>
    <t>VIRGIN ISLANDS (U.S.)</t>
  </si>
  <si>
    <t>VIET NAM</t>
  </si>
  <si>
    <t>VANUATU</t>
  </si>
  <si>
    <t>WALLIS AND FUTUNA ISLANDS</t>
  </si>
  <si>
    <t>SAMOA</t>
  </si>
  <si>
    <t>YEMEN</t>
  </si>
  <si>
    <t>YUGOSLAVIA</t>
  </si>
  <si>
    <t>SOUTH AFRICA</t>
  </si>
  <si>
    <t>ZAIRE</t>
  </si>
  <si>
    <t>ZAMBIA</t>
  </si>
  <si>
    <t>ZIMBABWE</t>
  </si>
  <si>
    <t>Notes</t>
  </si>
  <si>
    <t>Hyperlink to source</t>
  </si>
  <si>
    <t>To ensure all required fields have been populated before submitting to your customers review form for any line items highlighted in red</t>
  </si>
  <si>
    <t>Click here to return to Declaration tab</t>
  </si>
  <si>
    <t>Required fields remaining to be completed</t>
  </si>
  <si>
    <t>Smelter Facility Location: State / Province</t>
  </si>
  <si>
    <t>Smelter Facility Location: Country</t>
  </si>
  <si>
    <t>Standard Smelter Names</t>
  </si>
  <si>
    <t>Known alias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</si>
  <si>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</si>
  <si>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</si>
  <si>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</si>
  <si>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</si>
  <si>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</si>
  <si>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</si>
  <si>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</si>
  <si>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</si>
  <si>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</si>
  <si>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</si>
  <si>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</si>
  <si>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</si>
  <si>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</si>
  <si>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</si>
  <si>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</si>
  <si>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公司信息</t>
  </si>
  <si>
    <t>会社情報</t>
  </si>
  <si>
    <t>기업 정보</t>
  </si>
  <si>
    <t>会社レベルで以下の質問にお答えください</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</si>
  <si>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</si>
  <si>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</si>
  <si>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</si>
  <si>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</si>
  <si>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</si>
  <si>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</si>
  <si>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</si>
  <si>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</si>
  <si>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</si>
  <si>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</si>
  <si>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</si>
  <si>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</si>
  <si>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</si>
  <si>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</si>
  <si>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質問</t>
  </si>
  <si>
    <t>문제</t>
  </si>
  <si>
    <t>Pergunta</t>
  </si>
  <si>
    <t>Frage</t>
  </si>
  <si>
    <t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</si>
  <si>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</si>
  <si>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</si>
  <si>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</si>
  <si>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</si>
  <si>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</si>
  <si>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</si>
  <si>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製錬施設所在地：国</t>
  </si>
  <si>
    <t xml:space="preserve">제련소 위치: 국가 </t>
  </si>
  <si>
    <t>Smelter Not Listed</t>
  </si>
  <si>
    <t>在注释部分提供您的意见来进一步说明您的回答。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</si>
  <si>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</si>
  <si>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</si>
  <si>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</si>
  <si>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</si>
  <si>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</si>
  <si>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</si>
  <si>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</si>
  <si>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리스트 및 툴로의 접속 및 사용에 대하여, 사용자는 (a) EICC와 GeSI 뿐만 아니라 각각의 임원, 이사, 대리인, 직원, 자원 봉사자, 대표자, 계약자, 승계인, 양수인에 대해 사용자가 리스트나 툴로부터 또는 이의 사용으로부터 생기거나 발생하여EICC와 GeSI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EICC와 GeSI 뿐만 아니라 각각의 임원, 이사, 대리인, 직원, 자원 봉사자, 대표자, 계약자, 승계인, 양수인을 면책하고, 방어하며, 해가 미치지 않도록 하는 데 동의합니다.</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</si>
  <si>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</si>
  <si>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</si>
  <si>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</si>
  <si>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</si>
  <si>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</si>
  <si>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</si>
  <si>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</si>
  <si>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</si>
  <si>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</si>
  <si>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</si>
  <si>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</si>
  <si>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</si>
  <si>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</si>
  <si>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</si>
  <si>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</si>
  <si>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</si>
  <si>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</si>
  <si>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</si>
  <si>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</si>
  <si>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</si>
  <si>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</si>
  <si>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</si>
  <si>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</si>
  <si>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</si>
  <si>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</si>
  <si>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</si>
  <si>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</si>
  <si>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</si>
  <si>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</si>
  <si>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</si>
  <si>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</si>
  <si>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</si>
  <si>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</si>
  <si>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</si>
  <si>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</si>
  <si>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</si>
  <si>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</si>
  <si>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</si>
  <si>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</si>
  <si>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</si>
  <si>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</si>
  <si>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</si>
  <si>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</si>
  <si>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</si>
  <si>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phoneticPr fontId="29"/>
  </si>
  <si>
    <t>A28</t>
  </si>
  <si>
    <t>A41</t>
  </si>
  <si>
    <t>En la consideración para el acceso y el uso de la lista y / o herramienta alguna, EL USUARIO se compromete a, y lo hace (a) la liberación y descargo para siempre de  EICC y GeSI,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EICC y / o GeSI,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EICC y GeSI,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</si>
  <si>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リストやツールへのアクセス及びその利用を考慮して、ユーザーはここに、(a) EICC及びGeSI、ならびにその役員、理事、代理人、被雇用者、任意行為者、代表者、契約者、継承者、譲受人に対し、リストやツールによる、もしくはそれらを利用したことによる、又はそこから生じたり、生じた
可能性がある、あるいはユーザーがEICC及びGeSI、ならびにその役員、理事、代理人、被雇用者、任意行為者、代表者、契約者、継承者、譲受人に対してそのように主張する、いかなる請求、訴訟、損失、請願、損害、判決、押収、強制執行についても一切の責任を問わず、(b) EICC及びGeSI、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</si>
  <si>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</si>
  <si>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B2</t>
  </si>
  <si>
    <t>B24</t>
  </si>
  <si>
    <t>C2</t>
  </si>
  <si>
    <t>D2</t>
  </si>
  <si>
    <t>回答責任者名(*)：</t>
  </si>
  <si>
    <t>回答責任者の役職:</t>
  </si>
  <si>
    <t>回答責任者の電子メール(*):</t>
  </si>
  <si>
    <t xml:space="preserve">A. 귀사는 분쟁기여광물 사용 금지를 위한 구매 관련 정책이 있습니까? </t>
  </si>
  <si>
    <t>B61</t>
  </si>
  <si>
    <t xml:space="preserve">C. Requieres que tus proveedores directos sean libres de conflicto RDC? </t>
  </si>
  <si>
    <t xml:space="preserve">C. Richiedete ai vosti fornitori di essere DRC conflict - free? </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</si>
  <si>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</si>
  <si>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</si>
  <si>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</si>
  <si>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</si>
  <si>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CFSP Compliant Smelter List</t>
  </si>
  <si>
    <t>Conflict-Free Smelter Program (CFSP)</t>
  </si>
  <si>
    <t>The Conflict-Free Smelter Program (CFSP) is a program developed by the EICC and GeSI to enhance company capability to verify the responsible sourcing of metals. Further details of the CFSP can be found here: http://www.conflictfreesourcing.org/conflict-free-smelter-program/.</t>
  </si>
  <si>
    <t>Conflict-Free Sourcing Initiative</t>
  </si>
  <si>
    <t>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</si>
  <si>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</si>
  <si>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</si>
  <si>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</si>
  <si>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</si>
  <si>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DRC conflict-free</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</si>
  <si>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</si>
  <si>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Electronic Industry Citizenship Coalition (www.eicc.info)</t>
  </si>
  <si>
    <t>전자산업 시민연대 (Electronic Industry Citizenship Coalition)
www.eicc.info</t>
  </si>
  <si>
    <t>電子業界CSRアライアンス（Electronic Industry Citizenship Coalition）（www.eicc.info）</t>
  </si>
  <si>
    <t>Iniciativa Global e-Sustainability (www.gesi.org)</t>
  </si>
  <si>
    <t>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</si>
  <si>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</si>
  <si>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</si>
  <si>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</si>
  <si>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</si>
  <si>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</si>
  <si>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</si>
  <si>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</si>
  <si>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</si>
  <si>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</si>
  <si>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</si>
  <si>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</si>
  <si>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</si>
  <si>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</si>
  <si>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</si>
  <si>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</si>
  <si>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</si>
  <si>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</si>
  <si>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</si>
  <si>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</si>
  <si>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</si>
  <si>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Reguläre Namen der Schmelzhütten(*)</t>
  </si>
  <si>
    <t>Schmelzhütten-Standort: Land (*)</t>
  </si>
  <si>
    <t>Schmelzhütten-Standort: Straße</t>
  </si>
  <si>
    <t>Schmelzhütten-Standort: Stadt</t>
  </si>
  <si>
    <t>Schmelzhütten-Standort: Bundesland/Provinz</t>
  </si>
  <si>
    <t xml:space="preserve">Schmelzhütten-Ansprechpartner: Name </t>
  </si>
  <si>
    <t>Link zur "CFS Compliant Smelter"- Liste</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</si>
  <si>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</si>
  <si>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</si>
  <si>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</si>
  <si>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</si>
  <si>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</si>
  <si>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</si>
  <si>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</si>
  <si>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</si>
  <si>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</si>
  <si>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</si>
  <si>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</si>
  <si>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</si>
  <si>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</si>
  <si>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</si>
  <si>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</si>
  <si>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기업 정보 입력 안내서(8~18줄).
답변은 반드시 영어로 기입해야 합니다.</t>
  </si>
  <si>
    <t>*표는 반드시 입력하여야 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</si>
  <si>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</si>
  <si>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</si>
  <si>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A. Bitte mit "Ja" oder "Nein" antworten. Machen Sie Anmerkungen, falls notwendig.</t>
  </si>
  <si>
    <t>B. Bitte mit "Ja" oder "Nein" antworten. Geben Sie einen Web-Link im Kommentarbereich ein.</t>
  </si>
  <si>
    <t xml:space="preserve">Beim Bearbeiten und der Benutzung der Liste oder eines jeglichen Werkzeuges und der Beachtung dessen, stimmt der Anwender dem vorhergehenden zu. </t>
  </si>
  <si>
    <t>ITEM</t>
  </si>
  <si>
    <t>Posten</t>
  </si>
  <si>
    <t>CFS適合製錬業者リスト
CFS Compliant Smelter List</t>
  </si>
  <si>
    <t>Minerai de conflit</t>
  </si>
  <si>
    <t>선언범위 Declaration Scope</t>
  </si>
  <si>
    <t>Périmètre de la Déclaration</t>
  </si>
  <si>
    <t>コンゴ民主共和国（DRC）</t>
  </si>
  <si>
    <t>콩고민주공화국 DRC</t>
  </si>
  <si>
    <t>RDC</t>
  </si>
  <si>
    <t>RDC Sans Conflit</t>
  </si>
  <si>
    <t>RDC Livre de Conflito</t>
  </si>
  <si>
    <t>电子行业公民联盟</t>
  </si>
  <si>
    <t>金提炼厂(冶炼厂)</t>
  </si>
  <si>
    <t>金精製業者（製錬業者）</t>
  </si>
  <si>
    <t>Fonderie d'or</t>
  </si>
  <si>
    <t>経済協力開発機構（OECD）</t>
  </si>
  <si>
    <t>OCDE</t>
  </si>
  <si>
    <t>产品</t>
  </si>
  <si>
    <t>製品</t>
  </si>
  <si>
    <t>제품 Product</t>
  </si>
  <si>
    <t>Produit</t>
  </si>
  <si>
    <t>Produto</t>
  </si>
  <si>
    <t>Produkt</t>
  </si>
  <si>
    <t>证券交易委员会</t>
  </si>
  <si>
    <t>米国証券取引委員会（SEC）</t>
  </si>
  <si>
    <t>미국증권거래위원회 SEC</t>
  </si>
  <si>
    <t>冶炼厂</t>
  </si>
  <si>
    <t>제련소 Smelter</t>
  </si>
  <si>
    <t>Fonderie</t>
  </si>
  <si>
    <t>Fundição</t>
  </si>
  <si>
    <t>Schmelzhütte</t>
  </si>
  <si>
    <t>Fonderie de tantale</t>
  </si>
  <si>
    <t>Fonderie d'étain</t>
  </si>
  <si>
    <t>Fonderie de tungstène</t>
  </si>
  <si>
    <t>DEFINITION</t>
  </si>
  <si>
    <t>Definition</t>
  </si>
  <si>
    <t>2010년 미국 제정법, 도드프랭크 금융 개혁 및 소비자 보호를 위한 법률, 1502조(“Dodd-Frank”) 
http://www.sec.gov/about/laws/wallstreetreform-cpa.pdf</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</si>
  <si>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</si>
  <si>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</si>
  <si>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</si>
  <si>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</si>
  <si>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</si>
  <si>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电子行业公民联盟 (www.eicc.info)</t>
  </si>
  <si>
    <t>全球电子可持续发展倡议 (www.gesi.org)</t>
  </si>
  <si>
    <t>미국증권거래위원회 (www.sec.gov)</t>
  </si>
  <si>
    <t>기업명 (*):</t>
  </si>
  <si>
    <t>사업등록번호:</t>
  </si>
  <si>
    <t>주소:</t>
  </si>
  <si>
    <t>담당자 이메일 (*):</t>
  </si>
  <si>
    <t>답변</t>
  </si>
  <si>
    <t>금속 (*)</t>
  </si>
  <si>
    <t>始めに</t>
  </si>
  <si>
    <t>項目</t>
  </si>
  <si>
    <t>定義</t>
  </si>
  <si>
    <t>コンゴ民主共和国</t>
  </si>
  <si>
    <t>グローバル・eサステナビリティ・イニシアティブ（Global e-Sustainability Initiative）（www.gesi.org）</t>
  </si>
  <si>
    <t>経済協力開発機構（Organization for Economic Co-operation and Development）</t>
  </si>
  <si>
    <t>この文書は製品に使用された錫、タンタル、タングステン、金の調達先情報を収集することを目的としています。</t>
  </si>
  <si>
    <t>備考</t>
  </si>
  <si>
    <t>備考・添付書類</t>
  </si>
  <si>
    <t>会社名(*):</t>
  </si>
  <si>
    <t>会社固有の識別番号:</t>
  </si>
  <si>
    <t>住所:</t>
  </si>
  <si>
    <t xml:space="preserve"> 記入日(*):</t>
  </si>
  <si>
    <t>金属</t>
  </si>
  <si>
    <t>금속</t>
  </si>
  <si>
    <t>Jared Connors, Intel</t>
  </si>
  <si>
    <t>CFSプログラム
CFS Program</t>
  </si>
  <si>
    <t>紛争鉱物
Conflict Mineral</t>
  </si>
  <si>
    <t>DRCコンフリクトフリー
DRC Conflict-Free</t>
  </si>
  <si>
    <t>Smelter</t>
  </si>
  <si>
    <t>Alias conocidos</t>
  </si>
  <si>
    <t>Smelter Reference List (*)</t>
  </si>
  <si>
    <t>製錬業者参照表(*)</t>
  </si>
  <si>
    <t>제련소 참조 리스트(*)</t>
  </si>
  <si>
    <t>Liste des fonderies référencées(*)</t>
  </si>
  <si>
    <t>Schmelzhütten-Referenz-Liste(*)</t>
  </si>
  <si>
    <t>Lista de referencia de fundidores(*)</t>
  </si>
  <si>
    <t>MYS</t>
  </si>
  <si>
    <t>MYT</t>
  </si>
  <si>
    <t>NAM</t>
  </si>
  <si>
    <t>NCL</t>
  </si>
  <si>
    <t>NER</t>
  </si>
  <si>
    <t>NFK</t>
  </si>
  <si>
    <t>NGA</t>
  </si>
  <si>
    <t>NIC</t>
  </si>
  <si>
    <t>NIU</t>
  </si>
  <si>
    <t>NLD</t>
  </si>
  <si>
    <t>NOR</t>
  </si>
  <si>
    <t>NPL</t>
  </si>
  <si>
    <t>NRU</t>
  </si>
  <si>
    <t>NZL</t>
  </si>
  <si>
    <t>OMN</t>
  </si>
  <si>
    <t>PAK</t>
  </si>
  <si>
    <t>PAN</t>
  </si>
  <si>
    <t>PCN</t>
  </si>
  <si>
    <t>PER</t>
  </si>
  <si>
    <t>PHL</t>
  </si>
  <si>
    <t>PLW</t>
  </si>
  <si>
    <t>PNG</t>
  </si>
  <si>
    <t>POL</t>
  </si>
  <si>
    <t>PRI</t>
  </si>
  <si>
    <t>PRK</t>
  </si>
  <si>
    <t>PRT</t>
  </si>
  <si>
    <t>PRY</t>
  </si>
  <si>
    <t>PYF</t>
  </si>
  <si>
    <t>QAT</t>
  </si>
  <si>
    <t>REU</t>
  </si>
  <si>
    <t>ROM</t>
  </si>
  <si>
    <t>RUS</t>
  </si>
  <si>
    <t>RWA</t>
  </si>
  <si>
    <t>SAU</t>
  </si>
  <si>
    <t>SDN</t>
  </si>
  <si>
    <t>SEN</t>
  </si>
  <si>
    <t>SGP</t>
  </si>
  <si>
    <t>SGS</t>
  </si>
  <si>
    <t>SHN</t>
  </si>
  <si>
    <t>SJM</t>
  </si>
  <si>
    <t>SLB</t>
  </si>
  <si>
    <t>SLE</t>
  </si>
  <si>
    <t>SLV</t>
  </si>
  <si>
    <t>SMR</t>
  </si>
  <si>
    <t>SOM</t>
  </si>
  <si>
    <t>SPM</t>
  </si>
  <si>
    <t>STP</t>
  </si>
  <si>
    <t>SUR</t>
  </si>
  <si>
    <t>SVK</t>
  </si>
  <si>
    <t>SVN</t>
  </si>
  <si>
    <t>SWE</t>
  </si>
  <si>
    <t>SWZ</t>
  </si>
  <si>
    <t>SYC</t>
  </si>
  <si>
    <t>SYR</t>
  </si>
  <si>
    <t>TCA</t>
  </si>
  <si>
    <t>TCD</t>
  </si>
  <si>
    <t>TGO</t>
  </si>
  <si>
    <t>THA</t>
  </si>
  <si>
    <t>TJK</t>
  </si>
  <si>
    <t>TKL</t>
  </si>
  <si>
    <t>TKM</t>
  </si>
  <si>
    <t>TMP</t>
  </si>
  <si>
    <t>TON</t>
  </si>
  <si>
    <t>TTO</t>
  </si>
  <si>
    <t>TUN</t>
  </si>
  <si>
    <t>TUR</t>
  </si>
  <si>
    <t>TUV</t>
  </si>
  <si>
    <t>TWN</t>
  </si>
  <si>
    <t>TZA</t>
  </si>
  <si>
    <t>UGA</t>
  </si>
  <si>
    <t>UKR</t>
  </si>
  <si>
    <t>UMI</t>
  </si>
  <si>
    <t>URY</t>
  </si>
  <si>
    <t>USA</t>
  </si>
  <si>
    <t>UZB</t>
  </si>
  <si>
    <t>VAT</t>
  </si>
  <si>
    <t>VCT</t>
  </si>
  <si>
    <t>VEN</t>
  </si>
  <si>
    <t>VGB</t>
  </si>
  <si>
    <t>VIR</t>
  </si>
  <si>
    <t>VNM</t>
  </si>
  <si>
    <t>VUT</t>
  </si>
  <si>
    <t>WLF</t>
  </si>
  <si>
    <t>WSM</t>
  </si>
  <si>
    <t>YEM</t>
  </si>
  <si>
    <t>YUG</t>
  </si>
  <si>
    <t>ZAF</t>
  </si>
  <si>
    <t>ZAR</t>
  </si>
  <si>
    <t>ZMB</t>
  </si>
  <si>
    <t>ZWE</t>
  </si>
  <si>
    <t>full name</t>
  </si>
  <si>
    <t>ARUBA</t>
  </si>
  <si>
    <t>ANGOLA</t>
  </si>
  <si>
    <t>ANGUILLA</t>
  </si>
  <si>
    <t>ALBANIA</t>
  </si>
  <si>
    <t>ANDORRA</t>
  </si>
  <si>
    <t>NETHERLANDS ANTILLES</t>
  </si>
  <si>
    <t>UNITED ARAB EMIRATES</t>
  </si>
  <si>
    <t>ARGENTINA</t>
  </si>
  <si>
    <t>ARMENIA</t>
  </si>
  <si>
    <t>AMERICAN SAMOA</t>
  </si>
  <si>
    <t>ANTARCTICA</t>
  </si>
  <si>
    <t>FRENCH SOUTHERN TERRITORIES</t>
  </si>
  <si>
    <t>ANTIGUA AND BARBUDA</t>
  </si>
  <si>
    <t>AUSTRALIA</t>
  </si>
  <si>
    <t>AUSTRIA</t>
  </si>
  <si>
    <t>AZERBAIJAN</t>
  </si>
  <si>
    <t>BURUNDI</t>
  </si>
  <si>
    <t>BELGIUM</t>
  </si>
  <si>
    <t>BENIN</t>
  </si>
  <si>
    <t>BURKINA FASO</t>
  </si>
  <si>
    <t>BANGLADESH</t>
  </si>
  <si>
    <t>BULGARIA</t>
  </si>
  <si>
    <t>BAHRAIN</t>
  </si>
  <si>
    <t>BAHAMAS</t>
  </si>
  <si>
    <t>BOSNIA AND HERZEGOVINA</t>
  </si>
  <si>
    <t>BELARUS</t>
  </si>
  <si>
    <t>BELIZE</t>
  </si>
  <si>
    <t>BERMUDA</t>
  </si>
  <si>
    <t>BRAZIL</t>
  </si>
  <si>
    <t>BARBADOS</t>
  </si>
  <si>
    <t>BRUNEI DARUSSALAM</t>
  </si>
  <si>
    <t>BHUTAN</t>
  </si>
  <si>
    <t>BOUVET ISLAND</t>
  </si>
  <si>
    <t>BOTSWANA</t>
  </si>
  <si>
    <t>CENTRAL AFRICAN REPUBLIC</t>
  </si>
  <si>
    <t>CANADA</t>
  </si>
  <si>
    <t>COCOS (KEELING) ISLANDS</t>
  </si>
  <si>
    <t>SWITZERLAND</t>
  </si>
  <si>
    <t>CHILE</t>
  </si>
  <si>
    <t>CHINA</t>
  </si>
  <si>
    <t>COTE D'IVOIRE</t>
  </si>
  <si>
    <t>CAMEROON</t>
  </si>
  <si>
    <t>CONGO</t>
  </si>
  <si>
    <t>COOK ISLANDS</t>
  </si>
  <si>
    <t>COLOMBIA</t>
  </si>
  <si>
    <t>COMOROS</t>
  </si>
  <si>
    <t>CAPE VERDE</t>
  </si>
  <si>
    <t>COSTA RICA</t>
  </si>
  <si>
    <t>CUBA</t>
  </si>
  <si>
    <t>CHRISTMAS ISLAND</t>
  </si>
  <si>
    <t>CAYMAN ISLANDS</t>
  </si>
  <si>
    <t>CYPRUS</t>
  </si>
  <si>
    <t>CZECH REPUBLIC</t>
  </si>
  <si>
    <t>GERMANY</t>
  </si>
  <si>
    <t>DJIBOUTI</t>
  </si>
  <si>
    <t>DOMINICA</t>
  </si>
  <si>
    <t>DENMARK</t>
  </si>
  <si>
    <t>DOMINICAN REPUBLIC</t>
  </si>
  <si>
    <t>ALGERIA</t>
  </si>
  <si>
    <t>ECUADOR</t>
  </si>
  <si>
    <t>EGYPT</t>
  </si>
  <si>
    <t>ERITREA</t>
  </si>
  <si>
    <t>WESTERN SAHARA</t>
  </si>
  <si>
    <t>SPAIN</t>
  </si>
  <si>
    <t>ESTONIA</t>
  </si>
  <si>
    <t>ETHIOPIA</t>
  </si>
  <si>
    <t>FINLAND</t>
  </si>
  <si>
    <t>FIJI</t>
  </si>
  <si>
    <t>FALKLAND ISLANDS (MALVINAS)</t>
  </si>
  <si>
    <t>FRANCE</t>
  </si>
  <si>
    <t>FAROE ISLANDS</t>
  </si>
  <si>
    <t>MICRONESIA, FEDERATED STATES OF</t>
  </si>
  <si>
    <t>FRANCE, METROPOLITAN</t>
  </si>
  <si>
    <t>GABON</t>
  </si>
  <si>
    <t>GEORGIA</t>
  </si>
  <si>
    <t>GHANA</t>
  </si>
  <si>
    <t>GIBRALTAR</t>
  </si>
  <si>
    <t>GUINEA</t>
  </si>
  <si>
    <t>GUADELOUPE</t>
  </si>
  <si>
    <t>GAMBIA</t>
  </si>
  <si>
    <t>GUINEA-BISSAU</t>
  </si>
  <si>
    <t>EQUATORIAL GUINEA</t>
  </si>
  <si>
    <t>GREECE</t>
  </si>
  <si>
    <t>GRENADA</t>
  </si>
  <si>
    <t>GREENLAND</t>
  </si>
  <si>
    <t>GUATEMALA</t>
  </si>
  <si>
    <t>FRENCH GUIANA</t>
  </si>
  <si>
    <t>GUAM</t>
  </si>
  <si>
    <t>GUYANA</t>
  </si>
  <si>
    <t>HONG KONG</t>
  </si>
  <si>
    <t>HEARD AND MC DONALD ISLANDS</t>
  </si>
  <si>
    <t>HONDURAS</t>
  </si>
  <si>
    <t>CROATIA (local name: Hrvatska)</t>
  </si>
  <si>
    <t>HAITI</t>
  </si>
  <si>
    <t>HUNGARY</t>
  </si>
  <si>
    <t>INDONESIA</t>
  </si>
  <si>
    <t>INDIA</t>
  </si>
  <si>
    <t>BRITISH INDIAN OCEAN TERRITORY</t>
  </si>
  <si>
    <t>IRELAND</t>
  </si>
  <si>
    <t>IRAN (ISLAMIC REPUBLIC OF)</t>
  </si>
  <si>
    <t>IRAQ</t>
  </si>
  <si>
    <t>ICELAND</t>
  </si>
  <si>
    <t>ISRAEL</t>
  </si>
  <si>
    <t>ITALY</t>
  </si>
  <si>
    <t>JAMAICA</t>
  </si>
  <si>
    <t>JORDAN</t>
  </si>
  <si>
    <t>JAPAN</t>
  </si>
  <si>
    <t>KAZAKHSTAN</t>
  </si>
  <si>
    <t>KENYA</t>
  </si>
  <si>
    <t>KYRGYZSTAN</t>
  </si>
  <si>
    <t>CAMBODIA</t>
  </si>
  <si>
    <t>KIRIBATI</t>
  </si>
  <si>
    <t>SAINT KITTS AND NEVIS</t>
  </si>
  <si>
    <t>KOREA, REPUBLIC OF</t>
  </si>
  <si>
    <t>KUWAIT</t>
  </si>
  <si>
    <t>LAOS PEOPLE'S DEMOCRATIC REPUBLIC</t>
  </si>
  <si>
    <t>LEBANON</t>
  </si>
  <si>
    <t>LIBERIA</t>
  </si>
  <si>
    <t>LIBYAN ARAB JAMAHIRIYA</t>
  </si>
  <si>
    <t>SAINT LUCIA</t>
  </si>
  <si>
    <t>LIECHTENSTEIN</t>
  </si>
  <si>
    <t>SRI LANKA</t>
  </si>
  <si>
    <t>LESOTHO</t>
  </si>
  <si>
    <t>LITHUANIA</t>
  </si>
  <si>
    <t>LUXEMBOURG</t>
  </si>
  <si>
    <t>LATVIA</t>
  </si>
  <si>
    <t>MACAU</t>
  </si>
  <si>
    <t>MOROCCO</t>
  </si>
  <si>
    <t>MONACO</t>
  </si>
  <si>
    <t>MOLDOVA, REPUBLIC OF</t>
  </si>
  <si>
    <t>MADAGASCAR</t>
  </si>
  <si>
    <t>MALDIVES</t>
  </si>
  <si>
    <t>MEXICO</t>
  </si>
  <si>
    <t>MARSHALL ISLANDS</t>
  </si>
  <si>
    <t>MALI</t>
  </si>
  <si>
    <t>MALTA</t>
  </si>
  <si>
    <t>MYANMAR</t>
  </si>
  <si>
    <t>MONGOLIA</t>
  </si>
  <si>
    <t>NORTHERN MARIANA ISLANDS</t>
  </si>
  <si>
    <t>MOZAMBIQUE</t>
  </si>
  <si>
    <t>MAURITANIA</t>
  </si>
  <si>
    <t>MONTSERRAT</t>
  </si>
  <si>
    <t>MARTINIQUE</t>
  </si>
  <si>
    <t>MAURITIUS</t>
  </si>
  <si>
    <t>MALAWI</t>
  </si>
  <si>
    <t>MALAYSIA</t>
  </si>
  <si>
    <t>MAYOTTE</t>
  </si>
  <si>
    <t>NAMIBIA</t>
  </si>
  <si>
    <t>NEW CALEDONIA</t>
  </si>
  <si>
    <t>NIGER</t>
  </si>
  <si>
    <t>NORFOLK ISLAND</t>
  </si>
  <si>
    <t>NIGERIA</t>
  </si>
  <si>
    <t>NICARAGUA</t>
  </si>
  <si>
    <t>NIUE</t>
  </si>
  <si>
    <t>NETHERLANDS</t>
  </si>
  <si>
    <t>NORWAY</t>
  </si>
  <si>
    <t>NEPAL</t>
  </si>
  <si>
    <t>NAURU</t>
  </si>
  <si>
    <t>NEW ZEALAND</t>
  </si>
  <si>
    <t>OMAN</t>
  </si>
  <si>
    <t>PAKISTAN</t>
  </si>
  <si>
    <t>PANAMA</t>
  </si>
  <si>
    <t>PITCAIRN</t>
  </si>
  <si>
    <t>Exotech Inc.</t>
  </si>
  <si>
    <t>Mitsui Mining &amp; Smelting</t>
  </si>
  <si>
    <t>Solikamsk Metal Works</t>
  </si>
  <si>
    <t>Hi-Temp</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</si>
  <si>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</si>
  <si>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</si>
  <si>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</si>
  <si>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</si>
  <si>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</si>
  <si>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Lista de fundidores que cumplen con CFS</t>
  </si>
  <si>
    <t>Programa CFS</t>
  </si>
  <si>
    <t>Minerales en conflicto</t>
  </si>
  <si>
    <t>Producto</t>
  </si>
  <si>
    <t>Fundidor</t>
  </si>
  <si>
    <t>DEFINICION</t>
  </si>
  <si>
    <t>Western Australian Mint trading as The Perth Mint</t>
  </si>
  <si>
    <t>Gold</t>
  </si>
  <si>
    <t>Tin</t>
  </si>
  <si>
    <t>Tantalum</t>
  </si>
  <si>
    <t>Tungsten</t>
  </si>
  <si>
    <t>Metall (*)</t>
  </si>
  <si>
    <t>Metal(*)</t>
  </si>
  <si>
    <t>Localisation de la fonderie : Pays (*)</t>
  </si>
  <si>
    <t>Schmelzhütte Standort: Land</t>
  </si>
  <si>
    <t>冶炼工厂地址（街道）</t>
  </si>
  <si>
    <t>Localisation de la fonderie : Rue et Numéro</t>
  </si>
  <si>
    <t>冶炼工厂地址（城市）</t>
  </si>
  <si>
    <t>Localisation de la fonderie : Ville</t>
  </si>
  <si>
    <t>冶炼工厂地址（州/省）</t>
  </si>
  <si>
    <t>製錬施設所在地：州／県</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</si>
  <si>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</si>
  <si>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</si>
  <si>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</si>
  <si>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</si>
  <si>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</si>
  <si>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</si>
  <si>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</si>
  <si>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「CFS適合製錬業者リスト」へのリンク</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</si>
  <si>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</si>
  <si>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</si>
  <si>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未記入の必須項目があります</t>
  </si>
  <si>
    <t>미기입 된 필수 항목</t>
  </si>
  <si>
    <t>Champs obligatoires non complétés</t>
  </si>
  <si>
    <t>Los restantes campos requeridos debe ser completados</t>
  </si>
  <si>
    <t>必須項目</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</si>
  <si>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</si>
  <si>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</si>
  <si>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</si>
  <si>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</si>
  <si>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</si>
  <si>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</si>
  <si>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</si>
  <si>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</si>
  <si>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</si>
  <si>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</si>
  <si>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注</t>
  </si>
  <si>
    <t>노트</t>
  </si>
  <si>
    <t>Remarques</t>
  </si>
  <si>
    <t>Notas</t>
  </si>
  <si>
    <t>Notizen</t>
  </si>
  <si>
    <t>Produkt- oder Artikelnummer (*)</t>
  </si>
  <si>
    <t>This template allows for smelter identification using the Smelter Reference List. Columns B,C,D and E must be completed in order from left to right to utilize the Smelter Reference List feature.
Use a separate line for each metal/smelter/country combination</t>
  </si>
  <si>
    <t>PT Stanindo Inti Perkasa</t>
  </si>
  <si>
    <t>Duoluoshan</t>
  </si>
  <si>
    <t>Mitsubishi Materials Corporation</t>
  </si>
  <si>
    <t>Sabin Metal Corp.</t>
  </si>
  <si>
    <t>Guangxi Pinggui PGMA Co. Ltd.</t>
  </si>
  <si>
    <t>Conghua Tantalum and Niobium Smeltry</t>
  </si>
  <si>
    <t>ATI Tungsten Materials</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</si>
  <si>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</si>
  <si>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 Merci de répondre par "Oui" ou par "Non". Commenter si nécessaire</t>
  </si>
  <si>
    <t xml:space="preserve">B.  "Yes=예" 또는 "No=아니오"로 답하시오. 웹사이트 링크를 기입하시오. </t>
  </si>
  <si>
    <t>Metalor Switzerland</t>
  </si>
  <si>
    <t>Schmelzhütte Identifizierung</t>
  </si>
  <si>
    <t>Standard Schmelzhütten Namen</t>
  </si>
  <si>
    <t>Bekannt als</t>
  </si>
  <si>
    <t>製錬業者識別番号</t>
  </si>
  <si>
    <t>標準的製錬業者名</t>
  </si>
  <si>
    <t>既知の別名</t>
  </si>
  <si>
    <t>제련소 리스트 답변 안내서. 
답변은 반드시 영어로 기입해야 합니다.</t>
  </si>
  <si>
    <t xml:space="preserve">주의 : *별표가 있는 항목은 반드시 기입해야 합니다. </t>
  </si>
  <si>
    <t xml:space="preserve">条款及细则
当有任何分歧时，英文版本的冲突矿产报告模板将被视为管控版本。 </t>
  </si>
  <si>
    <t>利用規約</t>
  </si>
  <si>
    <t>TERMOS E CONDIÇÕES</t>
  </si>
  <si>
    <t>Allgemeine Geschäftsbedingungen (AGB)</t>
  </si>
  <si>
    <t>コンフリクトフリー製錬業者プログラム（以下「プログラム」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電子業界CSRアライアンス（以下「EICC」といいます）も、ベルギーの国際的な非営利組織であるグローバル・eサステナビリティ・イニシアティブ（以下「GeSI」といいます）も、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</si>
  <si>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 xml:space="preserve">In considerazione dell'accesso e dell'uso delle Liste e degli Strumenti, l'Utilizzatore con la presente accetta di (a) liberare e manlevare EICC e GeSI, così come i loro impiegati, direttori, agenti, volontarii, rappresentanti, consulenti, successori e cessionari da ogni contestazione, citazione, condanna, perdita, imposta, danno e esecuzione che l'Utilizzatore ha avuto, ha o potrà avere  contro e/o opporre  EICC e/o GeSI così come i loro impiegati, direttori, agenti, volontarii, rappresentanti, consulenti, successori e cessionari come risultato dell'utilizzo della Lista e degli Strumenti, e (b) tenere indenne e manlevare EICC e/o GeSI così come i loro impiegati, direttori, agenti, volontarii, rappresentanti, consulenti, successori e cessionari da ogni pretesa, azione, danno, perdita, esecuzione risultante dall'uso della Lista o qualsivoglia Strumento. </t>
  </si>
  <si>
    <t>Introduzione</t>
  </si>
  <si>
    <t>Note: i campi con asterisco (*) sono a risposta obbligatoria</t>
  </si>
  <si>
    <t>G. Bitte mit "Ja" oder "Nein" antworten. Machen Sie Anmerkungen wenn notwendig.</t>
  </si>
  <si>
    <t>J. Bitte mit "Ja" oder "Nein" antworten. Die von der SEC gestellten Anforderungen an Offenlegung gelten für alle US  börsennotierten Firmen, die dem US Securities Exchange Act unterliegen. Weitere Informationen erhalten sie unter: www.sec.gov</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</si>
  <si>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</si>
  <si>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</si>
  <si>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</si>
  <si>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</si>
  <si>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</si>
  <si>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</si>
  <si>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</si>
  <si>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</si>
  <si>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</si>
  <si>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</si>
  <si>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</si>
  <si>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</si>
  <si>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</si>
  <si>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</si>
  <si>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</si>
  <si>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</si>
  <si>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</si>
  <si>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</si>
  <si>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</si>
  <si>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</si>
  <si>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</si>
  <si>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</si>
  <si>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</si>
  <si>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</si>
  <si>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</si>
  <si>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</si>
  <si>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</si>
  <si>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</si>
  <si>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</si>
  <si>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</si>
  <si>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</si>
  <si>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</si>
  <si>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</si>
  <si>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</si>
  <si>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</si>
  <si>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</si>
  <si>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</si>
  <si>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</si>
  <si>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</si>
  <si>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</si>
  <si>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</si>
  <si>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</si>
  <si>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</si>
  <si>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</si>
  <si>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</si>
  <si>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</si>
  <si>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</si>
  <si>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</si>
  <si>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</si>
  <si>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</si>
  <si>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</si>
  <si>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</si>
  <si>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</si>
  <si>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</si>
  <si>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</si>
  <si>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</si>
  <si>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</si>
  <si>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</si>
  <si>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</si>
  <si>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</si>
  <si>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</si>
  <si>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</si>
  <si>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</si>
  <si>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</si>
  <si>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</si>
  <si>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</si>
  <si>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</si>
  <si>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G. Avete richiesto ai vostri fornitori il nominativo delle fonderie?</t>
  </si>
  <si>
    <t>I. Il vostro processo di verifica include la gestione di azioni correttive?</t>
  </si>
  <si>
    <t>J. Siete soggetti alla norma stabilita dalla SEC relativa all'obbligo di  divulgazione dei Conflict Minerals?</t>
  </si>
  <si>
    <t xml:space="preserve">
</t>
    <phoneticPr fontId="4" type="noConversion"/>
  </si>
  <si>
    <t xml:space="preserve">
</t>
    <phoneticPr fontId="4" type="noConversion"/>
  </si>
  <si>
    <t xml:space="preserve">
</t>
    <phoneticPr fontId="4" type="noConversion"/>
  </si>
  <si>
    <t>Als Gegenleistung für den Zugang und die Nutzung der Liste und / oder einem beliebigen Werkzeug willigt der Nutzer hiermit ein und wird: (a) EICC und GeSI, sowie ihre jeweiligen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EICC und / oder GeSI sowie ihre jeweiligen Führungskräfte, Direktoren, Vertreter, Angestellten, Freiwilligen, Vertreter, Auftragnehmer, Nachfolgern und Bevollmächtigten, die sich aus der Nutzung der Liste oder eines Werkzeugs resultieren nicht erheben und stimmen zu (b) EICC und GeSI, sowie ihre jeweiligen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zuhalten.</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</si>
  <si>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</si>
  <si>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</si>
  <si>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</si>
  <si>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</si>
  <si>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</si>
  <si>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</si>
  <si>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</si>
  <si>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</si>
  <si>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</si>
  <si>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Si prega di rispondere "SI" o "NO". Inserire i commenti se necessario</t>
  </si>
  <si>
    <t>B. Si prega di rispondere "SI" o "NO". Inserire il link al sito internet nella sezione Commenti.</t>
  </si>
  <si>
    <t>Provide % of completeness of supplier's smelter information on Declaration tab cell D50</t>
    <phoneticPr fontId="29"/>
  </si>
  <si>
    <t>Provide % of completeness of supplier's smelter information on Declaration tab cell D51</t>
    <phoneticPr fontId="29"/>
  </si>
  <si>
    <t>Provide % of completeness of supplier's smelter information on Declaration tab cell D52</t>
    <phoneticPr fontId="29"/>
  </si>
  <si>
    <t>Provide % of completeness of supplier's smelter information on Declaration tab cell D53</t>
    <phoneticPr fontId="29"/>
  </si>
  <si>
    <t>Condizioni Generali In caso di conflitto, la versione inglese del presente modulo sui conflict mineral dovrà essere considerata prevalente.</t>
  </si>
  <si>
    <t>Né EICC né GeSI garantiscono il contenuto della Lista o degli Strumenti. La lista e gli Strumenti sono forniti nella forma e contenuto in cui sono disponibili.EICC e GeSI con la presente negano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</si>
  <si>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EICC e GeSI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</si>
  <si>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</si>
  <si>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</si>
  <si>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phoneticPr fontId="29"/>
  </si>
  <si>
    <t>E. Avete adottato con la dovuta diligenza misure per l'acquisto di metalli da zone senza conflitti?</t>
  </si>
  <si>
    <t>B69</t>
  </si>
  <si>
    <t>B71</t>
  </si>
  <si>
    <t xml:space="preserve">G. 您是否有要求您的供应商提供冶炼厂的名字？ </t>
  </si>
  <si>
    <t xml:space="preserve">G. Demandez-vous les noms des fonderies à vos fournisseurs ? </t>
  </si>
  <si>
    <t xml:space="preserve">G. Pides  el nombre de los fundidores a tu proveedores? </t>
  </si>
  <si>
    <t>B73</t>
  </si>
  <si>
    <t>B75</t>
  </si>
  <si>
    <t xml:space="preserve">I. Votre processus de vérification inclut-il la gestion des actions correctives ? </t>
  </si>
  <si>
    <t>B77</t>
  </si>
  <si>
    <t xml:space="preserve">J. 귀사는 미국 증권거래위원회가 요구하는 분쟁광물 사용 공개조건 사항에 적용됩니까? </t>
  </si>
  <si>
    <t xml:space="preserve">J. Etes-vous assujetti à la règle de divulgation de la SEC concernant les minerais de conflit ? </t>
  </si>
  <si>
    <t xml:space="preserve">J. Unterliegt Ihre Firma den Offenlegungspflichten der SEC im Bezug auf Konfliktmineralien? </t>
  </si>
  <si>
    <t xml:space="preserve">Tantalum  </t>
  </si>
  <si>
    <t>タンタル</t>
  </si>
  <si>
    <t xml:space="preserve">탄탈륨  </t>
  </si>
  <si>
    <t xml:space="preserve">Tantale  </t>
  </si>
  <si>
    <t xml:space="preserve">Tantal  </t>
  </si>
  <si>
    <t xml:space="preserve">Tantalio  </t>
  </si>
  <si>
    <t xml:space="preserve">Tin  </t>
  </si>
  <si>
    <t>錫</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</si>
  <si>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</si>
  <si>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</si>
  <si>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</si>
  <si>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</si>
  <si>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</si>
  <si>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</si>
  <si>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</si>
  <si>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</si>
  <si>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</si>
  <si>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</si>
  <si>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</si>
  <si>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タングステン</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</si>
  <si>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</si>
  <si>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</si>
  <si>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</si>
  <si>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</si>
  <si>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</si>
  <si>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</si>
  <si>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</si>
  <si>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</si>
  <si>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</si>
  <si>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</si>
  <si>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</si>
  <si>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</si>
  <si>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</si>
  <si>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</si>
  <si>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</si>
  <si>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</si>
  <si>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</si>
  <si>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</si>
  <si>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</si>
  <si>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</si>
  <si>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</si>
  <si>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</si>
  <si>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</si>
  <si>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phoneticPr fontId="4" type="noConversion"/>
  </si>
  <si>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</si>
  <si>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</si>
  <si>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</si>
  <si>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</si>
  <si>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</si>
  <si>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</si>
  <si>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</si>
  <si>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</si>
  <si>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</si>
  <si>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</si>
  <si>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</si>
  <si>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</si>
  <si>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</si>
  <si>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 xml:space="preserve">
</t>
    <phoneticPr fontId="29"/>
  </si>
  <si>
    <t>comment1</t>
    <phoneticPr fontId="29"/>
  </si>
  <si>
    <t>comment for remaining</t>
    <phoneticPr fontId="29"/>
  </si>
  <si>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</si>
  <si>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</si>
  <si>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</si>
  <si>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</si>
  <si>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</si>
  <si>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</si>
  <si>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OPM</t>
  </si>
  <si>
    <t>Zhongyuan Gold Smelter of Zhongjin Gold Corporation</t>
  </si>
  <si>
    <t>CID002500</t>
  </si>
  <si>
    <t>CID002011</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</si>
  <si>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</si>
  <si>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</si>
  <si>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</si>
  <si>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</si>
  <si>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</si>
  <si>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</si>
  <si>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</si>
  <si>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</si>
  <si>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</si>
  <si>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</si>
  <si>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</si>
  <si>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</si>
  <si>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Anweisungen für das Ausfüllen der sieben Due Diligence Fragen (Zeilen 24 - 65).
Antworten bitte nur in englischer Sprache eingeben.</t>
  </si>
  <si>
    <t>Manche Unternehmen benötigen eine Begründung für eine "Nein" -Antwort im Kommentarfeld</t>
  </si>
  <si>
    <t>Anweisungen zum Ausfüllen der Fragen A - J. (Zeilen 69 - 87).  Fragen A bis J sind erforderlich, wenn die Antwort auf die Frage 1 oder 2  "Ja"  für irgendein Metall ist.
Antworten bitte nur in englischer Sprache eingeben.</t>
  </si>
  <si>
    <t>C. Antworten Sie bitte mit "Ja" oder "Nein".  Kommentare falls erforderlich. Siehe Definitionen Arbeitsblatt für die Definition der "Demokratischen Republik Kongo Konflikt -frei".</t>
  </si>
  <si>
    <t>E. Antworten Sie bitte mit "Ja" oder "Nein", um offenlegen, ob Ihr Unternehmen die notwendigen Sorgfaltspflichten bzgl. der Konflikt Mineralien Lieferkette implementiert hat.  Diese Erklärung ist nicht dazu bestimmt, die Einzelheiten der Sorgfaltspflichten offenzulegen, sondern zu zeigen, dass ein Unternehmen die notwendigen Sorgfaltspflichten implemntiert hat. Die Aspekte der zulässigen notwendigen Sorgfaltspflichten Maßnahmen werden durch den Anforderer und den Lieferanten bestimmt.
Beispiele für die Due Diligence Maßnahmen können unter anderem sein: Kommunikation und die Einbindung ihrer Erwartungen an die Lieferanten auf eine konflikt-freie Mineralien Lieferkette chain in Verträge (soweit möglich) , Identifizierung und Bewertung von Risiken in der Lieferkette, Gestaltung und Umsetzung einer Strategie zur Reaktion auf identifizierte Risiken, überprüfen ob ihre direkten Lieferant die Einhaltung der DRC konflikt-frei Politik usw.  Die Überprüfung der Beispiele für notwendige Sorgfaltspflichten stehen im Einklang mit den Leitlinien der international anerkannten OECD-Leitlinien.</t>
  </si>
  <si>
    <t>H. Antworten Sie bitte mit "Ja" oder "Nein".  In der Spalte "Kommentare" können Sie zusätzliche Informationen über ihre Vorgehensweise eintragen. Beispiele können sein:
" 3rd Party Audit" - Audits vor Ort bei Lieferanten durch unabhängige Dritte.
"Nur Überprüfung der Dokumentation" - eine Überprüfung der vom Lieferanten vorgelegten Nachweise und Dokumentationen erfolgt durch unabhängige Dritte und/oder ihre Mitarbeiter.
"Interne Revision" - Prüfungen vor Ort, durchgeführt von firmeneigenem Personal beim Lieferanten.</t>
  </si>
  <si>
    <t>I. Bitte mit "Ja" oder "Nein" antworten. Falls "Ja", beschreiben Sie bitte, wie Sie den Prozess der korrektiven Maßnahmen ausführen.</t>
  </si>
  <si>
    <t>Anleitung zum Ausfüllen des Reiters "Smelter List". Bitte machen Sie ihre Angaben nur in englischer Sprache.</t>
  </si>
  <si>
    <t>Diese Vorlage ermöglicht die Identifikation der Schmelzer  mit der Schmelzer Referenzliste. Die Spalten B, C, D und E müssen  in der Reihenfolge von links nach rechts ausgefüllt werden, um die Schmelzer Referenzliste Funktionen zu nutzen.
 Verwenden Sie eine separate Zeile für jedes Metall / Hütte / Land-Kombination</t>
  </si>
  <si>
    <t>15. Kommt 100% des Rohstoffes des Schmelzers aus Recycling oder Schrott? Bitte antworten Sie mit "Ja", wenn die Schmelzanlage für die Verhüttungsprozesse nur recyceltes Material oder Schrott verwendet. Falls nicht, antworten Sie mit  "Nein".</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</si>
  <si>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</si>
  <si>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</si>
  <si>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</si>
  <si>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</si>
  <si>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</si>
  <si>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</si>
  <si>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Das Konfliktfreie Schmelzer Programm (CFSP) ist ein Programm, das die EICC und GeSI entwickelt haben, damit Unternehmen die verantwortlichen Quellen für die Beschaffung von Metallen überprüfen können. Weitere Einzelheiten über die GASP finden Sie hier: http://www.conflictfreesourcing.org/conflict-free-smelter-program/.</t>
  </si>
  <si>
    <t>Gegründet im Jahr 2008 von den Mitgliedern der Electronic Industry Citizenship Coalition und der Global e-Sustainability Initiative die Konfliktfreie Anwendungsverteilung Sourcing Initiative hat sich zu einem der am meisten verwendete und respektiert Ressourcen für Unternehmen Adressen Konflikt Mineralien Fragen in Ihre Supply Chains. Mehr als 150 Unternehmen aus sieben verschiedenen Branchen nehmen an der CFSI heute teil und tragen einen Beitrag zu einer Reihe von Tools und Ressourcen bei, darunter die konfliktfreie  Schmelzer Programm, das Konfliktmineralien Berichtsblatt (CMRT) und Daten und Anfragen aus betroffenen Herkunftsländer und eine Reihe von Leitfäden für Konfliktmineralien Sourcing. Der CFSI veranstaltet auch regelmäßige Workshops bzgl.  Konfliktmineralien und leistet einen Beitrag für die Entwicklung der Politik und Diskussionsrunden mit führenden Organisationen der Zivilgesellschaft und Regierungen. Weitere Informationen finden Sie unter http://www.conflictfreesourcing.org.</t>
  </si>
  <si>
    <t>Eine Gold-Raffinerie ist ein metallurgischer Verarbeiter, der Feingold mit einer Konzentration von 99,5% oder höher aus Gold und goldhaltigen Materialien mit niedrigeren Konzentrationen produziert. Hier finden Sie in der GASP Prüfprotokolle für dieses Metall für eine vollständige Beschreibung: http://www.conflictfreesourcing.org/audit-protocols-procedures/.</t>
  </si>
  <si>
    <t>In Bezug auf Schmelzer Audits, welche eine "unabhängige Prüfung im privaten Sektor" auch bekannt als "unabhängige Prüfungsgesellschaft" ist,  welche kompetent bei der Bewertung der Hüttenwerke und Raffinerien Material Rückverfolgbarkeit gegen die Normen der GASP oder eine gleichwertiger Prüfprotokolle sind. Aus Gründen der Neutralität und Objektivität dieser Organisation und ihrer Mitglieder des Prüfungsteams dürfen diese keine Interessenskonflikte mit der geprüften Stelle haben.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</si>
  <si>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</si>
  <si>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Taos,N. M.  Washington, D.C.,USA, Stockholm, Schweden, Moskau, Russland, Bangalor, Indien,Bangkok, Thailand, und Shanghai, Shenzhen, Chengdu,Suzhou und Peking, China.</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</si>
  <si>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</si>
  <si>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._x000D_
_x000D_
BEACHTEN SIE: Das Konflikmineral muss im Produkt enthalten sein._x000D_
_x000D_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</si>
  <si>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</si>
  <si>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</si>
  <si>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GASP Auditprotokoll eine vollständige Beschreibung für dieses Metall: http://www.conflictfreesourcing.org/audit-protocols-procedures/.</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</si>
  <si>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GASP Auditprotokoll eine vollständige Beschreibung für dieses Metall: http://www.conflictfreesourcing.org/audit-protocols-procedures/.</t>
  </si>
  <si>
    <t>Der Zweck dieses Dokuments ist die Erfassung von Beschaffungsinformationen für Zinn, Tantal, Wolfram und Gold, welche in Produkten genutzt werden.</t>
  </si>
  <si>
    <t>Alte Schmelzer-ID</t>
  </si>
  <si>
    <t>Neue Schmelzer-ID</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</si>
  <si>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</si>
  <si>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</si>
  <si>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</si>
  <si>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</si>
  <si>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</si>
  <si>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</si>
  <si>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</si>
  <si>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</si>
  <si>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</si>
  <si>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CFSI website: (www.conflictfreesourcing.org)
Schulung und Beratung, Vorlagen, Konfliktfreie Metalle, konforme Schmelzhütten Liste</t>
  </si>
  <si>
    <t>* Im Jahr 2010 wurde die US-Dodd-Frank Act  zum Thema "Conflict Minerals" verabschiedet, die aus der Demokratischen Republik Kongo (DRK) oder angrenzenden Ländern stammen. Die SEC veröffentlicht endgültige Vorschriften im Zusammenhang mit der Unterrichtung über die Ursache von Konfliktmineralien durch US-amerikanische börsennotierte Unternehmen (siehe die Regeln am http://www.sec.gov/rules/final/2012/34-67716.pdf).  Die Regeln der OECD-Due Diligence Guidance for Responsible Supply Chains für Mineralien aus Konflikt- und mit hohem Risiko verbundenen Bereichen, (http://www.oecd.org/dataoecd/62/30/46740847.pdf), schaffen Richtlinien für Lieferanten im Rahmen von Due Diligence und Managementsystemen.  ** Siehe Informationen über die Konfliktfreie Anwendungsverteilung Sourcing Initiative (www.conflictfreesourcing.org).</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</si>
  <si>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</si>
  <si>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</si>
  <si>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 xml:space="preserve">Das konfliktfreie Schmelzhütten-Programm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Electronic Industry Citizenship Coalition Incorporated, einer Delaware Nichtaktiengesellschaft ("EICC"), oder der Global e-Sustainability Inititiative, einer belgischen gemeinnützigen Organisation ("GeSI").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</si>
  <si>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Weder EICC noch GeSI machen keine Zusicherungen oder geben Gewährleistungen in Bezug auf die Liste oder einem der Werkzeuge. Die Liste und Werkzeuge basieren auf einer "wie vorgestellt" und "wie verfügbar" Weise. EICC und GeSI lehnen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</si>
  <si>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</si>
  <si>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</si>
  <si>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</si>
  <si>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</si>
  <si>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</si>
  <si>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</si>
  <si>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Eine eindeutige ID-Nummer der CFSI bestimmt Unternehmen, die von Mitgliedern der Lieferkette als Schmelzhütten oder Raffinerien gemeldet  wurden, ungeachtet dessen ob sie überprüft wurden, die Eigenschaften der Schmelzhütten oder Raffinerien im Sinne der GASP(CFSP) 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</si>
  <si>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GASP Auditprotokoll eine vollständige Beschreibung für dieses Metall: http://www.conflictfreesourcing.org/audit-protocols-procedures/.</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</si>
  <si>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</si>
  <si>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</si>
  <si>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</si>
  <si>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</si>
  <si>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</si>
  <si>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</si>
  <si>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</si>
  <si>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 xml:space="preserve">钨 Tungsten </t>
  </si>
  <si>
    <t xml:space="preserve">金 Gold </t>
  </si>
  <si>
    <t xml:space="preserve">锡 Tin </t>
  </si>
  <si>
    <t xml:space="preserve">钽 Tantalum </t>
  </si>
  <si>
    <t>E. Haben Sie angemesse Prüfmaßnahmen für konfliktfreie Beschaffung eingeführt?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</si>
  <si>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</si>
  <si>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</si>
  <si>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</si>
  <si>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</si>
  <si>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</si>
  <si>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</si>
  <si>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</si>
  <si>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CV Gita Pesona</t>
  </si>
  <si>
    <t>CID000306</t>
  </si>
  <si>
    <t>CID000307</t>
  </si>
  <si>
    <t>CID000309</t>
  </si>
  <si>
    <t>PT Panca Mega Persada</t>
  </si>
  <si>
    <t>CID001457</t>
  </si>
  <si>
    <t>PT Sumber Jaya Indah</t>
  </si>
  <si>
    <t>CID001471</t>
  </si>
  <si>
    <t>Advanced Chemical Company</t>
  </si>
  <si>
    <t>CID000015</t>
  </si>
  <si>
    <t>Fidelity Printers and Refiners Ltd.</t>
  </si>
  <si>
    <t>CID002515</t>
  </si>
  <si>
    <t>KGHM Polska Miedź Spółka Akcyjna</t>
  </si>
  <si>
    <t>CID002511</t>
  </si>
  <si>
    <t>CID001056</t>
  </si>
  <si>
    <t>CID002509</t>
  </si>
  <si>
    <t>Republic Metals Corporation</t>
  </si>
  <si>
    <t>CID002510</t>
  </si>
  <si>
    <t>CID001736</t>
  </si>
  <si>
    <t>Singway Technology Co., Ltd.</t>
  </si>
  <si>
    <t>CID002516</t>
  </si>
  <si>
    <t>D Block Metals, LLC</t>
  </si>
  <si>
    <t>CID002504</t>
  </si>
  <si>
    <t>CID002505</t>
  </si>
  <si>
    <t>CID002512</t>
  </si>
  <si>
    <t>CID002506</t>
  </si>
  <si>
    <t>CID002507</t>
  </si>
  <si>
    <t>CID002508</t>
  </si>
  <si>
    <t>CV Venus Inti Perkasa</t>
  </si>
  <si>
    <t>CID002455</t>
  </si>
  <si>
    <t>O.M. Manufacturing Philippines, Inc.</t>
  </si>
  <si>
    <t>CID002517</t>
  </si>
  <si>
    <t>PT ATD Makmur Mandiri Jaya</t>
  </si>
  <si>
    <t>CID002503</t>
  </si>
  <si>
    <t>PT Inti Stania Prima</t>
  </si>
  <si>
    <t>CID002530</t>
  </si>
  <si>
    <t>PT Tirus Putra Mandiri</t>
  </si>
  <si>
    <t>CID002478</t>
  </si>
  <si>
    <t>CID002479</t>
  </si>
  <si>
    <t>Asia Tungsten Products Vietnam Ltd.</t>
  </si>
  <si>
    <t>CID002502</t>
  </si>
  <si>
    <t>Chenzhou Diamond Tungsten Products Co., Ltd.</t>
  </si>
  <si>
    <t>CID002513</t>
  </si>
  <si>
    <t>Dayu Jincheng Tungsten Industry Co., Ltd.</t>
  </si>
  <si>
    <t>CID002518</t>
  </si>
  <si>
    <t>Ganzhou Yatai Tungsten Co., Ltd.</t>
  </si>
  <si>
    <t>CID002536</t>
  </si>
  <si>
    <t>Jiangxi Xiushui Xianggan Nonferrous Metals Co., Ltd.</t>
  </si>
  <si>
    <t>CID002535</t>
  </si>
  <si>
    <t>JSC Uralelectromed</t>
  </si>
  <si>
    <t>Samduck Precious Metals</t>
  </si>
  <si>
    <t>CID001555</t>
  </si>
  <si>
    <t>CID000402</t>
  </si>
  <si>
    <t>Global Advanced Metals Aizu</t>
  </si>
  <si>
    <t>CID002558</t>
  </si>
  <si>
    <t>Global Advanced Metals Boyertown</t>
  </si>
  <si>
    <t>CID002557</t>
  </si>
  <si>
    <t>H.C. Starck Co., Ltd.</t>
  </si>
  <si>
    <t>CID002544</t>
  </si>
  <si>
    <t>H.C. Starck GmbH Goslar</t>
  </si>
  <si>
    <t>CID002545</t>
  </si>
  <si>
    <t>H.C. Starck GmbH Laufenburg</t>
  </si>
  <si>
    <t>CID002546</t>
  </si>
  <si>
    <t>H.C. Starck Hermsdorf GmbH</t>
  </si>
  <si>
    <t>CID002547</t>
  </si>
  <si>
    <t>H.C. Starck Inc.</t>
  </si>
  <si>
    <t>CID002548</t>
  </si>
  <si>
    <t>H.C. Starck Ltd.</t>
  </si>
  <si>
    <t>CID002549</t>
  </si>
  <si>
    <t>H.C. Starck Smelting GmbH &amp; Co.KG</t>
  </si>
  <si>
    <t>CID002550</t>
  </si>
  <si>
    <t>KEMET Blue Metals</t>
  </si>
  <si>
    <t>CID002539</t>
  </si>
  <si>
    <t>Plansee SE Liezen</t>
  </si>
  <si>
    <t>CID002540</t>
  </si>
  <si>
    <t>Plansee SE Reutte</t>
  </si>
  <si>
    <t>CID002556</t>
  </si>
  <si>
    <t>Gejiu Kai Meng Industry and Trade LLC</t>
  </si>
  <si>
    <t>H.C. Starck GmbH</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</si>
  <si>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</si>
  <si>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</si>
  <si>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</si>
  <si>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</si>
  <si>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</si>
  <si>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</si>
  <si>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</si>
  <si>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</si>
  <si>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KEMET Blue Powder</t>
  </si>
  <si>
    <t>CID002568</t>
  </si>
  <si>
    <t>Sheets</t>
  </si>
  <si>
    <r>
      <t>中文</t>
    </r>
    <r>
      <rPr>
        <sz val="11"/>
        <rFont val="Verdana"/>
        <family val="2"/>
      </rPr>
      <t xml:space="preserve"> Chinese</t>
    </r>
  </si>
  <si>
    <r>
      <t>日本語</t>
    </r>
    <r>
      <rPr>
        <sz val="11"/>
        <rFont val="Verdana"/>
        <family val="2"/>
      </rPr>
      <t xml:space="preserve"> Japanese</t>
    </r>
  </si>
  <si>
    <r>
      <t xml:space="preserve">2010年通过的《多德—弗兰克华尔街金融改革与消费者保护法》关注来源于由刚果民主共和国（DRC）或邻近国家的“冲突矿产”。 美国证劵交易所公布的最终规则要求所有的美国上市公司披露冲突矿产来源。（规则详情请参考http://www.sec.gov/rules/final/2012/34-67716.pdf）该规则的修订参考了经济合作与发展组织（OECD）针对“责任供应链中来自受冲突影响地区及高风险地区的矿产”所编写的审查鉴定指引（http://www.oecd.org/dataoecd/62/30/46740847.pdf)。指引明确了供应商如何针对冲突矿产修订方针政策，建立审查框架和管理体系。   </t>
    </r>
    <r>
      <rPr>
        <vertAlign val="superscript"/>
        <sz val="11"/>
        <rFont val="Calibri"/>
        <family val="2"/>
      </rPr>
      <t>**</t>
    </r>
    <r>
      <rPr>
        <sz val="11"/>
        <rFont val="Calibri"/>
        <family val="2"/>
      </rPr>
      <t xml:space="preserve"> 相关信息请见“无冲突采购倡议”(www.conflictfreesourcing.org)</t>
    </r>
  </si>
  <si>
    <r>
      <t xml:space="preserve">E. 请回答是(Yes)或不是(No)来申报贵公司是否有对冲突矿产采购进行审查鉴定。 申报无需提供审查鉴定的细则， 仅是报告有否曾做过审查鉴定。审查鉴定方法能否被接受是由提要求者和供应商共同决定的。                           </t>
    </r>
    <r>
      <rPr>
        <sz val="11"/>
        <rFont val="Calibri"/>
        <family val="2"/>
      </rPr>
      <t xml:space="preserve">。                                       审查鉴定方法的例子可能有：客户与供应商的合同或其它文件表明客户对其供应链中不使用冲突矿产的期望、识别与评估供应链的风险、就识别出的风险制定并实施的策略、核查直接供应商遵守无刚果民主共和国冲突（DRC conflict-free）政策的情况， 等等。 这些审查鉴定方法的例子均符合相关指引，其中包括受国际认可的组织经济合作与发展（OECD)指引。 </t>
    </r>
  </si>
  <si>
    <r>
      <t xml:space="preserve">H. 请回答是(Yes)或不是(No)。在注释栏贵公司可以填写更多关于实施方法的信息。 可能的例子会有：                                     </t>
    </r>
    <r>
      <rPr>
        <sz val="11"/>
        <rFont val="Calibri"/>
        <family val="2"/>
      </rPr>
      <t xml:space="preserve">“                                     “第三方审核”- 由独立的第三方对供应商进行现场审核。                               “只进行文件查阅”- 由独立的第三方或贵公司人员对供应商提交的记录、文件进行查阅。     “内部审核”- 由贵公司的人员对供应商进行现场审核。 </t>
    </r>
  </si>
  <si>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</si>
  <si>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En ce qui concerne les audits de fonderies, un "cabinet d'audit indépendant du secteur privé" est une entreprise privée compétente pour évaluer la traçabilité des matériaux utilisés par un fondeur ou un affineur par rapport aux normes du CFSP ou de protocoles d'audit équivalents. Pour être neutre et impartiale, cette organisation et ses auditeurs ne doivent avoir aucun conflit d'intérêt avec l'audité.</t>
  </si>
  <si>
    <r>
      <t>Un fondeur ou affineur est une entreprise qui achète et traite du</t>
    </r>
    <r>
      <rPr>
        <sz val="11"/>
        <rFont val="Calibri"/>
        <family val="2"/>
      </rPr>
      <t xml:space="preserve"> minerai, scories et / ou des matériaux recyclés provenant de fournisseurs de produits recyclés, rebuts de production ou déchets de consommation en métaux affinés ou en métaux contenant des produits intermédiaires.</t>
    </r>
    <r>
      <rPr>
        <sz val="11"/>
        <rFont val="Verdana"/>
        <family val="2"/>
      </rPr>
      <t xml:space="preserve"> Les résultats des traitements peuvent être des métaux,  des poudres, des lingots, des barres, des grains, des oxydes ou des sels pur (99,5% ou plus). Les termes "fondeur" et "affineur" sont utilisés indifféremment dans diverses publications.</t>
    </r>
  </si>
  <si>
    <r>
      <rPr>
        <sz val="11"/>
        <rFont val="Calibri"/>
        <family val="2"/>
      </rPr>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t>
    </r>
    <r>
      <rPr>
        <sz val="11"/>
        <rFont val="Verdana"/>
        <family val="2"/>
      </rPr>
      <t>. Reportez-vous au protocole de vérification du CFSP pour ce métal pour une description complète: http://www.conflictfreesourcing.org/audit-protocols-procedures/ .</t>
    </r>
  </si>
  <si>
    <r>
      <t>公司名称（</t>
    </r>
    <r>
      <rPr>
        <vertAlign val="superscript"/>
        <sz val="11"/>
        <rFont val="Calibri"/>
        <family val="2"/>
      </rPr>
      <t>*</t>
    </r>
    <r>
      <rPr>
        <sz val="11"/>
        <rFont val="Verdana"/>
        <family val="2"/>
      </rPr>
      <t>）：</t>
    </r>
  </si>
  <si>
    <t>B10A</t>
  </si>
  <si>
    <t>B10C</t>
  </si>
  <si>
    <r>
      <t>范围描述 (</t>
    </r>
    <r>
      <rPr>
        <vertAlign val="superscript"/>
        <sz val="11"/>
        <rFont val="Calibri"/>
        <family val="2"/>
      </rPr>
      <t>*</t>
    </r>
    <r>
      <rPr>
        <sz val="11"/>
        <rFont val="Verdana"/>
        <family val="2"/>
      </rPr>
      <t>):</t>
    </r>
  </si>
  <si>
    <t>B10B</t>
  </si>
  <si>
    <r>
      <rPr>
        <sz val="11"/>
        <rFont val="宋体"/>
      </rPr>
      <t>联系人姓名</t>
    </r>
    <r>
      <rPr>
        <sz val="11"/>
        <rFont val="Verdana"/>
        <family val="2"/>
      </rPr>
      <t xml:space="preserve"> (*):</t>
    </r>
  </si>
  <si>
    <r>
      <rPr>
        <sz val="11"/>
        <rFont val="宋体"/>
      </rPr>
      <t>联系人电邮地址</t>
    </r>
    <r>
      <rPr>
        <sz val="11"/>
        <rFont val="Verdana"/>
        <family val="2"/>
      </rPr>
      <t xml:space="preserve"> (*):</t>
    </r>
  </si>
  <si>
    <r>
      <rPr>
        <sz val="11"/>
        <rFont val="宋体"/>
      </rPr>
      <t>联系人电话</t>
    </r>
    <r>
      <rPr>
        <sz val="11"/>
        <rFont val="Verdana"/>
        <family val="2"/>
      </rPr>
      <t xml:space="preserve"> (*):</t>
    </r>
  </si>
  <si>
    <r>
      <rPr>
        <sz val="11"/>
        <rFont val="宋体"/>
      </rPr>
      <t>授权人姓名</t>
    </r>
    <r>
      <rPr>
        <sz val="11"/>
        <rFont val="Verdana"/>
        <family val="2"/>
      </rPr>
      <t xml:space="preserve"> (*):</t>
    </r>
  </si>
  <si>
    <r>
      <rPr>
        <sz val="11"/>
        <rFont val="宋体"/>
      </rPr>
      <t>授权人职务</t>
    </r>
    <r>
      <rPr>
        <sz val="11"/>
        <rFont val="Verdana"/>
        <family val="2"/>
      </rPr>
      <t>:</t>
    </r>
  </si>
  <si>
    <r>
      <rPr>
        <sz val="11"/>
        <rFont val="宋体"/>
      </rPr>
      <t>授权人电邮地址</t>
    </r>
    <r>
      <rPr>
        <sz val="11"/>
        <rFont val="Verdana"/>
        <family val="2"/>
      </rPr>
      <t xml:space="preserve"> (*):</t>
    </r>
  </si>
  <si>
    <r>
      <rPr>
        <sz val="11"/>
        <rFont val="宋体"/>
      </rPr>
      <t>授权人电话</t>
    </r>
    <r>
      <rPr>
        <sz val="11"/>
        <rFont val="Verdana"/>
        <family val="2"/>
      </rPr>
      <t xml:space="preserve"> (*):</t>
    </r>
  </si>
  <si>
    <r>
      <rPr>
        <sz val="11"/>
        <rFont val="宋体"/>
      </rPr>
      <t>授权日期</t>
    </r>
    <r>
      <rPr>
        <sz val="11"/>
        <rFont val="Verdana"/>
        <family val="2"/>
      </rPr>
      <t xml:space="preserve"> (*):</t>
    </r>
  </si>
  <si>
    <r>
      <t>金属 （</t>
    </r>
    <r>
      <rPr>
        <vertAlign val="superscript"/>
        <sz val="11"/>
        <rFont val="Calibri"/>
        <family val="2"/>
      </rPr>
      <t>*</t>
    </r>
    <r>
      <rPr>
        <sz val="11"/>
        <rFont val="Calibri"/>
        <family val="2"/>
      </rPr>
      <t>）</t>
    </r>
  </si>
  <si>
    <r>
      <t>冶炼厂参考目录 （</t>
    </r>
    <r>
      <rPr>
        <vertAlign val="superscript"/>
        <sz val="11"/>
        <rFont val="Calibri"/>
        <family val="2"/>
      </rPr>
      <t>*</t>
    </r>
    <r>
      <rPr>
        <sz val="11"/>
        <rFont val="Calibri"/>
        <family val="2"/>
      </rPr>
      <t>)</t>
    </r>
  </si>
  <si>
    <r>
      <t>冶炼工厂名称 (</t>
    </r>
    <r>
      <rPr>
        <vertAlign val="superscript"/>
        <sz val="11"/>
        <rFont val="Calibri"/>
        <family val="2"/>
      </rPr>
      <t>*</t>
    </r>
    <r>
      <rPr>
        <sz val="11"/>
        <rFont val="Calibri"/>
        <family val="2"/>
      </rPr>
      <t>)</t>
    </r>
  </si>
  <si>
    <r>
      <t>冶炼工厂地址（国家） (</t>
    </r>
    <r>
      <rPr>
        <vertAlign val="superscript"/>
        <sz val="11"/>
        <rFont val="Calibri"/>
        <family val="2"/>
      </rPr>
      <t>*</t>
    </r>
    <r>
      <rPr>
        <sz val="11"/>
        <rFont val="Calibri"/>
        <family val="2"/>
      </rPr>
      <t>)</t>
    </r>
  </si>
  <si>
    <r>
      <t>制造商产品序号（</t>
    </r>
    <r>
      <rPr>
        <vertAlign val="superscript"/>
        <sz val="11"/>
        <rFont val="Calibri"/>
        <family val="2"/>
      </rPr>
      <t>*</t>
    </r>
    <r>
      <rPr>
        <sz val="11"/>
        <rFont val="Calibri"/>
        <family val="2"/>
      </rPr>
      <t>）</t>
    </r>
  </si>
  <si>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</si>
  <si>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</si>
  <si>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这七个问题明确了每种金属的用途、原产地和采购识别信息。这些问题旨在收集关于公司产品中 3TG 使用情况的信息，以便可以确定法规适用情况。答题内容必须和在公司资料部分中所选择的”申报范围”相对应。此部分中的答题内容可用于确定 3TG 报告的使用情况和完整性。</t>
  </si>
  <si>
    <t>これらの7つの質問は各金属に関する使用法、原産地、調達先を明確にするものです。質問は、法規制の適用性を判定できるように御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</si>
  <si>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r>
      <t xml:space="preserve">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t>
    </r>
    <r>
      <rPr>
        <b/>
        <sz val="11"/>
        <rFont val="Calibri"/>
        <family val="2"/>
      </rPr>
      <t>NOTE: Le minerai de conflit doit être contenu dans le produit pour être nécessaire à la fonctionalité d'un produit.</t>
    </r>
    <r>
      <rPr>
        <sz val="11"/>
        <rFont val="Verdana"/>
        <family val="2"/>
      </rPr>
      <t xml:space="preserve">
*(56296 Federal Register / Vol. 77, No. 177 / Wednesday, September 12, 2012 / Rules and Regulations)</t>
    </r>
  </si>
  <si>
    <r>
      <t>Les produits recyclés, rebuts de production ou déchets de consommation</t>
    </r>
    <r>
      <rPr>
        <sz val="11"/>
        <rFont val="Calibri"/>
        <family val="2"/>
      </rPr>
      <t xml:space="preserve"> </t>
    </r>
    <r>
      <rPr>
        <sz val="11"/>
        <rFont val="Verdana"/>
        <family val="2"/>
      </rPr>
      <t>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r>
  </si>
  <si>
    <t>Answer the following questions 1 - 7 based on the declaration scope indicated above</t>
  </si>
  <si>
    <t>For each of the seven required questions, provide an answer for each metal using the pull down menu selections.The questions in this section must be completed for all 3TG. If the response for a given metal to questions 1 and/or question 2 is positive, then  the subsequent questions shall be completed for that metal and the following due diligence questions (A to J) shall be completed about the company’s overall due diligence program.</t>
  </si>
  <si>
    <t>对于七个必答问题中的每个问题，使用下拉菜单选项提供每种金属的答复。必须为所有 3TG 完成此部分中的问题。如果给定金属的问题 1 和/或问题 2 答复是肯定的，则应完成该金属的后续问题，而且应完成关于公司的总体审核鉴定计划的后续审核鉴定问题（A 至 J）。</t>
  </si>
  <si>
    <t>7つの各質問には、各金属それぞれについてドロップダウンメニューから回答を選択してください。このセクションでの質問では、3TG全てについて記入する必要があります。ある金属に関する質問1および／又は質問2への回答が「はい」の場合は、その金属について以降の質問にも記入し、御社のデューデリジェンスプログラム全体に関する下記のデューデリジェンス関連の質問（A～J）にも記入する必要があります。</t>
  </si>
  <si>
    <t xml:space="preserve">4. This is a declaration that identifies whether 3TGs contained in the product(s) necessary to the functionality of that product(s) originate from recycled or scrap sources. 
The answer to this query shall be "yes", "no", or "unknown". This question is mandatory for a specific metal if the response to Question 1 or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</si>
  <si>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4. 此申报确定存在于产品中且对于该产品的功能有必要的 3TG 是否来自回收料或报废料。
以“是”、“否”或“不知道”来答复此问题。如果对问题 1 或问题 2 就特定金属的答复为“是”，必须为该金属回答此问题。
答复“是”表示 100% 的 3TG 来自回收料或报废料。答复“否”表示部分 3TG 不是来自回收料或报废料。答复“不知道”表示使用者不知道 100% 的 3TG 是否来自回收料或报废料。</t>
  </si>
  <si>
    <t>4.  これは、製品の機能性に必要であるためにその製品中に含まれる3TGが、リサイクル業者又はスクラップサプライヤーから調達されているかどうかを示す申告です。
「Yes（はい）」「No（いいえ）」又は「Unknown（不明）」で回答してください。この質問は、質問1又は2の回答が「Yes（はい）」の金属については必須となります。
「Yes（はい）」とは、紛争金属の全てをリサイクル業者又はスクラップサプライヤーから調達していることを意味します。「No（いいえ）」とは、3TGの一部はリサイクル業者又はスクラップサプライヤーから調達していないことを意味します。「Unknown（不明）」とは、3TGの全てがリサイクル業者又はスクラップサプライヤーから調達されているかどうかをユーザーが把握していないことを意味します。</t>
  </si>
  <si>
    <t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oder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</si>
  <si>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5. This is a declaration to determine whether a company has received conflict minerals disclosures from all direct suppliers reasonably believed to be providing 3TGs contained in the products covered by the scope of this declaration. Permissible responses to this question are:
­ Yes, 100%
­ No, but greater than 75%
­ No, but greater than 50%
­ No, but greater than 25%
­ No, but less than 25%
­ None
This question is mandatory for a specific metal if the response to Question 1 or 2 is “Yes” for that metal.</t>
  </si>
  <si>
    <t>5. 此申报是要确定公司是否已经从合理相信提供本申报范围中的产品中含有的 3TG 的所有直接供应商得到冲突矿产披露。本问题的允许答复有：
- 是，100%
- 不是，但多于 75%
- 不是，但多于50%
- 不是，但多于 25%
- 不是，但小于 25%
- 没有
如果对问题 1 或问题 2 就特定金属的答复为“是”，必须为该金属回答此问题。</t>
  </si>
  <si>
    <t>5.  これは、企業が、この申告範囲内の製品に含まれる3TGを供給すると合理的に考えられる全ての直接サプライヤーから、紛争金属開示情報を受け取ったかどうかを判定する申告です。回答は、以下の中から選択してください。
­ Yes, 100%（はい、100％）
­ No, but greater than 75%（いいえ、しかし75%以上）
­ No, but greater than 50%（いいえ、しかし50%以上）
­ No, but greater than 25%（いいえ、しかし25%以上）
­ No, but less than 25%（いいえ、しかし25%未満）
­ None（ゼロ）
この質問は、質問1又は2の回答が「Yes（はい）」の該当金属には必須となります。</t>
  </si>
  <si>
    <t>5. Diese Erklärung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Ja, 100 %
­ Nein, aber mehr als 75 %
­ Nein, aber mehr als 50 %
­ Nein, aber mehr als 25 %
­ Nein, aber weniger als 25 %
­ Keine
Diese Frage muss für ein bestimmtes Metall beantwortet werden, wenn die Antwort auf Frage 1 oder 2 „Ja“ für dieses Metall lautet.</t>
  </si>
  <si>
    <t>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or 2 is “Yes” for that metal.</t>
  </si>
  <si>
    <t>6. 此问题是要核实供应商是否有理由相信他们已识别出提供此申报涵盖的产品中的 3TG 的所有冶炼厂。本问题的答复有“是”或“否”并就情况说明，如冶炼厂名单。如果对问题 1 或问题 2 就特定金属的答复为“是”，必须为该金属回答此问题。</t>
  </si>
  <si>
    <t>6.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又は2の回答が「Yes（はい）」の金属については必須となります。</t>
  </si>
  <si>
    <t>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or 2 is “Yes” for that metal.</t>
  </si>
  <si>
    <t>7. 此问题是要核实经确定为提供此申报范围涵盖的产品中含有的任何 3TG 的所有冶炼厂是否已在此申报中报告。本问题的答复有“是”或“否”并就情况说明，如冶炼厂名单。如果对问题 1 或问题 2 就特定金属的答复为“是”，必须为该金属回答此问题。</t>
  </si>
  <si>
    <t>D. 此申报是要确定公司要求直接供应商从经过确认的无使用冲突矿产的冶炼厂处采购冲突矿产。以“是”或“否”来答复此问题。此问题必须作答。</t>
  </si>
  <si>
    <t>F. This is a declaration to disclose whether a company requests their supplier to fill out a conflict minerals declaration. The answer to this query shall be "yes" or "no" along with a comment in certain cases, i.e., to provide the format used for collecting information. This question is mandatory.</t>
  </si>
  <si>
    <t>F. 此申报是要披露公司是否要求供应商填写冲突矿产申报。本问题的答复有“是”或“否”并就情况说明，如提供用于收集信息的格式。此问题必须作答。</t>
  </si>
  <si>
    <t>F.  これは、企業がサプライヤーに対して、紛争鉱物申告に記入することを要求しているかどうかを開示する申告です。この質問の回答は「Yes（はい）」又は「No（いいえ）」で、場合によっては情報収集のために使用する形式を提供する目的などで、コメントを伴う場合もあります。この質問への回答は必須です。</t>
  </si>
  <si>
    <t>F. Dies ist eine Erklärung zur Offenlegung, ob ein Unternehmen von seinen Lieferanten verlangt, eine Erklärung zu Konfliktmineralien auszufüllen. Die Antwort auf diese Frage muss „Ja“ oder „Nein“ lauten, zusammen mit einem Kommentar in bestimmten Fällen, d. h. um das Format zur Erhebung von Informationen bereitzustellen. Diese Frage muss beantwortet werden.</t>
  </si>
  <si>
    <t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t>
  </si>
  <si>
    <t>不使用冲突矿产冶炼厂计划 (CFSP) 中的合规冶炼厂目录包含了所有被评估并且符合标准的冶炼厂和精炼厂。其中的标准有不使用冲突矿产冶炼厂计划 (CFSP)、不采购冲突矿产倡议计划 (CFSI) 或其它对等机构计划（如，责任珠宝委员会或伦敦金银市场协会）。如果冶炼厂或精炼厂不在目录内，则表示其未完成 CFSP 评估或不符合 CFSP 标准要求。
要查看经验证符合 CFSP 的冶炼厂和精炼厂目录，请访问 www.conflictfreesourcing.org。</t>
  </si>
  <si>
    <t>コンフリクトフリー製錬業者プログラム(CFSP)適合リストとは、CFSIのプログラムであるCFSP、又は責任あるジュエリー協議会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CFSP監査を完了していないか、又はCFSP基準に準拠していないかのどちらかです。
CFSPに適合していることが検証済みの製錬・精製業者のリストは、www.conflictfreesourcing.orgに掲載されています。</t>
  </si>
  <si>
    <t>1) Is the 3TG intentionally added to your product? (*)</t>
  </si>
  <si>
    <t>2) Is the 3TG necessary to the production of your company’s products and contained in the finished product that your company manufactures or contracts to manufacture?  (*)</t>
  </si>
  <si>
    <t xml:space="preserve">D.  御社は直接サプライヤーに対し、独立民間監査会社の監査プログラムによりデューデリジェンス業務が認証された製錬業者から3TGを調達することを要求していますか？ </t>
  </si>
  <si>
    <t>Smelter Reference List</t>
  </si>
  <si>
    <t>製錬業者参照表</t>
  </si>
  <si>
    <t>제련소 참조 리스트</t>
  </si>
  <si>
    <t>Liste des fonderies référencées</t>
  </si>
  <si>
    <t>Lista de referência de Fundições</t>
  </si>
  <si>
    <t>Schmelzhütten-Referenz-Liste</t>
  </si>
  <si>
    <t>Lista de referencia de fundidores</t>
  </si>
  <si>
    <r>
      <t xml:space="preserve">2. </t>
    </r>
    <r>
      <rPr>
        <sz val="10"/>
        <rFont val="宋体"/>
        <charset val="134"/>
      </rPr>
      <t xml:space="preserve">选择贵公司的申报范围。范围的选项为：
</t>
    </r>
    <r>
      <rPr>
        <sz val="10"/>
        <rFont val="Verdana"/>
        <family val="2"/>
      </rPr>
      <t xml:space="preserve">A. </t>
    </r>
    <r>
      <rPr>
        <sz val="10"/>
        <rFont val="宋体"/>
        <charset val="134"/>
      </rPr>
      <t xml:space="preserve">全公司
</t>
    </r>
    <r>
      <rPr>
        <sz val="10"/>
        <rFont val="Verdana"/>
        <family val="2"/>
      </rPr>
      <t xml:space="preserve">B. </t>
    </r>
    <r>
      <rPr>
        <sz val="10"/>
        <rFont val="宋体"/>
        <charset val="134"/>
      </rPr>
      <t xml:space="preserve">产品（或产品清单）
</t>
    </r>
    <r>
      <rPr>
        <sz val="10"/>
        <rFont val="Verdana"/>
        <family val="2"/>
      </rPr>
      <t xml:space="preserve">C. </t>
    </r>
    <r>
      <rPr>
        <sz val="10"/>
        <rFont val="宋体"/>
        <charset val="134"/>
      </rPr>
      <t>自定义</t>
    </r>
    <r>
      <rPr>
        <sz val="10"/>
        <rFont val="Verdana"/>
        <family val="2"/>
      </rPr>
      <t xml:space="preserve"> 
</t>
    </r>
    <r>
      <rPr>
        <sz val="10"/>
        <rFont val="宋体"/>
        <charset val="134"/>
      </rPr>
      <t>对于</t>
    </r>
    <r>
      <rPr>
        <sz val="10"/>
        <rFont val="Verdana"/>
        <family val="2"/>
      </rPr>
      <t>“</t>
    </r>
    <r>
      <rPr>
        <sz val="10"/>
        <rFont val="宋体"/>
        <charset val="134"/>
      </rPr>
      <t>全公司</t>
    </r>
    <r>
      <rPr>
        <sz val="10"/>
        <rFont val="Verdana"/>
        <family val="2"/>
      </rPr>
      <t>”</t>
    </r>
    <r>
      <rPr>
        <sz val="10"/>
        <rFont val="宋体"/>
        <charset val="134"/>
      </rPr>
      <t>，申报涵盖公司产品或母公司生产的产品物质整体。如果用户在公司级别报告冲突矿产数据，他们将报告关于他们生产的所有产品的冲突矿产数据。
如果选择范围为</t>
    </r>
    <r>
      <rPr>
        <sz val="10"/>
        <rFont val="Verdana"/>
        <family val="2"/>
      </rPr>
      <t>“</t>
    </r>
    <r>
      <rPr>
        <sz val="10"/>
        <rFont val="宋体"/>
        <charset val="134"/>
      </rPr>
      <t>产品（或产品清单）</t>
    </r>
    <r>
      <rPr>
        <sz val="10"/>
        <rFont val="Verdana"/>
        <family val="2"/>
      </rPr>
      <t>”</t>
    </r>
    <r>
      <rPr>
        <sz val="10"/>
        <rFont val="宋体"/>
        <charset val="134"/>
      </rPr>
      <t>，将显示产品清单的工作表选项卡。如果选择了此范围，则必须在</t>
    </r>
    <r>
      <rPr>
        <sz val="10"/>
        <rFont val="Verdana"/>
        <family val="2"/>
      </rPr>
      <t>“</t>
    </r>
    <r>
      <rPr>
        <sz val="10"/>
        <rFont val="宋体"/>
        <charset val="134"/>
      </rPr>
      <t>产品清单</t>
    </r>
    <r>
      <rPr>
        <sz val="10"/>
        <rFont val="Verdana"/>
        <family val="2"/>
      </rPr>
      <t>”</t>
    </r>
    <r>
      <rPr>
        <sz val="10"/>
        <rFont val="宋体"/>
        <charset val="134"/>
      </rPr>
      <t>工作表的</t>
    </r>
    <r>
      <rPr>
        <sz val="10"/>
        <rFont val="Verdana"/>
        <family val="2"/>
      </rPr>
      <t xml:space="preserve"> B </t>
    </r>
    <r>
      <rPr>
        <sz val="10"/>
        <rFont val="宋体"/>
        <charset val="134"/>
      </rPr>
      <t>列中列出此申报范围涵盖的产品的制造商产品序号。可以选择是否在</t>
    </r>
    <r>
      <rPr>
        <sz val="10"/>
        <rFont val="Verdana"/>
        <family val="2"/>
      </rPr>
      <t>“</t>
    </r>
    <r>
      <rPr>
        <sz val="10"/>
        <rFont val="宋体"/>
        <charset val="134"/>
      </rPr>
      <t>产品清单</t>
    </r>
    <r>
      <rPr>
        <sz val="10"/>
        <rFont val="Verdana"/>
        <family val="2"/>
      </rPr>
      <t>”</t>
    </r>
    <r>
      <rPr>
        <sz val="10"/>
        <rFont val="宋体"/>
        <charset val="134"/>
      </rPr>
      <t>工作表的</t>
    </r>
    <r>
      <rPr>
        <sz val="10"/>
        <rFont val="Verdana"/>
        <family val="2"/>
      </rPr>
      <t xml:space="preserve"> C </t>
    </r>
    <r>
      <rPr>
        <sz val="10"/>
        <rFont val="宋体"/>
        <charset val="134"/>
      </rPr>
      <t>列中列出制造商产品名称。
如果选择范围为</t>
    </r>
    <r>
      <rPr>
        <sz val="10"/>
        <rFont val="Verdana"/>
        <family val="2"/>
      </rPr>
      <t>“</t>
    </r>
    <r>
      <rPr>
        <sz val="10"/>
        <rFont val="宋体"/>
        <charset val="134"/>
      </rPr>
      <t>自定义</t>
    </r>
    <r>
      <rPr>
        <sz val="10"/>
        <rFont val="Verdana"/>
        <family val="2"/>
      </rPr>
      <t>”</t>
    </r>
    <r>
      <rPr>
        <sz val="10"/>
        <rFont val="宋体"/>
        <charset val="134"/>
      </rPr>
      <t>，用户必须描述冲突金属披露适用的范围。用户可以通过</t>
    </r>
    <r>
      <rPr>
        <sz val="10"/>
        <rFont val="Verdana"/>
        <family val="2"/>
      </rPr>
      <t>“</t>
    </r>
    <r>
      <rPr>
        <sz val="10"/>
        <rFont val="宋体"/>
        <charset val="134"/>
      </rPr>
      <t>自定义分类</t>
    </r>
    <r>
      <rPr>
        <sz val="10"/>
        <rFont val="Verdana"/>
        <family val="2"/>
      </rPr>
      <t>”</t>
    </r>
    <r>
      <rPr>
        <sz val="10"/>
        <rFont val="宋体"/>
        <charset val="134"/>
      </rPr>
      <t>描述冲突矿产披露适用的范围。应在供应商和申请方同意的文字栏内定义此分类的范围。此披露可能适用于公司的特定产品分类或类别。产品类别是可以采用行业认可的通用术语（例如，电容器）描述的一组产品。使用此分类时，用户应在指定自定义分类的产品中使用的每个</t>
    </r>
    <r>
      <rPr>
        <sz val="10"/>
        <rFont val="Verdana"/>
        <family val="2"/>
      </rPr>
      <t xml:space="preserve"> 3TG </t>
    </r>
    <r>
      <rPr>
        <sz val="10"/>
        <rFont val="宋体"/>
        <charset val="134"/>
      </rPr>
      <t>的查询列表中提供答复。
此栏必须填写。</t>
    </r>
  </si>
  <si>
    <r>
      <rPr>
        <sz val="10"/>
        <rFont val="Verdana"/>
        <family val="2"/>
      </rPr>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r>
  </si>
  <si>
    <r>
      <rPr>
        <sz val="10"/>
        <rFont val="Verdana"/>
        <family val="2"/>
      </rPr>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r>
  </si>
  <si>
    <r>
      <rPr>
        <sz val="10"/>
        <rFont val="Verdana"/>
        <family val="2"/>
      </rPr>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r>
  </si>
  <si>
    <r>
      <rPr>
        <sz val="10"/>
        <rFont val="Verdana"/>
        <family val="2"/>
      </rPr>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r>
  </si>
  <si>
    <r>
      <rPr>
        <sz val="10"/>
        <rFont val="Verdana"/>
        <family val="2"/>
      </rPr>
      <t>다음의 일곱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r>
  </si>
  <si>
    <r>
      <rPr>
        <sz val="10"/>
        <rFont val="Verdana"/>
        <family val="2"/>
      </rPr>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r>
  </si>
  <si>
    <r>
      <rPr>
        <sz val="10"/>
        <rFont val="Verdana"/>
        <family val="2"/>
      </rPr>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r>
  </si>
  <si>
    <r>
      <rPr>
        <sz val="10"/>
        <rFont val="Verdana"/>
        <family val="2"/>
      </rPr>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r>
  </si>
  <si>
    <r>
      <rPr>
        <sz val="10"/>
        <rFont val="Verdana"/>
        <family val="2"/>
      </rPr>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r>
  </si>
  <si>
    <r>
      <rPr>
        <sz val="10"/>
        <rFont val="Verdana"/>
        <family val="2"/>
      </rPr>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r>
  </si>
  <si>
    <r>
      <rPr>
        <sz val="10"/>
        <rFont val="Verdana"/>
        <family val="2"/>
      </rPr>
      <t>필수 질문 일곱 개 각각에 대해, 풀다운 메뉴를 이용하여 각 광물에 대한 답변을 선택하십시오. 이 섹션의 질문은 모든 3TG에 대해서 작성되어야 합니다. 특정 광물에 대한 질문 1 및/또는 질문 2의 답변이 긍정적일 경우, 그 광물에 대한 후속 질문에 답변을 제공해야 하며 회사의 전체 실사 프로그램에 대한 다음의 실사 질문(A ~ J)에 답변을 제공해야 합니다.</t>
    </r>
  </si>
  <si>
    <r>
      <rPr>
        <sz val="10"/>
        <rFont val="Verdana"/>
        <family val="2"/>
      </rPr>
      <t>Pour chacune des sept questions requises, donnez une réponse pour chaque métal en utilisant le menu déroulant. Des réponses doivent être apportées aux questions de cette section pour chacun des 3TG. Si la réponse à la question 1 et/ou 2 est positive pour un métal donné, vous devez répondre aux questions suivantes pour ce métal, et répondre aux questions suivantes de diligence raisonnable (A à J) en prenant en compte le programme global de diligence raisonnable de votre société.</t>
    </r>
  </si>
  <si>
    <r>
      <rPr>
        <sz val="10"/>
        <rFont val="Verdana"/>
        <family val="2"/>
      </rPr>
      <t>Para cada uma das sete perguntas exigidas, forneça uma resposta para cada metal usando o menu de seleção disponível. As perguntas nessa seção devem ser respondidas para todos os metais de conflito. Se a resposta para determinado metal para as perguntas 1 e/ou 2 for positiva, as perguntas subsequentes devem ser respondidas para tal metal, e as seguintes perguntas de diligência devida (A a J) devem ser respondidas sobre o programa de diligência devida global da empresa.</t>
    </r>
  </si>
  <si>
    <r>
      <rPr>
        <sz val="10"/>
        <rFont val="Verdana"/>
        <family val="2"/>
      </rPr>
      <t>Geben Sie bei jeder der sieben obligatorischen Fragen eine Antwort für jedes Metall an, indem Sie eine Auswahl aus dem Pull-down-Menü treffen. Die Fragen in diesem Abschnitt müssen für alle 3TG-Mineralien beantwortet werden. Falls die Antwort auf Frage 1 und/oder Frage 2 für ein bestimmtes Metall positiv lautet, müssen die nachfolgenden Fragen für dieses Metall beantwortet werden und auch die folgenden Due-Diligence-Fragen (A bis J) bezüglich des allgemeinen Due-Diligence-Programms des Unternehmens müssen beantwortet werden.</t>
    </r>
  </si>
  <si>
    <r>
      <rPr>
        <sz val="10"/>
        <rFont val="Verdana"/>
        <family val="2"/>
      </rPr>
      <t xml:space="preserve">En cada una de las siete preguntas requeridas proporcione una respuesta para cada metal utilizando las selecciones del menú desplegable. Se deben completar las preguntas en esta sección para todo el 3TG.  Si la respuesta para un metal determinado es afirmativa en las preguntas 1 y/o 2, se deben responder las siguientes preguntas para ese metal, así como las siguientes preguntas de debida diligencia (de la A a la J) acerca del programa de debida diligencia de la compañía. </t>
    </r>
  </si>
  <si>
    <r>
      <rPr>
        <sz val="10"/>
        <rFont val="Verdana"/>
        <family val="2"/>
      </rPr>
      <t>Per ciascuna delle sette domande, si prega di fornire una risposta per ciascuno dei metalli usando il menu a tendina. Le domande di questa sezione devono essere completate per tutti i metalli di conflitto. Se una risposta per un determinato metallo alle domande 1 e/o 2 è positiva, allora devono essere completate quelle successive per quel metallo e devono essere completate le seguenti domande sul dovere di diligenza (dalla A alla J) sul programma complessivo del dovere di diligenza della società.</t>
    </r>
  </si>
  <si>
    <r>
      <rPr>
        <sz val="10"/>
        <rFont val="Verdana"/>
        <family val="2"/>
      </rPr>
      <t xml:space="preserve">4. 이것은 해당 제품의 기능을 위해 필요한 제품에 포함된 3TG가 재활용이나 폐자원에서 나온 것인지 여부를 식별하는 신고입니다. 
이 질문에 대한 답은 "Yes", "No", 또는 "Unknown"이 되어야 합니다. 이 질문은 만일 특정 광물에 대한 질문1 또는 질문2의 답이 그 광물에 대해 "Yes"라면 필수 사항입니다.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r>
  </si>
  <si>
    <r>
      <rPr>
        <sz val="10"/>
        <rFont val="Verdana"/>
        <family val="2"/>
      </rPr>
      <t xml:space="preserve">4.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ou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r>
  </si>
  <si>
    <r>
      <rPr>
        <sz val="10"/>
        <rFont val="Verdana"/>
        <family val="2"/>
      </rPr>
      <t xml:space="preserve">4.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ou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r>
  </si>
  <si>
    <r>
      <rPr>
        <sz val="10"/>
        <rFont val="Verdana"/>
        <family val="2"/>
      </rPr>
      <t xml:space="preserve">4.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o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r>
  </si>
  <si>
    <r>
      <rPr>
        <sz val="10"/>
        <rFont val="Verdana"/>
        <family val="2"/>
      </rPr>
      <t xml:space="preserve">4.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o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r>
  </si>
  <si>
    <r>
      <rPr>
        <sz val="10"/>
        <rFont val="Verdana"/>
        <family val="2"/>
      </rPr>
      <t>5. 이것은 이 신고의 범위가 적용되는 제품에 포함된 3TG를 제공하고 있는 것으로 합리적으로 신뢰를 받고 있는 모든 직접 공급업체로부터 회사가 분쟁 광물 공개를 받았는지 여부를 결정하는 신고입니다. 이 질문에 허용되는 답변은 다음과 같습니다.
­ 예, 100%
­ 아니요, 하지만 75% 이상
­ 아니요, 하지만 50% 이상
­ 아니요, 하지만 25% 이상
­ 아니요, 하지만 25% 미만
­ 없음
이 질문은 만일 특정 광물에 대한 질문1 또는 질문2의 답이 그 광물에 대해 "Yes"라면 필수 사항입니다.</t>
    </r>
  </si>
  <si>
    <r>
      <rPr>
        <sz val="10"/>
        <rFont val="Verdana"/>
        <family val="2"/>
      </rPr>
      <t>5. Il s’agit d’une déclaration visant à déterminer si une société a reçu des déclarations de minerai de conflit en provenance de tous les fournisseurs directs raisonnablement susceptibles de fournir des 3TG contenus dans les produits couverts par la portée de cette déclaration Les réponses possibles à cette question sont :
­ Oui, 100 %
­ Non, mais plus de 75 %
­ Non, mais plus de 50 %
­ Non, mais plus de 25 %
­ Non, mais moins de 25 %
­ Aucun
cette question est obligatoire pour un métal donné si la réponse à la question 1 ou 2 est « oui » pour ce métal.</t>
    </r>
  </si>
  <si>
    <r>
      <rPr>
        <sz val="10"/>
        <rFont val="Verdana"/>
        <family val="2"/>
      </rPr>
      <t>5. Esta é uma declaração que determina se uma empresa recebeu ou não informações referentes a minerais de conflito de todos os fornecedores diretos que creem fornecer minerais contidos nnos produtos abrangidos pelo âmbito desta declaração. As respostas aceitáveis a esta pergunta são:
- Sim, 100%
- Não, mas superior a 75%
- Não, mas superior a 50%
- Não, mas superior a 25%
- Não, mas inferior a 25%
- Nenhum
Esta pergunta é obrigatória para um metal específico se a resposta às perguntas 1 e 2 for “Sim” para esse metal.</t>
    </r>
  </si>
  <si>
    <r>
      <rPr>
        <sz val="10"/>
        <rFont val="Verdana"/>
        <family val="2"/>
      </rPr>
      <t xml:space="preserve">5.  Esta es una declaración para determinar si una compañía ha recibido divulgaciones de minerales en conflicto de todos los proveedores directos que se piensa razonablemente que suministran 3TG contenido en los productos cubiertos en el enfoque de esta declaración.  Las respuestas permitidas para esta pregunta son: 
­ Sí, 100%
­ No, pero más de 75%
­ No, pero más de 50%
­ No, pero más de 25%
­ No, pero menos de 25%
­ Ninguno
Esta pregunta es obligatoria para un metal en específico si la respuesta a la Pregunta 1 o 2 es "sí" para ese metal. </t>
    </r>
  </si>
  <si>
    <r>
      <rPr>
        <sz val="10"/>
        <rFont val="Verdana"/>
        <family val="2"/>
      </rPr>
      <t>5. Questa è una dichiarazione al fine di determinare se una società ha ricevuto la dichiarazione sui metalli di conflitto da tutti i fornitori diretti ragionevolmente ritenuti fornitori di minerali di conflitto contenuti nei prodotti che rientrano nel campo di applicazione della presente dichiarazione. Le risposte a questa domanda sono:
Sì, 100%
No, ma maggiore del 75%
­ No, ma maggiore del 50%
 No, ma maggiore del 25%
­ No, ma minore del 25%
­ Nessuno
Questa domanda è obbligatoria per un metallo specifico se si è risposto "Sì" alla domanda 1 o 2 per quel metallo.</t>
    </r>
  </si>
  <si>
    <r>
      <rPr>
        <sz val="10"/>
        <rFont val="Verdana"/>
        <family val="2"/>
      </rPr>
      <t>6. 이 질문은 이 신고에 포함된 제품에 있는 3TG를 제공하는 모든 제련소를 공급업체가 식별했음을 신뢰할 이유가 있는지 여부를 확인합니다. 이 질문에 대한 답은 "Yes" 또는 "No"여야 합니다(어떤 경우에는 주석, 예를 들어 제련소 목록을 첨부함). 이 질문은 만일 특정 광물에 대한 질문1 또는 질문2의 답이 그 광물에 대해 "Yes"라면 필수 사항입니다.</t>
    </r>
  </si>
  <si>
    <r>
      <rPr>
        <sz val="10"/>
        <rFont val="Verdana"/>
        <family val="2"/>
      </rPr>
      <t>6.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ou 2 est « oui » pour ce métal.</t>
    </r>
  </si>
  <si>
    <r>
      <rPr>
        <sz val="10"/>
        <rFont val="Verdana"/>
        <family val="2"/>
      </rPr>
      <t>6.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ou 2 for “Sim” para esse metal.</t>
    </r>
  </si>
  <si>
    <r>
      <rPr>
        <sz val="10"/>
        <rFont val="Verdana"/>
        <family val="2"/>
      </rPr>
      <t>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oder 2 „Ja“ für dieses Metall lautet.</t>
    </r>
  </si>
  <si>
    <r>
      <rPr>
        <sz val="10"/>
        <rFont val="Verdana"/>
        <family val="2"/>
      </rPr>
      <t xml:space="preserve">6.  Esta pregunta confirma si el proveedor tiene razón para pensar que ha identificado a todos los fundidores que suministran 3TG en los productos cubiertos en esta declaración.  La respuesta a esta pregunta debe ser "sí" o "no", seguido de un comentario en algunos casos; por ejemplo, una lista de fundidores.  Esta pregunta es obligatoria para un metal específico si la respuesta a la Pregunta 1 o 2 es "sí" para ese metal. </t>
    </r>
  </si>
  <si>
    <r>
      <rPr>
        <sz val="10"/>
        <rFont val="Verdana"/>
        <family val="2"/>
      </rPr>
      <t>6.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o 2 è "Sì" relativamente a quel metallo.</t>
    </r>
  </si>
  <si>
    <r>
      <rPr>
        <sz val="10"/>
        <rFont val="Verdana"/>
        <family val="2"/>
      </rPr>
      <t>7. 이 질문은 이 신고에 포함된 제품에 있는 3TG를 공급하는 모든 제련소가 이 신고에 보고되었는지를 확인합니다. 이 질문에 대한 답은 "Yes" 또는 "No"여야 합니다(어떤 경우에는 주석, 예를 들어 제련소 목록을 첨부함). 이 질문은 만일 특정 광물에 대한 질문1 또는 질문2의 답이 그 광물에 대해 "Yes"라면 필수 사항입니다.</t>
    </r>
  </si>
  <si>
    <r>
      <rPr>
        <sz val="10"/>
        <rFont val="Verdana"/>
        <family val="2"/>
      </rPr>
      <t>7. Cette question vise à vérifier que toutes les fonderies identifiées comme fournisseurs de quelconques 3TG contenus dans les produits couverts par la portée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ou 2 est « oui » pour ce métal.</t>
    </r>
  </si>
  <si>
    <r>
      <rPr>
        <sz val="10"/>
        <rFont val="Verdana"/>
        <family val="2"/>
      </rPr>
      <t>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ou 2 for “Sim” para esse metal.</t>
    </r>
  </si>
  <si>
    <r>
      <rPr>
        <sz val="10"/>
        <rFont val="Verdana"/>
        <family val="2"/>
      </rPr>
      <t>7. Diese Frage bestätigt, dass alle Schmelzöfen, von denen bekannt ist, dass sie in den vom Umfang dieser Erklärung umfassten Produkten 3TG-Minerialien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oder 2 „Ja“ für dieses Metall lautet.</t>
    </r>
  </si>
  <si>
    <r>
      <rPr>
        <sz val="10"/>
        <rFont val="Verdana"/>
        <family val="2"/>
      </rPr>
      <t xml:space="preserve">7. Esta pregunta confirma que todos los fundidores identificados como que suministran cualquiera de los 3TG contenidos en los productos cubiertos en el enfoque de esta declaración han sido reportados en esta declaración.  La respuesta a esta pregunta debe ser "sí" o "no", seguido de un comentario en algunos casos; por ejemplo, una lista de fundidores.  Esta pregunta es obligatoria para un metal específico si la respuesta a la Pregunta 1 o 2 es "sí" para ese metal. </t>
    </r>
  </si>
  <si>
    <r>
      <rPr>
        <sz val="10"/>
        <rFont val="Verdana"/>
        <family val="2"/>
      </rPr>
      <t>7. Questa domanda verifica che tutte le fonderie identificate quali fornitrici di qualsiasi metallo di conflitto contenuto nei prodotti inseriti nella presente dichiarazione sono state riportate in questa dichiarazione. La risposta a questa domanda è "sì" o "no" con un commento in alcuni casi, ad esempio, elenco delle fonderie. Questa domanda è obbligatoria per un metallo specifico se la risposta alla domanda 1 o 2 è "Sì" relativamente a quel metallo.</t>
    </r>
  </si>
  <si>
    <r>
      <rPr>
        <sz val="10"/>
        <rFont val="Verdana"/>
        <family val="2"/>
      </rPr>
      <t>D. Il s’agit d’une déclaration visant à déterminer si une société impose à ses fournisseurs directs de s’approvisionner en minerai de conflit auprès de fonderies validées, dont l’approvisionnement n’alimente pas les conflits. La réponse à cette question doit être « oui » ou « non ». Cette question est obligatoire.</t>
    </r>
  </si>
  <si>
    <r>
      <rPr>
        <sz val="10"/>
        <rFont val="Verdana"/>
        <family val="2"/>
      </rPr>
      <t>D. Esta é uma declaração para determinar se uma empresa requer que seus fornecedores diretos tenham fontes de minerais de conflito validadas como sendo livres de conflitos. A resposta a esta pergunta deverá ser “Sim” ou “Não”. Esta pergunta é obrigatória.</t>
    </r>
  </si>
  <si>
    <r>
      <rPr>
        <sz val="10"/>
        <rFont val="Verdana"/>
        <family val="2"/>
      </rPr>
      <t>D. Dies ist eine Erklärung zur Bestimmung, ob ein Unternehmen verlangt, dass seine direkten Lieferanten Konfliktmineralien aus bestätigt konfliktfreien Schmelzöfen beschaffen. Die Antwort auf diese Frage muss „Ja“ oder „Nein“ lauten. Diese Frage muss beantwortet werden.</t>
    </r>
  </si>
  <si>
    <r>
      <rPr>
        <sz val="10"/>
        <rFont val="Verdana"/>
        <family val="2"/>
      </rPr>
      <t>D. Esta es una declaración para determinar si una compañía requiere que sus proveedores directos suministren minerales en conflicto de los fundidores validados sin conflicto.  La respuesta a esta pregunta debe ser "sí" o "no".  Esta pregunta es obligatoria.</t>
    </r>
  </si>
  <si>
    <r>
      <rPr>
        <sz val="10"/>
        <rFont val="Verdana"/>
        <family val="2"/>
      </rPr>
      <t>D. Questa è una dichiarazione volta a determinare se una società impone ai propri fornitori diretti di approvvigionare i minerali di conflitto da fonderie verificate libere da conflitti. La risposta a questa domanda può essere "sì" o "no". Questa domanda è obbligatoria.</t>
    </r>
  </si>
  <si>
    <r>
      <rPr>
        <sz val="10"/>
        <rFont val="Verdana"/>
        <family val="2"/>
      </rPr>
      <t>F. 이것은 회사가 해당 공급업체에서 분쟁 광물 신고를 작성하도록 요청하는지 여부를 공개하는 신고입니다. 이 질문에 대한 답변은 특정 사례의 의견(즉, 정보 수집을 위해 사용되는 형식을 제공하는 의견)과 함께 "Yes" 또는 "No"가 될 것입니다. 이 질문은 필수 사항입니다.</t>
    </r>
  </si>
  <si>
    <r>
      <rPr>
        <sz val="10"/>
        <rFont val="Verdana"/>
        <family val="2"/>
      </rPr>
      <t>F. Il s’agit d’une déclaration visant à indiquer si une société impose à ses fournisseurs de remplir une déclaration au sujet des minerais de conflit. La réponse à cette question doit être « oui » ou « non », accompagnée d’un commentaire dans certains cas, par exemple pour indiquer le format utilisé pour la collecte d’informations. Cette question est obligatoire.</t>
    </r>
  </si>
  <si>
    <r>
      <rPr>
        <sz val="10"/>
        <rFont val="Verdana"/>
        <family val="2"/>
      </rPr>
      <t>F. Esta é uma declaração para divulgar se uma empresa solicita a seu fornecedor que preencha uma declaração de minerais de conflito. A resposta a esta pergunta deverá ser “Sim” ou “Não”, com a adição de comentários em determinados casos, por exemplo, fornecer o formato utilizado para coletar informações. Esta pergunta é obrigatória.</t>
    </r>
  </si>
  <si>
    <r>
      <rPr>
        <sz val="10"/>
        <rFont val="Verdana"/>
        <family val="2"/>
      </rPr>
      <t>F. Esta es una declaración para revelar si una compañía solicita a su proveedor que llene una declaración de minerales en conflicto.  La respuesta a esta pregunta debe ser "sí" o "no" seguido de un comentario en ciertos casos; por ejemplo, proporcionar el formato utilizado en la recolección de información.  Esta pregunta es obligatoria.</t>
    </r>
  </si>
  <si>
    <r>
      <rPr>
        <sz val="10"/>
        <rFont val="Verdana"/>
        <family val="2"/>
      </rPr>
      <t>F. Questa è una dichiarazione volta a comunicare se una società richiede al proprio fornitore di compilare una dichiarazione relativa ai minerali di conflitto. La risposta al quesito deve essere "sì" o "no" con un commento in alcuni casi, ad esempio, indicare il formato utilizzato per la raccolta delle informazioni. Questa domanda è obbligatoria.</t>
    </r>
  </si>
  <si>
    <r>
      <rPr>
        <sz val="10"/>
        <rFont val="Verdana"/>
        <family val="2"/>
      </rPr>
      <t xml:space="preserve">La liste des fonderies conformes au Programme des fonderies hors conflits (Conflict-Free Smelter Program, CFSP) est une liste publiée des fonderies et affineurs qui ont suivi une évaluation par l’intermédiaire du CFSP, un programme de l’Initiative d’approvisionnement hors conflits (Conflict-Free Sourcing Initiative, CFSI)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CFSP, soit parce qu’il n’est pas conforme au protocole CFSP. 
Une liste des fonderies et affineurs qui ont été validés pour leur conformité au CFSP est disponible sur www.conflictfreesourcing.org. </t>
    </r>
  </si>
  <si>
    <r>
      <rPr>
        <sz val="10"/>
        <rFont val="Verdana"/>
        <family val="2"/>
      </rPr>
      <t xml:space="preserve">A Lista de fundições em conformidade com o Programa de fundições livres de conflito (Conflict-Free Smelter Program, CFSP) é uma lista publicada de fundições e refinarias que foram alvo de uma avaliação pelo CFSP, um programa da Iniciativa Livre de Conflitos (Conflict-Free Sourcing Initiative, CFSI) ou de um programa equivalente do setor (tal como o Responsible Jewellery Council ou a London Bullion Market Association), e foi validada como em conformidade com os protocolos. Se uma fundição ou refinaria não fizer parte da lista, ainda não passou pela avaliação pelo CFSP ou não cumpre o protocolo CSFP. 
A lista de fundições e refinarias que foram validadas como em conformidade com o CFSP pode ser encontrada em www.conflictfreesourcing.org. </t>
    </r>
  </si>
  <si>
    <r>
      <rPr>
        <sz val="10"/>
        <rFont val="Verdana"/>
        <family val="2"/>
      </rPr>
      <t xml:space="preserve">Die Liste mit Schmelzöfen, die das Programm zu konfliktfreien Schmelzöfen (Conflict-Free Smelter Program, CFSP) einhalten, ist eine veröffentlichte Liste mit Schmelzöfen und Raffinerien, die eine Beurteilung durch das CSFP durchlaufen haben, eines Programms der Initiative zur konfliktfreien Beschaffung (Conflict-Free Sourcing Initiative, CFSI)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CFSP durchlaufen oder hält das CFSP-Protokoll nicht ein. 
Eine Liste mit Schmelzöfen und Raffinerien, die eine Bestätigung ihrer Einhaltung des CFSP haben, kann auf www.conflictfreesourcing.org eingesehen werden. </t>
    </r>
  </si>
  <si>
    <r>
      <rPr>
        <sz val="10"/>
        <rFont val="Verdana"/>
        <family val="2"/>
      </rPr>
      <t xml:space="preserve">La Lista de Fundidores Conformes del Programa de Fundidores Sin Conflictos (Conflict-Free Smelter Program, CFSP) es una lista publicada de los fundidores y las refinerías que se han sometido a evaluación por medio del CFSP, un programa de la Iniciativa de Suministro Sin Conflicto (Conflict-Free Sourcing Initiative, CFSI) o el programa equivalente de la industria (como el Consejo de Joyería Responsable o la Asociación del Mercado de Lingote de Londres) y que se ha validado para cumplir con los protocolos.  Si un fundidor o una refinería no está en la lista, no ha completado la evaluación del CFSP o no cumple con el protocolo del CFSP.  
En www.conflictfreesourcing.org se puede encontrar una lista de fundidores y refinerías que se han validado en cumplimiento con el CFSP.  </t>
    </r>
  </si>
  <si>
    <r>
      <rPr>
        <sz val="10"/>
        <rFont val="Verdana"/>
        <family val="2"/>
      </rPr>
      <t xml:space="preserve">Il programma fonderie libere dai conflitti (Conflict-free Smelter Program, CFSP) è una lista pubblicata di fonderie e raffinerie che si sono sottoposte ad una valutazione attraverso il CFSP, un programma dell'iniziativa Fornitura Libera dai conflitti (Conflict Free Sourcing Initiative, CFSI)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CFSP. 
All'indirizzo www.conflictfreesourcing.org è possibile trovare una lista di fonderie e raffinerie che sono state validate in quanto conformi al CFSP.  </t>
    </r>
  </si>
  <si>
    <r>
      <rPr>
        <sz val="10"/>
        <rFont val="Verdana"/>
        <family val="2"/>
      </rPr>
      <t>1) 3TG 是否有意增加到贵公司的产品中？(*)</t>
    </r>
  </si>
  <si>
    <r>
      <rPr>
        <sz val="10"/>
        <rFont val="Verdana"/>
        <family val="2"/>
      </rPr>
      <t>1) 3TG가 귀사의 제품에 의도적으로 추가되어 있습니까?(*)</t>
    </r>
  </si>
  <si>
    <r>
      <rPr>
        <sz val="10"/>
        <rFont val="Verdana"/>
        <family val="2"/>
      </rPr>
      <t>1) Est-ce que les 3TG sont ajoutés volontairement à votre produit ? (*)</t>
    </r>
  </si>
  <si>
    <r>
      <rPr>
        <sz val="10"/>
        <rFont val="Verdana"/>
        <family val="2"/>
      </rPr>
      <t>1) O mineral de conflito é adicionado intencionalmente ao seu produto?(*)</t>
    </r>
  </si>
  <si>
    <r>
      <rPr>
        <sz val="10"/>
        <rFont val="Verdana"/>
        <family val="2"/>
      </rPr>
      <t>1) Wird das 3TG-Mineral Ihrem Produkt absichtlich hinzugefügt? (*)</t>
    </r>
  </si>
  <si>
    <r>
      <rPr>
        <sz val="10"/>
        <rFont val="Verdana"/>
        <family val="2"/>
      </rPr>
      <t xml:space="preserve">1) ¿Se añade intencionalmente el 3TG a su producto? (*) </t>
    </r>
  </si>
  <si>
    <r>
      <rPr>
        <sz val="10"/>
        <rFont val="Verdana"/>
        <family val="2"/>
      </rPr>
      <t>1) Il metallo di conflitto è intenzionalmente aggiunto ai vostri prodotti? (*)</t>
    </r>
  </si>
  <si>
    <r>
      <rPr>
        <sz val="10"/>
        <rFont val="Verdana"/>
        <family val="2"/>
      </rPr>
      <t>2) 3TG가 귀사의 제품 생산에 필요하며 귀사가 제조하거나 계약제조한 최종제품에 포함되어 있습니까?(*)</t>
    </r>
  </si>
  <si>
    <r>
      <rPr>
        <sz val="10"/>
        <rFont val="Verdana"/>
        <family val="2"/>
      </rPr>
      <t>2) Est-ce que les 3TG sont indispensables à la production des produits de votre société, et contenus dans le produit fini que votre société fabrique ou fait fabriquer ? (*)</t>
    </r>
  </si>
  <si>
    <r>
      <rPr>
        <sz val="10"/>
        <rFont val="Verdana"/>
        <family val="2"/>
      </rPr>
      <t>2) O mineral de conflito é necessário à produção dos produtos da sua empresa e está contido no produto acabado que sua empresa produz ou contrata para produzir? (*)</t>
    </r>
  </si>
  <si>
    <r>
      <rPr>
        <sz val="10"/>
        <rFont val="Verdana"/>
        <family val="2"/>
      </rPr>
      <t>2) Ist das 3TG-Mineral notwendig für die Herstellung der Produkte Ihres Unternehmens und ist es im Endprodukt enthalten, das Ihr Unternehmen herstellt oder im Auftrag herstellen lässt? (*)</t>
    </r>
  </si>
  <si>
    <r>
      <rPr>
        <sz val="10"/>
        <rFont val="Verdana"/>
        <family val="2"/>
      </rPr>
      <t xml:space="preserve">2) ¿Es necesario el 3TG para la fabricación de los productos de su compañía y está contenido en el producto terminado que fabrica su compañía o contrata para fabricar? (*) </t>
    </r>
  </si>
  <si>
    <r>
      <rPr>
        <sz val="10"/>
        <rFont val="Verdana"/>
        <family val="2"/>
      </rPr>
      <t>2) Il metallo di conflitto è necessario alla fabbricazione dei prodotti della vostra azienda e contenuto nei prodotti finiti che la vostra azienda produce o dei quali ha appaltato la produzione? (*)</t>
    </r>
  </si>
  <si>
    <r>
      <rPr>
        <sz val="10"/>
        <rFont val="Verdana"/>
        <family val="2"/>
      </rPr>
      <t xml:space="preserve">D. 您是否要求您的直接供应商从其审核鉴定惯例经独立的第三方审核机构验证过的冶炼厂采购 3TG？ </t>
    </r>
  </si>
  <si>
    <r>
      <rPr>
        <sz val="10"/>
        <rFont val="Verdana"/>
        <family val="2"/>
      </rPr>
      <t xml:space="preserve">D. Est-ce que vous imposez à vos fournisseurs directs de s’approvisionner en 3TG auprès de fonderie dont les pratiques de diligence raisonnable ont été validées par un programme d’audit externe indépendant ? </t>
    </r>
  </si>
  <si>
    <r>
      <rPr>
        <sz val="10"/>
        <rFont val="Verdana"/>
        <family val="2"/>
      </rPr>
      <t xml:space="preserve">D. Você exige que seus fornecedores diretos forneçam minerais de conflito de fundições cujas práticas de diligência devida tenham sido validadas por um programa de auditoria independente? </t>
    </r>
  </si>
  <si>
    <r>
      <rPr>
        <sz val="10"/>
        <rFont val="Verdana"/>
        <family val="2"/>
      </rPr>
      <t xml:space="preserve">D.  ¿Exige a sus proveedores directos que le suministren el 3TG de fundidores cuyas prácticas de debida diligencia hayan sido validadas por un programa de auditoría de un tercero independiente?  </t>
    </r>
  </si>
  <si>
    <r>
      <rPr>
        <sz val="10"/>
        <rFont val="Verdana"/>
        <family val="2"/>
      </rPr>
      <t xml:space="preserve">D. Richiedete ai vostri diretti fornitori di approvvigionarsi da fonderie che sono state certificate da parte di una società indipendente di certificazione del settore privato?  </t>
    </r>
  </si>
  <si>
    <t>B62</t>
  </si>
  <si>
    <t>CheckerB62</t>
  </si>
  <si>
    <t>No smelter names provided on Smelter List tab</t>
  </si>
  <si>
    <t>CheckerJ4</t>
  </si>
  <si>
    <t>J5</t>
  </si>
  <si>
    <t>J6</t>
  </si>
  <si>
    <t>J7</t>
  </si>
  <si>
    <t>J8</t>
  </si>
  <si>
    <t>J9</t>
  </si>
  <si>
    <t>J10</t>
  </si>
  <si>
    <t>J11</t>
  </si>
  <si>
    <t>J12</t>
  </si>
  <si>
    <t>J13</t>
  </si>
  <si>
    <t>J15</t>
  </si>
  <si>
    <t>J16</t>
  </si>
  <si>
    <t>J17</t>
  </si>
  <si>
    <t>J18</t>
  </si>
  <si>
    <t>J20</t>
  </si>
  <si>
    <t>J21</t>
  </si>
  <si>
    <t>J22</t>
  </si>
  <si>
    <t>GeneralCpy</t>
  </si>
  <si>
    <t>COMP</t>
  </si>
  <si>
    <t>CheckerCOMP</t>
  </si>
  <si>
    <t>Complete</t>
  </si>
  <si>
    <t>CheckerJ5</t>
  </si>
  <si>
    <t xml:space="preserve">4) Does 100 percent of the 3TG (necessary to the functionality or production of your products) originate from recycled or scrap sources? </t>
  </si>
  <si>
    <t>5) Have you received data/information for each 3TG from all relevant suppliers?</t>
  </si>
  <si>
    <t xml:space="preserve">6) Have you identified all of the smelters supplying the 3TG to your supply chain? </t>
  </si>
  <si>
    <t xml:space="preserve">7) Has all applicable smelter information received by your company been reported in this declaration? </t>
  </si>
  <si>
    <t>4) 是否 100% 的 3TG（因产品功能或生产而必须使用）来源于回收料或报废料？</t>
  </si>
  <si>
    <t>5) 您是否从所有相关供应商收到过针对每种 3TG 的数据/信息？</t>
  </si>
  <si>
    <t>6) 您是否识别出为贵公司的供应链供应 3TG 的所有冶炼厂？</t>
  </si>
  <si>
    <t>7) 贵公司收到的所有适用冶炼厂信息是否已在此申报中报告?</t>
  </si>
  <si>
    <t>4) (귀사 제품의 기능이나 생산에 필요한) 3TG의 100%가 재활용이나 폐자원에서 온 것입니까?</t>
  </si>
  <si>
    <t>6) 귀사의 공급망에 3TG를 공급하는 모든 제련소를 확인했습니까?</t>
  </si>
  <si>
    <t>7) 귀사에서 받은 해당하는 모든 제련소 정보가 이 신고에서 보고되었습니까?</t>
  </si>
  <si>
    <t xml:space="preserve">4) Est-ce que 100 % des 3TG (nécessaires au fonctionnement ou à la production de vos produits) provient de sources recyclées ? </t>
  </si>
  <si>
    <t xml:space="preserve">5) Avez-vous reçu des données/informations pour chacun des 3TG de la part de tous les fournisseurs concernés ? </t>
  </si>
  <si>
    <t xml:space="preserve">6) Avez-vous identifié toutes les fonderies qui fournissent les 3TG à votre chaîne d’approvisionnement ? </t>
  </si>
  <si>
    <t xml:space="preserve">7) Est-ce que toutes les informations pertinentes reçues des fonderies par votre société ont été mentionnées dans cette déclaration ? </t>
  </si>
  <si>
    <t xml:space="preserve">4) Cem por cento do mineral de conflito (necessários à funcionalidade ou à produção dos seus produtos) têm origem de material reciclado ou sucata? </t>
  </si>
  <si>
    <t xml:space="preserve">5) Você recebeu dados ou informações para cada mineral de conflito por parte de todos os fornecedores relevantes ? </t>
  </si>
  <si>
    <t xml:space="preserve">6) Você identificou todas as fundições que fornecem mineral de conflito para sua cadeia de suprimentos? </t>
  </si>
  <si>
    <t xml:space="preserve">7) Todas as informações aplicáveis sobre fundições recebidas por sua empresa foram reportadas nesta declaração? </t>
  </si>
  <si>
    <t xml:space="preserve">4) ¿Se origina el 100 por ciento del 3TG (necesario para la funcionalidad o la producción de sus productos) del reciclaje o de las fuentes de residuos? </t>
  </si>
  <si>
    <t xml:space="preserve">5) ¿Ha recibido datos/información de cada 3TG de todos los proveedores pertinentes? </t>
  </si>
  <si>
    <t xml:space="preserve">6) ¿Ha identificado a todos los fundidores que suministran el 3TG a su cadena de suministro? </t>
  </si>
  <si>
    <t xml:space="preserve">7) ¿Se ha incluido en este declaración toda la información aplicable del fundidor recibida por su compañía? </t>
  </si>
  <si>
    <t xml:space="preserve">4) Il 100% dei metalli di conflitto (necessari per la funzionalità o per la produzione dei prodotti della vostra società) derivano da materiale di recupero o da scarti di fornitura? </t>
  </si>
  <si>
    <t xml:space="preserve">5) Avete ricevuto dati/informazioni relativi ai minerali di conflitto per ogni metallo da parte di tutti i fornitori rilevanti di metalli di conflitto? </t>
  </si>
  <si>
    <t xml:space="preserve">6) Avete individuato tutte le fonderie che forniscono metalli di conflitto alla vostra catena di fornitura? </t>
  </si>
  <si>
    <t xml:space="preserve">7) Tutte le informazioni applicabili relativamente alle fonderie ricevute dalla vostra azienda sono state incluse in questa dichiarazione? </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</si>
  <si>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</si>
  <si>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</si>
  <si>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</si>
  <si>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</si>
  <si>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</si>
  <si>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</si>
  <si>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</si>
  <si>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</si>
  <si>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</si>
  <si>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</si>
  <si>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</si>
  <si>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</si>
  <si>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</si>
  <si>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</si>
  <si>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</si>
  <si>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</si>
  <si>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</si>
  <si>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</si>
  <si>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</si>
  <si>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</si>
  <si>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</si>
  <si>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have implemented conflict-free minerals sourcing due diligence measures on Declaration tab cell D77</t>
  </si>
  <si>
    <t>Answer if your company has made your DRC conflict-free sourcing policy publically available on your website on the Declaration tab cell D71</t>
  </si>
  <si>
    <t>Answer if you require your direct suppliers to be DRC conflict-free on the Declaration tab cell D73</t>
  </si>
  <si>
    <t>Answer if you require your direct suppliers to source from smelters validated as DRC conflict-free using the Conflict-Free Sourcing Inititiave compliant smelter list on Declaration tab cell D75</t>
  </si>
  <si>
    <t>Answer if you request your suppliers to fill out this Conflict Minerals Reporting Template on Declaration tab cell D79</t>
  </si>
  <si>
    <t>Answer if you request smelter names from your suppliers on the declaration tab cell D81</t>
  </si>
  <si>
    <t>Answer if you verify responses from your suppliers against your company's expectations on Declaration tab cell D83</t>
  </si>
  <si>
    <t>Answer if your verification process includes corrective action management on Declaration tab cell D85</t>
  </si>
  <si>
    <t>Answer if you are subject to the SEC Disclosure requirement on Declaration tab cell D87</t>
  </si>
  <si>
    <t>Provide list of smelters contributing material to supply chain on Smelter List tab</t>
  </si>
  <si>
    <t>If applicable, provide 1 or more Products or Item Numbers this declaration applies to. From Declaration tab select hyperlink in cell 6H1 to enter Product List tab</t>
  </si>
  <si>
    <t>J23</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</si>
  <si>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</si>
  <si>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</si>
  <si>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</si>
  <si>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</si>
  <si>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</si>
  <si>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</si>
  <si>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</si>
  <si>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</si>
  <si>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</si>
  <si>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</si>
  <si>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</si>
  <si>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</si>
  <si>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</si>
  <si>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</si>
  <si>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</si>
  <si>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</si>
  <si>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</si>
  <si>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</si>
  <si>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</si>
  <si>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</si>
  <si>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</si>
  <si>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</si>
  <si>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</si>
  <si>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</si>
  <si>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</si>
  <si>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CheckerJ6</t>
  </si>
  <si>
    <t>CheckerJ7</t>
  </si>
  <si>
    <t>Answer if your company has a DRC conflict-free sourcing policy on the Declaration tab cell D69</t>
  </si>
  <si>
    <t>J50</t>
  </si>
  <si>
    <t>J51</t>
  </si>
  <si>
    <t>J52</t>
  </si>
  <si>
    <t>J53</t>
  </si>
  <si>
    <t>J54</t>
  </si>
  <si>
    <t>J55</t>
  </si>
  <si>
    <t>J56</t>
  </si>
  <si>
    <t>J57</t>
  </si>
  <si>
    <t>J58</t>
  </si>
  <si>
    <t xml:space="preserve">J59 </t>
  </si>
  <si>
    <t>J60</t>
  </si>
  <si>
    <t>J61</t>
  </si>
  <si>
    <t>J62</t>
  </si>
  <si>
    <t>CheckerJ8</t>
  </si>
  <si>
    <t>CheckerJ9</t>
  </si>
  <si>
    <t>CheckerJ10</t>
  </si>
  <si>
    <t>CheckerJ11</t>
  </si>
  <si>
    <t>CheckerJ12</t>
  </si>
  <si>
    <t>CheckerJ13</t>
  </si>
  <si>
    <t>CheckerJ15</t>
  </si>
  <si>
    <t>CheckerJ16</t>
  </si>
  <si>
    <t>CheckerJ17</t>
  </si>
  <si>
    <t>CheckerJ18</t>
  </si>
  <si>
    <t>CheckerJ20</t>
  </si>
  <si>
    <t>CheckerJ21</t>
  </si>
  <si>
    <t>CheckerJ22</t>
  </si>
  <si>
    <t>CheckerJ23</t>
  </si>
  <si>
    <t>CheckerJ25</t>
  </si>
  <si>
    <t>CheckerJ26</t>
  </si>
  <si>
    <t>CheckerJ27</t>
  </si>
  <si>
    <t>CheckerJ28</t>
  </si>
  <si>
    <t>CheckerJ30</t>
  </si>
  <si>
    <t>CheckerJ31</t>
  </si>
  <si>
    <t>CheckerJ32</t>
  </si>
  <si>
    <t>CheckerJ33</t>
  </si>
  <si>
    <t>CheckerJ35</t>
  </si>
  <si>
    <t>CheckerJ36</t>
  </si>
  <si>
    <t>CheckerJ37</t>
  </si>
  <si>
    <t>CheckerJ38</t>
  </si>
  <si>
    <t>CheckerJ40</t>
  </si>
  <si>
    <t>CheckerJ41</t>
  </si>
  <si>
    <t>CheckerJ42</t>
  </si>
  <si>
    <t>CheckerJ43</t>
  </si>
  <si>
    <t>CheckerJ45</t>
  </si>
  <si>
    <t>CheckerJ46</t>
  </si>
  <si>
    <t>CheckerJ47</t>
  </si>
  <si>
    <t>CheckerJ48</t>
  </si>
  <si>
    <t>CheckerJ50</t>
  </si>
  <si>
    <t>CheckerJ51</t>
  </si>
  <si>
    <t>CheckerJ52</t>
  </si>
  <si>
    <t>CheckerJ53</t>
  </si>
  <si>
    <t>CheckerJ54</t>
  </si>
  <si>
    <t>CheckerJ55</t>
  </si>
  <si>
    <t>CheckerJ56</t>
  </si>
  <si>
    <t>CheckerJ57</t>
  </si>
  <si>
    <t>CheckerJ58</t>
  </si>
  <si>
    <t>CheckerJ59</t>
  </si>
  <si>
    <t>CheckerJ60</t>
  </si>
  <si>
    <t>CheckerJ61</t>
  </si>
  <si>
    <t>CheckerJ62</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</si>
  <si>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</si>
  <si>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</si>
  <si>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</si>
  <si>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</si>
  <si>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</si>
  <si>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</si>
  <si>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</si>
  <si>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</si>
  <si>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</si>
  <si>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Enter the URL in Declaration worksheet cell G71 if you answer "Yes" for question B. The format of the URL should be "www.companyname.com"</t>
  </si>
  <si>
    <t>A. Do you have a policy in place that addresses conflict minerals sourcing?</t>
  </si>
  <si>
    <t>B. Is your conflict minerals sourcing policy publicly available on your website? (Note – If yes, the user shall specify the URL in the comment field.)</t>
  </si>
  <si>
    <t>C. Do you require your direct suppliers to be DRC conflict-free?</t>
  </si>
  <si>
    <t>D. Do you require your direct suppliers to source the 3TG from smelters whose due diligence practices have been validated by an independent third party audit program?</t>
  </si>
  <si>
    <t>E. Have you implemented due diligence measures for conflict-free sourcing?</t>
  </si>
  <si>
    <t>F. Do you collect conflict minerals due diligence information from your suppliers which is in conformance with the IPC-1755 Conflict Minerals Data Exchange standard [e.g., the CFSI Conflict Minerals Reporting Template]?</t>
  </si>
  <si>
    <t>G. Do you request smelter names from your suppliers?</t>
  </si>
  <si>
    <t>H. Do you review due diligence information received from your suppliers against your company’s expectations?</t>
  </si>
  <si>
    <t>I. Does your review process include corrective action management?</t>
  </si>
  <si>
    <t>J. Are you subject to the SEC Conflict Minerals rule?</t>
  </si>
  <si>
    <t>Click here to enter the products this declaration applies to</t>
  </si>
  <si>
    <t>D11</t>
  </si>
  <si>
    <t>J63</t>
  </si>
  <si>
    <t>J64</t>
  </si>
  <si>
    <t>J65</t>
  </si>
  <si>
    <t>Provide list of tantalum smelters contributing material to supply chain on Smelter List tab</t>
  </si>
  <si>
    <t>Provide list of tin smelters contributing material to supply chain on Smelter List tab</t>
  </si>
  <si>
    <t>Provide list of gold smelters contributing material to supply chain on Smelter List tab</t>
  </si>
  <si>
    <t>Provide list of tungsten smelters contributing material to supply chain on Smelter List tab</t>
  </si>
  <si>
    <t>CFSI</t>
  </si>
  <si>
    <t>Warwick</t>
  </si>
  <si>
    <t>Rhode Island</t>
  </si>
  <si>
    <t>Fuchu</t>
  </si>
  <si>
    <t>Tokyo</t>
  </si>
  <si>
    <t>Pforzheim</t>
  </si>
  <si>
    <t>Baden-Württemberg</t>
  </si>
  <si>
    <t>Almalyk</t>
  </si>
  <si>
    <t>Tashkent Province</t>
  </si>
  <si>
    <t>AngloGold Ashanti Córrego do Sítio Mineração</t>
  </si>
  <si>
    <t>Nova Lima</t>
  </si>
  <si>
    <t>Minas Gerais</t>
  </si>
  <si>
    <t>Mendrisio</t>
  </si>
  <si>
    <t>Ticino</t>
  </si>
  <si>
    <t>Kobe</t>
  </si>
  <si>
    <t>Hyogo</t>
  </si>
  <si>
    <t>Amagasaki Factory, Hyogo Prefecture, Japan</t>
  </si>
  <si>
    <t>Tamura</t>
  </si>
  <si>
    <t>Fukushima</t>
  </si>
  <si>
    <t>Istanbul</t>
  </si>
  <si>
    <t>Istanbul Province</t>
  </si>
  <si>
    <t>Hamburg</t>
  </si>
  <si>
    <t>Hamburg State</t>
  </si>
  <si>
    <t>Norddeutsche Affinererie AG</t>
  </si>
  <si>
    <t>Manila</t>
  </si>
  <si>
    <t>Skelleftehamn</t>
  </si>
  <si>
    <t>Västerbotten</t>
  </si>
  <si>
    <t>Nacozari</t>
  </si>
  <si>
    <t>Sonora</t>
  </si>
  <si>
    <t>Montréal</t>
  </si>
  <si>
    <t>Quebec</t>
  </si>
  <si>
    <t>CCR</t>
  </si>
  <si>
    <t>Xstrata</t>
  </si>
  <si>
    <t>Biel-Bienne</t>
  </si>
  <si>
    <t>Bern</t>
  </si>
  <si>
    <t>Kunming</t>
  </si>
  <si>
    <t>Yunnan</t>
  </si>
  <si>
    <t>CHALCO Yunnan Copper Co. Ltd.</t>
  </si>
  <si>
    <t>Arezzo</t>
  </si>
  <si>
    <t>Tuscany</t>
  </si>
  <si>
    <t>Chiyoda</t>
  </si>
  <si>
    <t>Namdong</t>
  </si>
  <si>
    <t>Incheon</t>
  </si>
  <si>
    <t>Daejin Industry</t>
  </si>
  <si>
    <t>Huangshi</t>
  </si>
  <si>
    <t>Huabei</t>
  </si>
  <si>
    <t>Gimpo</t>
  </si>
  <si>
    <t>Gyeonggi</t>
  </si>
  <si>
    <t>Kosaka</t>
  </si>
  <si>
    <t>Akita</t>
  </si>
  <si>
    <t>Dowa Kogyo k.k.</t>
  </si>
  <si>
    <t>Dowa Metalmine Co. Ltd</t>
  </si>
  <si>
    <t>Dowa Metals &amp; Mining Co. Ltd</t>
  </si>
  <si>
    <t>Honjo</t>
  </si>
  <si>
    <t>Saitama</t>
  </si>
  <si>
    <t>Novosibirsk</t>
  </si>
  <si>
    <t>Lanzhou</t>
  </si>
  <si>
    <t>Gansu</t>
  </si>
  <si>
    <t>Guoda Safina High-Tech Environmental Refinery Co., Ltd.</t>
  </si>
  <si>
    <t>CID000651</t>
  </si>
  <si>
    <t>Zhaoyuan</t>
  </si>
  <si>
    <t>Hunan</t>
  </si>
  <si>
    <t>Yantai NUS Safina tech environmental Refinery Co. Ltd.</t>
  </si>
  <si>
    <t>Fuyang</t>
  </si>
  <si>
    <t>Zhejiang</t>
  </si>
  <si>
    <t>Fanling</t>
  </si>
  <si>
    <t>Hong Kong</t>
  </si>
  <si>
    <t>Hanau</t>
  </si>
  <si>
    <t>Hesse</t>
  </si>
  <si>
    <t>Changsha</t>
  </si>
  <si>
    <t>Hunan Chenzhou Mining Industry Co. Ltd.</t>
  </si>
  <si>
    <t>Danwon</t>
  </si>
  <si>
    <t>Hohhot</t>
  </si>
  <si>
    <t>Inner Mongolia</t>
  </si>
  <si>
    <t>Soka</t>
  </si>
  <si>
    <t>Kuyumcukent</t>
  </si>
  <si>
    <t>Osaka</t>
  </si>
  <si>
    <t>Kansai</t>
  </si>
  <si>
    <t>Guixi City</t>
  </si>
  <si>
    <t>Jiangxi</t>
  </si>
  <si>
    <t>JCC</t>
  </si>
  <si>
    <t>Salt Lake City</t>
  </si>
  <si>
    <t>Utah</t>
  </si>
  <si>
    <t>Johnson Matthey Inc. (USA)</t>
  </si>
  <si>
    <t>Brampton</t>
  </si>
  <si>
    <t>Ontario</t>
  </si>
  <si>
    <t>Verkhnyaya Pyshma</t>
  </si>
  <si>
    <t>Sverdlovsk</t>
  </si>
  <si>
    <t>Kazzinc</t>
  </si>
  <si>
    <t>Ust-Kamenogorsk</t>
  </si>
  <si>
    <t>Magna</t>
  </si>
  <si>
    <t>Sayama</t>
  </si>
  <si>
    <t>Kojima Kagaku Yakuhin Co., Ltd</t>
  </si>
  <si>
    <t>Seoul</t>
  </si>
  <si>
    <t>Bishkek</t>
  </si>
  <si>
    <t>Chuy Province</t>
  </si>
  <si>
    <t>Riyadh</t>
  </si>
  <si>
    <t>Riyadh Province</t>
  </si>
  <si>
    <t>Lingbao</t>
  </si>
  <si>
    <t>Henan</t>
  </si>
  <si>
    <t>Onsan-eup</t>
  </si>
  <si>
    <t>Ulsan</t>
  </si>
  <si>
    <t>Luoyang Zijin Yinhui Gold Refinery Co., Ltd.</t>
  </si>
  <si>
    <t>Luoyang</t>
  </si>
  <si>
    <t>Buffalo</t>
  </si>
  <si>
    <t>New York</t>
  </si>
  <si>
    <t>Iruma</t>
  </si>
  <si>
    <t>Metalor Technologies (Suzhou) Ltd.</t>
  </si>
  <si>
    <t>CID001147</t>
  </si>
  <si>
    <t>Suzhou Industrial Park</t>
  </si>
  <si>
    <t>Jiangsu</t>
  </si>
  <si>
    <t>Kwai Chung</t>
  </si>
  <si>
    <t>Tuas</t>
  </si>
  <si>
    <t>Singapore</t>
  </si>
  <si>
    <t>Marin</t>
  </si>
  <si>
    <t>Neuchâtel</t>
  </si>
  <si>
    <t>North Attleboro</t>
  </si>
  <si>
    <t>Massachusetts</t>
  </si>
  <si>
    <t>Torreon</t>
  </si>
  <si>
    <t>Coahuila</t>
  </si>
  <si>
    <t>Naoshima</t>
  </si>
  <si>
    <t>Hiroshima</t>
  </si>
  <si>
    <t>Takehara</t>
  </si>
  <si>
    <t>Mitsui Kinzoku Co., Ltd.</t>
  </si>
  <si>
    <t>Obrucheva</t>
  </si>
  <si>
    <t>Bahçelievler</t>
  </si>
  <si>
    <t>Navoi</t>
  </si>
  <si>
    <t>Navoi Province</t>
  </si>
  <si>
    <t>Noda</t>
  </si>
  <si>
    <t>Chiba</t>
  </si>
  <si>
    <t>Jackson</t>
  </si>
  <si>
    <t>Ohio</t>
  </si>
  <si>
    <t>Nara-shi</t>
  </si>
  <si>
    <t>Nara</t>
  </si>
  <si>
    <t>Krasnoyarsk</t>
  </si>
  <si>
    <t>Krasnoyarsk Krai</t>
  </si>
  <si>
    <t>OJSC Krastsvetmet</t>
  </si>
  <si>
    <t>Castel San Pietro</t>
  </si>
  <si>
    <t>Yantai</t>
  </si>
  <si>
    <t>Shandong</t>
  </si>
  <si>
    <t>Kasimov</t>
  </si>
  <si>
    <t>Ryazan</t>
  </si>
  <si>
    <t>Jakarta</t>
  </si>
  <si>
    <t>Java</t>
  </si>
  <si>
    <t>La Chaux-de-Fonds</t>
  </si>
  <si>
    <t>Germiston</t>
  </si>
  <si>
    <t>Gauteng</t>
  </si>
  <si>
    <t>Ottawa</t>
  </si>
  <si>
    <t>Williston</t>
  </si>
  <si>
    <t>North Dakota</t>
  </si>
  <si>
    <t>Samdok Metal</t>
  </si>
  <si>
    <t>SD (Samdok) Metal</t>
  </si>
  <si>
    <t>Changwon</t>
  </si>
  <si>
    <t>Gyeongsangnam</t>
  </si>
  <si>
    <t>Amsterdam</t>
  </si>
  <si>
    <t>North Holland</t>
  </si>
  <si>
    <t>Madrid</t>
  </si>
  <si>
    <t>Community of Madrid</t>
  </si>
  <si>
    <t>Sempsa JP (Cookson Sempsa)</t>
  </si>
  <si>
    <t>Shandong Tiancheng Biological Gold Industrial Co., Ltd.</t>
  </si>
  <si>
    <t>CID001619</t>
  </si>
  <si>
    <t>Laizhou</t>
  </si>
  <si>
    <t>Shandong Tarzan Bio-Gold Industry Co., Ltd.</t>
  </si>
  <si>
    <t>Shangdong Gold (Laizhou)</t>
  </si>
  <si>
    <t>Zhaojin Mining Industry Co., Ltd.</t>
  </si>
  <si>
    <t>Chengdu</t>
  </si>
  <si>
    <t>Sichuan</t>
  </si>
  <si>
    <t>Long Island City</t>
  </si>
  <si>
    <t>Shyolkovo</t>
  </si>
  <si>
    <t>Moscow Region</t>
  </si>
  <si>
    <t>Tainan City</t>
  </si>
  <si>
    <t>Taiwan</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</si>
  <si>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</si>
  <si>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</si>
  <si>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</si>
  <si>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</si>
  <si>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</si>
  <si>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</si>
  <si>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</si>
  <si>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</si>
  <si>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</si>
  <si>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</si>
  <si>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t>
  </si>
  <si>
    <t>Anhui Tongling Nonferrous Metal Mining Co., Ltd.</t>
  </si>
  <si>
    <t>TongLing Nonferrous Metals Group Holdings Co., Ltd.</t>
  </si>
  <si>
    <t>Asan</t>
  </si>
  <si>
    <t>Chungcheong</t>
  </si>
  <si>
    <t>Guarulhos</t>
  </si>
  <si>
    <t>São Paulo</t>
  </si>
  <si>
    <t>Hoboken</t>
  </si>
  <si>
    <t>Antwerp</t>
  </si>
  <si>
    <t>Alden</t>
  </si>
  <si>
    <t>Balerna</t>
  </si>
  <si>
    <t>Newburn</t>
  </si>
  <si>
    <t>Western Australia</t>
  </si>
  <si>
    <t>AGR Mathey</t>
  </si>
  <si>
    <t>AGR(Perth Mint Australia)</t>
  </si>
  <si>
    <t>ANZ (Perth Mint 4N)</t>
  </si>
  <si>
    <t>Perth Mint (ANZ)</t>
  </si>
  <si>
    <t>Yamamoto Precision Metals</t>
  </si>
  <si>
    <t>Sagamihara</t>
  </si>
  <si>
    <t>Sanmenxia</t>
  </si>
  <si>
    <t>Henan Zhongyuan Gold Refinery Co., Ltd.</t>
  </si>
  <si>
    <t>Zhao Yuan Gold Smelter of ZhongJin</t>
  </si>
  <si>
    <t>Zhaoyuan Gold Group</t>
  </si>
  <si>
    <t>Henan Zhongyuan Gold Smelter of Zhongjin Gold Co. Ltd.</t>
  </si>
  <si>
    <t>Shanghang</t>
  </si>
  <si>
    <t>Fujian</t>
  </si>
  <si>
    <t>Zijin Mining Industry Corporation</t>
  </si>
  <si>
    <t>Guangzhou</t>
  </si>
  <si>
    <t>Guangdong</t>
  </si>
  <si>
    <t>Guangdong Gaoyao Co</t>
  </si>
  <si>
    <t>Dokmai</t>
  </si>
  <si>
    <t>Pravet</t>
  </si>
  <si>
    <t>Geib Refining Corporation</t>
  </si>
  <si>
    <t>CID002459</t>
  </si>
  <si>
    <t>Mewat</t>
  </si>
  <si>
    <t>Haryana</t>
  </si>
  <si>
    <t>Miami</t>
  </si>
  <si>
    <t>Florida</t>
  </si>
  <si>
    <t>Lubin</t>
  </si>
  <si>
    <t>Lower Silesian Voivodeship</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</si>
  <si>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</si>
  <si>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</si>
  <si>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</si>
  <si>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</si>
  <si>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</si>
  <si>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</si>
  <si>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</si>
  <si>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</si>
  <si>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</si>
  <si>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</si>
  <si>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</si>
  <si>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</si>
  <si>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</si>
  <si>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</si>
  <si>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Khartoum State</t>
  </si>
  <si>
    <t>CID002580</t>
  </si>
  <si>
    <t>Capolona</t>
  </si>
  <si>
    <t>CID002605</t>
  </si>
  <si>
    <t>Gangnam</t>
  </si>
  <si>
    <t>Changsha Southern</t>
  </si>
  <si>
    <t>Conghua</t>
  </si>
  <si>
    <t>Sihui City</t>
  </si>
  <si>
    <t>Pompano Beach</t>
  </si>
  <si>
    <t>Jiangmen</t>
  </si>
  <si>
    <t>F &amp; X</t>
  </si>
  <si>
    <t>Yingde</t>
  </si>
  <si>
    <t>Hi-Temp Specialty Metals, Inc.</t>
  </si>
  <si>
    <t>Yaphank</t>
  </si>
  <si>
    <t>Jiujiang</t>
  </si>
  <si>
    <t>Yifeng</t>
  </si>
  <si>
    <t>São João del Rei</t>
  </si>
  <si>
    <t>District Raigad</t>
  </si>
  <si>
    <t>Maharashtra</t>
  </si>
  <si>
    <t>Metallurgical Products India Pvt. Ltd. (MPIL)</t>
  </si>
  <si>
    <t>Presidente Figueiredo</t>
  </si>
  <si>
    <t>Amazonas</t>
  </si>
  <si>
    <t>Omuta</t>
  </si>
  <si>
    <t>Fukuoka</t>
  </si>
  <si>
    <t>Sillamäe</t>
  </si>
  <si>
    <t>Ida-Virumaa</t>
  </si>
  <si>
    <t>Shizuishan City</t>
  </si>
  <si>
    <t>Ningxia</t>
  </si>
  <si>
    <t>Fremont</t>
  </si>
  <si>
    <t>California</t>
  </si>
  <si>
    <t>Zhuzhou</t>
  </si>
  <si>
    <t>Solikamsk</t>
  </si>
  <si>
    <t>Perm Krai</t>
  </si>
  <si>
    <t>Harima</t>
  </si>
  <si>
    <t>Telex Metals</t>
  </si>
  <si>
    <t>Croydon</t>
  </si>
  <si>
    <t>Pennsylvania</t>
  </si>
  <si>
    <t>Ulba Metallurgical Plant JSC</t>
  </si>
  <si>
    <t>East Kazakhstan</t>
  </si>
  <si>
    <t>Zhuzhou Cemented Carbide Group</t>
  </si>
  <si>
    <t>Zhuzhou Cemented Carbide Works Imp. &amp; Exp. Co.</t>
  </si>
  <si>
    <t>Yichun</t>
  </si>
  <si>
    <t>Hengyang</t>
  </si>
  <si>
    <t>Gastonia</t>
  </si>
  <si>
    <t>North Carolina</t>
  </si>
  <si>
    <t>YunFu City</t>
  </si>
  <si>
    <t>Fengxin</t>
  </si>
  <si>
    <t>Matamoros</t>
  </si>
  <si>
    <t>Tamaulipas</t>
  </si>
  <si>
    <t>Liezen</t>
  </si>
  <si>
    <t>Styria</t>
  </si>
  <si>
    <t>Map Ta Phut</t>
  </si>
  <si>
    <t>Rayong</t>
  </si>
  <si>
    <t>Goslar</t>
  </si>
  <si>
    <t>Lower Saxony</t>
  </si>
  <si>
    <t>Laufenburg</t>
  </si>
  <si>
    <t>Hermsdorf</t>
  </si>
  <si>
    <t>Thuringia</t>
  </si>
  <si>
    <t>Newton</t>
  </si>
  <si>
    <t>Mito</t>
  </si>
  <si>
    <t>Ibaraki</t>
  </si>
  <si>
    <t>Reutte</t>
  </si>
  <si>
    <t>Tyrol</t>
  </si>
  <si>
    <t>Boyertown</t>
  </si>
  <si>
    <t>Aizuwakamatsu</t>
  </si>
  <si>
    <t>Mound House</t>
  </si>
  <si>
    <t>Nevada</t>
  </si>
  <si>
    <t>Tranzact, Inc.</t>
  </si>
  <si>
    <t>CID002571</t>
  </si>
  <si>
    <t>Lancaster</t>
  </si>
  <si>
    <t>CID002707</t>
  </si>
  <si>
    <t>Minas gerais</t>
  </si>
  <si>
    <t>Phoenix Metal Ltd.</t>
  </si>
  <si>
    <t>Jabana</t>
  </si>
  <si>
    <t>Kigali</t>
  </si>
  <si>
    <t>Jiangxi Ketai Advanced Material Co., Ltd.</t>
  </si>
  <si>
    <t>Hezhou</t>
  </si>
  <si>
    <t>Guangxi</t>
  </si>
  <si>
    <t>PGMA</t>
  </si>
  <si>
    <t>Altoona</t>
  </si>
  <si>
    <t>Alent plc</t>
  </si>
  <si>
    <t>Alpha Metals Taiwan</t>
  </si>
  <si>
    <t>Alpha Metals</t>
  </si>
  <si>
    <t>Cookson (Alpha Metals Taiwan)</t>
  </si>
  <si>
    <t>Cookson Alpha Metals (Shenzhen) Co., Ltd.</t>
  </si>
  <si>
    <t>Cooperativa Metalurgica de Rondônia Ltda.</t>
  </si>
  <si>
    <t>Ariquemes</t>
  </si>
  <si>
    <t>Rondonia</t>
  </si>
  <si>
    <t>Sungailiat</t>
  </si>
  <si>
    <t>Bangka</t>
  </si>
  <si>
    <t>Kabupaten</t>
  </si>
  <si>
    <t>Pangkalan</t>
  </si>
  <si>
    <t>Pangkal Pinang</t>
  </si>
  <si>
    <t>Dowa Metaltech Co., Ltd.</t>
  </si>
  <si>
    <t>Oruro</t>
  </si>
  <si>
    <t>Cercado</t>
  </si>
  <si>
    <t>Rondônia</t>
  </si>
  <si>
    <t>Halsbrücke</t>
  </si>
  <si>
    <t>Saxony</t>
  </si>
  <si>
    <t>Chmielów</t>
  </si>
  <si>
    <t>Subcarpathian Voivodeship</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</si>
  <si>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</si>
  <si>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</si>
  <si>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</si>
  <si>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</si>
  <si>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</si>
  <si>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</si>
  <si>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</si>
  <si>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</si>
  <si>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</si>
  <si>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Penang</t>
  </si>
  <si>
    <t>CID001142</t>
  </si>
  <si>
    <t>Twinsburg</t>
  </si>
  <si>
    <t>Bairro Guarapiranga</t>
  </si>
  <si>
    <t>Toboca/ Paranapenema</t>
  </si>
  <si>
    <t>Paracas</t>
  </si>
  <si>
    <t>Ica</t>
  </si>
  <si>
    <t>Funsur Smelter</t>
  </si>
  <si>
    <t>Asago</t>
  </si>
  <si>
    <t>CID001231</t>
  </si>
  <si>
    <t>Nanshan Tin Co. Ltd.</t>
  </si>
  <si>
    <t>Chonburi</t>
  </si>
  <si>
    <t>Operaciones Metalurgical S.A.</t>
  </si>
  <si>
    <t>Lintang</t>
  </si>
  <si>
    <t>PT Indra Eramult Logam Industri</t>
  </si>
  <si>
    <t>Kepulauan Riau</t>
  </si>
  <si>
    <t>Karimun</t>
  </si>
  <si>
    <t>Brand RBT</t>
  </si>
  <si>
    <t>West Java</t>
  </si>
  <si>
    <t>PT Timah (Persero) Tbk Kundur</t>
  </si>
  <si>
    <t>Kundur</t>
  </si>
  <si>
    <t>Riau Islands</t>
  </si>
  <si>
    <t>Kundur Smelter</t>
  </si>
  <si>
    <t>Mentok</t>
  </si>
  <si>
    <t>Longtan Shiang Taoyuang</t>
  </si>
  <si>
    <t>Bebedouro</t>
  </si>
  <si>
    <t>Amphur Muang</t>
  </si>
  <si>
    <t>Phuket</t>
  </si>
  <si>
    <t>Thailand Smelting &amp; Refining Co Ltd</t>
  </si>
  <si>
    <t>Gejiu Yunxin Nonferrous Electrolysis Co., Ltd.</t>
  </si>
  <si>
    <t>CID001908</t>
  </si>
  <si>
    <t>The Gejiu cloud new colored electrolytic</t>
  </si>
  <si>
    <t>Yunan Gejiu Yunxin Electrolyze Limited</t>
  </si>
  <si>
    <t>VQB Mineral and Trading Group JSC</t>
  </si>
  <si>
    <t>CID002015</t>
  </si>
  <si>
    <t>Nguyen Van Ngoc</t>
  </si>
  <si>
    <t>Hanoi</t>
  </si>
  <si>
    <t>White Solder Metalurgica</t>
  </si>
  <si>
    <t>Yunnan Adventure Co., Ltd.</t>
  </si>
  <si>
    <t>Yunnan wind Nonferrous Metals Co., Ltd.</t>
  </si>
  <si>
    <t>Bogor</t>
  </si>
  <si>
    <t>Topang Island</t>
  </si>
  <si>
    <t>Riau Province</t>
  </si>
  <si>
    <t>Cavite Economic Zone</t>
  </si>
  <si>
    <t>Rosario Cavite</t>
  </si>
  <si>
    <t>CV Ayi Jaya</t>
  </si>
  <si>
    <t>CID002570</t>
  </si>
  <si>
    <t>Electro-Mechanical Facility of the Cao Bang Minerals &amp; Metallurgy Joint Stock Company</t>
  </si>
  <si>
    <t>CID002572</t>
  </si>
  <si>
    <t>Tinh Tuc</t>
  </si>
  <si>
    <t>Cao Bang</t>
  </si>
  <si>
    <t>Nghe Tinh Non-Ferrous Metals Joint Stock Company</t>
  </si>
  <si>
    <t>CID002573</t>
  </si>
  <si>
    <t>Quy Hop</t>
  </si>
  <si>
    <t>Nghe An</t>
  </si>
  <si>
    <t>Tuyen Quang Non-Ferrous Metals Joint Stock Company</t>
  </si>
  <si>
    <t>CID002574</t>
  </si>
  <si>
    <t>Tan Quang</t>
  </si>
  <si>
    <t>Tuyen Quang</t>
  </si>
  <si>
    <t>PT Cipta Persada Mulia</t>
  </si>
  <si>
    <t>CID002696</t>
  </si>
  <si>
    <t>CID002706</t>
  </si>
  <si>
    <t>Metallo-Chimique N.V.</t>
  </si>
  <si>
    <t>CID002773</t>
  </si>
  <si>
    <t>Beerse</t>
  </si>
  <si>
    <t>CID002774</t>
  </si>
  <si>
    <t>Berango</t>
  </si>
  <si>
    <t>Vizcaya</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</si>
  <si>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</si>
  <si>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</si>
  <si>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</si>
  <si>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</si>
  <si>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</si>
  <si>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</si>
  <si>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</si>
  <si>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</si>
  <si>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</si>
  <si>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</si>
  <si>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</si>
  <si>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</si>
  <si>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</si>
  <si>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Quang Ninh</t>
  </si>
  <si>
    <t>St. Martin i-S</t>
  </si>
  <si>
    <t>WBH,Wolfram [Austria]</t>
  </si>
  <si>
    <t>WBH</t>
  </si>
  <si>
    <t>Xiamen</t>
  </si>
  <si>
    <t>Shaoguan</t>
  </si>
  <si>
    <t>Shaoguan Xinhai Rendan Tungsten Industry Co. Ltd</t>
  </si>
  <si>
    <t>Gao'an</t>
  </si>
  <si>
    <t>Tonggu</t>
  </si>
  <si>
    <t>Nanfeng Xiaozhai</t>
  </si>
  <si>
    <t>Xiamen H.C.</t>
  </si>
  <si>
    <t>Xiushui</t>
  </si>
  <si>
    <t>Vinh Bao District</t>
  </si>
  <si>
    <t>Hai Phong</t>
  </si>
  <si>
    <t>Dayu Country</t>
  </si>
  <si>
    <t>Dai Tu</t>
  </si>
  <si>
    <t>Thai Nguyen</t>
  </si>
  <si>
    <t>Hunan Chuangda Vanadium Tungsten Co., Ltd. Wuji</t>
  </si>
  <si>
    <t>CID002579</t>
  </si>
  <si>
    <t>Niagara Refining LLC</t>
  </si>
  <si>
    <t>CID002589</t>
  </si>
  <si>
    <t>Depew</t>
  </si>
  <si>
    <t>Hydrometallurg, JSC</t>
  </si>
  <si>
    <t>CID002649</t>
  </si>
  <si>
    <t>Nalchik</t>
  </si>
  <si>
    <t>Kabardino-Balkar Republic</t>
  </si>
  <si>
    <t>F3</t>
  </si>
  <si>
    <t>Click here to check required fields completion</t>
  </si>
  <si>
    <t>I3</t>
  </si>
  <si>
    <t>One (1) or more required fields needs to be populated</t>
  </si>
  <si>
    <t>Smelter not listed</t>
  </si>
  <si>
    <t>Independent Third-Party Audit Firm</t>
  </si>
  <si>
    <t>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t>
  </si>
  <si>
    <t>Smelter List - Tantalum</t>
  </si>
  <si>
    <t>Smelter List - Tin</t>
  </si>
  <si>
    <t>Smelter List - Gold</t>
  </si>
  <si>
    <t>Smelter List - Tungsten</t>
  </si>
  <si>
    <t>CheckerJ63</t>
  </si>
  <si>
    <t>CheckerJ64</t>
  </si>
  <si>
    <t>CheckerJ65</t>
  </si>
  <si>
    <t>B63</t>
  </si>
  <si>
    <t>B64</t>
  </si>
  <si>
    <t>B65</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</si>
  <si>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</si>
  <si>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</si>
  <si>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</si>
  <si>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</si>
  <si>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</si>
  <si>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</si>
  <si>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</si>
  <si>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</si>
  <si>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需要填写一个 (1) 或多个必填字段</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</si>
  <si>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</si>
  <si>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</si>
  <si>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</si>
  <si>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</si>
  <si>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</si>
  <si>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</si>
  <si>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</si>
  <si>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链接至条款和条件</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</si>
  <si>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</si>
  <si>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</si>
  <si>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</si>
  <si>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</si>
  <si>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</si>
  <si>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</si>
  <si>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</si>
  <si>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点击此处输入此申报所适用的产品</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</si>
  <si>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</si>
  <si>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</si>
  <si>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</si>
  <si>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</si>
  <si>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</si>
  <si>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</si>
  <si>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</si>
  <si>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 xml:space="preserve">F. 您是否有按照 IPC-1755 冲突矿产数据交换标准的要求从供应商收集冲突矿产审核鉴定信息 [例如，CFSI 冲突矿产报告模板]？  </t>
  </si>
  <si>
    <t xml:space="preserve">F. 귀사는 공급업체로부터 IPC-1755 분쟁 광물 데이터 교환 기준에 따른 분쟁 광물 실사 정보를 수집하고 있습니까 [예를 들면, CFSI 분쟁광물 보고 템플릿]？ </t>
  </si>
  <si>
    <t xml:space="preserve">F. Est-ce que vous recueillez les informations de diligence raisonnable concernant les minerais de conflit auprès de vos fournisseurs, conformément à la norme IPC-1755 en matière d’échange de données sur les minerais de conflit [par exemple, le modèle de rapport sur les minéraux des conflits de l'Initiative d'approvisionnement hors conflit (Conflict-free Sourcing Initiative, CFSI)] ? </t>
  </si>
  <si>
    <t>F. Você coleta informações de diligência devida de minerais de conflito de seus fornecedores que estejam em conformidade com a norma IPC-1755 de troca de dados sobre minerais de conflito (por exemplo, o Modelo de relatório de minerais de conflito da Iniciativa Livre de Conflitos [Conflict-Free Sourcing Initiative, CFSI])？</t>
  </si>
  <si>
    <t xml:space="preserve">F.  ¿Recolecta la información de debida diligencia de minerales en conflicto de los proveedores, la cual cumpla con el estándar IPC-1755 de Intercambio de datos de minerales en conflicto [por ejemplo, la Plantilla de reporte de minerales en conflicto CFSI]？ </t>
  </si>
  <si>
    <t xml:space="preserve">F. Avete raccolto informazioni di dovuta diligenza sui minerali di conflitto dai vostri fornitori, che siano in conformità con lo standard Conflict Minerals Data Exchange IPC-1755 [ad esempio il modello del rapporto sui minerali del conflitto di CFSI]？ </t>
  </si>
  <si>
    <t>填写</t>
  </si>
  <si>
    <t>記入</t>
  </si>
  <si>
    <t>완료</t>
  </si>
  <si>
    <t>Complétez</t>
  </si>
  <si>
    <t>Concluído</t>
  </si>
  <si>
    <t>Vollständig</t>
  </si>
  <si>
    <t>Completare</t>
  </si>
  <si>
    <t>在“申报”选项卡 D8 单元格中提供您的公司名称</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</si>
  <si>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</si>
  <si>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</si>
  <si>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</si>
  <si>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</si>
  <si>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</si>
  <si>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</si>
  <si>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</si>
  <si>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在“申报”选项卡 D9 单元格中选择申报范围</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</si>
  <si>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</si>
  <si>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</si>
  <si>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</si>
  <si>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</si>
  <si>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</si>
  <si>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</si>
  <si>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</si>
  <si>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在“申报”选项卡 D10 单元格中提供范围说明</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</si>
  <si>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</si>
  <si>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</si>
  <si>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</si>
  <si>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</si>
  <si>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</si>
  <si>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</si>
  <si>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</si>
  <si>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在“申报”选项卡 D15 单元格中提供联系人姓名</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</si>
  <si>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</si>
  <si>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</si>
  <si>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</si>
  <si>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</si>
  <si>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</si>
  <si>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</si>
  <si>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</si>
  <si>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在“申报”选项卡 D17 单元格中提供联系人的电话号码</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</si>
  <si>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</si>
  <si>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</si>
  <si>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</si>
  <si>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</si>
  <si>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</si>
  <si>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</si>
  <si>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</si>
  <si>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在“申报”选项卡 D18 单元格中提供授权公司代表联系人姓名</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</si>
  <si>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</si>
  <si>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</si>
  <si>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</si>
  <si>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</si>
  <si>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</si>
  <si>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</si>
  <si>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</si>
  <si>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在“申报”选项卡 D21 单元格中提供授权公司代表的电话号码</t>
  </si>
  <si>
    <t>「申告」タブのD21セルに会社から正式に認められた代表者の電話番号を記入してください</t>
  </si>
  <si>
    <t xml:space="preserve">신고(Declaration) 탭의 D21 셀에 회사 대표 정보책임 담당자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</si>
  <si>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</si>
  <si>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</si>
  <si>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</si>
  <si>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</si>
  <si>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</si>
  <si>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在“申报”选项卡 D22 单元格中提供表格填写日期</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</si>
  <si>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</si>
  <si>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</si>
  <si>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</si>
  <si>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</si>
  <si>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</si>
  <si>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</si>
  <si>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</si>
  <si>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在“申报”选项卡 D26 单元格中申报钽是否有意增加到贵公司的产品中</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</si>
  <si>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</si>
  <si>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</si>
  <si>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</si>
  <si>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</si>
  <si>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</si>
  <si>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</si>
  <si>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</si>
  <si>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在“申报”选项卡 D27 单元格中申报锡是否有意增加到贵公司的产品中</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</si>
  <si>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</si>
  <si>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</si>
  <si>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</si>
  <si>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</si>
  <si>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</si>
  <si>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</si>
  <si>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</si>
  <si>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在“申报”选项卡 D28 单元格中申报金是否有意增加到贵公司的产品中</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</si>
  <si>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</si>
  <si>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</si>
  <si>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</si>
  <si>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</si>
  <si>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</si>
  <si>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</si>
  <si>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</si>
  <si>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在“申报”选项卡 D29 单元格中申报钨是否有意增加到贵公司的产品中</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</si>
  <si>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</si>
  <si>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</si>
  <si>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</si>
  <si>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</si>
  <si>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</si>
  <si>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</si>
  <si>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</si>
  <si>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在“申报”选项卡 D32 单元格中申报钽是否必须用于贵公司产品的生产中并且包含在申报的成品内</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</si>
  <si>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</si>
  <si>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</si>
  <si>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</si>
  <si>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</si>
  <si>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</si>
  <si>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</si>
  <si>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</si>
  <si>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在“申报”选项卡 D33 单元格中申报锡是否必须用于贵公司产品的生产中并且包含在申报的成品内</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</si>
  <si>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</si>
  <si>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</si>
  <si>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</si>
  <si>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</si>
  <si>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</si>
  <si>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</si>
  <si>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</si>
  <si>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在“申报”选项卡 D34 单元格中申报金是否必须用于贵公司产品的生产中并且包含在申报的成品内</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</si>
  <si>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</si>
  <si>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</si>
  <si>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</si>
  <si>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</si>
  <si>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</si>
  <si>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</si>
  <si>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</si>
  <si>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在“申报”选项卡 D35 单元格中申报钨是否必须用于贵公司产品的生产中并且包含在申报的成品内</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</si>
  <si>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</si>
  <si>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</si>
  <si>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</si>
  <si>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</si>
  <si>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</si>
  <si>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</si>
  <si>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</si>
  <si>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在“申报”选项卡 D38 单元格中申报在此调查回答内申报的产品范围内使用的钽的源产地是否为刚果民主共和国或毗邻受管制国家</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</si>
  <si>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</si>
  <si>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</si>
  <si>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</si>
  <si>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</si>
  <si>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</si>
  <si>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</si>
  <si>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</si>
  <si>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在“申报”选项卡 D39 单元格中申报在此调查回答内申报的产品范围内使用的锡的源产地是否为刚果民主共和国或毗邻受管制国家</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</si>
  <si>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</si>
  <si>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</si>
  <si>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</si>
  <si>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</si>
  <si>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</si>
  <si>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</si>
  <si>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</si>
  <si>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在“申报”选项卡 D40 单元格中申报在此调查回答内申报的产品范围内使用的金的源产地是否为刚果民主共和国或毗邻受管制国家</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</si>
  <si>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</si>
  <si>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</si>
  <si>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</si>
  <si>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</si>
  <si>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</si>
  <si>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</si>
  <si>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</si>
  <si>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在“申报”选项卡 D41 单元格中申报在此调查回答内申报的产品范围内使用的钨的源产地是否为刚果民主共和国或毗邻受管制国家</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</si>
  <si>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</si>
  <si>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</si>
  <si>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</si>
  <si>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</si>
  <si>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</si>
  <si>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</si>
  <si>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</si>
  <si>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在“申报”选项卡 D44 单元格中申报在此调查回答内申报的产品范围内使用的钽是否完全来自回收料或报废料</t>
  </si>
  <si>
    <t>本調査回答で申告された製品範囲内で使用されるタンタルが100％リサイクル業者又はスクラップサプライヤーから調達されている場合は、「申告」タブのD44セルに申告してください</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</si>
  <si>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</si>
  <si>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</si>
  <si>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</si>
  <si>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</si>
  <si>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</si>
  <si>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</si>
  <si>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在“申报”选项卡 D45 单元格中申报在此调查回答内申报的产品范围内使用的锡是否完全来自回收料或报废料</t>
  </si>
  <si>
    <t>本調査回答で申告された製品範囲内で使用される錫が100％リサイクル業者又はスクラップサプライヤーから調達されている場合は、「申告」タブのD45セルに申告してください</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</si>
  <si>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</si>
  <si>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</si>
  <si>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</si>
  <si>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</si>
  <si>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</si>
  <si>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</si>
  <si>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在“申报”选项卡 D46 单元格中申报在此调查回答内申报的产品范围内使用的金是否完全来自回收料或报废料</t>
  </si>
  <si>
    <t>本調査回答で申告された製品範囲内で使用される金が100％リサイクル業者又はスクラップサプライヤーから調達されている場合は、「申告」タブのD46セルに申告してください</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</si>
  <si>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</si>
  <si>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</si>
  <si>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</si>
  <si>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</si>
  <si>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</si>
  <si>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</si>
  <si>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在“申报”选项卡 D47 单元格中申报在此调查回答内申报的产品范围内使用的钨是否完全来自回收料或报废料</t>
  </si>
  <si>
    <t>本調査回答で申告された製品範囲内で使用されるタングステンが100％リサイクル業者又はスクラップサプライヤーから調達されている場合は、「申告」タブのD47セルに申告してください</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</si>
  <si>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</si>
  <si>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</si>
  <si>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</si>
  <si>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</si>
  <si>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</si>
  <si>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</si>
  <si>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在“申报”选项卡 D50 单元格中提供供应商的冶炼厂信息填写百分比</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</si>
  <si>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</si>
  <si>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</si>
  <si>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</si>
  <si>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</si>
  <si>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</si>
  <si>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</si>
  <si>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</si>
  <si>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在“申报”选项卡 D51 单元格中提供供应商的冶炼厂信息填写百分比</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</si>
  <si>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</si>
  <si>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</si>
  <si>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</si>
  <si>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</si>
  <si>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</si>
  <si>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</si>
  <si>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</si>
  <si>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在“申报”选项卡 D52 单元格中提供供应商的冶炼厂信息填写百分比</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</si>
  <si>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</si>
  <si>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</si>
  <si>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</si>
  <si>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</si>
  <si>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</si>
  <si>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</si>
  <si>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</si>
  <si>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在“申报”选项卡 D53 单元格中提供供应商的冶炼厂信息填写百分比</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</si>
  <si>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</si>
  <si>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</si>
  <si>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</si>
  <si>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</si>
  <si>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</si>
  <si>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</si>
  <si>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</si>
  <si>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在“申报”选项卡 D56 单元格中申报是否在此调查回答内的申报产品范围下面提供了所有冶炼厂名称</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</si>
  <si>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</si>
  <si>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</si>
  <si>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</si>
  <si>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</si>
  <si>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</si>
  <si>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</si>
  <si>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</si>
  <si>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在“申报”选项卡 D57 单元格中申报是否在此调查回答内的申报产品范围下面提供了所有冶炼厂名称</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</si>
  <si>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</si>
  <si>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</si>
  <si>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</si>
  <si>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</si>
  <si>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</si>
  <si>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</si>
  <si>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</si>
  <si>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在“申报”选项卡 D58 单元格中申报是否在此调查回答内的申报产品范围下面提供了所有冶炼厂名称</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</si>
  <si>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</si>
  <si>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</si>
  <si>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</si>
  <si>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</si>
  <si>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</si>
  <si>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</si>
  <si>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</si>
  <si>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在“申报”选项卡 D59 单元格中申报是否在此调查回答内的申报产品范围下面提供了所有冶炼厂名称</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</si>
  <si>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</si>
  <si>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</si>
  <si>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</si>
  <si>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</si>
  <si>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</si>
  <si>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</si>
  <si>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</si>
  <si>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在“申报”选项卡 D62 单元格中申报是否已提供所有适用钽冶炼厂信息</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</si>
  <si>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</si>
  <si>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</si>
  <si>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</si>
  <si>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</si>
  <si>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</si>
  <si>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</si>
  <si>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</si>
  <si>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在“申报”选项卡 D63 单元格中申报是否已提供所有适用锡冶炼厂信息</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</si>
  <si>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</si>
  <si>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</si>
  <si>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</si>
  <si>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</si>
  <si>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</si>
  <si>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</si>
  <si>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</si>
  <si>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在“申报”选项卡 D64 单元格中申报是否已提供所有适用金冶炼厂信息</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</si>
  <si>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</si>
  <si>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</si>
  <si>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</si>
  <si>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</si>
  <si>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</si>
  <si>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</si>
  <si>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</si>
  <si>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在“申报”选项卡 D65 单元格中申报是否已提供所有适用钨冶炼厂信息</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</si>
  <si>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</si>
  <si>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</si>
  <si>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</si>
  <si>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</si>
  <si>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</si>
  <si>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</si>
  <si>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</si>
  <si>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在“申报”选项卡 D69 单元格中回答贵公司是否有刚果民主共和国无冲突采购政策</t>
  </si>
  <si>
    <t>御社にDRCコンフリクトフリーの調達方針がある場合は、「申告」タブのD69セルに回答してください</t>
  </si>
  <si>
    <t xml:space="preserve">신고(Declaration) 탭의 D69 셀에 귀사가 콩고공화국 분쟁으로부터 자유로운 광물 구매 정책(DRC conflict-free sourcing policy)을 보유하고 있는지 여부를 답변하십시오. </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</si>
  <si>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</si>
  <si>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</si>
  <si>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</si>
  <si>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</si>
  <si>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</si>
  <si>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在“申报”选项卡 D71 单元格中回答贵公司是否在贵公司的网站上公开发布刚果民主共和国无冲突采购政策</t>
  </si>
  <si>
    <t>御社のDRCコンフリクトフリーの調達方針を御社ウェブサイトから入手できる場合は、「申告」タブのD71セルに回答してください</t>
  </si>
  <si>
    <t xml:space="preserve">신고(Declaration) 탭의 D71 셀에서 귀사가 귀사의 웹사이트에서 콩고공화국 분쟁으로부터 자유로운 광물 구매 정책(DRC conflict-free sourcing policy)을 공개하고 있는지 여부를 답변하십시오. </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</si>
  <si>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</si>
  <si>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</si>
  <si>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</si>
  <si>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</si>
  <si>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</si>
  <si>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 xml:space="preserve">如果您对问题 B 回答“是”，则在“申报”工作表的 G71 单元格中输入 URL。URL 的格式应为 "www.companyname.com" </t>
  </si>
  <si>
    <t>質問Bの回答が「Yes」の場合は、申告ワークシートのG71セルにURLを記入します。URLの形式は「www.companyname.com」にしてください。</t>
  </si>
  <si>
    <t xml:space="preserve">질문 B에 "예(Yes)"라고 답할 경우, 신고(Declaration) 워크시트의 G71 셀에 URL을 입력하십시오. URL 형식은 "www.companyname.com"이 되어야 합니다. </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</si>
  <si>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</si>
  <si>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</si>
  <si>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</si>
  <si>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</si>
  <si>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</si>
  <si>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在“申报”选项卡 D73 单元格中回答贵公司是否要求直接供应商符合刚果民主共和国无冲突</t>
  </si>
  <si>
    <t>御社が直接サプライヤーに対しDRCコンフリクトフリーであることを要求する場合は、「申告」タブのD73セルに回答してください</t>
  </si>
  <si>
    <t xml:space="preserve">신고(Declaration) 탭의 D73 셀에 귀사의 직접 공급업체가 콩고공화국 분쟁으로부터 자유로울 것을 귀사에서 요구하는지 여부를 답변하십시오. </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</si>
  <si>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</si>
  <si>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</si>
  <si>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</si>
  <si>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</si>
  <si>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</si>
  <si>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在“申报”选项卡 D75 单元格中回答贵公司是否要求直接供应商从使用无冲突采购举措合规冶炼厂目录验证为刚果民主共和国无冲突的冶炼厂采购</t>
  </si>
  <si>
    <t>御社が直接サプライヤーに対し、コンフリクトフリー調達イニシアチブに適合する精錬業者リストを使用しDRCコンフリクトフリーと認定された精錬業者から調達することを要求する場合は、「申告」タブのD75に回答してください</t>
  </si>
  <si>
    <t xml:space="preserve">신고(Declaration) 탭의 D75 셀에 분쟁으로부터 자유로운 광물 구매 이니셔티브(Conflict-Free Sourcing Initiative) 준수 제련소 목록을 사용해 콩고공화국 분쟁으로부터 자유롭다고 확인된 제련소에서 귀사의 직접 공급업체가 광물을 구매하도록 귀사에서 요구하는지 여부를 답변하십시오. </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</si>
  <si>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</si>
  <si>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Responda se você exige que seus fornecedores diretos busquem seus suprimentos em fundições validadas como livres de conflito na República Democrática do Congo utilizando a lista de fundições em conformidade com a CFSI na célula D75 da guia Declaração</t>
  </si>
  <si>
    <t>Geben Sie in der Reiterzelle D75 der Erklärung an, ob Sie Ihre Lieferanten zur Beschaffung aus Schmelzöfen verpflichtet haben, die als DRC-konfliktfrei in der Liste der konformen Schmelzöfen der Konfliktfreien Beschaffungsinitiative - Conflict-Free Sourcing Inititiave - bestätigt worden sind</t>
  </si>
  <si>
    <t>Responda si requiere que sus proveedores directos se abastezcan de los fundidores validados como libres de conflicto DRC utilizando la lista de fundidores que cumplen con la Iniciativa de Abastecimiento libre de conflictos en la pestaña Declaration (Declaración), celda D75</t>
  </si>
  <si>
    <t>Rispondere se si richiede ai propri fornitori diretti di approvvigionarsi da fonderie convalidate come conflict-free per la Repubblica Democratica del Congo utilizzando la lista di fonderie conforme alla Conflict-Free Sourcing Inititiave nella cella D75 della scheda della Dichiarazione</t>
  </si>
  <si>
    <t>在“申报”选项卡 D77 单元格中回答贵公司是否已实施无冲突矿产采购尽职调查措施</t>
  </si>
  <si>
    <t>御社がコンフリクトフリーの調達に関するデューデリジェンス対策を実施している場合は、「申告」タブのD77セルに回答してください</t>
  </si>
  <si>
    <t xml:space="preserve">신고(Declaration) 탭의 D77 셀에 분쟁으로부터 자유로운 광물 구매 실사 조치를 수행했는지 여부를 답변하십시오. </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</si>
  <si>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</si>
  <si>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</si>
  <si>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</si>
  <si>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</si>
  <si>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</si>
  <si>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在“申报”选项卡 D79 单元格中回答贵公司是否要求供应商填写此冲突矿产报告模板</t>
  </si>
  <si>
    <t>御社がサプライヤーに対し、この紛争鉱物報告テンプレートに記入するよう要請する場合は、「申告」タブのD79セルに回答してください</t>
  </si>
  <si>
    <t xml:space="preserve">신고(Declaration) 탭의 D79 셀에 귀사의 공급업체가 이 분쟁광물 보고 템플릿(Conflict Minerals Reporting Template)을 작성하도록 귀사에서 요청하는지 여부를 답변하십시오. </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</si>
  <si>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</si>
  <si>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</si>
  <si>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</si>
  <si>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</si>
  <si>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</si>
  <si>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在“申报”选项卡 D81 单元格中回答贵公司是否要求供应商提供冶炼厂名称</t>
  </si>
  <si>
    <t>御社がサプライヤーに精錬業者名を要請する場合は、「申告」タブのD81セルに回答してください</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</si>
  <si>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</si>
  <si>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</si>
  <si>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</si>
  <si>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</si>
  <si>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</si>
  <si>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</si>
  <si>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在“申报”选项卡 D83 单元格中回答贵公司是否根据贵公司的期望验证供应商的回答</t>
  </si>
  <si>
    <t>サプライヤーからの回答を御社の期待と照合させて検証する場合には、「申告」タブのD83セルに回答してください</t>
  </si>
  <si>
    <t xml:space="preserve">신고(Declaration) 탭의 D83 셀에 귀사의 기대사항과 비교해 귀사의 공급업체로부터의 응답내용을 확인하는지 여부를 답변하십시오. </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</si>
  <si>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</si>
  <si>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</si>
  <si>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</si>
  <si>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</si>
  <si>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</si>
  <si>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在“申报”选项卡 D85 单元格中回答贵公司的验证流程是否包括纠正措施管理</t>
  </si>
  <si>
    <t>御社の検証プロセスが是正措置の管理を含む場合は、「申告」タブのD85セルに回答してください</t>
  </si>
  <si>
    <t xml:space="preserve">신고(Declaration) 탭의 D85 셀에 귀사의 확인 프로세스에 시정 조치 관리가 포함되어 있는지 여부를 답변하십시오. </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</si>
  <si>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</si>
  <si>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</si>
  <si>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</si>
  <si>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</si>
  <si>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</si>
  <si>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在“申报”选项卡 D87 单元格中回答贵公司是否必须遵守 SEC 披露要求</t>
  </si>
  <si>
    <t>御社がSECの開示要件の対象となっている場合は、「申告」タブのD87セルに回答してください</t>
  </si>
  <si>
    <t xml:space="preserve">신고(Declaration) 탭의 D87 셀에 귀사가 SEC 공개 요건을 따라야 하는지 답변하십시오. </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</si>
  <si>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</si>
  <si>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</si>
  <si>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</si>
  <si>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</si>
  <si>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</si>
  <si>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如果合适，提供此申报所适用的 1 个或多个产品或项目编号。从“申报”选项卡的 6H1 单元格中选择超链接以进入“产品清单”选项卡</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</si>
  <si>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</si>
  <si>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</si>
  <si>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</si>
  <si>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</si>
  <si>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</si>
  <si>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</si>
  <si>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</si>
  <si>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在“冶炼厂目录”选项卡中提供向供应链提供材料的冶炼厂目录</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</si>
  <si>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</si>
  <si>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</si>
  <si>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</si>
  <si>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</si>
  <si>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</si>
  <si>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</si>
  <si>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</si>
  <si>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在“冶炼厂目录”选项卡中提供向供应链提供材料的钽冶炼厂目录</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</si>
  <si>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</si>
  <si>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</si>
  <si>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</si>
  <si>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</si>
  <si>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</si>
  <si>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</si>
  <si>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在“冶炼厂目录”选项卡中提供向供应链提供材料的锡冶炼厂目录</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</si>
  <si>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</si>
  <si>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</si>
  <si>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</si>
  <si>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</si>
  <si>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</si>
  <si>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</si>
  <si>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在“冶炼厂目录”选项卡中提供向供应链提供材料的金冶炼厂目录</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</si>
  <si>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</si>
  <si>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</si>
  <si>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</si>
  <si>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</si>
  <si>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</si>
  <si>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</si>
  <si>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在“冶炼厂目录”选项卡中提供向供应链提供材料的钨冶炼厂目录</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</si>
  <si>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</si>
  <si>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</si>
  <si>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</si>
  <si>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</si>
  <si>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</si>
  <si>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</si>
  <si>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在“冶炼厂目录”选项卡中未提供冶炼厂名称</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</si>
  <si>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</si>
  <si>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</si>
  <si>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</si>
  <si>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</si>
  <si>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</si>
  <si>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</si>
  <si>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</si>
  <si>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2. 귀사의 신고 범위를 선택하십시오. 신고 범위의 선택사항은 다음과 같습니다.
A. 전사
B. 제품(또는 제품 목록)
C. 사용자 정의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</si>
  <si>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D. 이것은 회사가1차 협력사 에게 검증된 분쟁으로부터 자유로운 제련소에서 분쟁 광물을 구매하도록 요구하는지 여부를 결정하는 신고입니다. 이 질문에 대한 답은 "Yes" 또는 "No"여야 합니다. 이 질문은 필수 사항입니다.</t>
  </si>
  <si>
    <t>E. 귀사가 분쟁광물 공급 실사 수단을 시행하고 있는 지 여부를 밝히기 위해 "Yes" 또는 "No"로 대답하시오. 이 신고는 회사의 실사 수단의 상세를 말하기 위해 의도된 것이 아니고 단지 회사가 실수 수단을 시행하고 있는 지를 위함입니다. 수용가능한 실사 수단이라는 측면은 요구자와 공급자에 의해 결정됩니다.
실사 수단의 예는 분쟁에서 자유로운 물질 공급망에 대한 당신의 기대 논의되고 계약에 삽입되었는지, 공급망에서의 위험이 식별되고 평가되었는지, 식별된 위험에 대한 조치 전략이 고안되고 시행되었는지, 1차 협력사의 DRC 분쟁 없는 (광물) 정책에 대한 준수가 확인되었는지 등이다. 이러한 실사 수단의 예는 국제적으로 인정된 OECD Guidance에 포함된 규정들에 일치합니다.</t>
  </si>
  <si>
    <t>Please answer Questions 1 and 2 on Declaration tab</t>
  </si>
  <si>
    <t>L62</t>
  </si>
  <si>
    <t>L63</t>
  </si>
  <si>
    <t>L64</t>
  </si>
  <si>
    <t>L65</t>
  </si>
  <si>
    <t>在“申报”选项卡 D26, D32
请回答问题</t>
  </si>
  <si>
    <t>宣言]タブの[質問1と2をお答えください</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</si>
  <si>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</si>
  <si>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</si>
  <si>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</si>
  <si>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</si>
  <si>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</si>
  <si>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2.  御社の申告範囲を選択してください。範囲の選択肢は以下のとおりです:
A.  Company-wide（全社）
B. Product (or List of Products)（製品（又は製品リスト）
C. User-Defined（ユーザー定義）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
この欄は必須です。</t>
  </si>
  <si>
    <t>7.  この質問は、この申告の対象となる製品に含まれるあらゆる3TGを供給していると特定された全ての製錬業者が、この申告で報告されていることを検証します。この質問の回答は、「Yes（はい）」又は「No（いいえ）」です（例：製錬業者のリスト）。この質問は、質問1又は2の回答が「Yes（はい）」の金属については必須となります。</t>
  </si>
  <si>
    <t>意図的な付加とは、通常、製品の特性、外観又は品質を保持するために、製品の製造において継続的に使用されることが望まれる物質（この場合は金属）の計画的な使用として知られている。
SECは最終規則*においては「意図的な付加」という表現を定義していないが、この規則の序文では次のように示されている。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</si>
  <si>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1)3TGは御社の製品に意図的に付加されていますか？(*)</t>
  </si>
  <si>
    <r>
      <t xml:space="preserve">F.  御社はサプライヤーから、IPC-1755紛争鉱物データ交換規格に適合する紛争鉱物デューデリジェンス情報を収集しますか </t>
    </r>
    <r>
      <rPr>
        <sz val="10"/>
        <rFont val="Calibri"/>
        <family val="2"/>
      </rPr>
      <t xml:space="preserve">[例：CFSI紛争鉱物報告テンプレート]？ </t>
    </r>
  </si>
  <si>
    <t>D.  これは、企業が直接サプライヤーに対し、認証されたコンフリクトフリーの製錬業者から3TGを調達することを要求するかどうかを判定する申告です。「Yes（はい）」又は「No（いいえ）」で回答してください。この質問への回答は必須です。</t>
  </si>
  <si>
    <t>製錬所監査について、「独立第三者監査会社」とは、CFS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</si>
  <si>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Toyama City</t>
  </si>
  <si>
    <t>Toyama</t>
  </si>
  <si>
    <t>Yuanling</t>
  </si>
  <si>
    <t>Akita City</t>
  </si>
  <si>
    <t>TayNinh</t>
  </si>
  <si>
    <t>An Vinh Joint Stock Mineral Processing Company</t>
  </si>
  <si>
    <t>CID002703</t>
  </si>
  <si>
    <t>CV Nurjanah</t>
  </si>
  <si>
    <t>Cooper Santa</t>
  </si>
  <si>
    <t>OMSA</t>
  </si>
  <si>
    <t>Met-Mex Penoles, S.A.</t>
  </si>
  <si>
    <t>Aida Chemical Industries Co., Ltd.</t>
  </si>
  <si>
    <t>Asaka Riken Co., Ltd.</t>
  </si>
  <si>
    <t>Yunnan Copper Industry Co., Ltd.</t>
  </si>
  <si>
    <t>CNMC (Guangxi) PGMA Co., Ltd.</t>
  </si>
  <si>
    <t>Daejin Indus Co., Ltd.</t>
  </si>
  <si>
    <t>Gansu Seemine Material Hi-Tech Co., Ltd.</t>
  </si>
  <si>
    <t>Gejiu Non-Ferrous Metal Processing Co., Ltd.</t>
  </si>
  <si>
    <t>Huichang Jinshunda Tin Co., Ltd.</t>
  </si>
  <si>
    <t>Johnson Matthey Inc.</t>
  </si>
  <si>
    <t>Johnson Matthey Limited</t>
  </si>
  <si>
    <t>King-Tan Tantalum Industry Ltd.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</si>
  <si>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</si>
  <si>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</si>
  <si>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</si>
  <si>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</si>
  <si>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</si>
  <si>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</si>
  <si>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</si>
  <si>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</si>
  <si>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</si>
  <si>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</si>
  <si>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</si>
  <si>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</si>
  <si>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</si>
  <si>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</si>
  <si>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</si>
  <si>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</si>
  <si>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</si>
  <si>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</si>
  <si>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</si>
  <si>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Vietnam Youngsun Tungsten Industry Co., Ltd.</t>
  </si>
  <si>
    <t>Yamamoto Precious Metal Co., Ltd.</t>
  </si>
  <si>
    <t>Yokohama Metal Co., Ltd.</t>
  </si>
  <si>
    <t>Yunnan Chengfeng Non-ferrous Metals Co., Ltd.</t>
  </si>
  <si>
    <t>Yichun Jin Yang Rare Metal Co., Ltd.</t>
  </si>
  <si>
    <t>Magnu's Minerais Metais e Ligas Ltda.</t>
  </si>
  <si>
    <t>PT Wahana Perkit Jaya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</si>
  <si>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</si>
  <si>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</si>
  <si>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</si>
  <si>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</si>
  <si>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</si>
  <si>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</si>
  <si>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</si>
  <si>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</si>
  <si>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</si>
  <si>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</si>
  <si>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</si>
  <si>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</si>
  <si>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</si>
  <si>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</si>
  <si>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</si>
  <si>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</si>
  <si>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</si>
  <si>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B.您的无冲突矿产采购政策公开在贵公司的网页上吗？（备注：如是，请注明具体网页信息。）</t>
  </si>
  <si>
    <t>A.你是否已制定不使用冲突矿产的采购政策?</t>
  </si>
  <si>
    <t>A. Gibt es in Ihrem Unternehmen eine Richtlinie zur Beschaffung von  Konfliktmineralien?</t>
  </si>
  <si>
    <t>C. Verlangen Sie von Ihren direkten Lieferanten, "DRC-konfliktfrei" zu sein?</t>
  </si>
  <si>
    <t>D. Verlangen Sie von Ihren direkten Lieferanten, das 3TG-Mineral ausschließlich von Schmelzhütten zu beziehen, deren Due-Diligence-Praktiken von einer unabhängigen Instanz überprüft wurden?</t>
  </si>
  <si>
    <t xml:space="preserve">F. Erheben Sie von Ihren Lieferanten Due-Diligence-Informationen zu Konfliktmineralien gemäß Richtlinie IPC-1755 „Conflict Minerals Data Exchange Standard“ [z. B. CFSI Conflict Minerals Reporting Template]？ </t>
  </si>
  <si>
    <t>G. Verlangen Sie von Ihren Lieferanten die Namen der Schmelzhütten?</t>
  </si>
  <si>
    <t>H. Überprüfen Sie die Due-Diligence-Informationen, die Sie von ihren Lieferanten erhalten, anhand der Erwartungen Ihres Unternehmens?</t>
  </si>
  <si>
    <t>I. Sieht Ihr Review-Prozess ein Korrekturmaßnahmen-Management vor?</t>
  </si>
  <si>
    <t>B. Ist Ihre Richtlinie zur Beschaffung von Konfliktmineralien öffentlich auf ihrer Website verfügbar? (Hinweis: Wenn "Ja" geben Sie die URL im Feld "Kommentar" an.)</t>
  </si>
  <si>
    <t xml:space="preserve">5) 관련된 모든 공급 협력사로부터 각 3TG에 대한 데이터/정보를 받았습니까? (*)  </t>
  </si>
  <si>
    <t>D.  귀사는 1차 협력사에게 독립된 제3자 감사 회사에 의해 실사를 확인받은 제련소로부터만 3TG를 구매하기를 요구하고 있습니까?</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</si>
  <si>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</si>
  <si>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</si>
  <si>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</si>
  <si>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</si>
  <si>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</si>
  <si>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</si>
  <si>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r>
      <rPr>
        <sz val="10"/>
        <rFont val="BatangChe"/>
        <family val="3"/>
        <charset val="129"/>
      </rPr>
      <t>분쟁으로부터</t>
    </r>
    <r>
      <rPr>
        <sz val="10"/>
        <rFont val="Verdana"/>
        <family val="2"/>
      </rPr>
      <t xml:space="preserve"> </t>
    </r>
    <r>
      <rPr>
        <sz val="10"/>
        <rFont val="BatangChe"/>
        <family val="3"/>
        <charset val="129"/>
      </rPr>
      <t>자유로운</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평가</t>
    </r>
    <r>
      <rPr>
        <sz val="10"/>
        <rFont val="Verdana"/>
        <family val="2"/>
      </rPr>
      <t xml:space="preserve"> </t>
    </r>
    <r>
      <rPr>
        <sz val="10"/>
        <rFont val="BatangChe"/>
        <family val="3"/>
        <charset val="129"/>
      </rPr>
      <t>프로그램</t>
    </r>
    <r>
      <rPr>
        <sz val="10"/>
        <rFont val="Verdana"/>
        <family val="2"/>
      </rPr>
      <t xml:space="preserve">(CFSP) </t>
    </r>
    <r>
      <rPr>
        <sz val="10"/>
        <rFont val="BatangChe"/>
        <family val="3"/>
        <charset val="129"/>
      </rPr>
      <t>준수</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리스트는</t>
    </r>
    <r>
      <rPr>
        <sz val="10"/>
        <rFont val="Verdana"/>
        <family val="2"/>
      </rPr>
      <t xml:space="preserve"> CFSI(Conflict-Free Sourcing Initiative) 의 CFSP </t>
    </r>
    <r>
      <rPr>
        <sz val="10"/>
        <rFont val="BatangChe"/>
        <family val="3"/>
        <charset val="129"/>
      </rPr>
      <t>또는</t>
    </r>
    <r>
      <rPr>
        <sz val="10"/>
        <rFont val="Verdana"/>
        <family val="2"/>
      </rPr>
      <t xml:space="preserve"> </t>
    </r>
    <r>
      <rPr>
        <sz val="10"/>
        <rFont val="BatangChe"/>
        <family val="3"/>
        <charset val="129"/>
      </rPr>
      <t>산업계에서의</t>
    </r>
    <r>
      <rPr>
        <sz val="10"/>
        <rFont val="Verdana"/>
        <family val="2"/>
      </rPr>
      <t xml:space="preserve"> </t>
    </r>
    <r>
      <rPr>
        <sz val="10"/>
        <rFont val="BatangChe"/>
        <family val="3"/>
        <charset val="129"/>
      </rPr>
      <t>유사</t>
    </r>
    <r>
      <rPr>
        <sz val="10"/>
        <rFont val="Verdana"/>
        <family val="2"/>
      </rPr>
      <t xml:space="preserve"> </t>
    </r>
    <r>
      <rPr>
        <sz val="10"/>
        <rFont val="BatangChe"/>
        <family val="3"/>
        <charset val="129"/>
      </rPr>
      <t>프로그램</t>
    </r>
    <r>
      <rPr>
        <sz val="10"/>
        <rFont val="Verdana"/>
        <family val="2"/>
      </rPr>
      <t>(</t>
    </r>
    <r>
      <rPr>
        <sz val="10"/>
        <rFont val="BatangChe"/>
        <family val="3"/>
        <charset val="129"/>
      </rPr>
      <t>예를</t>
    </r>
    <r>
      <rPr>
        <sz val="10"/>
        <rFont val="Verdana"/>
        <family val="2"/>
      </rPr>
      <t xml:space="preserve"> </t>
    </r>
    <r>
      <rPr>
        <sz val="10"/>
        <rFont val="BatangChe"/>
        <family val="3"/>
        <charset val="129"/>
      </rPr>
      <t>들어</t>
    </r>
    <r>
      <rPr>
        <sz val="10"/>
        <rFont val="Verdana"/>
        <family val="2"/>
      </rPr>
      <t xml:space="preserve"> Responsible Jewellery Council </t>
    </r>
    <r>
      <rPr>
        <sz val="10"/>
        <rFont val="BatangChe"/>
        <family val="3"/>
        <charset val="129"/>
      </rPr>
      <t>또는</t>
    </r>
    <r>
      <rPr>
        <sz val="10"/>
        <rFont val="Verdana"/>
        <family val="2"/>
      </rPr>
      <t xml:space="preserve"> London Bullion Market Association)</t>
    </r>
    <r>
      <rPr>
        <sz val="10"/>
        <rFont val="BatangChe"/>
        <family val="3"/>
        <charset val="129"/>
      </rPr>
      <t>을</t>
    </r>
    <r>
      <rPr>
        <sz val="10"/>
        <rFont val="Verdana"/>
        <family val="2"/>
      </rPr>
      <t xml:space="preserve"> </t>
    </r>
    <r>
      <rPr>
        <sz val="10"/>
        <rFont val="BatangChe"/>
        <family val="3"/>
        <charset val="129"/>
      </rPr>
      <t>통해</t>
    </r>
    <r>
      <rPr>
        <sz val="10"/>
        <rFont val="Verdana"/>
        <family val="2"/>
      </rPr>
      <t xml:space="preserve"> </t>
    </r>
    <r>
      <rPr>
        <sz val="10"/>
        <rFont val="BatangChe"/>
        <family val="3"/>
        <charset val="129"/>
      </rPr>
      <t>평가되고</t>
    </r>
    <r>
      <rPr>
        <sz val="10"/>
        <rFont val="Verdana"/>
        <family val="2"/>
      </rPr>
      <t xml:space="preserve"> </t>
    </r>
    <r>
      <rPr>
        <sz val="10"/>
        <rFont val="BatangChe"/>
        <family val="3"/>
        <charset val="129"/>
      </rPr>
      <t>절차를</t>
    </r>
    <r>
      <rPr>
        <sz val="10"/>
        <rFont val="Verdana"/>
        <family val="2"/>
      </rPr>
      <t xml:space="preserve"> </t>
    </r>
    <r>
      <rPr>
        <sz val="10"/>
        <rFont val="BatangChe"/>
        <family val="3"/>
        <charset val="129"/>
      </rPr>
      <t>준수하는지</t>
    </r>
    <r>
      <rPr>
        <sz val="10"/>
        <rFont val="Verdana"/>
        <family val="2"/>
      </rPr>
      <t xml:space="preserve"> </t>
    </r>
    <r>
      <rPr>
        <sz val="10"/>
        <rFont val="BatangChe"/>
        <family val="3"/>
        <charset val="129"/>
      </rPr>
      <t>평가된</t>
    </r>
    <r>
      <rPr>
        <sz val="10"/>
        <rFont val="Verdana"/>
        <family val="2"/>
      </rPr>
      <t xml:space="preserve"> </t>
    </r>
    <r>
      <rPr>
        <sz val="10"/>
        <rFont val="BatangChe"/>
        <family val="3"/>
        <charset val="129"/>
      </rPr>
      <t>제련소와</t>
    </r>
    <r>
      <rPr>
        <sz val="10"/>
        <rFont val="Verdana"/>
        <family val="2"/>
      </rPr>
      <t xml:space="preserve"> </t>
    </r>
    <r>
      <rPr>
        <sz val="10"/>
        <rFont val="BatangChe"/>
        <family val="3"/>
        <charset val="129"/>
      </rPr>
      <t>정제소의</t>
    </r>
    <r>
      <rPr>
        <sz val="10"/>
        <rFont val="Verdana"/>
        <family val="2"/>
      </rPr>
      <t xml:space="preserve"> </t>
    </r>
    <r>
      <rPr>
        <sz val="10"/>
        <rFont val="BatangChe"/>
        <family val="3"/>
        <charset val="129"/>
      </rPr>
      <t>공개</t>
    </r>
    <r>
      <rPr>
        <sz val="10"/>
        <rFont val="Verdana"/>
        <family val="2"/>
      </rPr>
      <t xml:space="preserve"> </t>
    </r>
    <r>
      <rPr>
        <sz val="10"/>
        <rFont val="BatangChe"/>
        <family val="3"/>
        <charset val="129"/>
      </rPr>
      <t>목록입니다</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또는</t>
    </r>
    <r>
      <rPr>
        <sz val="10"/>
        <rFont val="Verdana"/>
        <family val="2"/>
      </rPr>
      <t xml:space="preserve"> </t>
    </r>
    <r>
      <rPr>
        <sz val="10"/>
        <rFont val="BatangChe"/>
        <family val="3"/>
        <charset val="129"/>
      </rPr>
      <t>정제소가</t>
    </r>
    <r>
      <rPr>
        <sz val="10"/>
        <rFont val="Verdana"/>
        <family val="2"/>
      </rPr>
      <t xml:space="preserve"> </t>
    </r>
    <r>
      <rPr>
        <sz val="10"/>
        <rFont val="BatangChe"/>
        <family val="3"/>
        <charset val="129"/>
      </rPr>
      <t>이</t>
    </r>
    <r>
      <rPr>
        <sz val="10"/>
        <rFont val="Verdana"/>
        <family val="2"/>
      </rPr>
      <t xml:space="preserve"> </t>
    </r>
    <r>
      <rPr>
        <sz val="10"/>
        <rFont val="BatangChe"/>
        <family val="3"/>
        <charset val="129"/>
      </rPr>
      <t>목록에</t>
    </r>
    <r>
      <rPr>
        <sz val="10"/>
        <rFont val="Verdana"/>
        <family val="2"/>
      </rPr>
      <t xml:space="preserve"> </t>
    </r>
    <r>
      <rPr>
        <sz val="10"/>
        <rFont val="BatangChe"/>
        <family val="3"/>
        <charset val="129"/>
      </rPr>
      <t>있지</t>
    </r>
    <r>
      <rPr>
        <sz val="10"/>
        <rFont val="Verdana"/>
        <family val="2"/>
      </rPr>
      <t xml:space="preserve"> </t>
    </r>
    <r>
      <rPr>
        <sz val="10"/>
        <rFont val="BatangChe"/>
        <family val="3"/>
        <charset val="129"/>
      </rPr>
      <t>않다면</t>
    </r>
    <r>
      <rPr>
        <sz val="10"/>
        <rFont val="Verdana"/>
        <family val="2"/>
      </rPr>
      <t xml:space="preserve">, CFSP </t>
    </r>
    <r>
      <rPr>
        <sz val="10"/>
        <rFont val="BatangChe"/>
        <family val="3"/>
        <charset val="129"/>
      </rPr>
      <t>평가를</t>
    </r>
    <r>
      <rPr>
        <sz val="10"/>
        <rFont val="Verdana"/>
        <family val="2"/>
      </rPr>
      <t xml:space="preserve"> </t>
    </r>
    <r>
      <rPr>
        <sz val="10"/>
        <rFont val="BatangChe"/>
        <family val="3"/>
        <charset val="129"/>
      </rPr>
      <t>완료하지</t>
    </r>
    <r>
      <rPr>
        <sz val="10"/>
        <rFont val="Verdana"/>
        <family val="2"/>
      </rPr>
      <t xml:space="preserve"> </t>
    </r>
    <r>
      <rPr>
        <sz val="10"/>
        <rFont val="BatangChe"/>
        <family val="3"/>
        <charset val="129"/>
      </rPr>
      <t>못했거나</t>
    </r>
    <r>
      <rPr>
        <sz val="10"/>
        <rFont val="Verdana"/>
        <family val="2"/>
      </rPr>
      <t xml:space="preserve"> CFSP </t>
    </r>
    <r>
      <rPr>
        <sz val="10"/>
        <rFont val="BatangChe"/>
        <family val="3"/>
        <charset val="129"/>
      </rPr>
      <t>절차를</t>
    </r>
    <r>
      <rPr>
        <sz val="10"/>
        <rFont val="Verdana"/>
        <family val="2"/>
      </rPr>
      <t xml:space="preserve"> </t>
    </r>
    <r>
      <rPr>
        <sz val="10"/>
        <rFont val="BatangChe"/>
        <family val="3"/>
        <charset val="129"/>
      </rPr>
      <t>준수하지</t>
    </r>
    <r>
      <rPr>
        <sz val="10"/>
        <rFont val="Verdana"/>
        <family val="2"/>
      </rPr>
      <t xml:space="preserve"> </t>
    </r>
    <r>
      <rPr>
        <sz val="10"/>
        <rFont val="BatangChe"/>
        <family val="3"/>
        <charset val="129"/>
      </rPr>
      <t>않고</t>
    </r>
    <r>
      <rPr>
        <sz val="10"/>
        <rFont val="Verdana"/>
        <family val="2"/>
      </rPr>
      <t xml:space="preserve"> </t>
    </r>
    <r>
      <rPr>
        <sz val="10"/>
        <rFont val="BatangChe"/>
        <family val="3"/>
        <charset val="129"/>
      </rPr>
      <t>있다는</t>
    </r>
    <r>
      <rPr>
        <sz val="10"/>
        <rFont val="Verdana"/>
        <family val="2"/>
      </rPr>
      <t xml:space="preserve"> </t>
    </r>
    <r>
      <rPr>
        <sz val="10"/>
        <rFont val="BatangChe"/>
        <family val="3"/>
        <charset val="129"/>
      </rPr>
      <t>것입니다</t>
    </r>
    <r>
      <rPr>
        <sz val="10"/>
        <rFont val="Verdana"/>
        <family val="2"/>
      </rPr>
      <t>. 
CFSP</t>
    </r>
    <r>
      <rPr>
        <sz val="10"/>
        <rFont val="BatangChe"/>
        <family val="3"/>
        <charset val="129"/>
      </rPr>
      <t>를</t>
    </r>
    <r>
      <rPr>
        <sz val="10"/>
        <rFont val="Verdana"/>
        <family val="2"/>
      </rPr>
      <t xml:space="preserve"> </t>
    </r>
    <r>
      <rPr>
        <sz val="10"/>
        <rFont val="BatangChe"/>
        <family val="3"/>
        <charset val="129"/>
      </rPr>
      <t>준수하는</t>
    </r>
    <r>
      <rPr>
        <sz val="10"/>
        <rFont val="Verdana"/>
        <family val="2"/>
      </rPr>
      <t xml:space="preserve"> </t>
    </r>
    <r>
      <rPr>
        <sz val="10"/>
        <rFont val="BatangChe"/>
        <family val="3"/>
        <charset val="129"/>
      </rPr>
      <t>것으로</t>
    </r>
    <r>
      <rPr>
        <sz val="10"/>
        <rFont val="Verdana"/>
        <family val="2"/>
      </rPr>
      <t xml:space="preserve"> </t>
    </r>
    <r>
      <rPr>
        <sz val="10"/>
        <rFont val="BatangChe"/>
        <family val="3"/>
        <charset val="129"/>
      </rPr>
      <t>확인된</t>
    </r>
    <r>
      <rPr>
        <sz val="10"/>
        <rFont val="Verdana"/>
        <family val="2"/>
      </rPr>
      <t xml:space="preserve"> </t>
    </r>
    <r>
      <rPr>
        <sz val="10"/>
        <rFont val="BatangChe"/>
        <family val="3"/>
        <charset val="129"/>
      </rPr>
      <t>제련소</t>
    </r>
    <r>
      <rPr>
        <sz val="10"/>
        <rFont val="Verdana"/>
        <family val="2"/>
      </rPr>
      <t xml:space="preserve"> </t>
    </r>
    <r>
      <rPr>
        <sz val="10"/>
        <rFont val="BatangChe"/>
        <family val="3"/>
        <charset val="129"/>
      </rPr>
      <t>및</t>
    </r>
    <r>
      <rPr>
        <sz val="10"/>
        <rFont val="Verdana"/>
        <family val="2"/>
      </rPr>
      <t xml:space="preserve"> </t>
    </r>
    <r>
      <rPr>
        <sz val="10"/>
        <rFont val="BatangChe"/>
        <family val="3"/>
        <charset val="129"/>
      </rPr>
      <t>정제소</t>
    </r>
    <r>
      <rPr>
        <sz val="10"/>
        <rFont val="Verdana"/>
        <family val="2"/>
      </rPr>
      <t xml:space="preserve"> </t>
    </r>
    <r>
      <rPr>
        <sz val="10"/>
        <rFont val="BatangChe"/>
        <family val="3"/>
        <charset val="129"/>
      </rPr>
      <t>목록은</t>
    </r>
    <r>
      <rPr>
        <sz val="10"/>
        <rFont val="Verdana"/>
        <family val="2"/>
      </rPr>
      <t xml:space="preserve"> www.conflictfreesourcing.org</t>
    </r>
    <r>
      <rPr>
        <sz val="10"/>
        <rFont val="BatangChe"/>
        <family val="3"/>
        <charset val="129"/>
      </rPr>
      <t>에서</t>
    </r>
    <r>
      <rPr>
        <sz val="10"/>
        <rFont val="Verdana"/>
        <family val="2"/>
      </rPr>
      <t xml:space="preserve"> </t>
    </r>
    <r>
      <rPr>
        <sz val="10"/>
        <rFont val="BatangChe"/>
        <family val="3"/>
        <charset val="129"/>
      </rPr>
      <t>찾을</t>
    </r>
    <r>
      <rPr>
        <sz val="10"/>
        <rFont val="Verdana"/>
        <family val="2"/>
      </rPr>
      <t xml:space="preserve"> </t>
    </r>
    <r>
      <rPr>
        <sz val="10"/>
        <rFont val="BatangChe"/>
        <family val="3"/>
        <charset val="129"/>
      </rPr>
      <t>수</t>
    </r>
    <r>
      <rPr>
        <sz val="10"/>
        <rFont val="Verdana"/>
        <family val="2"/>
      </rPr>
      <t xml:space="preserve"> </t>
    </r>
    <r>
      <rPr>
        <sz val="10"/>
        <rFont val="BatangChe"/>
        <family val="3"/>
        <charset val="129"/>
      </rPr>
      <t>있습니다</t>
    </r>
    <r>
      <rPr>
        <sz val="10"/>
        <rFont val="Verdana"/>
        <family val="2"/>
      </rPr>
      <t xml:space="preserve">. </t>
    </r>
  </si>
  <si>
    <t>제련소 감사와 관련해서, "Independent third-party audit firm" 은 제련소 또는 정제소의 물질 추적성이 CFSP 또는 유사 감사 절차 기준에 준하는가를 평가하기에 적합한 민간부분 조직입니다. 중립성과 공정성을 유지하기 위하여 이 조직과 감사팀원들은 피감사인들과의 이해 관계가 없어야 한다.</t>
  </si>
  <si>
    <t xml:space="preserve">タンタル(Ta)製錬業者とは、Ta中間生成物を直接販売、あるいはTa含有品（Ta粉末、
Ta部品、Ta酸化物、合金、ワイヤー、焼結棒など）への更なる加工のために、Ta含有
鉱石、スラグ又はスクラップ由来の二次材料を、Taの中間生成物又はその他のTa含有
品に加工する企業と定義されている。この金属の詳しい説明は、CFSP監査手順書を参
照 http://www.conflict freesourcing.org/audit-protocols-procedures/ 
</t>
  </si>
  <si>
    <t xml:space="preserve">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の二次材料を、金属錫に還元できる施設を一箇所以上所有する企業である。CFSP監査
手順書に参照される製錬業者は、上記のどれか1つ、もしくは両方に該当する場合が
ある。この金属の詳細な説明については、CFSP監査手順書を参照：
http://www.conflictfreesourcing.org/audit-protocols-procedures/
</t>
  </si>
  <si>
    <t>一次锡冶炼厂指的是拥有一种以上处理锡精矿设备, 生产锡金属的工厂。二次锡冶炼厂 是指拥有一种以上设备可将二次料件还原为粗锡、高纯度锡或是锡制品(如焊锡)的工 厂。参与CFSP审计的冶炼厂属于上述其中一种或是同时拥有上述两种类型的冶炼厂。请参考适用于这类金属的CFSP审计协议，在此了解完整描述：
http://www.conflictfreesourcing.org/audit-protocols-procedures/.</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</si>
  <si>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CFSP監査手順書を参照 http://www.conflictfreesourcing.org/audit-protocols-procedures/.</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</si>
  <si>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</si>
  <si>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mandatory.</t>
  </si>
  <si>
    <t>11.  输入授权人的电邮地址。 如果无电邮地址，请声明“无”或“不适用”。 留空此栏将会导致此报告填写出错失效。 此栏必须填写。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</si>
  <si>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</si>
  <si>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</si>
  <si>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</si>
  <si>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</si>
  <si>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</si>
  <si>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</si>
  <si>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</si>
  <si>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12. Indicare il numero di telefono della persona responsabile della dichiariazione. Questo campo è obbligatorio.</t>
  </si>
  <si>
    <t>12. Inserte el teléfono de la persona que autoriza. Este campo es obligatorio.</t>
  </si>
  <si>
    <t>12. Geben Sie die Telefonnummer des Bevollmächtigten an. Dies ist ein obligatorisches Feld.</t>
  </si>
  <si>
    <t>12. inserir o número de telefone da pessoa que autoriza. Este campo é obrigatório.</t>
  </si>
  <si>
    <t>12. Indiquer le numéro de téléphone de la personne responsable. Ce champ est obligatoire.</t>
  </si>
  <si>
    <t>12.  이 양식에 기입되는 정보책임 담당직원 전화 번호를 기입하십시오.   이 필드는 필수입니다.</t>
  </si>
  <si>
    <t>12. 回答責任者の電話番号を記入してください。この欄は必須です。</t>
  </si>
  <si>
    <t>12. 输入授权人的电话号码。 此栏必须填写</t>
  </si>
  <si>
    <t>Kazakhmys Smelting LLC</t>
  </si>
  <si>
    <t>CID000956</t>
  </si>
  <si>
    <t>Karaganda Region</t>
  </si>
  <si>
    <t>Balkhash</t>
  </si>
  <si>
    <t>Tongling Nonferrous Metals Group Co., Ltd.</t>
  </si>
  <si>
    <t>PT Justindo</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</si>
  <si>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</si>
  <si>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 xml:space="preserve">4) Stammt das für die Funktionalität oder  Herstellung Ihrer Produkte benötigte 3TG-Mineral zu 100 % aus Recycling- oder Schrottquellen? </t>
  </si>
  <si>
    <t xml:space="preserve">5) Haben Sie von allen betroffenen Lieferanten die entsprechenden Daten/Informationen zu jedem 3TG-Mineral erhalten? </t>
  </si>
  <si>
    <t xml:space="preserve">6) Haben Sie alle Schmelzhütten ermittelt, die das 3TG-Mineral für Ihre Lieferkette bereitstellen? </t>
  </si>
  <si>
    <t xml:space="preserve">7) Haben Sie alle relevanten Informationen, die Ihr Unternehmen zu den Schmelzhütten erhalten hat, in dieser Erklärung aufgeführt? </t>
  </si>
  <si>
    <t>2)3TGは御社の製品の生産に必要であり、御社が製造又は製造委託している完成品に含まれていますか？ (*)</t>
  </si>
  <si>
    <t>4)3TG（御社の製品の機能性又は生産に必要なもの）は全て、再生利用品又はスクラップ起源から調達していますか？</t>
  </si>
  <si>
    <t>6)御社のサプライチェーンに3TGを供給する製錬業者を全て特定しましたか？</t>
  </si>
  <si>
    <t>7)御社は受領した該当する全ての製錬業者情報を、この申告で報告していますか？</t>
  </si>
  <si>
    <t>2)3TG是否在贵公司产品生产中必须使用和存在于贵公司生产的成品或外包生产的成品中？(*)</t>
  </si>
  <si>
    <r>
      <t xml:space="preserve">D. This is a declaration to determine whether a company requires their direct suppliers to source </t>
    </r>
    <r>
      <rPr>
        <b/>
        <sz val="10"/>
        <rFont val="Verdana"/>
        <family val="2"/>
      </rPr>
      <t>3TG</t>
    </r>
    <r>
      <rPr>
        <sz val="10"/>
        <rFont val="Verdana"/>
        <family val="2"/>
      </rPr>
      <t xml:space="preserve"> from validated, conflict free smelters. The answer to this query shall be "yes" or "no". This question is mandatory.</t>
    </r>
  </si>
  <si>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</si>
  <si>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OJSC Novosibirsk Refinery</t>
  </si>
  <si>
    <t>PT Timah (Persero) Tbk Mentok</t>
  </si>
  <si>
    <t>Asahi Refining USA Inc.</t>
  </si>
  <si>
    <t>Elemetal Refining, LLC</t>
  </si>
  <si>
    <t>Quezon City</t>
  </si>
  <si>
    <t>SAXONIA Edelmetalle GmbH</t>
  </si>
  <si>
    <t>WIELAND Edelmetalle GmbH</t>
  </si>
  <si>
    <t>Ögussa Österreichische Gold- und Silber-Scheideanstalt GmbH</t>
  </si>
  <si>
    <t>CID002777</t>
  </si>
  <si>
    <t>CID002778</t>
  </si>
  <si>
    <t>CID002779</t>
  </si>
  <si>
    <t>Vienna</t>
  </si>
  <si>
    <t>PT Bangka Prima Tin</t>
  </si>
  <si>
    <t>CID002776</t>
  </si>
  <si>
    <t>Morris and Watson</t>
  </si>
  <si>
    <t>CID002282</t>
  </si>
  <si>
    <t>Auckland</t>
  </si>
  <si>
    <t>Minor revisions to correct reported issues including those related to error checking on the "Checker" and “Smelter List” tabs.</t>
  </si>
  <si>
    <t>Kagawa</t>
  </si>
  <si>
    <t>Ehime</t>
  </si>
  <si>
    <t>Schone Edelmetaal B.V.</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</si>
  <si>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</si>
  <si>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</si>
  <si>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</si>
  <si>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PT Aries Kencana Sejahtera</t>
  </si>
  <si>
    <t>Zijin Mining Group Co., Ltd. Gold Refinery</t>
  </si>
  <si>
    <t>T.C.A S.p.A</t>
  </si>
  <si>
    <t>DODUCO GmbH</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</si>
  <si>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</si>
  <si>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</si>
  <si>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</si>
  <si>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</si>
  <si>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</si>
  <si>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</si>
  <si>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</si>
  <si>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</si>
  <si>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</si>
  <si>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Zhaoqing Duoluoshan Non-ferrous Metals Co.,Ltd</t>
  </si>
  <si>
    <t>Alpha Metals Korea Ltd.</t>
  </si>
  <si>
    <t>Chengfeng Metals Co Pte Ltd</t>
  </si>
  <si>
    <t>China Rare Metal Material Co.,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</si>
  <si>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</si>
  <si>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</si>
  <si>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</si>
  <si>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</si>
  <si>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</si>
  <si>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</si>
  <si>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</si>
  <si>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</si>
  <si>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</si>
  <si>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</si>
  <si>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</si>
  <si>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</si>
  <si>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</si>
  <si>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PT Sukses Inti Makmur</t>
  </si>
  <si>
    <t>CID002816</t>
  </si>
  <si>
    <t>CID002825</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</si>
  <si>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</si>
  <si>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</si>
  <si>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</si>
  <si>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</si>
  <si>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</si>
  <si>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</si>
  <si>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PT Tommy Utama</t>
  </si>
  <si>
    <t>CID001493</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</si>
  <si>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</si>
  <si>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</si>
  <si>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</si>
  <si>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</si>
  <si>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</si>
  <si>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</si>
  <si>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</si>
  <si>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</si>
  <si>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</si>
  <si>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</si>
  <si>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</si>
  <si>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</si>
  <si>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Novosibirsk Province</t>
  </si>
  <si>
    <t>SAAMP</t>
  </si>
  <si>
    <t>CID002761</t>
  </si>
  <si>
    <t>Paris</t>
  </si>
  <si>
    <t>Ile-de-France</t>
  </si>
  <si>
    <t>Tony Goetz NV</t>
  </si>
  <si>
    <t>CID002587</t>
  </si>
  <si>
    <t>E.S.R. Electronics</t>
  </si>
  <si>
    <t>CID002590</t>
  </si>
  <si>
    <t>Houston</t>
  </si>
  <si>
    <t>Texas</t>
  </si>
  <si>
    <t>ULBA</t>
  </si>
  <si>
    <t>Chenzhou Yun Xiang mining limited liability company</t>
  </si>
  <si>
    <t>CV Tiga Sekawan</t>
  </si>
  <si>
    <t>CID002593</t>
  </si>
  <si>
    <t>CID002848</t>
  </si>
  <si>
    <t>Guanyang Guida Nonferrous Metal Smelting Plant</t>
  </si>
  <si>
    <t>CID002849</t>
  </si>
  <si>
    <t>Guanyang</t>
  </si>
  <si>
    <t>PT Kijang Jaya Mandiri</t>
  </si>
  <si>
    <t>CID002829</t>
  </si>
  <si>
    <t>ACL Metais Eireli</t>
  </si>
  <si>
    <t>CID002833</t>
  </si>
  <si>
    <t>Araçariguama</t>
  </si>
  <si>
    <t>Jiangxi Dayu Longxintai Tungsten Co., Ltd.</t>
  </si>
  <si>
    <t>CID002647</t>
  </si>
  <si>
    <t>Jiangxi Tuohong New Raw Material</t>
  </si>
  <si>
    <t>CID002842</t>
  </si>
  <si>
    <t>Moliren Ltd</t>
  </si>
  <si>
    <t>CID002845</t>
  </si>
  <si>
    <t>Roshal</t>
  </si>
  <si>
    <t>CID002827</t>
  </si>
  <si>
    <t>Marilao</t>
  </si>
  <si>
    <t>Bulacan</t>
  </si>
  <si>
    <t>South-East Nonferrous Metal Company Limited of Hengyang City</t>
  </si>
  <si>
    <t>CID002815</t>
  </si>
  <si>
    <t>Woltech Korea Co., Ltd.</t>
  </si>
  <si>
    <t>CID002843</t>
  </si>
  <si>
    <t>Gyeongju</t>
  </si>
  <si>
    <t>Gyeongsanbuk</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</si>
  <si>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</si>
  <si>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</si>
  <si>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</si>
  <si>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</si>
  <si>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CV Dua Sekawan</t>
  </si>
  <si>
    <t>CID002592</t>
  </si>
  <si>
    <t>HuiChang Hill Tin Industry Co., Ltd.</t>
  </si>
  <si>
    <t>CID002844</t>
  </si>
  <si>
    <t>CID000228</t>
  </si>
  <si>
    <t>3) Do any of the smelters in your supply chain source the 3TG from the covered countries? (SEC term, see definitions tab)</t>
  </si>
  <si>
    <r>
      <rPr>
        <sz val="10"/>
        <color indexed="8"/>
        <rFont val="Verdana"/>
        <family val="2"/>
      </rPr>
      <t>Türkçe</t>
    </r>
  </si>
  <si>
    <r>
      <rPr>
        <sz val="11"/>
        <color indexed="8"/>
        <rFont val="Verdana"/>
        <family val="2"/>
      </rPr>
      <t>CFSI web sitesi:</t>
    </r>
    <r>
      <rPr>
        <sz val="11"/>
        <color indexed="8"/>
        <rFont val="Verdana"/>
        <family val="2"/>
      </rPr>
      <t xml:space="preserve"> </t>
    </r>
    <r>
      <rPr>
        <sz val="11"/>
        <color indexed="8"/>
        <rFont val="Verdana"/>
        <family val="2"/>
      </rPr>
      <t>(www.conflictfreesourcing.org)</t>
    </r>
    <r>
      <rPr>
        <sz val="11"/>
        <color indexed="8"/>
        <rFont val="Verdana"/>
        <family val="2"/>
      </rPr>
      <t xml:space="preserve">
Eğitim ve kılavuzluk, şablon, İhtilafsız İzabe Tesisi Programı uyumlu izabe tesislerinin listesi</t>
    </r>
  </si>
  <si>
    <r>
      <rPr>
        <sz val="11"/>
        <color indexed="8"/>
        <rFont val="Verdana"/>
        <family val="2"/>
      </rPr>
      <t>Giriş</t>
    </r>
  </si>
  <si>
    <r>
      <rPr>
        <sz val="11"/>
        <color indexed="8"/>
        <rFont val="Verdana"/>
        <family val="2"/>
      </rPr>
      <t>* 2010 yılında, Demokratik Kongo Cumhuriyeti (DKC) ve komşu ülkelerinden gelen “ihtilaf konusu madenler” ile ilgili olarak ABD Dodd-Frank Wall Street Reformu ve Tüketicinin Korunması Kanunu yürürlüğe girmiştir.</t>
    </r>
    <r>
      <rPr>
        <sz val="11"/>
        <color indexed="8"/>
        <rFont val="Verdana"/>
        <family val="2"/>
      </rPr>
      <t xml:space="preserve"> </t>
    </r>
    <r>
      <rPr>
        <sz val="11"/>
        <color indexed="8"/>
        <rFont val="Verdana"/>
        <family val="2"/>
      </rPr>
      <t>SEC, ABD'de yer alan halka açık şirketlerin ihtilaf konusu madenlerin kaynağını açıklaması ile ilgili nihai kuralları yayınlamıştır (kuralları http://www.sec.gov/rules/final/2012/34-67716.pdf adresinde görebilirsiniz).</t>
    </r>
    <r>
      <rPr>
        <sz val="11"/>
        <color indexed="8"/>
        <rFont val="Verdana"/>
        <family val="2"/>
      </rPr>
      <t xml:space="preserve"> </t>
    </r>
    <r>
      <rPr>
        <sz val="11"/>
        <color indexed="8"/>
        <rFont val="Verdana"/>
        <family val="2"/>
      </rPr>
      <t>Kurallar, tedarikçilerin politika, durum tespiti çerçevesi ve yönetim sistemi oluşturabilmesi için kılavuzluk sunan İhtilaftan Etkilenen ya da Yüksek Riskli Alanlardan elde edilen Madenlerin Sorumlu Tedarik Zinciri için OECD Durum Tespiti Kılavuzuna (http://www.oecd.org/daf/inv/mne/GuidanceEdition2.pdf) atıfta bulunmaktadır.</t>
    </r>
    <r>
      <rPr>
        <sz val="11"/>
        <color indexed="8"/>
        <rFont val="Verdana"/>
        <family val="2"/>
      </rPr>
      <t xml:space="preserve">
** İhtilafsız Kaynak Edinme Girişimi ile ilgili bilgileri inceleyin (www.conflictfreesourcing.org).</t>
    </r>
  </si>
  <si>
    <r>
      <rPr>
        <sz val="11"/>
        <color indexed="8"/>
        <rFont val="Verdana"/>
        <family val="2"/>
      </rPr>
      <t>Şirket Bilgi sorularının yanıtlanması için talimatlar (8 ila 22 arası satırlar).</t>
    </r>
    <r>
      <rPr>
        <sz val="11"/>
        <color indexed="8"/>
        <rFont val="Verdana"/>
        <family val="2"/>
      </rPr>
      <t xml:space="preserve">
Açıklamaları yalnızca İNGİLİZCE olarak yapın</t>
    </r>
  </si>
  <si>
    <r>
      <rPr>
        <sz val="11"/>
        <color indexed="8"/>
        <rFont val="Verdana"/>
        <family val="2"/>
      </rPr>
      <t xml:space="preserve"> Not:</t>
    </r>
    <r>
      <rPr>
        <sz val="11"/>
        <color indexed="8"/>
        <rFont val="Verdana"/>
        <family val="2"/>
      </rPr>
      <t xml:space="preserve"> </t>
    </r>
    <r>
      <rPr>
        <sz val="11"/>
        <color indexed="8"/>
        <rFont val="Verdana"/>
        <family val="2"/>
      </rPr>
      <t>(*) ile işaretlenmiş alanların doldurulması zorunludur.</t>
    </r>
    <r>
      <rPr>
        <sz val="11"/>
        <color indexed="8"/>
        <rFont val="Verdana"/>
        <family val="2"/>
      </rPr>
      <t xml:space="preserve"> </t>
    </r>
  </si>
  <si>
    <r>
      <rPr>
        <sz val="11"/>
        <color indexed="8"/>
        <rFont val="Verdana"/>
        <family val="2"/>
      </rPr>
      <t>2.</t>
    </r>
    <r>
      <rPr>
        <sz val="11"/>
        <color indexed="8"/>
        <rFont val="Verdana"/>
        <family val="2"/>
      </rPr>
      <t xml:space="preserve"> </t>
    </r>
    <r>
      <rPr>
        <sz val="11"/>
        <color indexed="8"/>
        <rFont val="Verdana"/>
        <family val="2"/>
      </rPr>
      <t>Şirketinizin Beyan Kapsamını seçin.</t>
    </r>
    <r>
      <rPr>
        <sz val="11"/>
        <color indexed="8"/>
        <rFont val="Verdana"/>
        <family val="2"/>
      </rPr>
      <t xml:space="preserve"> </t>
    </r>
    <r>
      <rPr>
        <sz val="11"/>
        <color indexed="8"/>
        <rFont val="Verdana"/>
        <family val="2"/>
      </rPr>
      <t>Kapsam seçenekleri aşağıdaki gibidir:</t>
    </r>
    <r>
      <rPr>
        <sz val="11"/>
        <color indexed="8"/>
        <rFont val="Verdana"/>
        <family val="2"/>
      </rPr>
      <t xml:space="preserve">
A.</t>
    </r>
    <r>
      <rPr>
        <sz val="11"/>
        <color indexed="8"/>
        <rFont val="Verdana"/>
        <family val="2"/>
      </rPr>
      <t xml:space="preserve"> </t>
    </r>
    <r>
      <rPr>
        <sz val="11"/>
        <color indexed="8"/>
        <rFont val="Verdana"/>
        <family val="2"/>
      </rPr>
      <t>Şirket geneli</t>
    </r>
    <r>
      <rPr>
        <sz val="11"/>
        <color indexed="8"/>
        <rFont val="Verdana"/>
        <family val="2"/>
      </rPr>
      <t xml:space="preserve">
B. Ürün (veya Ürün Listesi)</t>
    </r>
    <r>
      <rPr>
        <sz val="11"/>
        <color indexed="8"/>
        <rFont val="Verdana"/>
        <family val="2"/>
      </rPr>
      <t xml:space="preserve">
C. Kullanıcı Tanımlı </t>
    </r>
    <r>
      <rPr>
        <sz val="11"/>
        <color indexed="8"/>
        <rFont val="Verdana"/>
        <family val="2"/>
      </rPr>
      <t xml:space="preserve">
“Şirket geneli” seçeneklerinde, beyan bir şirketin tüm ürünlerini veya ana şirket tarafından üretilen ürün maddelerinin tamamını kapsar.</t>
    </r>
    <r>
      <rPr>
        <sz val="11"/>
        <color indexed="8"/>
        <rFont val="Verdana"/>
        <family val="2"/>
      </rPr>
      <t xml:space="preserve"> </t>
    </r>
    <r>
      <rPr>
        <sz val="11"/>
        <color indexed="8"/>
        <rFont val="Verdana"/>
        <family val="2"/>
      </rPr>
      <t xml:space="preserve">Bu nedenle bir kullanıcının şirket düzeyinde </t>
    </r>
    <r>
      <rPr>
        <b/>
        <sz val="11"/>
        <color indexed="8"/>
        <rFont val="Verdana"/>
        <family val="2"/>
      </rPr>
      <t>3TG</t>
    </r>
    <r>
      <rPr>
        <sz val="11"/>
        <color indexed="8"/>
        <rFont val="Verdana"/>
        <family val="2"/>
      </rPr>
      <t xml:space="preserve"> verilerini bildirmesi, ürettikleri tüm maden ürünleri ile ilgili ihtilaf içeren maden verilerini bildirmesi anlamına gelecektir.</t>
    </r>
    <r>
      <rPr>
        <sz val="11"/>
        <color indexed="8"/>
        <rFont val="Verdana"/>
        <family val="2"/>
      </rPr>
      <t xml:space="preserve"> </t>
    </r>
    <r>
      <rPr>
        <sz val="11"/>
        <color indexed="8"/>
        <rFont val="Verdana"/>
        <family val="2"/>
      </rPr>
      <t xml:space="preserve">
Ürün (veya Ürün Listesi) kapsamı seçildiğinde, Ürün Listesi için çalışma sayfasına yönlendiren bir bağlantı görüntülenecektir.</t>
    </r>
    <r>
      <rPr>
        <sz val="11"/>
        <color indexed="8"/>
        <rFont val="Verdana"/>
        <family val="2"/>
      </rPr>
      <t xml:space="preserve"> </t>
    </r>
    <r>
      <rPr>
        <sz val="11"/>
        <color indexed="8"/>
        <rFont val="Verdana"/>
        <family val="2"/>
      </rPr>
      <t>Bu kapsamın seçilmesi durumunda, Ürün Listesi çalışma sayfasının B Sütununda bu Beyan Kapsamındaki ürünlerin İmalatçı Ürün Numarasının da girilmesi gerekmektedir.</t>
    </r>
    <r>
      <rPr>
        <sz val="11"/>
        <color indexed="8"/>
        <rFont val="Verdana"/>
        <family val="2"/>
      </rPr>
      <t xml:space="preserve"> </t>
    </r>
    <r>
      <rPr>
        <sz val="11"/>
        <color indexed="8"/>
        <rFont val="Verdana"/>
        <family val="2"/>
      </rPr>
      <t>İmalatçı Ürün Numarası, Ürün Listesi çalışma sayfasının C Sütununda da verilebilir.</t>
    </r>
    <r>
      <rPr>
        <sz val="11"/>
        <color indexed="8"/>
        <rFont val="Verdana"/>
        <family val="2"/>
      </rPr>
      <t xml:space="preserve">
“Kullanıcı Tanımlı” kapsamı seçildiğinde, kullanıcının </t>
    </r>
    <r>
      <rPr>
        <b/>
        <sz val="11"/>
        <color indexed="8"/>
        <rFont val="Verdana"/>
        <family val="2"/>
      </rPr>
      <t>3TG</t>
    </r>
    <r>
      <rPr>
        <sz val="11"/>
        <color indexed="8"/>
        <rFont val="Verdana"/>
        <family val="2"/>
      </rPr>
      <t xml:space="preserve"> açıklamasına karşılık gelen kapsamı açıklaması gerekmektedir.</t>
    </r>
    <r>
      <rPr>
        <sz val="11"/>
        <color indexed="8"/>
        <rFont val="Verdana"/>
        <family val="2"/>
      </rPr>
      <t xml:space="preserve"> </t>
    </r>
    <r>
      <rPr>
        <sz val="11"/>
        <color indexed="8"/>
        <rFont val="Verdana"/>
        <family val="2"/>
      </rPr>
      <t>Bu tür bir kapsam tedarikçi tarafından bir metin alanında belirtilmeli ve müşteriler ya da belge alıcıları tarafından kolayca anlaşılabilecek biçimde olmalıdır.</t>
    </r>
    <r>
      <rPr>
        <sz val="11"/>
        <color indexed="8"/>
        <rFont val="Verdana"/>
        <family val="2"/>
      </rPr>
      <t xml:space="preserve"> </t>
    </r>
    <r>
      <rPr>
        <sz val="11"/>
        <color indexed="8"/>
        <rFont val="Verdana"/>
        <family val="2"/>
      </rPr>
      <t>Örnek olarak, şirketler bilgileri netleştirmek adına bağlantı sunabilir.</t>
    </r>
    <r>
      <rPr>
        <sz val="11"/>
        <color indexed="8"/>
        <rFont val="Verdana"/>
        <family val="2"/>
      </rPr>
      <t xml:space="preserve">
Bu alanın doldurulması zorunludur.</t>
    </r>
  </si>
  <si>
    <r>
      <rPr>
        <sz val="11"/>
        <color indexed="8"/>
        <rFont val="Verdana"/>
        <family val="2"/>
      </rPr>
      <t>3.</t>
    </r>
    <r>
      <rPr>
        <sz val="11"/>
        <color indexed="8"/>
        <rFont val="Verdana"/>
        <family val="2"/>
      </rPr>
      <t xml:space="preserve"> </t>
    </r>
    <r>
      <rPr>
        <sz val="11"/>
        <color indexed="8"/>
        <rFont val="Verdana"/>
        <family val="2"/>
      </rPr>
      <t>Şirketinizin benzersiz tanımlayıcı numarasını ya da kodunu girin (DUNS numarası, KDV numarası, müşteriye özgü tanımlayıcı, vs.)</t>
    </r>
  </si>
  <si>
    <r>
      <rPr>
        <sz val="11"/>
        <color indexed="8"/>
        <rFont val="Verdana"/>
        <family val="2"/>
      </rPr>
      <t>4.</t>
    </r>
    <r>
      <rPr>
        <sz val="11"/>
        <color indexed="8"/>
        <rFont val="Verdana"/>
        <family val="2"/>
      </rPr>
      <t xml:space="preserve"> </t>
    </r>
    <r>
      <rPr>
        <sz val="11"/>
        <color indexed="8"/>
        <rFont val="Verdana"/>
        <family val="2"/>
      </rPr>
      <t>Benzers</t>
    </r>
    <r>
      <rPr>
        <sz val="11"/>
        <color indexed="8"/>
        <rFont val="Verdana"/>
        <family val="2"/>
      </rPr>
      <t>iz tanımlayıcı numarası veya kod için kaynağı girin ("DUNS", "VAT", "Müşteri", vs.).</t>
    </r>
    <r>
      <rPr>
        <sz val="11"/>
        <color indexed="8"/>
        <rFont val="Verdana"/>
        <family val="2"/>
      </rPr>
      <t xml:space="preserve"> </t>
    </r>
  </si>
  <si>
    <r>
      <rPr>
        <sz val="11"/>
        <color indexed="8"/>
        <rFont val="Verdana"/>
        <family val="2"/>
      </rPr>
      <t>5.</t>
    </r>
    <r>
      <rPr>
        <sz val="11"/>
        <color indexed="8"/>
        <rFont val="Verdana"/>
        <family val="2"/>
      </rPr>
      <t xml:space="preserve"> </t>
    </r>
    <r>
      <rPr>
        <sz val="11"/>
        <color indexed="8"/>
        <rFont val="Verdana"/>
        <family val="2"/>
      </rPr>
      <t>Şirketinizin açık adresini girin (cadde, şehir, eyalet, ülke, posta kodu).</t>
    </r>
    <r>
      <rPr>
        <sz val="11"/>
        <color indexed="8"/>
        <rFont val="Verdana"/>
        <family val="2"/>
      </rPr>
      <t xml:space="preserve"> </t>
    </r>
    <r>
      <rPr>
        <sz val="11"/>
        <color indexed="8"/>
        <rFont val="Verdana"/>
        <family val="2"/>
      </rPr>
      <t>Bu alanın doldurulması isteğe bağlıdır.</t>
    </r>
  </si>
  <si>
    <r>
      <rPr>
        <sz val="11"/>
        <color indexed="8"/>
        <rFont val="Verdana"/>
        <family val="2"/>
      </rPr>
      <t>6.</t>
    </r>
    <r>
      <rPr>
        <sz val="11"/>
        <color indexed="8"/>
        <rFont val="Verdana"/>
        <family val="2"/>
      </rPr>
      <t xml:space="preserve"> </t>
    </r>
    <r>
      <rPr>
        <sz val="11"/>
        <color indexed="8"/>
        <rFont val="Verdana"/>
        <family val="2"/>
      </rPr>
      <t>Beyan bilgilerinin içeriği ile ilgili olarak temasa geçilecek kişinin adını girin.</t>
    </r>
    <r>
      <rPr>
        <sz val="11"/>
        <color indexed="8"/>
        <rFont val="Verdana"/>
        <family val="2"/>
      </rPr>
      <t xml:space="preserve"> </t>
    </r>
    <r>
      <rPr>
        <sz val="11"/>
        <color indexed="8"/>
        <rFont val="Verdana"/>
        <family val="2"/>
      </rPr>
      <t>Bu alanın doldurulması zorunludur.</t>
    </r>
  </si>
  <si>
    <r>
      <rPr>
        <sz val="11"/>
        <color indexed="8"/>
        <rFont val="Verdana"/>
        <family val="2"/>
      </rPr>
      <t>7.</t>
    </r>
    <r>
      <rPr>
        <sz val="11"/>
        <color indexed="8"/>
        <rFont val="Verdana"/>
        <family val="2"/>
      </rPr>
      <t xml:space="preserve"> </t>
    </r>
    <r>
      <rPr>
        <sz val="11"/>
        <color indexed="8"/>
        <rFont val="Verdana"/>
        <family val="2"/>
      </rPr>
      <t>İrtibata geçilecek kişinin e-posta adresini girin.</t>
    </r>
    <r>
      <rPr>
        <sz val="11"/>
        <color indexed="8"/>
        <rFont val="Verdana"/>
        <family val="2"/>
      </rPr>
      <t xml:space="preserve"> </t>
    </r>
    <r>
      <rPr>
        <sz val="11"/>
        <color indexed="8"/>
        <rFont val="Verdana"/>
        <family val="2"/>
      </rPr>
      <t>Bir e-posta adresinin bulunm</t>
    </r>
    <r>
      <rPr>
        <sz val="11"/>
        <color indexed="8"/>
        <rFont val="Verdana"/>
        <family val="2"/>
      </rPr>
      <t>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</si>
  <si>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8.</t>
    </r>
    <r>
      <rPr>
        <sz val="11"/>
        <color indexed="8"/>
        <rFont val="Verdana"/>
        <family val="2"/>
      </rPr>
      <t xml:space="preserve"> </t>
    </r>
    <r>
      <rPr>
        <sz val="11"/>
        <color indexed="8"/>
        <rFont val="Verdana"/>
        <family val="2"/>
      </rPr>
      <t>İrtibat kişisinin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</si>
  <si>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9.</t>
    </r>
    <r>
      <rPr>
        <sz val="11"/>
        <color indexed="8"/>
        <rFont val="Verdana"/>
        <family val="2"/>
      </rPr>
      <t xml:space="preserve"> </t>
    </r>
    <r>
      <rPr>
        <sz val="11"/>
        <color indexed="8"/>
        <rFont val="Verdana"/>
        <family val="2"/>
      </rPr>
      <t>Beyan bilgilerinin içeriğinden sorumlu kişinin adını girin.</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r>
      <rPr>
        <sz val="11"/>
        <color indexed="8"/>
        <rFont val="Verdana"/>
        <family val="2"/>
      </rPr>
      <t>Bu alanın doldurulması zorunludur.</t>
    </r>
  </si>
  <si>
    <r>
      <rPr>
        <sz val="11"/>
        <color indexed="8"/>
        <rFont val="Verdana"/>
        <family val="2"/>
      </rPr>
      <t>10.</t>
    </r>
    <r>
      <rPr>
        <sz val="11"/>
        <color indexed="8"/>
        <rFont val="Verdana"/>
        <family val="2"/>
      </rPr>
      <t xml:space="preserve"> </t>
    </r>
    <r>
      <rPr>
        <sz val="11"/>
        <color indexed="8"/>
        <rFont val="Verdana"/>
        <family val="2"/>
      </rPr>
      <t>İzin yetkilisinin unvanını girin.</t>
    </r>
    <r>
      <rPr>
        <sz val="11"/>
        <color indexed="8"/>
        <rFont val="Verdana"/>
        <family val="2"/>
      </rPr>
      <t xml:space="preserve"> </t>
    </r>
    <r>
      <rPr>
        <sz val="11"/>
        <color indexed="8"/>
        <rFont val="Verdana"/>
        <family val="2"/>
      </rPr>
      <t>Bu alanın doldurulması isteğe bağlıdır.</t>
    </r>
  </si>
  <si>
    <r>
      <rPr>
        <sz val="11"/>
        <color indexed="8"/>
        <rFont val="Verdana"/>
        <family val="2"/>
      </rPr>
      <t>11.</t>
    </r>
    <r>
      <rPr>
        <sz val="11"/>
        <color indexed="8"/>
        <rFont val="Verdana"/>
        <family val="2"/>
      </rPr>
      <t xml:space="preserve"> </t>
    </r>
    <r>
      <rPr>
        <sz val="11"/>
        <color indexed="8"/>
        <rFont val="Verdana"/>
        <family val="2"/>
      </rPr>
      <t>İzin yetkilisinin e-posta adresini girin.</t>
    </r>
    <r>
      <rPr>
        <sz val="11"/>
        <color indexed="8"/>
        <rFont val="Verdana"/>
        <family val="2"/>
      </rPr>
      <t xml:space="preserve"> </t>
    </r>
    <r>
      <rPr>
        <sz val="11"/>
        <color indexed="8"/>
        <rFont val="Verdana"/>
        <family val="2"/>
      </rPr>
      <t>Bir e-posta adresinin bulunmadığı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</si>
  <si>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12.</t>
    </r>
    <r>
      <rPr>
        <sz val="11"/>
        <color indexed="8"/>
        <rFont val="Verdana"/>
        <family val="2"/>
      </rPr>
      <t xml:space="preserve"> </t>
    </r>
    <r>
      <rPr>
        <sz val="11"/>
        <color indexed="8"/>
        <rFont val="Verdana"/>
        <family val="2"/>
      </rPr>
      <t>İzin yetkilisinin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</si>
  <si>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13.</t>
    </r>
    <r>
      <rPr>
        <sz val="11"/>
        <color indexed="8"/>
        <rFont val="Verdana"/>
        <family val="2"/>
      </rPr>
      <t xml:space="preserve"> </t>
    </r>
    <r>
      <rPr>
        <sz val="11"/>
        <color indexed="8"/>
        <rFont val="Verdana"/>
        <family val="2"/>
      </rPr>
      <t>Lütfen GG-AAA-YYYY biçiminde bu formun Doldurulma Tarihini girin.</t>
    </r>
    <r>
      <rPr>
        <sz val="11"/>
        <color indexed="8"/>
        <rFont val="Verdana"/>
        <family val="2"/>
      </rPr>
      <t xml:space="preserve"> </t>
    </r>
    <r>
      <rPr>
        <sz val="11"/>
        <color indexed="8"/>
        <rFont val="Verdana"/>
        <family val="2"/>
      </rPr>
      <t>Bu alanın doldurulması zorunludur.</t>
    </r>
  </si>
  <si>
    <r>
      <rPr>
        <sz val="11"/>
        <color indexed="8"/>
        <rFont val="Verdana"/>
        <family val="2"/>
      </rPr>
      <t>14.</t>
    </r>
    <r>
      <rPr>
        <sz val="11"/>
        <color indexed="8"/>
        <rFont val="Verdana"/>
        <family val="2"/>
      </rPr>
      <t xml:space="preserve"> </t>
    </r>
    <r>
      <rPr>
        <sz val="11"/>
        <color indexed="8"/>
        <rFont val="Verdana"/>
        <family val="2"/>
      </rPr>
      <t>Örnek olarak, kullanıcı dosyayı sirketadi-tarih.xls (tarih YYYY-AA-GG) şeklinde kaydedebilir.</t>
    </r>
    <r>
      <rPr>
        <sz val="11"/>
        <color indexed="8"/>
        <rFont val="Verdana"/>
        <family val="2"/>
      </rPr>
      <t xml:space="preserve"> </t>
    </r>
  </si>
  <si>
    <r>
      <rPr>
        <sz val="11"/>
        <color indexed="8"/>
        <rFont val="Verdana"/>
        <family val="2"/>
      </rPr>
      <t>Yedi Durum Tespiti Sorusunun cevaplanması için talimatlar (24 ila 65 arası satırlar).</t>
    </r>
    <r>
      <rPr>
        <sz val="11"/>
        <color indexed="8"/>
        <rFont val="Verdana"/>
        <family val="2"/>
      </rPr>
      <t xml:space="preserve">
Yanıtları yalnızca İNGİLİZCE olarak verin</t>
    </r>
  </si>
  <si>
    <r>
      <rPr>
        <sz val="10"/>
        <color indexed="8"/>
        <rFont val="Verdana"/>
        <family val="2"/>
      </rPr>
      <t>Bu yedi soru, metallerden her biri için kullanım, menşe ve kaynak tanımlaması sağlar.</t>
    </r>
    <r>
      <rPr>
        <sz val="10"/>
        <color indexed="8"/>
        <rFont val="Verdana"/>
        <family val="2"/>
      </rPr>
      <t xml:space="preserve"> </t>
    </r>
    <r>
      <rPr>
        <sz val="10"/>
        <color indexed="8"/>
        <rFont val="Verdana"/>
        <family val="2"/>
      </rPr>
      <t>Sorular düzenleyici kurumlar açısından uygunluğun tanımlanabilmesi için şirket ürünlerinde 3TG kullanımı hakkında bilgi toplamayı amaçlamaktadır.</t>
    </r>
    <r>
      <rPr>
        <sz val="10"/>
        <color indexed="8"/>
        <rFont val="Verdana"/>
        <family val="2"/>
      </rPr>
      <t xml:space="preserve"> </t>
    </r>
    <r>
      <rPr>
        <sz val="10"/>
        <color indexed="8"/>
        <rFont val="Verdana"/>
        <family val="2"/>
      </rPr>
      <t>Bu sorulara verilecek yanıtlar, şirket bilgileri bölümünde seçilen ‘Beyan Kapsamı’ bölümüne uygun olmalıdır. Bu bölümdeki sorulara verilen yanıtlar 3TG bildiriminin uygulanabilirliği ve eksiksizliğini belirlemek için kullanılabilir.</t>
    </r>
  </si>
  <si>
    <r>
      <rPr>
        <sz val="10"/>
        <color indexed="8"/>
        <rFont val="Verdana"/>
        <family val="2"/>
      </rPr>
      <t>Zorunlu yedi sorunun her birinde, açılır menü seçimlerini kullanarak her bir metal için bir yanıt verin. Bu bölümdeki sorular tüm 3TG'ler için doldurulmalıdır.</t>
    </r>
    <r>
      <rPr>
        <sz val="10"/>
        <color indexed="8"/>
        <rFont val="Verdana"/>
        <family val="2"/>
      </rPr>
      <t xml:space="preserve"> </t>
    </r>
    <r>
      <rPr>
        <sz val="10"/>
        <color indexed="8"/>
        <rFont val="Verdana"/>
        <family val="2"/>
      </rPr>
      <t>Bir metal ile ilgili olarak soru 1 ve/veya soru 2'ye olumlu yanıt verilmişse, bu metal için daha sonraki soruların ve şirketin genel durum tespiti programı hakkındaki soruların (A ile J arası) da yanıtlanması gerekmektedir.</t>
    </r>
  </si>
  <si>
    <r>
      <rPr>
        <sz val="11"/>
        <color indexed="8"/>
        <rFont val="Verdana"/>
        <family val="2"/>
      </rPr>
      <t>Bazı şirketler "Hayır" yanıtı için bir doğrulama gerektirebilir ve bu doğrulamanın Açıklama alanına girilmesi gerekmektedir.</t>
    </r>
  </si>
  <si>
    <r>
      <rPr>
        <sz val="10"/>
        <color indexed="8"/>
        <rFont val="Verdana"/>
        <family val="2"/>
      </rPr>
      <t>4.</t>
    </r>
    <r>
      <rPr>
        <sz val="10"/>
        <color indexed="8"/>
        <rFont val="Verdana"/>
        <family val="2"/>
      </rPr>
      <t xml:space="preserve"> </t>
    </r>
    <r>
      <rPr>
        <sz val="10"/>
        <color indexed="8"/>
        <rFont val="Verdana"/>
        <family val="2"/>
      </rPr>
      <t>Bu, ürünler içinde bulunan ve ürünün işlevselliği için gerekli 3TG'lerin bu geri dönüşüm veya hurda kaynaklardan gelip gelmediğinin beyanıdır.</t>
    </r>
    <r>
      <rPr>
        <sz val="10"/>
        <color indexed="8"/>
        <rFont val="Verdana"/>
        <family val="2"/>
      </rPr>
      <t xml:space="preserve"> </t>
    </r>
    <r>
      <rPr>
        <sz val="10"/>
        <color indexed="8"/>
        <rFont val="Verdana"/>
        <family val="2"/>
      </rPr>
      <t xml:space="preserve">
Bu soruya "evet", "hayır" ya da "bilinmiyor" şeklinde yanıt verilmelidir.</t>
    </r>
    <r>
      <rPr>
        <sz val="10"/>
        <color indexed="8"/>
        <rFont val="Verdana"/>
        <family val="2"/>
      </rPr>
      <t xml:space="preserve"> </t>
    </r>
    <r>
      <rPr>
        <sz val="10"/>
        <color indexed="8"/>
        <rFont val="Verdana"/>
        <family val="2"/>
      </rPr>
      <t>1 veya 2. soruya belirli bir metal için “Evet” yanıtı verilmişse, bu metal için bu soruya yanıt verilmesi zorunludur.</t>
    </r>
    <r>
      <rPr>
        <sz val="10"/>
        <color indexed="8"/>
        <rFont val="Verdana"/>
        <family val="2"/>
      </rPr>
      <t xml:space="preserve">
Bu soruya "Evet" yanıtı verilmesi, 3TG'lerin %100'ünün geri dönüşüm veya hurda kaynaklarından elde edildiği anlamına gelecektir.</t>
    </r>
    <r>
      <rPr>
        <sz val="10"/>
        <color indexed="8"/>
        <rFont val="Verdana"/>
        <family val="2"/>
      </rPr>
      <t xml:space="preserve"> </t>
    </r>
    <r>
      <rPr>
        <sz val="10"/>
        <color indexed="8"/>
        <rFont val="Verdana"/>
        <family val="2"/>
      </rPr>
      <t>Bu</t>
    </r>
    <r>
      <rPr>
        <sz val="10"/>
        <color indexed="8"/>
        <rFont val="Verdana"/>
        <family val="2"/>
      </rPr>
      <t xml:space="preserve"> soruya "Hayır" yanıtı verilmesi, 3TG'lerin bir kısmının geri dönüşüm veya hurda kaynaklarından elde edilmediği anlamına gelecektir.</t>
    </r>
    <r>
      <rPr>
        <sz val="10"/>
        <color indexed="8"/>
        <rFont val="Verdana"/>
        <family val="2"/>
      </rPr>
      <t xml:space="preserve"> </t>
    </r>
    <r>
      <rPr>
        <sz val="10"/>
        <color indexed="8"/>
        <rFont val="Verdana"/>
        <family val="2"/>
      </rPr>
      <t>Bu soruya "Bilinmiyor"	yanıtı verilmesi, kullanıcının 3TG'nin %100'ünün geri dönüşüm veya hurda kaynaklarından elde edilip edilmediğini bilmediği anlamına gelecektir.</t>
    </r>
    <r>
      <rPr>
        <sz val="10"/>
        <color indexed="8"/>
        <rFont val="Verdana"/>
        <family val="2"/>
      </rPr>
      <t xml:space="preserve"> </t>
    </r>
  </si>
  <si>
    <r>
      <rPr>
        <sz val="10"/>
        <color indexed="8"/>
        <rFont val="Verdana"/>
        <family val="2"/>
      </rPr>
      <t>5.</t>
    </r>
    <r>
      <rPr>
        <sz val="10"/>
        <color indexed="8"/>
        <rFont val="Verdana"/>
        <family val="2"/>
      </rPr>
      <t xml:space="preserve"> </t>
    </r>
    <r>
      <rPr>
        <sz val="10"/>
        <color indexed="8"/>
        <rFont val="Verdana"/>
        <family val="2"/>
      </rPr>
      <t>Bu bir şirketin bu beyan kapsamındaki ürünlerde makul düzeyde 3TG sağladığına inanılan tüm doğrudan tedarikçilerin ihtilaf konusu maden açıklaması yapıp yapmadığının belirlenmesi yönünde bir beyandır.</t>
    </r>
    <r>
      <rPr>
        <sz val="10"/>
        <color indexed="8"/>
        <rFont val="Verdana"/>
        <family val="2"/>
      </rPr>
      <t xml:space="preserve"> </t>
    </r>
    <r>
      <rPr>
        <sz val="10"/>
        <color indexed="8"/>
        <rFont val="Verdana"/>
        <family val="2"/>
      </rPr>
      <t>Bu soruya aşağıdaki şekillerde yanıt verilebilir:</t>
    </r>
    <r>
      <rPr>
        <sz val="10"/>
        <color indexed="8"/>
        <rFont val="Verdana"/>
        <family val="2"/>
      </rPr>
      <t xml:space="preserve">
­ Evet, %100</t>
    </r>
    <r>
      <rPr>
        <sz val="10"/>
        <color indexed="8"/>
        <rFont val="Verdana"/>
        <family val="2"/>
      </rPr>
      <t xml:space="preserve">
­ Hayır, ancak %75'ten fazla</t>
    </r>
    <r>
      <rPr>
        <sz val="10"/>
        <color indexed="8"/>
        <rFont val="Verdana"/>
        <family val="2"/>
      </rPr>
      <t xml:space="preserve">
­ Hayır, ancak %50'den fazla</t>
    </r>
    <r>
      <rPr>
        <sz val="10"/>
        <color indexed="8"/>
        <rFont val="Verdana"/>
        <family val="2"/>
      </rPr>
      <t xml:space="preserve">
­ Hayır, ancak %25'ten fazla</t>
    </r>
    <r>
      <rPr>
        <sz val="10"/>
        <color indexed="8"/>
        <rFont val="Verdana"/>
        <family val="2"/>
      </rPr>
      <t xml:space="preserve">
­ Hayır, ancak %25'ten az</t>
    </r>
    <r>
      <rPr>
        <sz val="10"/>
        <color indexed="8"/>
        <rFont val="Verdana"/>
        <family val="2"/>
      </rPr>
      <t xml:space="preserve">
­ Hiçbiri</t>
    </r>
    <r>
      <rPr>
        <sz val="10"/>
        <color indexed="8"/>
        <rFont val="Verdana"/>
        <family val="2"/>
      </rPr>
      <t xml:space="preserve">
Bir metal için 1. veya 2. soruda “Evet” yanıtı verilmişse, bu metal için bu sorunun yanıtlanması zorunludur.</t>
    </r>
  </si>
  <si>
    <r>
      <rPr>
        <sz val="10"/>
        <color indexed="8"/>
        <rFont val="Verdana"/>
        <family val="2"/>
      </rPr>
      <t>6.</t>
    </r>
    <r>
      <rPr>
        <sz val="10"/>
        <color indexed="8"/>
        <rFont val="Verdana"/>
        <family val="2"/>
      </rPr>
      <t xml:space="preserve"> </t>
    </r>
    <r>
      <rPr>
        <sz val="10"/>
        <color indexed="8"/>
        <rFont val="Verdana"/>
        <family val="2"/>
      </rPr>
      <t>Bu soru, tedarikçinin bu beyan kapsamındaki ürünlerde 3TG sağlayan tüm izabe tesislerinin tanımlandığını düşünüp düşü</t>
    </r>
    <r>
      <rPr>
        <sz val="10"/>
        <color indexed="8"/>
        <rFont val="Verdana"/>
        <family val="2"/>
      </rPr>
      <t>nmediğini doğrulama amacı taşır.</t>
    </r>
    <r>
      <rPr>
        <sz val="10"/>
        <color indexed="8"/>
        <rFont val="Verdana"/>
        <family val="2"/>
      </rPr>
      <t xml:space="preserve"> </t>
    </r>
    <r>
      <rPr>
        <sz val="10"/>
        <color indexed="8"/>
        <rFont val="Verdana"/>
        <family val="2"/>
      </rPr>
      <t>Bu soruya belirli durumlarda açıklama girerek (ör. izabe tesislerinin listesi) "evet" ya da "hayır" cevabı verilebilir.</t>
    </r>
    <r>
      <rPr>
        <sz val="10"/>
        <color indexed="8"/>
        <rFont val="Verdana"/>
        <family val="2"/>
      </rPr>
      <t xml:space="preserve"> </t>
    </r>
    <r>
      <rPr>
        <sz val="10"/>
        <color indexed="8"/>
        <rFont val="Verdana"/>
        <family val="2"/>
      </rPr>
      <t>1 veya 2. soruya belirli bir metal için “Evet” yanıtı verilmişse, bu metal için bu soruya yanıt verilmesi zorunludur.</t>
    </r>
  </si>
  <si>
    <r>
      <rPr>
        <sz val="10"/>
        <color indexed="8"/>
        <rFont val="Verdana"/>
        <family val="2"/>
      </rPr>
      <t>7.</t>
    </r>
    <r>
      <rPr>
        <sz val="10"/>
        <color indexed="8"/>
        <rFont val="Verdana"/>
        <family val="2"/>
      </rPr>
      <t xml:space="preserve"> </t>
    </r>
    <r>
      <rPr>
        <sz val="10"/>
        <color indexed="8"/>
        <rFont val="Verdana"/>
        <family val="2"/>
      </rPr>
      <t>Bu soru, bu beyan kapsamındaki ürünlerdeki 3TG'leri sağladığı belirlenen izabe tesislerinin beyanda bildirilip bildirilmediğini tespit etme amacı taşımaktadır.</t>
    </r>
    <r>
      <rPr>
        <sz val="10"/>
        <color indexed="8"/>
        <rFont val="Verdana"/>
        <family val="2"/>
      </rPr>
      <t xml:space="preserve"> </t>
    </r>
    <r>
      <rPr>
        <sz val="10"/>
        <color indexed="8"/>
        <rFont val="Verdana"/>
        <family val="2"/>
      </rPr>
      <t>Bu soruya belirli durumlarda açıklama girerek (ör. izabe tesislerinin listesi) "evet" ya da "hayır" cevabı verilebilir.</t>
    </r>
    <r>
      <rPr>
        <sz val="10"/>
        <color indexed="8"/>
        <rFont val="Verdana"/>
        <family val="2"/>
      </rPr>
      <t xml:space="preserve"> </t>
    </r>
    <r>
      <rPr>
        <sz val="10"/>
        <color indexed="8"/>
        <rFont val="Verdana"/>
        <family val="2"/>
      </rPr>
      <t>1 veya 2. soruya belirli bir metal için “Evet” yanıtı verilmişse, bu metal için bu soruya yanıt verilmesi zorunludur.</t>
    </r>
  </si>
  <si>
    <r>
      <rPr>
        <sz val="11"/>
        <color indexed="8"/>
        <rFont val="Verdana"/>
        <family val="2"/>
      </rPr>
      <t>Yanıtlarınızı açıklamak için Açıklama bölümlerine gereken açıklamaları girin.</t>
    </r>
  </si>
  <si>
    <r>
      <rPr>
        <sz val="11"/>
        <color indexed="8"/>
        <rFont val="Verdana"/>
        <family val="2"/>
      </rPr>
      <t>A. ve J. arası soruların yanıtlanması için talimatlar (69 ila 87 arası satırlar).</t>
    </r>
    <r>
      <rPr>
        <sz val="11"/>
        <color indexed="8"/>
        <rFont val="Verdana"/>
        <family val="2"/>
      </rPr>
      <t xml:space="preserve"> </t>
    </r>
    <r>
      <rPr>
        <sz val="11"/>
        <color indexed="8"/>
        <rFont val="Verdana"/>
        <family val="2"/>
      </rPr>
      <t>Herhangi bir metal için 1. veya 2. soruya “Evet” yanıtı verilmişse, A. ile J. arası soruların yanıtlanması gerekmektedir.</t>
    </r>
    <r>
      <rPr>
        <sz val="11"/>
        <color indexed="8"/>
        <rFont val="Verdana"/>
        <family val="2"/>
      </rPr>
      <t xml:space="preserve">
Yanıtları yalnızca İNGİLİZCE olarak verin</t>
    </r>
  </si>
  <si>
    <r>
      <rPr>
        <sz val="11"/>
        <color indexed="8"/>
        <rFont val="Verdana"/>
        <family val="2"/>
      </rPr>
      <t xml:space="preserve"> İhtilaftan Etkilenen ya da Yüksek</t>
    </r>
    <r>
      <rPr>
        <sz val="11"/>
        <color indexed="8"/>
        <rFont val="Verdana"/>
        <family val="2"/>
      </rPr>
      <t xml:space="preserve">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t>
    </r>
    <r>
      <rPr>
        <sz val="11"/>
        <color indexed="8"/>
        <rFont val="Verdana"/>
        <family val="2"/>
      </rPr>
      <t xml:space="preserve"> </t>
    </r>
    <r>
      <rPr>
        <sz val="11"/>
        <color indexed="8"/>
        <rFont val="Verdana"/>
        <family val="2"/>
      </rPr>
      <t>Durum tespiti, şirketinizin genel ihtilaf içermeyen kaynak edinme stratejisinin ayrılmaz bir parçasını oluşturmalıdır.</t>
    </r>
    <r>
      <rPr>
        <sz val="11"/>
        <color indexed="8"/>
        <rFont val="Verdana"/>
        <family val="2"/>
      </rPr>
      <t xml:space="preserve"> </t>
    </r>
    <r>
      <rPr>
        <sz val="11"/>
        <color indexed="8"/>
        <rFont val="Verdana"/>
        <family val="2"/>
      </rPr>
      <t>A. ile J. arası sorular, şirketinizin ihtilaf içermeyen maden kaynağı belirleme konulu durum tespiti aktivitelerinin değerlendirilmesi için tasarlanmıştır.</t>
    </r>
    <r>
      <rPr>
        <sz val="11"/>
        <color indexed="8"/>
        <rFont val="Verdana"/>
        <family val="2"/>
      </rPr>
      <t xml:space="preserve"> </t>
    </r>
    <r>
      <rPr>
        <sz val="11"/>
        <color indexed="8"/>
        <rFont val="Verdana"/>
        <family val="2"/>
      </rPr>
      <t>Bu sorulara verilecek yanıtlar, şirketinizin faaliyetlerinin kapsamını eksiksiz bir şekilde ifade etmeli ve şirket bilgileri bölümünde seçilen ‘Beyan Kapsamı’ ile sınırlı tutulmamalıdır.</t>
    </r>
  </si>
  <si>
    <r>
      <rPr>
        <sz val="11"/>
        <color indexed="8"/>
        <rFont val="Verdana"/>
        <family val="2"/>
      </rPr>
      <t>A.</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Gerekli açıklamaları sağlayın.</t>
    </r>
    <r>
      <rPr>
        <sz val="11"/>
        <color indexed="8"/>
        <rFont val="Verdana"/>
        <family val="2"/>
      </rPr>
      <t xml:space="preserve"> </t>
    </r>
  </si>
  <si>
    <r>
      <rPr>
        <sz val="11"/>
        <color indexed="8"/>
        <rFont val="Verdana"/>
        <family val="2"/>
      </rPr>
      <t>B.</t>
    </r>
    <r>
      <rPr>
        <sz val="11"/>
        <color indexed="8"/>
        <rFont val="Verdana"/>
        <family val="2"/>
      </rPr>
      <t xml:space="preserve"> </t>
    </r>
    <r>
      <rPr>
        <sz val="11"/>
        <color indexed="8"/>
        <rFont val="Verdana"/>
        <family val="2"/>
      </rPr>
      <t>Lütfen “Evet” veya “Hayır” şeklinde yanıt verin. Cevabınız “Evet” ise, web bağlantısını açıklama bölümüne ekleyin.</t>
    </r>
  </si>
  <si>
    <r>
      <rPr>
        <sz val="11"/>
        <color indexed="8"/>
        <rFont val="Verdana"/>
        <family val="2"/>
      </rPr>
      <t>C.</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Gerekli açıklamaları sağlayın.</t>
    </r>
    <r>
      <rPr>
        <sz val="11"/>
        <color indexed="8"/>
        <rFont val="Verdana"/>
        <family val="2"/>
      </rPr>
      <t xml:space="preserve"> </t>
    </r>
    <r>
      <rPr>
        <sz val="11"/>
        <color indexed="8"/>
        <rFont val="Verdana"/>
        <family val="2"/>
      </rPr>
      <t>"DKC ihtilafı içermeyen" tanımı için Tanımlar çalışma sayfasını inceleyin.</t>
    </r>
  </si>
  <si>
    <r>
      <rPr>
        <sz val="10"/>
        <color indexed="8"/>
        <rFont val="Verdana"/>
        <family val="2"/>
      </rPr>
      <t>D.</t>
    </r>
    <r>
      <rPr>
        <sz val="10"/>
        <color indexed="8"/>
        <rFont val="Verdana"/>
        <family val="2"/>
      </rPr>
      <t xml:space="preserve"> </t>
    </r>
    <r>
      <rPr>
        <sz val="10"/>
        <color indexed="8"/>
        <rFont val="Verdana"/>
        <family val="2"/>
      </rPr>
      <t xml:space="preserve">Bu, bir şirketin doğrudan tedarikçilerinin </t>
    </r>
    <r>
      <rPr>
        <b/>
        <sz val="10"/>
        <color indexed="8"/>
        <rFont val="Verdana"/>
        <family val="2"/>
      </rPr>
      <t>3TG</t>
    </r>
    <r>
      <rPr>
        <sz val="10"/>
        <color indexed="8"/>
        <rFont val="Verdana"/>
        <family val="2"/>
      </rPr>
      <t>leri doğrulanmış, ihtilaf konusu olmayan izabe tesislerinden temin edip etmediğinin belirlenmesini amaçlamaktadır.</t>
    </r>
    <r>
      <rPr>
        <sz val="10"/>
        <color indexed="8"/>
        <rFont val="Verdana"/>
        <family val="2"/>
      </rPr>
      <t xml:space="preserve"> </t>
    </r>
    <r>
      <rPr>
        <sz val="10"/>
        <color indexed="8"/>
        <rFont val="Verdana"/>
        <family val="2"/>
      </rPr>
      <t>Bu soruya "evet" ya da "hayır" şeklinde yanıt verilmelidir.</t>
    </r>
    <r>
      <rPr>
        <sz val="10"/>
        <color indexed="8"/>
        <rFont val="Verdana"/>
        <family val="2"/>
      </rPr>
      <t xml:space="preserve"> </t>
    </r>
    <r>
      <rPr>
        <sz val="10"/>
        <color indexed="8"/>
        <rFont val="Verdana"/>
        <family val="2"/>
      </rPr>
      <t>Bu sorunun yanıtlanması zorunludur.</t>
    </r>
  </si>
  <si>
    <r>
      <rPr>
        <sz val="11"/>
        <color indexed="8"/>
        <rFont val="Verdana"/>
        <family val="2"/>
      </rPr>
      <t>E.</t>
    </r>
    <r>
      <rPr>
        <sz val="11"/>
        <color indexed="8"/>
        <rFont val="Verdana"/>
        <family val="2"/>
      </rPr>
      <t xml:space="preserve"> </t>
    </r>
    <r>
      <rPr>
        <sz val="11"/>
        <color indexed="8"/>
        <rFont val="Verdana"/>
        <family val="2"/>
      </rPr>
      <t>Şirketinizin ihtilaf konusu maden kaynak belirleme durum tespiti tedbirlerini uygulayıp uygulamadığını ifade etmek için lütfen "Evet" veya "Hayır" biçiminde yanıt verin.</t>
    </r>
    <r>
      <rPr>
        <sz val="11"/>
        <color indexed="8"/>
        <rFont val="Verdana"/>
        <family val="2"/>
      </rPr>
      <t xml:space="preserve"> </t>
    </r>
    <r>
      <rPr>
        <sz val="11"/>
        <color indexed="8"/>
        <rFont val="Verdana"/>
        <family val="2"/>
      </rPr>
      <t>Bu beyan, bir şirketin durum tespiti tedbirlerinin ayrıntılarını verme amacı taşımamaktadır, yalnızca durum tespiti tedbirlerinin uygulanıp uygulanmadığı ile ilgilidir.</t>
    </r>
    <r>
      <rPr>
        <sz val="11"/>
        <color indexed="8"/>
        <rFont val="Verdana"/>
        <family val="2"/>
      </rPr>
      <t xml:space="preserve"> </t>
    </r>
    <r>
      <rPr>
        <sz val="11"/>
        <color indexed="8"/>
        <rFont val="Verdana"/>
        <family val="2"/>
      </rPr>
      <t>Kabul edilebilir durum tespiti tedbirlerinin özellikleri, talep eden kişi ve tedarikçi tarafından belirlenmelidir.</t>
    </r>
    <r>
      <rPr>
        <sz val="11"/>
        <color indexed="8"/>
        <rFont val="Verdana"/>
        <family val="2"/>
      </rPr>
      <t xml:space="preserve">
Durum tespiti tedbirleri örnekleri şunları içerebilir: ihtilaf içeremeyen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DKC ihtilaf içermeyen politikasına uyumunu doğrulama, vs. Bu durum tespiti tedbirleri, uluslararası kapsamda tanınan OECD Kılavuzuna dahil kılavuz ilkelere uygun olmalıdır.</t>
    </r>
    <r>
      <rPr>
        <sz val="11"/>
        <color indexed="8"/>
        <rFont val="Verdana"/>
        <family val="2"/>
      </rPr>
      <t xml:space="preserve"> </t>
    </r>
  </si>
  <si>
    <r>
      <rPr>
        <sz val="10"/>
        <color indexed="8"/>
        <rFont val="Verdana"/>
        <family val="2"/>
      </rPr>
      <t>F.</t>
    </r>
    <r>
      <rPr>
        <sz val="10"/>
        <color indexed="8"/>
        <rFont val="Verdana"/>
        <family val="2"/>
      </rPr>
      <t xml:space="preserve"> </t>
    </r>
    <r>
      <rPr>
        <sz val="10"/>
        <color indexed="8"/>
        <rFont val="Verdana"/>
        <family val="2"/>
      </rPr>
      <t>Bu, bir şirketin tedarikçilerinden ihtilaf konusu maden beyanı doldurmalarını isteyip istemediğini tespit etme amaçlıdır.</t>
    </r>
    <r>
      <rPr>
        <sz val="10"/>
        <color indexed="8"/>
        <rFont val="Verdana"/>
        <family val="2"/>
      </rPr>
      <t xml:space="preserve"> </t>
    </r>
    <r>
      <rPr>
        <sz val="10"/>
        <color indexed="8"/>
        <rFont val="Verdana"/>
        <family val="2"/>
      </rPr>
      <t>Bu soruya belirli durumlarda bir açıklama (bilgi toplama biçimini açıklama gibi) ile birlikte "evet" ya da "hayır" şeklinde yanıt verilmelidir.</t>
    </r>
    <r>
      <rPr>
        <sz val="10"/>
        <color indexed="8"/>
        <rFont val="Verdana"/>
        <family val="2"/>
      </rPr>
      <t xml:space="preserve"> </t>
    </r>
    <r>
      <rPr>
        <sz val="10"/>
        <color indexed="8"/>
        <rFont val="Verdana"/>
        <family val="2"/>
      </rPr>
      <t>Bu sorunun yanıtlanması zorunludur.</t>
    </r>
  </si>
  <si>
    <r>
      <rPr>
        <sz val="11"/>
        <color indexed="8"/>
        <rFont val="Verdana"/>
        <family val="2"/>
      </rPr>
      <t>G.</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Gerekli açıklamaları sağlayın.</t>
    </r>
  </si>
  <si>
    <r>
      <rPr>
        <sz val="11"/>
        <color indexed="8"/>
        <rFont val="Verdana"/>
        <family val="2"/>
      </rPr>
      <t>H.</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Açıklamalar bölümünde, yaklaşımınız ile ilgili ilave bilgiler girebilirsiniz.</t>
    </r>
    <r>
      <rPr>
        <sz val="11"/>
        <color indexed="8"/>
        <rFont val="Verdana"/>
        <family val="2"/>
      </rPr>
      <t xml:space="preserve"> </t>
    </r>
    <r>
      <rPr>
        <sz val="11"/>
        <color indexed="8"/>
        <rFont val="Verdana"/>
        <family val="2"/>
      </rPr>
      <t>Örnekler şunları içerebilir:</t>
    </r>
    <r>
      <rPr>
        <sz val="11"/>
        <color indexed="8"/>
        <rFont val="Verdana"/>
        <family val="2"/>
      </rPr>
      <t xml:space="preserve">
 </t>
    </r>
    <r>
      <rPr>
        <sz val="11"/>
        <color indexed="8"/>
        <rFont val="Verdana"/>
        <family val="2"/>
      </rPr>
      <t>“3. kişi denetimleri” - bağımsız üçüncü kişiler tarafından gerçekleştirilen tesis içi denetimler.</t>
    </r>
    <r>
      <rPr>
        <sz val="11"/>
        <color indexed="8"/>
        <rFont val="Verdana"/>
        <family val="2"/>
      </rPr>
      <t xml:space="preserve"> </t>
    </r>
    <r>
      <rPr>
        <sz val="11"/>
        <color indexed="8"/>
        <rFont val="Verdana"/>
        <family val="2"/>
      </rPr>
      <t xml:space="preserve">
 </t>
    </r>
    <r>
      <rPr>
        <sz val="11"/>
        <color indexed="8"/>
        <rFont val="Verdana"/>
        <family val="2"/>
      </rPr>
      <t>“Yalnızca belgelendirme değerlendirmesi” - tedarikçinin verdiği kayıtların ve bağımsız üçüncü kişiler veya şirket personeliniz tarafından hazırlanan belgelerin değerlendirilmesi.</t>
    </r>
    <r>
      <rPr>
        <sz val="11"/>
        <color indexed="8"/>
        <rFont val="Verdana"/>
        <family val="2"/>
      </rPr>
      <t xml:space="preserve"> </t>
    </r>
    <r>
      <rPr>
        <sz val="11"/>
        <color indexed="8"/>
        <rFont val="Verdana"/>
        <family val="2"/>
      </rPr>
      <t xml:space="preserve">
 </t>
    </r>
    <r>
      <rPr>
        <sz val="11"/>
        <color indexed="8"/>
        <rFont val="Verdana"/>
        <family val="2"/>
      </rPr>
      <t>“Kurum içi denetim” - şirket personelinizin tedarikçileriniz üzerinde yerinde gerçekleştirdiği denetimler.</t>
    </r>
  </si>
  <si>
    <r>
      <rPr>
        <sz val="11"/>
        <color indexed="8"/>
        <rFont val="Verdana"/>
        <family val="2"/>
      </rPr>
      <t>I.</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Yanıtınız “Evet” ise lütfen düzeltici eylem sürecini nasıl yönettiğinizi belirtin.</t>
    </r>
  </si>
  <si>
    <r>
      <rPr>
        <sz val="11"/>
        <color indexed="8"/>
        <rFont val="Verdana"/>
        <family val="2"/>
      </rPr>
      <t>J.</t>
    </r>
    <r>
      <rPr>
        <sz val="11"/>
        <color indexed="8"/>
        <rFont val="Verdana"/>
        <family val="2"/>
      </rPr>
      <t xml:space="preserve"> </t>
    </r>
    <r>
      <rPr>
        <sz val="11"/>
        <color indexed="8"/>
        <rFont val="Verdana"/>
        <family val="2"/>
      </rPr>
      <t>Lütfen “Evet” veya “Hayır” şeklinde yanıt verin.</t>
    </r>
    <r>
      <rPr>
        <sz val="11"/>
        <color indexed="8"/>
        <rFont val="Verdana"/>
        <family val="2"/>
      </rPr>
      <t xml:space="preserve"> </t>
    </r>
    <r>
      <rPr>
        <sz val="11"/>
        <color indexed="8"/>
        <rFont val="Verdana"/>
        <family val="2"/>
      </rPr>
      <t>SEC ihtilaf konusu maden açıklama gereklilikleri ABD Menkul Kıymetler Borsası Kanununa tâbi ABD'de bulunan, döviz ticareti yapan şirketler için geçerlidir.</t>
    </r>
    <r>
      <rPr>
        <sz val="11"/>
        <color indexed="8"/>
        <rFont val="Verdana"/>
        <family val="2"/>
      </rPr>
      <t xml:space="preserve"> </t>
    </r>
    <r>
      <rPr>
        <sz val="11"/>
        <color indexed="8"/>
        <rFont val="Verdana"/>
        <family val="2"/>
      </rPr>
      <t>Daha fazla bilgi için lütfen www.sec.gov adres</t>
    </r>
    <r>
      <rPr>
        <sz val="11"/>
        <color indexed="8"/>
        <rFont val="Verdana"/>
        <family val="2"/>
      </rPr>
      <t>ine başvurun.</t>
    </r>
  </si>
  <si>
    <r>
      <rPr>
        <sz val="11"/>
        <color indexed="8"/>
        <rFont val="Verdana"/>
        <family val="2"/>
      </rPr>
      <t>İzabe Tesisi Listesi Sekmesinin doldurulması ile ilgili talimatlar.</t>
    </r>
    <r>
      <rPr>
        <sz val="11"/>
        <color indexed="8"/>
        <rFont val="Verdana"/>
        <family val="2"/>
      </rPr>
      <t xml:space="preserve">
Yanıtları yalnızca İNGİLİZCE olarak verin</t>
    </r>
  </si>
  <si>
    <r>
      <rPr>
        <sz val="11"/>
        <color indexed="8"/>
        <rFont val="Verdana"/>
        <family val="2"/>
      </rPr>
      <t>Not:</t>
    </r>
    <r>
      <rPr>
        <sz val="11"/>
        <color indexed="8"/>
        <rFont val="Verdana"/>
        <family val="2"/>
      </rPr>
      <t xml:space="preserve"> </t>
    </r>
    <r>
      <rPr>
        <sz val="11"/>
        <color indexed="8"/>
        <rFont val="Verdana"/>
        <family val="2"/>
      </rPr>
      <t>(*) ile işaretlenmiş sütunların doldurulması zorunludur</t>
    </r>
  </si>
  <si>
    <r>
      <rPr>
        <sz val="11"/>
        <color indexed="8"/>
        <rFont val="Verdana"/>
        <family val="2"/>
      </rPr>
      <t>Bu şablon, İzabe Tesisi Referans Listesi kullanılarak izabe tesisi tanımlanabilmesini sağlar.</t>
    </r>
    <r>
      <rPr>
        <sz val="11"/>
        <color indexed="8"/>
        <rFont val="Verdana"/>
        <family val="2"/>
      </rPr>
      <t xml:space="preserve"> </t>
    </r>
    <r>
      <rPr>
        <sz val="11"/>
        <color indexed="8"/>
        <rFont val="Verdana"/>
        <family val="2"/>
      </rPr>
      <t>İzabe Tesisi Referans Listesi işlevinin kullanılabilmesi için B, C, D ve E sütunlarının soldan sağa doğru doldurulması gerekmektedir.</t>
    </r>
    <r>
      <rPr>
        <sz val="11"/>
        <color indexed="8"/>
        <rFont val="Verdana"/>
        <family val="2"/>
      </rPr>
      <t xml:space="preserve">
Her bir metal/izabe tesisi/ülke kombinasyonu için ayrı bir satır kullanın</t>
    </r>
  </si>
  <si>
    <r>
      <rPr>
        <sz val="11"/>
        <color indexed="8"/>
        <rFont val="Verdana"/>
        <family val="2"/>
      </rPr>
      <t>15.</t>
    </r>
    <r>
      <rPr>
        <sz val="11"/>
        <color indexed="8"/>
        <rFont val="Verdana"/>
        <family val="2"/>
      </rPr>
      <t xml:space="preserve"> </t>
    </r>
    <r>
      <rPr>
        <sz val="11"/>
        <color indexed="8"/>
        <rFont val="Verdana"/>
        <family val="2"/>
      </rPr>
      <t>İzabe tesisinin hammaddeleri %100 oranda geri dönüşüm veya hurda kaynaklarından mı geliyor?</t>
    </r>
    <r>
      <rPr>
        <sz val="11"/>
        <color indexed="8"/>
        <rFont val="Verdana"/>
        <family val="2"/>
      </rPr>
      <t xml:space="preserve"> </t>
    </r>
    <r>
      <rPr>
        <sz val="11"/>
        <color indexed="8"/>
        <rFont val="Verdana"/>
        <family val="2"/>
      </rPr>
      <t>- İzabe tesisi izabe süreçleri için girdileri yalnızca geri dönüşüm veya hurda kaynaklarından alıyorsa lütfen bu soruya "Evet" yanıtı verin.</t>
    </r>
    <r>
      <rPr>
        <sz val="11"/>
        <color indexed="8"/>
        <rFont val="Verdana"/>
        <family val="2"/>
      </rPr>
      <t xml:space="preserve"> </t>
    </r>
    <r>
      <rPr>
        <sz val="11"/>
        <color indexed="8"/>
        <rFont val="Verdana"/>
        <family val="2"/>
      </rPr>
      <t>Diğer durumlarda, "Hayır" yanıtı verin.</t>
    </r>
    <r>
      <rPr>
        <sz val="11"/>
        <color indexed="8"/>
        <rFont val="Verdana"/>
        <family val="2"/>
      </rPr>
      <t xml:space="preserve"> </t>
    </r>
  </si>
  <si>
    <r>
      <rPr>
        <sz val="11"/>
        <color indexed="8"/>
        <rFont val="Verdana"/>
        <family val="2"/>
      </rPr>
      <t>16.</t>
    </r>
    <r>
      <rPr>
        <sz val="11"/>
        <color indexed="8"/>
        <rFont val="Verdana"/>
        <family val="2"/>
      </rPr>
      <t xml:space="preserve"> </t>
    </r>
    <r>
      <rPr>
        <sz val="11"/>
        <color indexed="8"/>
        <rFont val="Verdana"/>
        <family val="2"/>
      </rPr>
      <t>Açıklamalar – İzabe tesisi ile ilgili açıklamaların girilmesi için serbest metin girişine uygun alan.</t>
    </r>
    <r>
      <rPr>
        <sz val="11"/>
        <color indexed="8"/>
        <rFont val="Verdana"/>
        <family val="2"/>
      </rPr>
      <t xml:space="preserve"> </t>
    </r>
    <r>
      <rPr>
        <sz val="11"/>
        <color indexed="8"/>
        <rFont val="Verdana"/>
        <family val="2"/>
      </rPr>
      <t>Örnek: izabe tesisi YYY Şirketi tarafından alınıyor</t>
    </r>
  </si>
  <si>
    <r>
      <rPr>
        <sz val="11"/>
        <color indexed="8"/>
        <rFont val="Verdana"/>
        <family val="2"/>
      </rPr>
      <t>Kontrol çalışma sayfası, Şablondaki gerekli tüm bilgilerin doldurulduğunun doğrulanması için kullanılır.</t>
    </r>
    <r>
      <rPr>
        <sz val="11"/>
        <color indexed="8"/>
        <rFont val="Verdana"/>
        <family val="2"/>
      </rPr>
      <t xml:space="preserve"> </t>
    </r>
    <r>
      <rPr>
        <sz val="11"/>
        <color indexed="8"/>
        <rFont val="Verdana"/>
        <family val="2"/>
      </rPr>
      <t>Bu sayfa gerçek zamanlı olarak güncellenir ve bu sayfayı Şablon kullanılırken dilediğiniz zaman inceleyebilirsiniz.</t>
    </r>
    <r>
      <rPr>
        <sz val="11"/>
        <color indexed="8"/>
        <rFont val="Verdana"/>
        <family val="2"/>
      </rPr>
      <t xml:space="preserve"> </t>
    </r>
    <r>
      <rPr>
        <sz val="11"/>
        <color indexed="8"/>
        <rFont val="Verdana"/>
        <family val="2"/>
      </rPr>
      <t>Bu sayfa, tamamlama işlemini doğrulamak için kullanılır.</t>
    </r>
    <r>
      <rPr>
        <sz val="11"/>
        <color indexed="8"/>
        <rFont val="Verdana"/>
        <family val="2"/>
      </rPr>
      <t xml:space="preserve">
Bu sayfayı kullanmak için gerekli tüm alanların doldurulduğunu doğrulayın (doldurulan alanlar yeşil renkte vurgulanacaktır).</t>
    </r>
    <r>
      <rPr>
        <sz val="11"/>
        <color indexed="8"/>
        <rFont val="Verdana"/>
        <family val="2"/>
      </rPr>
      <t xml:space="preserve"> </t>
    </r>
    <r>
      <rPr>
        <sz val="11"/>
        <color indexed="8"/>
        <rFont val="Verdana"/>
        <family val="2"/>
      </rPr>
      <t>Alanlar yeşil renkte vurgulanmadıysa, kırmızı renkli alan(lar)ı bulun ve gerekli eylemler için C Sütunundaki "Notlar" bölümünü inceleyin.</t>
    </r>
    <r>
      <rPr>
        <sz val="11"/>
        <color indexed="8"/>
        <rFont val="Verdana"/>
        <family val="2"/>
      </rPr>
      <t xml:space="preserve"> </t>
    </r>
    <r>
      <rPr>
        <sz val="11"/>
        <color indexed="8"/>
        <rFont val="Verdana"/>
        <family val="2"/>
      </rPr>
      <t>Alanı doğrudan erişerek doldurmak için D Sütunundaki URL'yi kullanabilirsiniz.</t>
    </r>
  </si>
  <si>
    <r>
      <rPr>
        <sz val="11"/>
        <color indexed="8"/>
        <rFont val="Verdana"/>
        <family val="2"/>
      </rPr>
      <t>ŞARTLAR VE KOŞULLAR</t>
    </r>
  </si>
  <si>
    <r>
      <rPr>
        <sz val="11"/>
        <color indexed="8"/>
        <rFont val="Verdana"/>
        <family val="2"/>
      </rPr>
      <t>Sınırlama olmaksızın İhtilaf Konusu Maden Raporlama Şablonunu içeren şekilde İhtilafsız İzabe Tesisi Programı ("Program") Uyumlu İzabe Tesisi Listesi ("Liste") ve Program şablonları ile araçları (birlikte “Araçlar”), sınırlama olmaksızın bunlarda verilen tüm bilgileri de içeren şekilde yalnızca bilgilendirme amaçlı olarak sunulmaktadır ve bunlarda belirtilen tarih itibariyle günceldir.</t>
    </r>
    <r>
      <rPr>
        <sz val="11"/>
        <color indexed="8"/>
        <rFont val="Verdana"/>
        <family val="2"/>
      </rPr>
      <t xml:space="preserve"> </t>
    </r>
    <r>
      <rPr>
        <sz val="11"/>
        <color indexed="8"/>
        <rFont val="Verdana"/>
        <family val="2"/>
      </rPr>
      <t>Listede ya da herhangi bir Araçtaki herhangi bir yanlışlık veya eksiklik, Delaware merkezli sermayesi bölünmemiş bir şirket olan Electronic Industry Citizen</t>
    </r>
    <r>
      <rPr>
        <sz val="11"/>
        <color indexed="8"/>
        <rFont val="Verdana"/>
        <family val="2"/>
      </rPr>
      <t>ship Coalition, Incorporated'ın ("EICC") veya Belçika merkezli uluslararası bir kar amacı gütmeyen topluluk olan Küresel e-Sürdürülebilirlik Girişiminin ("GeSI") sorumluluğunda değildir.</t>
    </r>
    <r>
      <rPr>
        <sz val="11"/>
        <color indexed="8"/>
        <rFont val="Verdana"/>
        <family val="2"/>
      </rPr>
      <t xml:space="preserve"> </t>
    </r>
    <r>
      <rPr>
        <sz val="11"/>
        <color indexed="8"/>
        <rFont val="Verdana"/>
        <family val="2"/>
      </rPr>
      <t>Listenin veya herhangi bir Aracın tamamının ya da herhangi bir kısmının kullanılıp kullanılmaması tamamen Kullanıcının takdirine bağlı olmalıdır.</t>
    </r>
    <r>
      <rPr>
        <sz val="11"/>
        <color indexed="8"/>
        <rFont val="Verdana"/>
        <family val="2"/>
      </rPr>
      <t xml:space="preserve"> </t>
    </r>
    <r>
      <rPr>
        <sz val="11"/>
        <color indexed="8"/>
        <rFont val="Verdana"/>
        <family val="2"/>
      </rPr>
      <t>Listeyi ya da herhangi bir Aracı kullanmadan önce hukuk müşaviriniz ile birlikte incelemelisiniz.</t>
    </r>
    <r>
      <rPr>
        <sz val="11"/>
        <color indexed="8"/>
        <rFont val="Verdana"/>
        <family val="2"/>
      </rPr>
      <t xml:space="preserve"> </t>
    </r>
    <r>
      <rPr>
        <sz val="11"/>
        <color indexed="8"/>
        <rFont val="Verdana"/>
        <family val="2"/>
      </rPr>
      <t>Liste ya da herhangi bir Aracın hiçbir bölümü yasal tavsiye niteliğinde değildir.</t>
    </r>
    <r>
      <rPr>
        <sz val="11"/>
        <color indexed="8"/>
        <rFont val="Verdana"/>
        <family val="2"/>
      </rPr>
      <t xml:space="preserve"> </t>
    </r>
    <r>
      <rPr>
        <sz val="11"/>
        <color indexed="8"/>
        <rFont val="Verdana"/>
        <family val="2"/>
      </rPr>
      <t>Listenin ya da herhangi bir Aracın kullanılması tamamen gönüllülük esasına bağlıdır.</t>
    </r>
  </si>
  <si>
    <r>
      <rPr>
        <sz val="11"/>
        <color indexed="8"/>
        <rFont val="Verdana"/>
        <family val="2"/>
      </rPr>
      <t>EICC ya da GeSI Liste veya herhangi bir Araç ile ilgili olarak herhangi bir beyan veya taahhütte bulunmamaktadır.</t>
    </r>
    <r>
      <rPr>
        <sz val="11"/>
        <color indexed="8"/>
        <rFont val="Verdana"/>
        <family val="2"/>
      </rPr>
      <t xml:space="preserve"> </t>
    </r>
    <r>
      <rPr>
        <sz val="11"/>
        <color indexed="8"/>
        <rFont val="Verdana"/>
        <family val="2"/>
      </rPr>
      <t>Liste ve Araçlar "OLDUĞU GİBİ" ve "UYGUNLUK KAPSAMINDA" sunulmaktadır.</t>
    </r>
    <r>
      <rPr>
        <sz val="11"/>
        <color indexed="8"/>
        <rFont val="Verdana"/>
        <family val="2"/>
      </rPr>
      <t xml:space="preserve"> </t>
    </r>
    <r>
      <rPr>
        <sz val="11"/>
        <color indexed="8"/>
        <rFont val="Verdana"/>
        <family val="2"/>
      </rPr>
      <t>EICC ve GeSI,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t>
    </r>
    <r>
      <rPr>
        <sz val="11"/>
        <color indexed="8"/>
        <rFont val="Verdana"/>
        <family val="2"/>
      </rPr>
      <t xml:space="preserve"> </t>
    </r>
  </si>
  <si>
    <r>
      <rPr>
        <sz val="11"/>
        <color indexed="8"/>
        <rFont val="Verdana"/>
        <family val="2"/>
      </rPr>
      <t>Yürürlükteki kanunların izin verdiği kapsamda, EICC ve GeSI,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t>
    </r>
    <r>
      <rPr>
        <sz val="11"/>
        <color indexed="8"/>
        <rFont val="Verdana"/>
        <family val="2"/>
      </rPr>
      <t xml:space="preserve"> </t>
    </r>
  </si>
  <si>
    <r>
      <rPr>
        <sz val="11"/>
        <color indexed="8"/>
        <rFont val="Verdana"/>
        <family val="2"/>
      </rPr>
      <t>Liste ve/veya herhangi bir Aracın kullanımı kapsamında, KULLANICI işbu belge ile (a) EICC ve GeSI'yi, ilgili yetkilileri, yöneticileri, temsilcileri, çalışanları, gönüllüleri, acenteleri, yüklenicileri, halefleri ve devralanları, Kullanıcının geçmişte, şimdi veya gelecekte EICC ve GeSI'ye, ilgili yetkilileri, yöneticileri, temsilcileri, çalışanları, gönüllüleri, acenteleri, yüklenicileri, halefleri ve devralanlarına karşı Liste veya herhangi bir Aracın kullanımından doğan talepler, yasa işleml</t>
    </r>
    <r>
      <rPr>
        <sz val="11"/>
        <color indexed="8"/>
        <rFont val="Verdana"/>
        <family val="2"/>
      </rPr>
      <t>er, kayıplar, davalar, hasarlar, kararlar, hacizler ve icralara karşı beri tutmayı ve (b) EICC ve GeSI'yi,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r>
  </si>
  <si>
    <r>
      <rPr>
        <sz val="11"/>
        <color indexed="8"/>
        <rFont val="Verdana"/>
        <family val="2"/>
      </rPr>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r>
  </si>
  <si>
    <r>
      <rPr>
        <sz val="11"/>
        <color indexed="8"/>
        <rFont val="Verdana"/>
        <family val="2"/>
      </rPr>
      <t>Listeye ya da herhangi bir Araca erişerek ya da bunları kullanarak, Kullanıcı yukarıdaki hususları kabul etmiş olacaktır.</t>
    </r>
    <r>
      <rPr>
        <sz val="11"/>
        <color indexed="8"/>
        <rFont val="Verdana"/>
        <family val="2"/>
      </rPr>
      <t xml:space="preserve"> </t>
    </r>
  </si>
  <si>
    <r>
      <rPr>
        <sz val="11"/>
        <color indexed="8"/>
        <rFont val="Verdana"/>
        <family val="2"/>
      </rPr>
      <t>ÖĞE</t>
    </r>
  </si>
  <si>
    <r>
      <rPr>
        <sz val="11"/>
        <color indexed="8"/>
        <rFont val="Verdana"/>
        <family val="2"/>
      </rPr>
      <t>3TG</t>
    </r>
  </si>
  <si>
    <r>
      <rPr>
        <sz val="11"/>
        <color indexed="8"/>
        <rFont val="Verdana"/>
        <family val="2"/>
      </rPr>
      <t>İzin Yetkilisi</t>
    </r>
  </si>
  <si>
    <r>
      <rPr>
        <sz val="11"/>
        <color indexed="8"/>
        <rFont val="Verdana"/>
        <family val="2"/>
      </rPr>
      <t>CFSP Uyumlu İzabe Tesisi Listesi</t>
    </r>
  </si>
  <si>
    <r>
      <rPr>
        <sz val="11"/>
        <color indexed="8"/>
        <rFont val="Verdana"/>
        <family val="2"/>
      </rPr>
      <t>İhtilafsız İzabe Tesisi Programı (CFSP)</t>
    </r>
  </si>
  <si>
    <r>
      <rPr>
        <sz val="11"/>
        <color indexed="8"/>
        <rFont val="Verdana"/>
        <family val="2"/>
      </rPr>
      <t>İhtilafsız Kaynak Edinme Girişimi</t>
    </r>
  </si>
  <si>
    <r>
      <rPr>
        <sz val="11"/>
        <color indexed="8"/>
        <rFont val="Verdana"/>
        <family val="2"/>
      </rPr>
      <t>İhtilaf Konusu Maden</t>
    </r>
  </si>
  <si>
    <r>
      <rPr>
        <sz val="11"/>
        <color indexed="8"/>
        <rFont val="Verdana"/>
        <family val="2"/>
      </rPr>
      <t>Kapsam Dahilindeki Ülke(ler)</t>
    </r>
  </si>
  <si>
    <r>
      <rPr>
        <sz val="11"/>
        <color indexed="8"/>
        <rFont val="Verdana"/>
        <family val="2"/>
      </rPr>
      <t>Beyan Kapsamı ya da S</t>
    </r>
    <r>
      <rPr>
        <sz val="11"/>
        <color indexed="8"/>
        <rFont val="Verdana"/>
        <family val="2"/>
      </rPr>
      <t>ınıfı</t>
    </r>
  </si>
  <si>
    <r>
      <rPr>
        <sz val="11"/>
        <color indexed="8"/>
        <rFont val="Verdana"/>
        <family val="2"/>
      </rPr>
      <t>Dodd-Frank</t>
    </r>
  </si>
  <si>
    <r>
      <rPr>
        <sz val="11"/>
        <color indexed="8"/>
        <rFont val="Verdana"/>
        <family val="2"/>
      </rPr>
      <t>DKC</t>
    </r>
  </si>
  <si>
    <r>
      <rPr>
        <sz val="11"/>
        <color indexed="8"/>
        <rFont val="Verdana"/>
        <family val="2"/>
      </rPr>
      <t>DKC ihtilafı içermeyen</t>
    </r>
  </si>
  <si>
    <r>
      <rPr>
        <sz val="11"/>
        <color indexed="8"/>
        <rFont val="Verdana"/>
        <family val="2"/>
      </rPr>
      <t>EICC</t>
    </r>
  </si>
  <si>
    <r>
      <rPr>
        <sz val="11"/>
        <color indexed="8"/>
        <rFont val="Verdana"/>
        <family val="2"/>
      </rPr>
      <t>GeSI</t>
    </r>
    <r>
      <rPr>
        <sz val="11"/>
        <color indexed="8"/>
        <rFont val="Verdana"/>
        <family val="2"/>
      </rPr>
      <t xml:space="preserve"> </t>
    </r>
  </si>
  <si>
    <r>
      <rPr>
        <sz val="11"/>
        <color indexed="8"/>
        <rFont val="Verdana"/>
        <family val="2"/>
      </rPr>
      <t>Altın (Au) rafinerisi (izabe tesisi)</t>
    </r>
  </si>
  <si>
    <r>
      <rPr>
        <sz val="11"/>
        <color indexed="8"/>
        <rFont val="Verdana"/>
        <family val="2"/>
      </rPr>
      <t>Bağımsız Üçüncü Kişi Denetim Firması</t>
    </r>
  </si>
  <si>
    <r>
      <rPr>
        <sz val="11"/>
        <color indexed="8"/>
        <rFont val="Verdana"/>
        <family val="2"/>
      </rPr>
      <t>Kasten eklenmiş</t>
    </r>
  </si>
  <si>
    <r>
      <rPr>
        <sz val="11"/>
        <color indexed="8"/>
        <rFont val="Verdana"/>
        <family val="2"/>
      </rPr>
      <t>IPC</t>
    </r>
  </si>
  <si>
    <r>
      <rPr>
        <sz val="11"/>
        <color indexed="8"/>
        <rFont val="Verdana"/>
        <family val="2"/>
      </rPr>
      <t>IPC-1755 İhtilaf Konusu Maden Veri Alışverişi Standardı</t>
    </r>
  </si>
  <si>
    <r>
      <rPr>
        <sz val="11"/>
        <color indexed="8"/>
        <rFont val="Verdana"/>
        <family val="2"/>
      </rPr>
      <t>Bir Ürünün İşlevselliği için Gerekli</t>
    </r>
  </si>
  <si>
    <r>
      <rPr>
        <sz val="11"/>
        <color indexed="8"/>
        <rFont val="Verdana"/>
        <family val="2"/>
      </rPr>
      <t>Bir Ürünün İmalatı için Gerekli</t>
    </r>
  </si>
  <si>
    <r>
      <rPr>
        <sz val="11"/>
        <color indexed="8"/>
        <rFont val="Verdana"/>
        <family val="2"/>
      </rPr>
      <t>OECD</t>
    </r>
  </si>
  <si>
    <r>
      <rPr>
        <sz val="11"/>
        <color indexed="8"/>
        <rFont val="Verdana"/>
        <family val="2"/>
      </rPr>
      <t>Ürün</t>
    </r>
  </si>
  <si>
    <r>
      <rPr>
        <sz val="11"/>
        <color indexed="8"/>
        <rFont val="Verdana"/>
        <family val="2"/>
      </rPr>
      <t>Geri Dönüşüm veya Hurda Kaynakları</t>
    </r>
  </si>
  <si>
    <r>
      <rPr>
        <sz val="11"/>
        <color indexed="8"/>
        <rFont val="Verdana"/>
        <family val="2"/>
      </rPr>
      <t>SEC</t>
    </r>
  </si>
  <si>
    <r>
      <rPr>
        <sz val="11"/>
        <color indexed="8"/>
        <rFont val="Verdana"/>
        <family val="2"/>
      </rPr>
      <t>İzabe Tesisi</t>
    </r>
  </si>
  <si>
    <r>
      <rPr>
        <sz val="11"/>
        <color indexed="8"/>
        <rFont val="Verdana"/>
        <family val="2"/>
      </rPr>
      <t>İzabe Tesisi Tanımlama Numarası</t>
    </r>
  </si>
  <si>
    <r>
      <rPr>
        <sz val="11"/>
        <color indexed="8"/>
        <rFont val="Verdana"/>
        <family val="2"/>
      </rPr>
      <t>Tantal (Ta) izabe tesisi</t>
    </r>
  </si>
  <si>
    <r>
      <rPr>
        <sz val="11"/>
        <color indexed="8"/>
        <rFont val="Verdana"/>
        <family val="2"/>
      </rPr>
      <t>Kalay (Sn) izabe tesisi</t>
    </r>
  </si>
  <si>
    <r>
      <rPr>
        <sz val="11"/>
        <color indexed="8"/>
        <rFont val="Verdana"/>
        <family val="2"/>
      </rPr>
      <t>Tungsten (W) izabe tesisi</t>
    </r>
  </si>
  <si>
    <r>
      <rPr>
        <sz val="11"/>
        <color indexed="8"/>
        <rFont val="Verdana"/>
        <family val="2"/>
      </rPr>
      <t>TANIM</t>
    </r>
  </si>
  <si>
    <r>
      <rPr>
        <sz val="11"/>
        <color indexed="8"/>
        <rFont val="Verdana"/>
        <family val="2"/>
      </rPr>
      <t>Tantal, kalay, tungsten, altın</t>
    </r>
  </si>
  <si>
    <r>
      <rPr>
        <sz val="11"/>
        <color indexed="8"/>
        <rFont val="Verdana"/>
        <family val="2"/>
      </rPr>
      <t>Bu alan, beyanın içeriğinden sorumlu kişiyi tanımlama amacı taşır.</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</si>
  <si>
    <r>
      <rPr>
        <sz val="10"/>
        <color indexed="8"/>
        <rFont val="Verdana"/>
        <family val="2"/>
      </rPr>
      <t>İhtilafsız İzabe Tesisi Programı (CFSP) Uyumlu İzabe Tesisi Listesi, İhtilafsız Kaynak Edinme Girişiminin (CFSI) bir programı olan CFSP'nin ya da sektördeki eşdeğer bir programın (Sorumlu Mücevher Şirketleri Konseyi veya Londra Bulyon Pazarı Birliği gibi) denetiminden geçmiş ve protokollere uyumlu olduğu tespit edilmiş izabe tesisleri ve rafinerilerin yayınlanmış listesini oluşturur.</t>
    </r>
    <r>
      <rPr>
        <sz val="10"/>
        <color indexed="8"/>
        <rFont val="Verdana"/>
        <family val="2"/>
      </rPr>
      <t xml:space="preserve"> </t>
    </r>
    <r>
      <rPr>
        <sz val="10"/>
        <color indexed="8"/>
        <rFont val="Verdana"/>
        <family val="2"/>
      </rPr>
      <t>Bir izabe tesisi ya da rafinerinin listede olmaması, bir CFSP denetiminden geçmediği ya da CFSP protokollerine uymadığı anlamına gelir.</t>
    </r>
    <r>
      <rPr>
        <sz val="10"/>
        <color indexed="8"/>
        <rFont val="Verdana"/>
        <family val="2"/>
      </rPr>
      <t xml:space="preserve"> </t>
    </r>
    <r>
      <rPr>
        <sz val="10"/>
        <color indexed="8"/>
        <rFont val="Verdana"/>
        <family val="2"/>
      </rPr>
      <t xml:space="preserve">
CFSP ile uyumlu olduğu doğrulanmış olan izabe tesisleri ve rafinerilerin listesine www.conflictfreesourcing.org adresinden ulaşılabilir.</t>
    </r>
    <r>
      <rPr>
        <sz val="10"/>
        <color indexed="8"/>
        <rFont val="Verdana"/>
        <family val="2"/>
      </rPr>
      <t xml:space="preserve"> </t>
    </r>
  </si>
  <si>
    <r>
      <rPr>
        <sz val="11"/>
        <color indexed="8"/>
        <rFont val="Verdana"/>
        <family val="2"/>
      </rPr>
      <t>İhtilafsız İzabe Tesisi Programı (CFSP), EICC ve GeSI tarafından şirketlerin metalleri sorumlu bir şekilde elde etme kapasitesini iyileştirmek için geliştirilmiş bir programdır.</t>
    </r>
    <r>
      <rPr>
        <sz val="11"/>
        <color indexed="8"/>
        <rFont val="Verdana"/>
        <family val="2"/>
      </rPr>
      <t xml:space="preserve"> </t>
    </r>
    <r>
      <rPr>
        <sz val="11"/>
        <color indexed="8"/>
        <rFont val="Verdana"/>
        <family val="2"/>
      </rPr>
      <t>CFSP ile ilgili daha fazla bilgi için şu adrese başvurabilirsiniz: http://www.conflictfreesourcing.org/conflict-free-smelter-program/.</t>
    </r>
  </si>
  <si>
    <r>
      <rPr>
        <sz val="11"/>
        <color indexed="8"/>
        <rFont val="Verdana"/>
        <family val="2"/>
      </rPr>
      <t>2008 yılında, Electronic Industry Citizenship Coalition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t>
    </r>
    <r>
      <rPr>
        <sz val="11"/>
        <color indexed="8"/>
        <rFont val="Verdana"/>
        <family val="2"/>
      </rPr>
      <t xml:space="preserve"> </t>
    </r>
    <r>
      <rPr>
        <sz val="11"/>
        <color indexed="8"/>
        <rFont val="Verdana"/>
        <family val="2"/>
      </rPr>
      <t>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t>
    </r>
    <r>
      <rPr>
        <sz val="11"/>
        <color indexed="8"/>
        <rFont val="Verdana"/>
        <family val="2"/>
      </rPr>
      <t xml:space="preserve"> </t>
    </r>
    <r>
      <rPr>
        <sz val="11"/>
        <color indexed="8"/>
        <rFont val="Verdana"/>
        <family val="2"/>
      </rPr>
      <t>CFSI aynı zamanda, ihtilaf konusu madenler ile ilgili sorunlar ile ilgili düzenli atölye çalışmaları yürütmekte ve politikaların geliştirilmesine katkıda bulunarak öncü s</t>
    </r>
    <r>
      <rPr>
        <sz val="11"/>
        <color indexed="8"/>
        <rFont val="Verdana"/>
        <family val="2"/>
      </rPr>
      <t>ivil toplum kuruluşları ve hükümetler ile müzakere etmektedir.</t>
    </r>
    <r>
      <rPr>
        <sz val="11"/>
        <color indexed="8"/>
        <rFont val="Verdana"/>
        <family val="2"/>
      </rPr>
      <t xml:space="preserve"> </t>
    </r>
    <r>
      <rPr>
        <sz val="11"/>
        <color indexed="8"/>
        <rFont val="Verdana"/>
        <family val="2"/>
      </rPr>
      <t>Daha fazla bilgi için http://www.conflictfreesourcing.org adresine bakılabilir.</t>
    </r>
  </si>
  <si>
    <r>
      <rPr>
        <sz val="11"/>
        <color indexed="8"/>
        <rFont val="Verdana"/>
        <family val="2"/>
      </rPr>
      <t>2010 tarihli Amerika Birleşik Devletleri yasaları, Dodd-Frank Wall Street Reformu ve Tüketicinin Korunması Kanunu Bölüm 1502(e)(4) kapsamında tanımlanan şekliyle:</t>
    </r>
    <r>
      <rPr>
        <sz val="11"/>
        <color indexed="8"/>
        <rFont val="Verdana"/>
        <family val="2"/>
      </rPr>
      <t xml:space="preserve">
İHTİLAF KONUSU MADEN—‘İhtilaf konusu maden’’ terimi —</t>
    </r>
    <r>
      <rPr>
        <sz val="11"/>
        <color indexed="8"/>
        <rFont val="Verdana"/>
        <family val="2"/>
      </rPr>
      <t xml:space="preserve">
(A) kolu</t>
    </r>
    <r>
      <rPr>
        <sz val="11"/>
        <color indexed="8"/>
        <rFont val="Verdana"/>
        <family val="2"/>
      </rPr>
      <t xml:space="preserve">mbit-tantalit (koltan), kasiterit, altın, volframit veya türevleri ya da </t>
    </r>
    <r>
      <rPr>
        <sz val="11"/>
        <color indexed="8"/>
        <rFont val="Verdana"/>
        <family val="2"/>
      </rPr>
      <t xml:space="preserve">
(B) ABD Dışişleri Bakanlığı tarafından Demokratik Kongo Cumhuriyeti ya da komşu ülkelerindeki ihtilaflara finansman sağladığı belirlenen diğer madenler veya türevlerini kapsamaktadır.</t>
    </r>
    <r>
      <rPr>
        <sz val="11"/>
        <color indexed="8"/>
        <rFont val="Verdana"/>
        <family val="2"/>
      </rPr>
      <t xml:space="preserve"> </t>
    </r>
    <r>
      <rPr>
        <sz val="11"/>
        <color indexed="8"/>
        <rFont val="Verdana"/>
        <family val="2"/>
      </rPr>
      <t>(http://www.sec.gov/about/laws/wallstreetreform-cpa.pdf adresinden ulaşılabilir)</t>
    </r>
  </si>
  <si>
    <r>
      <rPr>
        <sz val="11"/>
        <color indexed="8"/>
        <rFont val="Verdana"/>
        <family val="2"/>
      </rPr>
      <t>ABD Dodd-Frank Wall Street Reformu ve 2010 tarihli Tüketicinin Korunması Kanunu tarafından tanımlanan şekliyle Kapsam Dahilindeki Ülke(ler).</t>
    </r>
    <r>
      <rPr>
        <sz val="11"/>
        <color indexed="8"/>
        <rFont val="Verdana"/>
        <family val="2"/>
      </rPr>
      <t xml:space="preserve"> </t>
    </r>
    <r>
      <rPr>
        <sz val="11"/>
        <color indexed="8"/>
        <rFont val="Verdana"/>
        <family val="2"/>
      </rPr>
      <t>Bu ülkeler, Demokratik Kongo Cumhur</t>
    </r>
    <r>
      <rPr>
        <sz val="11"/>
        <color indexed="8"/>
        <rFont val="Verdana"/>
        <family val="2"/>
      </rPr>
      <t>iyeti ile bu ülkenin sınırlarını paylaştığı uluslararası kapsamda kabul edilen dokuz ülkeyi içerir:</t>
    </r>
    <r>
      <rPr>
        <sz val="11"/>
        <color indexed="8"/>
        <rFont val="Verdana"/>
        <family val="2"/>
      </rPr>
      <t xml:space="preserve"> </t>
    </r>
    <r>
      <rPr>
        <sz val="11"/>
        <color indexed="8"/>
        <rFont val="Verdana"/>
        <family val="2"/>
      </rPr>
      <t>Angola, Burundi, Orta Afrika Cumhuriyeti, Kongo Cumhuriyeti, Ruanda, Güney Sudan, Tanzanya, Uganda, Zambiya.</t>
    </r>
    <r>
      <rPr>
        <sz val="11"/>
        <color indexed="8"/>
        <rFont val="Verdana"/>
        <family val="2"/>
      </rPr>
      <t xml:space="preserve"> </t>
    </r>
  </si>
  <si>
    <r>
      <rPr>
        <sz val="11"/>
        <color indexed="8"/>
        <rFont val="Verdana"/>
        <family val="2"/>
      </rPr>
      <t>Bu şablonun amaçları çerçevesinde, “kapsam” ifadesi, bildirimi yapan şirketin sağladığı bilgilerin geçerlilik alanını ifade etmektedir.</t>
    </r>
    <r>
      <rPr>
        <sz val="11"/>
        <color indexed="8"/>
        <rFont val="Verdana"/>
        <family val="2"/>
      </rPr>
      <t xml:space="preserve"> </t>
    </r>
    <r>
      <rPr>
        <sz val="11"/>
        <color indexed="8"/>
        <rFont val="Verdana"/>
        <family val="2"/>
      </rPr>
      <t>Kapsam, bir şirketin hizmet ve/veya ürünlerinin tamamını ya da şirketin takdirinde olmak üzere bir kısmını içerebilir, şablon belirli bir ürün (ya da ürünler) hakkında bildirim yapmak için kullanılabilir ya da ‘Kullanıcı tanımlı’ olabilir.</t>
    </r>
    <r>
      <rPr>
        <sz val="11"/>
        <color indexed="8"/>
        <rFont val="Verdana"/>
        <family val="2"/>
      </rPr>
      <t xml:space="preserve"> </t>
    </r>
    <r>
      <rPr>
        <sz val="11"/>
        <color indexed="8"/>
        <rFont val="Verdana"/>
        <family val="2"/>
      </rPr>
      <t>‘Kullanıcı tanımlı’ kapsam seçimi ya da sınıfı, bir şirketin işletim ya da ürün portföyünün herhangi bir alt kümesini açıklamak için kullanılabilir.</t>
    </r>
  </si>
  <si>
    <r>
      <rPr>
        <sz val="11"/>
        <color indexed="8"/>
        <rFont val="Verdana"/>
        <family val="2"/>
      </rPr>
      <t>2010 Amerika Birleşik Devletleri yasaları, Dodd-Frank Wall Street Reformu ve Tüketicinin Korunması Kanunu, Bölüm 1502 (“Dodd-Frank”) (http://www.sec.gov/about/laws/wallstreetreform-cpa.pdf)</t>
    </r>
  </si>
  <si>
    <r>
      <rPr>
        <sz val="11"/>
        <color indexed="8"/>
        <rFont val="Verdana"/>
        <family val="2"/>
      </rPr>
      <t>Demokratik Kongo Cumhuriyeti</t>
    </r>
  </si>
  <si>
    <r>
      <rPr>
        <sz val="11"/>
        <color indexed="8"/>
        <rFont val="Verdana"/>
        <family val="2"/>
      </rPr>
      <t>Demokratik Kongo Cumhuriyeti veya komşu ülkelerindeki silahlı gruplara doğrudan ya da dolaylı olarak finansman sağlayan ya da bunlara fayda sunan maden içermeyen ürünler.</t>
    </r>
    <r>
      <rPr>
        <sz val="11"/>
        <color indexed="8"/>
        <rFont val="Verdana"/>
        <family val="2"/>
      </rPr>
      <t xml:space="preserve"> </t>
    </r>
    <r>
      <rPr>
        <sz val="11"/>
        <color indexed="8"/>
        <rFont val="Verdana"/>
        <family val="2"/>
      </rPr>
      <t>Kaynak:</t>
    </r>
    <r>
      <rPr>
        <sz val="11"/>
        <color indexed="8"/>
        <rFont val="Verdana"/>
        <family val="2"/>
      </rPr>
      <t xml:space="preserve"> </t>
    </r>
    <r>
      <rPr>
        <sz val="11"/>
        <color indexed="8"/>
        <rFont val="Verdana"/>
        <family val="2"/>
      </rPr>
      <t>2010 Amerika Birleşik Devletleri yasaları, Dodd-Frank Wall Street Reformu ve Tüketicinin Korunması Kanunu, Bölüm 1502 (http://www.sec.gov/about/laws/wallstreetreform-cpa.pdf)</t>
    </r>
  </si>
  <si>
    <r>
      <rPr>
        <sz val="11"/>
        <color indexed="8"/>
        <rFont val="Verdana"/>
        <family val="2"/>
      </rPr>
      <t>Electronic Industry Citizenship Coalition (www.eicc.info)</t>
    </r>
  </si>
  <si>
    <r>
      <rPr>
        <sz val="11"/>
        <color indexed="8"/>
        <rFont val="Verdana"/>
        <family val="2"/>
      </rPr>
      <t>Küresel e-Sürdürülebilirlik Girişimi (www.gesi.org)</t>
    </r>
  </si>
  <si>
    <r>
      <rPr>
        <sz val="11"/>
        <color indexed="8"/>
        <rFont val="Verdana"/>
        <family val="2"/>
      </rPr>
      <t>Bir altın rafinerisi, altın ya da daha düşük konsantrasyonlarda altın içeren maddelerden %99,5 ya da üzeri konsantrasyona sahip sarı altın</t>
    </r>
    <r>
      <rPr>
        <sz val="11"/>
        <color indexed="8"/>
        <rFont val="Verdana"/>
        <family val="2"/>
      </rPr>
      <t xml:space="preserve"> üreten bir metalurjik işlemdir.</t>
    </r>
    <r>
      <rPr>
        <sz val="11"/>
        <color indexed="8"/>
        <rFont val="Verdana"/>
        <family val="2"/>
      </rPr>
      <t xml:space="preserve"> </t>
    </r>
    <r>
      <rPr>
        <sz val="11"/>
        <color indexed="8"/>
        <rFont val="Verdana"/>
        <family val="2"/>
      </rPr>
      <t>Eksiksiz bir açıklama için bu metalin CFSP denetleme protokolüne başvurun: http://www.conflictfreesourcing.org/audit-protocols-procedures/.</t>
    </r>
  </si>
  <si>
    <r>
      <rPr>
        <sz val="11"/>
        <color indexed="8"/>
        <rFont val="Verdana"/>
        <family val="2"/>
      </rPr>
      <t>İzabe tesisi denetimleri bağlamında, “Bağımsız Üçüncü Kişi Denetim Firmaları” izabe tesisinin ya da rafinerinin malzemelerinin izlenebilirliğini CFSP veya eşdeğer denetim protokollerine uygun şekilde değerlendirme konusunda yetkin özel sektör kuruluşlarıdır.</t>
    </r>
    <r>
      <rPr>
        <sz val="11"/>
        <color indexed="8"/>
        <rFont val="Verdana"/>
        <family val="2"/>
      </rPr>
      <t xml:space="preserve"> </t>
    </r>
    <r>
      <rPr>
        <sz val="11"/>
        <color indexed="8"/>
        <rFont val="Verdana"/>
        <family val="2"/>
      </rPr>
      <t>Tarafsızlığı korumak için bu kuruluşun ve denetim ekibi üyelerinin denetlenen kurum ile herhangi bir çıkar çatışması içerisinde olmaması gerekmektedir.</t>
    </r>
  </si>
  <si>
    <r>
      <rPr>
        <sz val="11"/>
        <color indexed="8"/>
        <rFont val="Verdana"/>
        <family val="2"/>
      </rPr>
      <t>Kasten eklenmiş ifadesi, bir maddenin ya da bu durumda bir metalin, özel bir karakter, görünüm ya da özellik katmak amacıyla bir formülde kasti bir şekilde kullanılması olarak bilinir.</t>
    </r>
    <r>
      <rPr>
        <sz val="11"/>
        <color indexed="8"/>
        <rFont val="Verdana"/>
        <family val="2"/>
      </rPr>
      <t xml:space="preserve">
SEC “kasten eklenmiş” ifadesini nihai kurallarda* tam olarak kullanmıyor olsa da önsöz kısmında şu ifade yer alır:</t>
    </r>
    <r>
      <rPr>
        <sz val="11"/>
        <color indexed="8"/>
        <rFont val="Verdana"/>
        <family val="2"/>
      </rPr>
      <t xml:space="preserve">
“İhtilaf konusu bir maddenin bir ürünün “imalatı ya da işlevselliği için gerekli” olup olmadığının belirlenmesinde doğal olarak ortaya çıkan yan ürün olması yerine kasten eklenmiş olmasının önemli bir faktör olduğunu kabul ediyoruz.</t>
    </r>
    <r>
      <rPr>
        <sz val="11"/>
        <color indexed="8"/>
        <rFont val="Verdana"/>
        <family val="2"/>
      </rPr>
      <t xml:space="preserve"> </t>
    </r>
    <r>
      <rPr>
        <sz val="11"/>
        <color indexed="8"/>
        <rFont val="Verdana"/>
        <family val="2"/>
      </rPr>
      <t>Bu, ihtilaf konusu madenin üründe yer aldığı sürece, bu ürünü kimin kasten eklediğinden bağımsız olarak doğru bir ifade olacaktır.</t>
    </r>
    <r>
      <rPr>
        <sz val="11"/>
        <color indexed="8"/>
        <rFont val="Verdana"/>
        <family val="2"/>
      </rPr>
      <t xml:space="preserve"> </t>
    </r>
    <r>
      <rPr>
        <sz val="11"/>
        <color indexed="8"/>
        <rFont val="Verdana"/>
        <family val="2"/>
      </rPr>
      <t>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t>
    </r>
    <r>
      <rPr>
        <sz val="11"/>
        <color indexed="8"/>
        <rFont val="Verdana"/>
        <family val="2"/>
      </rPr>
      <t xml:space="preserve"> </t>
    </r>
    <r>
      <rPr>
        <sz val="11"/>
        <color indexed="8"/>
        <rFont val="Verdana"/>
        <family val="2"/>
      </rPr>
      <t>Bunun yerine, hazırlayan kişi ‘ürünün toplamı ile ilgili bildirimde bulunmalı ve gerekliliklere uyacak tedarikçiler ile birlikte çalışmalıdır.’</t>
    </r>
    <r>
      <rPr>
        <sz val="11"/>
        <color indexed="8"/>
        <rFont val="Verdana"/>
        <family val="2"/>
      </rPr>
      <t xml:space="preserve"> </t>
    </r>
    <r>
      <rPr>
        <sz val="11"/>
        <color indexed="8"/>
        <rFont val="Verdana"/>
        <family val="2"/>
      </rPr>
      <t>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t>
    </r>
    <r>
      <rPr>
        <sz val="11"/>
        <color indexed="8"/>
        <rFont val="Verdana"/>
        <family val="2"/>
      </rPr>
      <t xml:space="preserve">
*(56296 Federal Sicil / Sayı.</t>
    </r>
    <r>
      <rPr>
        <sz val="11"/>
        <color indexed="8"/>
        <rFont val="Verdana"/>
        <family val="2"/>
      </rPr>
      <t xml:space="preserve"> </t>
    </r>
    <r>
      <rPr>
        <sz val="11"/>
        <color indexed="8"/>
        <rFont val="Verdana"/>
        <family val="2"/>
      </rPr>
      <t>77, No. 177 / 12 Eylül 2012 Çarşamba / Kurallar ve Düzenlemeler)</t>
    </r>
  </si>
  <si>
    <r>
      <rPr>
        <sz val="11"/>
        <color indexed="8"/>
        <rFont val="Verdana"/>
        <family val="2"/>
      </rPr>
      <t>IPC (www.IPC.org) merkezi Bannockburn, Ill.'de bulunan bir sanayi birliğidir ve tasarım, baskılı devre imalatı, elektronik tertibatı ve testi de içeren şekilde ele</t>
    </r>
    <r>
      <rPr>
        <sz val="11"/>
        <color indexed="8"/>
        <rFont val="Verdana"/>
        <family val="2"/>
      </rPr>
      <t>ktronik sektörünün her yönünü temsil eden 3.400 üye şirketin rekabetçi mükemmellik ve mali başarısına adanmıştır.</t>
    </r>
    <r>
      <rPr>
        <sz val="11"/>
        <color indexed="8"/>
        <rFont val="Verdana"/>
        <family val="2"/>
      </rPr>
      <t xml:space="preserve"> </t>
    </r>
    <r>
      <rPr>
        <sz val="11"/>
        <color indexed="8"/>
        <rFont val="Verdana"/>
        <family val="2"/>
      </rPr>
      <t>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t>
    </r>
    <r>
      <rPr>
        <sz val="11"/>
        <color indexed="8"/>
        <rFont val="Verdana"/>
        <family val="2"/>
      </rPr>
      <t xml:space="preserve"> </t>
    </r>
    <r>
      <rPr>
        <sz val="11"/>
        <color indexed="8"/>
        <rFont val="Verdana"/>
        <family val="2"/>
      </rPr>
      <t>IPC'nin Taos, N.M.; Washington, D.C.; Stockholm, İsveç; Moskova, Rusya; Bangalore, Hindistan; Bangkok, Tayl</t>
    </r>
    <r>
      <rPr>
        <sz val="11"/>
        <color indexed="8"/>
        <rFont val="Verdana"/>
        <family val="2"/>
      </rPr>
      <t>and ve Şangay, Shenzhen, Chengdu, Suzhou ve Pekin, Çin'de de ofisleri bulunmaktadır.</t>
    </r>
  </si>
  <si>
    <r>
      <rPr>
        <sz val="11"/>
        <color indexed="8"/>
        <rFont val="Verdana"/>
        <family val="2"/>
      </rPr>
      <t>Bu IPC standardı, tedarikçiler ile müşterileri arasında ihtilaf konusu maden alışverişi için gereklilikleri tanımlamaktadır.</t>
    </r>
    <r>
      <rPr>
        <sz val="11"/>
        <color indexed="8"/>
        <rFont val="Verdana"/>
        <family val="2"/>
      </rPr>
      <t xml:space="preserve"> </t>
    </r>
    <r>
      <rPr>
        <sz val="11"/>
        <color indexed="8"/>
        <rFont val="Verdana"/>
        <family val="2"/>
      </rPr>
      <t>Bu standart, kapsamlı bir kullanıcı yelpazesinin ihtiyaçlarını karşılamak için tek bir beyana dahil edilen ürün kapsamı konusunda esneklik sağlamaktadır.</t>
    </r>
    <r>
      <rPr>
        <sz val="11"/>
        <color indexed="8"/>
        <rFont val="Verdana"/>
        <family val="2"/>
      </rPr>
      <t xml:space="preserve"> </t>
    </r>
    <r>
      <rPr>
        <sz val="11"/>
        <color indexed="8"/>
        <rFont val="Verdana"/>
        <family val="2"/>
      </rPr>
      <t>Bu standart, bir uyumluluk kılavuzu değildir.</t>
    </r>
    <r>
      <rPr>
        <sz val="11"/>
        <color indexed="8"/>
        <rFont val="Verdana"/>
        <family val="2"/>
      </rPr>
      <t xml:space="preserve"> </t>
    </r>
  </si>
  <si>
    <r>
      <rPr>
        <sz val="11"/>
        <color indexed="8"/>
        <rFont val="Verdana"/>
        <family val="2"/>
      </rPr>
      <t>SEC, nihai kurallarda bu ifade için resmi bir tanım vermemekte, ancak bir miktar kılavuzluk sağlamaktaydı:</t>
    </r>
    <r>
      <rPr>
        <sz val="11"/>
        <color indexed="8"/>
        <rFont val="Verdana"/>
        <family val="2"/>
      </rPr>
      <t xml:space="preserve"> </t>
    </r>
    <r>
      <rPr>
        <sz val="11"/>
        <color indexed="8"/>
        <rFont val="Verdana"/>
        <family val="2"/>
      </rPr>
      <t>İhtilaf konusu bir maden, aşağıdaki koşulları sağlaması durumuna işlevsellik için gerekli görülecektir:</t>
    </r>
    <r>
      <rPr>
        <sz val="11"/>
        <color indexed="8"/>
        <rFont val="Verdana"/>
        <family val="2"/>
      </rPr>
      <t xml:space="preserve"> </t>
    </r>
    <r>
      <rPr>
        <sz val="11"/>
        <color indexed="8"/>
        <rFont val="Verdana"/>
        <family val="2"/>
      </rPr>
      <t>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t>
    </r>
    <r>
      <rPr>
        <sz val="11"/>
        <color indexed="8"/>
        <rFont val="Verdana"/>
        <family val="2"/>
      </rPr>
      <t xml:space="preserve">
NOT:</t>
    </r>
    <r>
      <rPr>
        <sz val="11"/>
        <color indexed="8"/>
        <rFont val="Verdana"/>
        <family val="2"/>
      </rPr>
      <t xml:space="preserve"> </t>
    </r>
    <r>
      <rPr>
        <sz val="11"/>
        <color indexed="8"/>
        <rFont val="Verdana"/>
        <family val="2"/>
      </rPr>
      <t>Geçerli olması için ihtilaf konusu madenin ürünün içinde bulunması gerekmektedir.</t>
    </r>
    <r>
      <rPr>
        <sz val="11"/>
        <color indexed="8"/>
        <rFont val="Verdana"/>
        <family val="2"/>
      </rPr>
      <t xml:space="preserve">
*(56296 Federal Sicil / Sayı.</t>
    </r>
    <r>
      <rPr>
        <sz val="11"/>
        <color indexed="8"/>
        <rFont val="Verdana"/>
        <family val="2"/>
      </rPr>
      <t xml:space="preserve"> </t>
    </r>
    <r>
      <rPr>
        <sz val="11"/>
        <color indexed="8"/>
        <rFont val="Verdana"/>
        <family val="2"/>
      </rPr>
      <t>77, No. 177 / 12 Eylül 2012 Çarşamba / Kurallar ve Düzenlemeler)</t>
    </r>
  </si>
  <si>
    <r>
      <rPr>
        <sz val="11"/>
        <color indexed="8"/>
        <rFont val="Verdana"/>
        <family val="2"/>
      </rPr>
      <t>SEC, nihai kurallarda bu ifade için resmi bir tanım vermemekte, ancak bir miktar kılavuzluk sağlamaktaydı:</t>
    </r>
    <r>
      <rPr>
        <sz val="11"/>
        <color indexed="8"/>
        <rFont val="Verdana"/>
        <family val="2"/>
      </rPr>
      <t xml:space="preserve"> </t>
    </r>
    <r>
      <rPr>
        <sz val="11"/>
        <color indexed="8"/>
        <rFont val="Verdana"/>
        <family val="2"/>
      </rPr>
      <t>İhtilaf konusu maden aşağıdaki durumlarda ürün imalatı için gerekli görülecektir:</t>
    </r>
    <r>
      <rPr>
        <sz val="11"/>
        <color indexed="8"/>
        <rFont val="Verdana"/>
        <family val="2"/>
      </rPr>
      <t xml:space="preserve"> </t>
    </r>
    <r>
      <rPr>
        <sz val="11"/>
        <color indexed="8"/>
        <rFont val="Verdana"/>
        <family val="2"/>
      </rPr>
      <t>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t>
    </r>
    <r>
      <rPr>
        <sz val="11"/>
        <color indexed="8"/>
        <rFont val="Verdana"/>
        <family val="2"/>
      </rPr>
      <t xml:space="preserve">
*(56296 Federal Sicil / Sayı.</t>
    </r>
    <r>
      <rPr>
        <sz val="11"/>
        <color indexed="8"/>
        <rFont val="Verdana"/>
        <family val="2"/>
      </rPr>
      <t xml:space="preserve"> </t>
    </r>
    <r>
      <rPr>
        <sz val="11"/>
        <color indexed="8"/>
        <rFont val="Verdana"/>
        <family val="2"/>
      </rPr>
      <t>77, No. 177 / 12 Eylül 2012 Çarşamba / Kurallar ve Düzenlemeler)</t>
    </r>
    <r>
      <rPr>
        <sz val="11"/>
        <rFont val="Verdana"/>
        <family val="2"/>
      </rPr>
      <t xml:space="preserve">
</t>
    </r>
  </si>
  <si>
    <r>
      <rPr>
        <sz val="11"/>
        <color indexed="8"/>
        <rFont val="Verdana"/>
        <family val="2"/>
      </rPr>
      <t>Ekonomik Kalkınma ve İşbirliği Örgütü</t>
    </r>
  </si>
  <si>
    <r>
      <rPr>
        <sz val="11"/>
        <color indexed="8"/>
        <rFont val="Verdana"/>
        <family val="2"/>
      </rPr>
      <t>Bir şirketin ürünü ya da son ürünü, imalat ve/veya işleme almanın son aşamasında tamamlanan bir malzeme ya da öğedir ve müşterilere dağıtım ya da satış yoluyla ulaştırılır.</t>
    </r>
  </si>
  <si>
    <r>
      <rPr>
        <sz val="11"/>
        <color indexed="8"/>
        <rFont val="Verdana"/>
        <family val="2"/>
      </rPr>
      <t>Geri dönüşüm veya hurda kaynakları, son kullanıcı ya da tüketici sonrası ürünler olarak bilinen ya da ürün imalatı sırasında oluşan hurda işleminden geçmiş metallerdir.</t>
    </r>
    <r>
      <rPr>
        <sz val="11"/>
        <color indexed="8"/>
        <rFont val="Verdana"/>
        <family val="2"/>
      </rPr>
      <t xml:space="preserve"> </t>
    </r>
    <r>
      <rPr>
        <sz val="11"/>
        <color indexed="8"/>
        <rFont val="Verdana"/>
        <family val="2"/>
      </rPr>
      <t>Geri dönüştürülmüş metaller, kalay, tantal, tungsten ve/veya altın üretiminde geri dönüşüme uygun arıtılmış ya da işlemden geçmiş metaller içeren fazla, kusurlu ve hurda metal parçalarını içerir.</t>
    </r>
    <r>
      <rPr>
        <sz val="11"/>
        <color indexed="8"/>
        <rFont val="Verdana"/>
        <family val="2"/>
      </rPr>
      <t xml:space="preserve"> </t>
    </r>
    <r>
      <rPr>
        <sz val="11"/>
        <color indexed="8"/>
        <rFont val="Verdana"/>
        <family val="2"/>
      </rPr>
      <t>Kısmen işlemden geçmiş, işlemden geçmemiş veya diğer cevherlerin yan ürünü niteliğindeki madenler geri dönüştürülmüş metal tanımına dahil değildir.</t>
    </r>
  </si>
  <si>
    <r>
      <rPr>
        <sz val="11"/>
        <color indexed="8"/>
        <rFont val="Verdana"/>
        <family val="2"/>
      </rPr>
      <t>ABD Menkul Kıymetler ve Döviz Komisyonu (www.sec.gov)</t>
    </r>
  </si>
  <si>
    <r>
      <rPr>
        <sz val="11"/>
        <color indexed="8"/>
        <rFont val="Verdana"/>
        <family val="2"/>
      </rPr>
      <t>İzabe tesisleri ya da rafineriler, madeni cevher, cüruf ve/veya geri dönüştürülmüş ya da hurda kaynakları tedarik eden ya da işlemden geçmiş metallere ya da metal içeren ara ürünlere dönüştüren şirketlerdir.</t>
    </r>
    <r>
      <rPr>
        <sz val="11"/>
        <color indexed="8"/>
        <rFont val="Verdana"/>
        <family val="2"/>
      </rPr>
      <t xml:space="preserve"> </t>
    </r>
    <r>
      <rPr>
        <sz val="11"/>
        <color indexed="8"/>
        <rFont val="Verdana"/>
        <family val="2"/>
      </rPr>
      <t>Çıktı olarak saf (%99,5 veya üzeri) metal, toz, külçe, çubuk, tanecik, oksit ya da tuz elde edilebilir.</t>
    </r>
    <r>
      <rPr>
        <sz val="11"/>
        <color indexed="8"/>
        <rFont val="Verdana"/>
        <family val="2"/>
      </rPr>
      <t xml:space="preserve"> </t>
    </r>
    <r>
      <rPr>
        <sz val="11"/>
        <color indexed="8"/>
        <rFont val="Verdana"/>
        <family val="2"/>
      </rPr>
      <t>“İzabe tesisi” ve “rafineri” terimleri farklı yayınlarda birbiri yerine kullanılmaktadır.</t>
    </r>
    <r>
      <rPr>
        <sz val="11"/>
        <color indexed="8"/>
        <rFont val="Verdana"/>
        <family val="2"/>
      </rPr>
      <t xml:space="preserve"> </t>
    </r>
  </si>
  <si>
    <r>
      <rPr>
        <sz val="11"/>
        <color indexed="8"/>
        <rFont val="Verdana"/>
        <family val="2"/>
      </rPr>
      <t>CFSP denetim protokollerinde tanımlanan izabe tesisi veya rafineri özelliklerini karşıladığı doğrulanmış olsun ya da olmasın CFSI'nin tedarik zincirinde izabe tesisi ya da rafineri olduğu belirtilen şirketlere atadığı benzersiz tanımlama numarası.</t>
    </r>
  </si>
  <si>
    <r>
      <rPr>
        <sz val="11"/>
        <color indexed="8"/>
        <rFont val="Verdana"/>
        <family val="2"/>
      </rPr>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CFSP denetleme protokolüne başvurun: http://www.conflictfreesourcing.org/audit-protocols-procedures/.</t>
    </r>
  </si>
  <si>
    <r>
      <rPr>
        <sz val="11"/>
        <color indexed="8"/>
        <rFont val="Verdana"/>
        <family val="2"/>
      </rPr>
      <t>Birincil [kalay</t>
    </r>
    <r>
      <rPr>
        <sz val="11"/>
        <color indexed="8"/>
        <rFont val="Verdana"/>
        <family val="2"/>
      </rPr>
      <t>]</t>
    </r>
    <r>
      <rPr>
        <sz val="11"/>
        <color indexed="8"/>
        <rFont val="Verdana"/>
        <family val="2"/>
      </rPr>
      <t xml:space="preserve"> izabe tesisleri, kalay metali üretmek için kalay içeren cevher konsantratlarını işleme alan bir veya daha fazla tesise sahip şirketlerdir.</t>
    </r>
    <r>
      <rPr>
        <sz val="11"/>
        <color indexed="8"/>
        <rFont val="Verdana"/>
        <family val="2"/>
      </rPr>
      <t xml:space="preserve"> </t>
    </r>
    <r>
      <rPr>
        <sz val="11"/>
        <color indexed="8"/>
        <rFont val="Verdana"/>
        <family val="2"/>
      </rPr>
      <t>İkincil [kalay</t>
    </r>
    <r>
      <rPr>
        <sz val="11"/>
        <color indexed="8"/>
        <rFont val="Verdana"/>
        <family val="2"/>
      </rPr>
      <t>]</t>
    </r>
    <r>
      <rPr>
        <sz val="11"/>
        <color indexed="8"/>
        <rFont val="Verdana"/>
        <family val="2"/>
      </rPr>
      <t xml:space="preserve"> izabe tesisleri, ham veya daha yüksek dereceli kalay veya lehim gibi kalay ürünleri üretmek için ikincil malzemeleri işleme alan bir veya daha fazla tesise sahip şirketlerdir.</t>
    </r>
    <r>
      <rPr>
        <sz val="11"/>
        <color indexed="8"/>
        <rFont val="Verdana"/>
        <family val="2"/>
      </rPr>
      <t xml:space="preserve"> </t>
    </r>
    <r>
      <rPr>
        <sz val="11"/>
        <color indexed="8"/>
        <rFont val="Verdana"/>
        <family val="2"/>
      </rPr>
      <t>Bu denetim protokolü kapsamında atıfta bulunulan izabe tesisleri bir veya iki işletme türünden olabilir.</t>
    </r>
    <r>
      <rPr>
        <sz val="11"/>
        <color indexed="8"/>
        <rFont val="Verdana"/>
        <family val="2"/>
      </rPr>
      <t xml:space="preserve"> </t>
    </r>
    <r>
      <rPr>
        <sz val="11"/>
        <color indexed="8"/>
        <rFont val="Verdana"/>
        <family val="2"/>
      </rPr>
      <t>Eksiksiz bir açıklama için bu metalin CFSP denetleme protokolüne başvurun: http://www.conflictfreesourcing.org/audit-protocols-procedures/.</t>
    </r>
  </si>
  <si>
    <r>
      <rPr>
        <sz val="11"/>
        <color indexed="8"/>
        <rFont val="Verdana"/>
        <family val="2"/>
      </rPr>
      <t xml:space="preserve">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t>
    </r>
    <r>
      <rPr>
        <sz val="11"/>
        <color indexed="8"/>
        <rFont val="Verdana"/>
        <family val="2"/>
      </rPr>
      <t xml:space="preserve"> </t>
    </r>
    <r>
      <rPr>
        <sz val="11"/>
        <color indexed="8"/>
        <rFont val="Verdana"/>
        <family val="2"/>
      </rPr>
      <t>Eksiksiz bir açıklama için bu metalin CFSP denetleme protokolüne başvurun: http://www.conflictfreesourcing.org/audit-protocols-procedures/.</t>
    </r>
  </si>
  <si>
    <r>
      <rPr>
        <sz val="11"/>
        <color indexed="8"/>
        <rFont val="Verdana"/>
        <family val="2"/>
      </rPr>
      <t>Zorunlu alanların doldurulma düzeyini kontrol etmek için buraya tıklayın</t>
    </r>
  </si>
  <si>
    <r>
      <rPr>
        <sz val="11"/>
        <color indexed="8"/>
        <rFont val="Verdana"/>
        <family val="2"/>
      </rPr>
      <t>Bir (1) veya daha fazla zorunlu alanın doldurulması gerekiyor</t>
    </r>
  </si>
  <si>
    <r>
      <rPr>
        <sz val="11"/>
        <color indexed="8"/>
        <rFont val="Verdana"/>
        <family val="2"/>
      </rPr>
      <t>Şartlar ve Koşullara yönlendiren Bağlantı</t>
    </r>
  </si>
  <si>
    <r>
      <rPr>
        <sz val="11"/>
        <color indexed="8"/>
        <rFont val="Verdana"/>
        <family val="2"/>
      </rPr>
      <t>Bu belge, ürünlerde kullanılan kalay, tantal, tungsten ve altın hakkında kaynak bilgisi toplamayı amaçlamaktadır.</t>
    </r>
  </si>
  <si>
    <r>
      <rPr>
        <sz val="11"/>
        <color indexed="8"/>
        <rFont val="Verdana"/>
        <family val="2"/>
      </rPr>
      <t>Şirket Bilgileri</t>
    </r>
  </si>
  <si>
    <r>
      <rPr>
        <sz val="11"/>
        <color indexed="8"/>
        <rFont val="Verdana"/>
        <family val="2"/>
      </rPr>
      <t>Şirket Adı (*):</t>
    </r>
  </si>
  <si>
    <r>
      <rPr>
        <sz val="11"/>
        <color indexed="8"/>
        <rFont val="Verdana"/>
        <family val="2"/>
      </rPr>
      <t>Beyan Kapsamı ya da Sınıfı (*):</t>
    </r>
  </si>
  <si>
    <r>
      <rPr>
        <sz val="11"/>
        <color indexed="8"/>
        <rFont val="Verdana"/>
        <family val="2"/>
      </rPr>
      <t>Kapsam Açıklaması:</t>
    </r>
  </si>
  <si>
    <r>
      <rPr>
        <sz val="11"/>
        <color indexed="8"/>
        <rFont val="Verdana"/>
        <family val="2"/>
      </rPr>
      <t>Kapsam Açıklaması: (*)</t>
    </r>
  </si>
  <si>
    <r>
      <rPr>
        <sz val="11"/>
        <color indexed="8"/>
        <rFont val="Verdana"/>
        <family val="2"/>
      </rPr>
      <t>Bu beyanın geçerli olduğu ürünleri girmek için Ürün Listesi sekmesine ilerleyin</t>
    </r>
  </si>
  <si>
    <r>
      <rPr>
        <sz val="11"/>
        <color indexed="8"/>
        <rFont val="Verdana"/>
        <family val="2"/>
      </rPr>
      <t>Bu beyanın geçerli olduğu ürünleri girmek için buraya tıklayın</t>
    </r>
  </si>
  <si>
    <r>
      <rPr>
        <sz val="11"/>
        <color indexed="8"/>
        <rFont val="Verdana"/>
        <family val="2"/>
      </rPr>
      <t>Şirket Benzersiz Kimlik Numarası:</t>
    </r>
  </si>
  <si>
    <r>
      <rPr>
        <sz val="11"/>
        <color indexed="8"/>
        <rFont val="Verdana"/>
        <family val="2"/>
      </rPr>
      <t>Şirket Benzersiz Kimlik Numarasını Belirleyen Kurum:</t>
    </r>
  </si>
  <si>
    <r>
      <rPr>
        <sz val="11"/>
        <color indexed="8"/>
        <rFont val="Verdana"/>
        <family val="2"/>
      </rPr>
      <t>Adres:</t>
    </r>
  </si>
  <si>
    <r>
      <rPr>
        <sz val="11"/>
        <color indexed="8"/>
        <rFont val="Verdana"/>
        <family val="2"/>
      </rPr>
      <t>İrtibat Kişisinin Adı (*):</t>
    </r>
  </si>
  <si>
    <r>
      <rPr>
        <sz val="11"/>
        <color indexed="8"/>
        <rFont val="Verdana"/>
        <family val="2"/>
      </rPr>
      <t>E-posta – İrtibat (*):</t>
    </r>
  </si>
  <si>
    <r>
      <rPr>
        <sz val="11"/>
        <color indexed="8"/>
        <rFont val="Verdana"/>
        <family val="2"/>
      </rPr>
      <t>Telefon – İrtibat (*):</t>
    </r>
  </si>
  <si>
    <r>
      <rPr>
        <sz val="11"/>
        <color indexed="8"/>
        <rFont val="Verdana"/>
        <family val="2"/>
      </rPr>
      <t>İzin Yetkilisi (*):</t>
    </r>
  </si>
  <si>
    <r>
      <rPr>
        <sz val="11"/>
        <color indexed="8"/>
        <rFont val="Verdana"/>
        <family val="2"/>
      </rPr>
      <t>Unvan - İzin Yetkilisi:</t>
    </r>
  </si>
  <si>
    <r>
      <rPr>
        <sz val="11"/>
        <color indexed="8"/>
        <rFont val="Verdana"/>
        <family val="2"/>
      </rPr>
      <t>E-posta - İzin Yetkilisi (*):</t>
    </r>
  </si>
  <si>
    <r>
      <rPr>
        <sz val="11"/>
        <color indexed="8"/>
        <rFont val="Verdana"/>
        <family val="2"/>
      </rPr>
      <t>Telefon - İzin Yetkilisi (*):</t>
    </r>
  </si>
  <si>
    <r>
      <rPr>
        <sz val="11"/>
        <color indexed="8"/>
        <rFont val="Verdana"/>
        <family val="2"/>
      </rPr>
      <t>Yürürlük Tarihi (*):</t>
    </r>
  </si>
  <si>
    <r>
      <rPr>
        <sz val="11"/>
        <color indexed="8"/>
        <rFont val="Verdana"/>
        <family val="2"/>
      </rPr>
      <t>Aşağıdaki 1 ile 7 arası soruları yukarıda gösterilen beyan kapsamına uygun şekilde yanıtlayın</t>
    </r>
  </si>
  <si>
    <r>
      <rPr>
        <sz val="10"/>
        <color indexed="8"/>
        <rFont val="Verdana"/>
        <family val="2"/>
      </rPr>
      <t>1) 3TG ürününüze kasten mi eklendi? (*)</t>
    </r>
  </si>
  <si>
    <r>
      <rPr>
        <sz val="10"/>
        <color indexed="8"/>
        <rFont val="Verdana"/>
        <family val="2"/>
      </rPr>
      <t>2) 3TG şirketinizin ürünlerinin imalatı için gerekli mi ya da şirketinizin ürettiği veya üretme sözleşmesi yaptığı nihai ürünlerin içinde bulunuyor mu? (*)</t>
    </r>
  </si>
  <si>
    <r>
      <rPr>
        <sz val="10"/>
        <color indexed="8"/>
        <rFont val="Verdana"/>
        <family val="2"/>
      </rPr>
      <t>4) 3TG (ürünlerinizin imalatı veya işlevselliği için gerekli) yüzde 100 oranda geri dönüşüm ya da hurda kaynaklarından elde ediliyor mu?</t>
    </r>
    <r>
      <rPr>
        <sz val="10"/>
        <color indexed="8"/>
        <rFont val="Verdana"/>
        <family val="2"/>
      </rPr>
      <t xml:space="preserve"> </t>
    </r>
  </si>
  <si>
    <r>
      <rPr>
        <sz val="10"/>
        <color indexed="8"/>
        <rFont val="Verdana"/>
        <family val="2"/>
      </rPr>
      <t>5) İlgili tedarikçilerden her bir 3TG için gerekli verileri/bilgileri aldınız mı?</t>
    </r>
  </si>
  <si>
    <r>
      <rPr>
        <sz val="10"/>
        <color indexed="8"/>
        <rFont val="Verdana"/>
        <family val="2"/>
      </rPr>
      <t>6) Tedarik zincirinize 3TG sağlayan tüm izabe tesislerini tanımladınız mı?</t>
    </r>
    <r>
      <rPr>
        <sz val="10"/>
        <color indexed="8"/>
        <rFont val="Verdana"/>
        <family val="2"/>
      </rPr>
      <t xml:space="preserve"> </t>
    </r>
  </si>
  <si>
    <r>
      <rPr>
        <sz val="10"/>
        <color indexed="8"/>
        <rFont val="Verdana"/>
        <family val="2"/>
      </rPr>
      <t>7) Şirketinizin aldığı tüm uygulanabilir izabe tesisi bilgileri bu beyanda bildirildi mi?</t>
    </r>
    <r>
      <rPr>
        <sz val="10"/>
        <color indexed="8"/>
        <rFont val="Verdana"/>
        <family val="2"/>
      </rPr>
      <t xml:space="preserve"> </t>
    </r>
  </si>
  <si>
    <r>
      <rPr>
        <sz val="11"/>
        <color indexed="8"/>
        <rFont val="Verdana"/>
        <family val="2"/>
      </rPr>
      <t>Aşağıdaki Soruları Şirket Düzeyinde Yanıtlayın</t>
    </r>
  </si>
  <si>
    <r>
      <rPr>
        <sz val="11"/>
        <color indexed="8"/>
        <rFont val="Verdana"/>
        <family val="2"/>
      </rPr>
      <t>A.</t>
    </r>
    <r>
      <rPr>
        <sz val="11"/>
        <color indexed="8"/>
        <rFont val="Verdana"/>
        <family val="2"/>
      </rPr>
      <t xml:space="preserve"> </t>
    </r>
    <r>
      <rPr>
        <sz val="11"/>
        <color indexed="8"/>
        <rFont val="Verdana"/>
        <family val="2"/>
      </rPr>
      <t>İhtilaf konusu maden kaynakları ile ilgili sorunlar için bir politika uyguluyor musunuz?</t>
    </r>
  </si>
  <si>
    <r>
      <rPr>
        <sz val="11"/>
        <color indexed="8"/>
        <rFont val="Verdana"/>
        <family val="2"/>
      </rPr>
      <t>B.</t>
    </r>
    <r>
      <rPr>
        <sz val="11"/>
        <color indexed="8"/>
        <rFont val="Verdana"/>
        <family val="2"/>
      </rPr>
      <t xml:space="preserve"> </t>
    </r>
    <r>
      <rPr>
        <sz val="11"/>
        <color indexed="8"/>
        <rFont val="Verdana"/>
        <family val="2"/>
      </rPr>
      <t>İhtilaf konusu maden kaynakları ile ilgili politikanız, web sitenizde genel erişime açık mı?</t>
    </r>
    <r>
      <rPr>
        <sz val="11"/>
        <color indexed="8"/>
        <rFont val="Verdana"/>
        <family val="2"/>
      </rPr>
      <t xml:space="preserve"> </t>
    </r>
    <r>
      <rPr>
        <sz val="11"/>
        <color indexed="8"/>
        <rFont val="Verdana"/>
        <family val="2"/>
      </rPr>
      <t>(Not – Cevap evetse, kullanıcı açıklama alanına ilgili URL'yi eklemelidir.)</t>
    </r>
  </si>
  <si>
    <r>
      <rPr>
        <sz val="11"/>
        <color indexed="8"/>
        <rFont val="Verdana"/>
        <family val="2"/>
      </rPr>
      <t>C.</t>
    </r>
    <r>
      <rPr>
        <sz val="11"/>
        <color indexed="8"/>
        <rFont val="Verdana"/>
        <family val="2"/>
      </rPr>
      <t xml:space="preserve"> </t>
    </r>
    <r>
      <rPr>
        <sz val="11"/>
        <color indexed="8"/>
        <rFont val="Verdana"/>
        <family val="2"/>
      </rPr>
      <t>Doğrudan tedarikçilerinizin DKC ihtilafı içermeyen şirketler olmasını şart koşuyor musunuz?</t>
    </r>
  </si>
  <si>
    <r>
      <rPr>
        <sz val="10"/>
        <color indexed="8"/>
        <rFont val="Verdana"/>
        <family val="2"/>
      </rPr>
      <t>D.</t>
    </r>
    <r>
      <rPr>
        <sz val="10"/>
        <color indexed="8"/>
        <rFont val="Verdana"/>
        <family val="2"/>
      </rPr>
      <t xml:space="preserve"> </t>
    </r>
    <r>
      <rPr>
        <sz val="10"/>
        <color indexed="8"/>
        <rFont val="Verdana"/>
        <family val="2"/>
      </rPr>
      <t>Doğrudan tedarikçilerinizin 3TG'yi durum tespiti uygulamaları bağımsız üçüncü kişi denetim programları tarafından onaylanmış şirketlerden edinmesini şart koşuyor musunuz?</t>
    </r>
  </si>
  <si>
    <r>
      <rPr>
        <sz val="10"/>
        <color indexed="8"/>
        <rFont val="Verdana"/>
        <family val="2"/>
      </rPr>
      <t>E.</t>
    </r>
    <r>
      <rPr>
        <sz val="10"/>
        <color indexed="8"/>
        <rFont val="Verdana"/>
        <family val="2"/>
      </rPr>
      <t xml:space="preserve"> </t>
    </r>
    <r>
      <rPr>
        <sz val="10"/>
        <color indexed="8"/>
        <rFont val="Verdana"/>
        <family val="2"/>
      </rPr>
      <t>İhtilafsız kaynak edinimi için durum tespiti tedbirlerini uygulamaya koydunuz mu?</t>
    </r>
  </si>
  <si>
    <r>
      <rPr>
        <sz val="10"/>
        <color indexed="8"/>
        <rFont val="Verdana"/>
        <family val="2"/>
      </rPr>
      <t>F.</t>
    </r>
    <r>
      <rPr>
        <sz val="10"/>
        <color indexed="8"/>
        <rFont val="Verdana"/>
        <family val="2"/>
      </rPr>
      <t xml:space="preserve"> </t>
    </r>
    <r>
      <rPr>
        <sz val="10"/>
        <color indexed="8"/>
        <rFont val="Verdana"/>
        <family val="2"/>
      </rPr>
      <t>Tedarikçilerinizden IPC-1755 İhtilaf Konusu Maden Veri Alışverişi Standardına uygun şekilde [ör: CFSI İhtilaf Konusu Maden Raporlama Şablonu</t>
    </r>
    <r>
      <rPr>
        <sz val="10"/>
        <color indexed="8"/>
        <rFont val="Verdana"/>
        <family val="2"/>
      </rPr>
      <t>]</t>
    </r>
    <r>
      <rPr>
        <sz val="10"/>
        <color indexed="8"/>
        <rFont val="Verdana"/>
        <family val="2"/>
      </rPr>
      <t xml:space="preserve"> ihtilaf konusu maden bilgileri topluyor musunuz?</t>
    </r>
  </si>
  <si>
    <r>
      <rPr>
        <sz val="11"/>
        <color indexed="8"/>
        <rFont val="Verdana"/>
        <family val="2"/>
      </rPr>
      <t>G.</t>
    </r>
    <r>
      <rPr>
        <sz val="11"/>
        <color indexed="8"/>
        <rFont val="Verdana"/>
        <family val="2"/>
      </rPr>
      <t xml:space="preserve"> </t>
    </r>
    <r>
      <rPr>
        <sz val="11"/>
        <color indexed="8"/>
        <rFont val="Verdana"/>
        <family val="2"/>
      </rPr>
      <t>Tedarikçilerinizden izabe tesisi adı alıyor musunuz?</t>
    </r>
  </si>
  <si>
    <r>
      <rPr>
        <sz val="11"/>
        <color indexed="8"/>
        <rFont val="Verdana"/>
        <family val="2"/>
      </rPr>
      <t>H.</t>
    </r>
    <r>
      <rPr>
        <sz val="11"/>
        <color indexed="8"/>
        <rFont val="Verdana"/>
        <family val="2"/>
      </rPr>
      <t xml:space="preserve"> </t>
    </r>
    <r>
      <rPr>
        <sz val="11"/>
        <color indexed="8"/>
        <rFont val="Verdana"/>
        <family val="2"/>
      </rPr>
      <t>Tedarikçilerinizden edindiğiniz durum tespiti bilgilerini şirketinizin beklentileri ile karşılaştırarak değerlendiriyor musunuz?</t>
    </r>
  </si>
  <si>
    <r>
      <rPr>
        <sz val="11"/>
        <color indexed="8"/>
        <rFont val="Verdana"/>
        <family val="2"/>
      </rPr>
      <t>I.</t>
    </r>
    <r>
      <rPr>
        <sz val="11"/>
        <color indexed="8"/>
        <rFont val="Verdana"/>
        <family val="2"/>
      </rPr>
      <t xml:space="preserve"> </t>
    </r>
    <r>
      <rPr>
        <sz val="11"/>
        <color indexed="8"/>
        <rFont val="Verdana"/>
        <family val="2"/>
      </rPr>
      <t>Değerlendirme süreciniz düzeltici eylem yönetimini içeriyor mu?</t>
    </r>
  </si>
  <si>
    <r>
      <rPr>
        <sz val="11"/>
        <color indexed="8"/>
        <rFont val="Verdana"/>
        <family val="2"/>
      </rPr>
      <t>J.</t>
    </r>
    <r>
      <rPr>
        <sz val="11"/>
        <color indexed="8"/>
        <rFont val="Verdana"/>
        <family val="2"/>
      </rPr>
      <t xml:space="preserve"> </t>
    </r>
    <r>
      <rPr>
        <sz val="11"/>
        <color indexed="8"/>
        <rFont val="Verdana"/>
        <family val="2"/>
      </rPr>
      <t>SEC İhtilaf Konusu Maden kurallarına tâbi misiniz?</t>
    </r>
  </si>
  <si>
    <r>
      <rPr>
        <sz val="11"/>
        <color indexed="8"/>
        <rFont val="Verdana"/>
        <family val="2"/>
      </rPr>
      <t>Yanıt</t>
    </r>
  </si>
  <si>
    <r>
      <rPr>
        <sz val="11"/>
        <color indexed="8"/>
        <rFont val="Verdana"/>
        <family val="2"/>
      </rPr>
      <t>Soru</t>
    </r>
  </si>
  <si>
    <r>
      <rPr>
        <sz val="11"/>
        <color indexed="8"/>
        <rFont val="Verdana"/>
        <family val="2"/>
      </rPr>
      <t>Açıklamalar</t>
    </r>
  </si>
  <si>
    <r>
      <rPr>
        <sz val="11"/>
        <color indexed="8"/>
        <rFont val="Verdana"/>
        <family val="2"/>
      </rPr>
      <t>Tantal</t>
    </r>
    <r>
      <rPr>
        <sz val="11"/>
        <color indexed="8"/>
        <rFont val="Verdana"/>
        <family val="2"/>
      </rPr>
      <t xml:space="preserve"> </t>
    </r>
  </si>
  <si>
    <r>
      <rPr>
        <sz val="11"/>
        <color indexed="8"/>
        <rFont val="Verdana"/>
        <family val="2"/>
      </rPr>
      <t>Kalay</t>
    </r>
    <r>
      <rPr>
        <sz val="11"/>
        <color indexed="8"/>
        <rFont val="Verdana"/>
        <family val="2"/>
      </rPr>
      <t xml:space="preserve"> </t>
    </r>
  </si>
  <si>
    <r>
      <rPr>
        <sz val="11"/>
        <color indexed="8"/>
        <rFont val="Verdana"/>
        <family val="2"/>
      </rPr>
      <t>Altın</t>
    </r>
    <r>
      <rPr>
        <sz val="11"/>
        <color indexed="8"/>
        <rFont val="Verdana"/>
        <family val="2"/>
      </rPr>
      <t xml:space="preserve"> </t>
    </r>
  </si>
  <si>
    <r>
      <rPr>
        <sz val="11"/>
        <color indexed="8"/>
        <rFont val="Verdana"/>
        <family val="2"/>
      </rPr>
      <t>Tungsten</t>
    </r>
    <r>
      <rPr>
        <sz val="11"/>
        <color indexed="8"/>
        <rFont val="Verdana"/>
        <family val="2"/>
      </rPr>
      <t xml:space="preserve"> </t>
    </r>
  </si>
  <si>
    <r>
      <rPr>
        <sz val="11"/>
        <color indexed="8"/>
        <rFont val="Verdana"/>
        <family val="2"/>
      </rPr>
      <t>Açıklamalar ve Ekler</t>
    </r>
  </si>
  <si>
    <r>
      <rPr>
        <sz val="11"/>
        <color indexed="8"/>
        <rFont val="Verdana"/>
        <family val="2"/>
      </rPr>
      <t>Evet</t>
    </r>
  </si>
  <si>
    <r>
      <rPr>
        <sz val="11"/>
        <color indexed="8"/>
        <rFont val="Verdana"/>
        <family val="2"/>
      </rPr>
      <t>Hayır</t>
    </r>
  </si>
  <si>
    <r>
      <rPr>
        <sz val="11"/>
        <color indexed="8"/>
        <rFont val="Verdana"/>
        <family val="2"/>
      </rPr>
      <t>Bilinmiyor</t>
    </r>
  </si>
  <si>
    <r>
      <rPr>
        <sz val="11"/>
        <color indexed="8"/>
        <rFont val="Verdana"/>
        <family val="2"/>
      </rPr>
      <t>Evet, %100</t>
    </r>
  </si>
  <si>
    <r>
      <rPr>
        <sz val="11"/>
        <color indexed="8"/>
        <rFont val="Verdana"/>
        <family val="2"/>
      </rPr>
      <t>Hayır, ancak %75'ten fazla</t>
    </r>
    <r>
      <rPr>
        <sz val="11"/>
        <color indexed="8"/>
        <rFont val="Verdana"/>
        <family val="2"/>
      </rPr>
      <t xml:space="preserve"> </t>
    </r>
  </si>
  <si>
    <r>
      <rPr>
        <sz val="11"/>
        <color indexed="8"/>
        <rFont val="Verdana"/>
        <family val="2"/>
      </rPr>
      <t>Hayır, ancak %50'den fazla</t>
    </r>
  </si>
  <si>
    <r>
      <rPr>
        <sz val="11"/>
        <color indexed="8"/>
        <rFont val="Verdana"/>
        <family val="2"/>
      </rPr>
      <t>Hayır, ancak %25'ten fazla</t>
    </r>
  </si>
  <si>
    <r>
      <rPr>
        <sz val="11"/>
        <color indexed="8"/>
        <rFont val="Verdana"/>
        <family val="2"/>
      </rPr>
      <t>Hayır, ancak %25'ten az</t>
    </r>
  </si>
  <si>
    <r>
      <rPr>
        <sz val="11"/>
        <color indexed="8"/>
        <rFont val="Verdana"/>
        <family val="2"/>
      </rPr>
      <t>Hiçbiri</t>
    </r>
  </si>
  <si>
    <r>
      <rPr>
        <sz val="11"/>
        <color indexed="8"/>
        <rFont val="Verdana"/>
        <family val="2"/>
      </rPr>
      <t>Metal</t>
    </r>
  </si>
  <si>
    <r>
      <rPr>
        <sz val="11"/>
        <color indexed="8"/>
        <rFont val="Verdana"/>
        <family val="2"/>
      </rPr>
      <t>İzabe Tesisi Referans Listesi</t>
    </r>
  </si>
  <si>
    <r>
      <rPr>
        <sz val="11"/>
        <color indexed="8"/>
        <rFont val="Verdana"/>
        <family val="2"/>
      </rPr>
      <t>Bilinen rumuz</t>
    </r>
  </si>
  <si>
    <r>
      <rPr>
        <sz val="11"/>
        <color indexed="8"/>
        <rFont val="Verdana"/>
        <family val="2"/>
      </rPr>
      <t>Standart İzabe Tesisi Adları</t>
    </r>
  </si>
  <si>
    <r>
      <rPr>
        <sz val="11"/>
        <color indexed="8"/>
        <rFont val="Verdana"/>
        <family val="2"/>
      </rPr>
      <t>İzabe Tesisi Konumu:</t>
    </r>
    <r>
      <rPr>
        <sz val="11"/>
        <color indexed="8"/>
        <rFont val="Verdana"/>
        <family val="2"/>
      </rPr>
      <t xml:space="preserve"> </t>
    </r>
    <r>
      <rPr>
        <sz val="11"/>
        <color indexed="8"/>
        <rFont val="Verdana"/>
        <family val="2"/>
      </rPr>
      <t>Ülke</t>
    </r>
  </si>
  <si>
    <r>
      <rPr>
        <sz val="11"/>
        <color indexed="8"/>
        <rFont val="Verdana"/>
        <family val="2"/>
      </rPr>
      <t>Eski İzabe Tesisi Kimliği</t>
    </r>
  </si>
  <si>
    <r>
      <rPr>
        <sz val="11"/>
        <color indexed="8"/>
        <rFont val="Verdana"/>
        <family val="2"/>
      </rPr>
      <t>Yeni İzabe Tesisi Kimliği</t>
    </r>
  </si>
  <si>
    <r>
      <rPr>
        <sz val="11"/>
        <color indexed="8"/>
        <rFont val="Verdana"/>
        <family val="2"/>
      </rPr>
      <t>İzabe Tesisi Tanımlama Numarası Kaynağı</t>
    </r>
  </si>
  <si>
    <r>
      <rPr>
        <sz val="11"/>
        <color indexed="8"/>
        <rFont val="Verdana"/>
        <family val="2"/>
      </rPr>
      <t>İzabe Tesisinin Bulunduğu Cadde</t>
    </r>
    <r>
      <rPr>
        <sz val="11"/>
        <color indexed="8"/>
        <rFont val="Verdana"/>
        <family val="2"/>
      </rPr>
      <t xml:space="preserve"> </t>
    </r>
  </si>
  <si>
    <r>
      <rPr>
        <sz val="11"/>
        <color indexed="8"/>
        <rFont val="Verdana"/>
        <family val="2"/>
      </rPr>
      <t>İzabe Tesisinin Bulunduğu Şehir</t>
    </r>
  </si>
  <si>
    <r>
      <rPr>
        <sz val="11"/>
        <color indexed="8"/>
        <rFont val="Verdana"/>
        <family val="2"/>
      </rPr>
      <t>İzabe Tesisi Konumu:</t>
    </r>
    <r>
      <rPr>
        <sz val="11"/>
        <color indexed="8"/>
        <rFont val="Verdana"/>
        <family val="2"/>
      </rPr>
      <t xml:space="preserve"> </t>
    </r>
    <r>
      <rPr>
        <sz val="11"/>
        <color indexed="8"/>
        <rFont val="Verdana"/>
        <family val="2"/>
      </rPr>
      <t>Eyalet/İl</t>
    </r>
  </si>
  <si>
    <r>
      <rPr>
        <sz val="11"/>
        <color indexed="8"/>
        <rFont val="Verdana"/>
        <family val="2"/>
      </rPr>
      <t>Metal (*)</t>
    </r>
  </si>
  <si>
    <r>
      <rPr>
        <sz val="11"/>
        <color indexed="8"/>
        <rFont val="Verdana"/>
        <family val="2"/>
      </rPr>
      <t>İzabe Tesisi Referans Listesi (*)</t>
    </r>
  </si>
  <si>
    <r>
      <rPr>
        <sz val="11"/>
        <color indexed="8"/>
        <rFont val="Verdana"/>
        <family val="2"/>
      </rPr>
      <t>İzabe Tesisi Adı (*)</t>
    </r>
  </si>
  <si>
    <r>
      <rPr>
        <sz val="11"/>
        <color indexed="8"/>
        <rFont val="Verdana"/>
        <family val="2"/>
      </rPr>
      <t>İzabe Tesisinin Bulunduğu Ülke (*)</t>
    </r>
  </si>
  <si>
    <r>
      <rPr>
        <sz val="11"/>
        <color indexed="8"/>
        <rFont val="Verdana"/>
        <family val="2"/>
      </rPr>
      <t>İzabe Tesisi İrtibat Kişisinin Adı</t>
    </r>
  </si>
  <si>
    <r>
      <rPr>
        <sz val="11"/>
        <color indexed="8"/>
        <rFont val="Verdana"/>
        <family val="2"/>
      </rPr>
      <t>İzabe Tesisi İrtibat Kişisinin E-posta Adresi</t>
    </r>
  </si>
  <si>
    <r>
      <rPr>
        <sz val="11"/>
        <color indexed="8"/>
        <rFont val="Verdana"/>
        <family val="2"/>
      </rPr>
      <t>Sonrası için önerilen adımlar</t>
    </r>
  </si>
  <si>
    <r>
      <rPr>
        <sz val="11"/>
        <color indexed="8"/>
        <rFont val="Verdana"/>
        <family val="2"/>
      </rPr>
      <t>Maden(ler)in Adları veya geri dönüşüm ya da hurda kaynaklı ise “geri dönüştürülmüş” ya da “hurda” girdisi</t>
    </r>
  </si>
  <si>
    <r>
      <rPr>
        <sz val="11"/>
        <color indexed="8"/>
        <rFont val="Verdana"/>
        <family val="2"/>
      </rPr>
      <t>Maden(ler)in Konumu (Ülke) veya geri dönüşüm ya da hurda kaynaklı ise “geri dönüştürülmüş” ya da “hurda” girdisi</t>
    </r>
  </si>
  <si>
    <r>
      <rPr>
        <sz val="11"/>
        <color indexed="8"/>
        <rFont val="Verdana"/>
        <family val="2"/>
      </rPr>
      <t>İzabe tesisinin hammaddeleri %100 oranda geri dönüşüm veya hurda kaynaklarından mı geliyor?</t>
    </r>
  </si>
  <si>
    <r>
      <rPr>
        <sz val="11"/>
        <color indexed="8"/>
        <rFont val="Verdana"/>
        <family val="2"/>
      </rPr>
      <t>"CFSP Uyumlu İzabe Tesisi Listesi" bağlantısı</t>
    </r>
  </si>
  <si>
    <r>
      <rPr>
        <sz val="11"/>
        <color indexed="8"/>
        <rFont val="Verdana"/>
        <family val="2"/>
      </rPr>
      <t>İzabe Tesisi Tanımlaması</t>
    </r>
  </si>
  <si>
    <r>
      <rPr>
        <sz val="11"/>
        <color indexed="8"/>
        <rFont val="Verdana"/>
        <family val="2"/>
      </rPr>
      <t>Müşterilerinize göndermeden önce tüm zorunlu alanların doldurulduğundan emin olun. Kırmızı renkle vurgulanmış olan satır öğelerinin bulunup bulunmadığını inceleyin.</t>
    </r>
  </si>
  <si>
    <r>
      <rPr>
        <sz val="11"/>
        <color indexed="8"/>
        <rFont val="Verdana"/>
        <family val="2"/>
      </rPr>
      <t>Doldurulması gereken zorunlu alanlar</t>
    </r>
  </si>
  <si>
    <r>
      <rPr>
        <sz val="11"/>
        <color indexed="8"/>
        <rFont val="Verdana"/>
        <family val="2"/>
      </rPr>
      <t>Zorunlu Alanlar</t>
    </r>
  </si>
  <si>
    <r>
      <rPr>
        <sz val="11"/>
        <color indexed="8"/>
        <rFont val="Verdana"/>
        <family val="2"/>
      </rPr>
      <t>Yanıt verildi</t>
    </r>
  </si>
  <si>
    <r>
      <rPr>
        <sz val="11"/>
        <color indexed="8"/>
        <rFont val="Verdana"/>
        <family val="2"/>
      </rPr>
      <t>Notlar</t>
    </r>
  </si>
  <si>
    <r>
      <rPr>
        <sz val="11"/>
        <color indexed="8"/>
        <rFont val="Verdana"/>
        <family val="2"/>
      </rPr>
      <t>Kaynağa giden köprü bağlantı</t>
    </r>
  </si>
  <si>
    <r>
      <rPr>
        <sz val="11"/>
        <color indexed="8"/>
        <rFont val="Verdana"/>
        <family val="2"/>
      </rPr>
      <t>İzabe Listesi sekmesinde herhangi bir izabe listesi adı verilmedi</t>
    </r>
  </si>
  <si>
    <r>
      <rPr>
        <sz val="11"/>
        <color indexed="8"/>
        <rFont val="Verdana"/>
        <family val="2"/>
      </rPr>
      <t>Şirketinizin adını Beyan sekmesi hücre D8'de belirtin.</t>
    </r>
  </si>
  <si>
    <r>
      <rPr>
        <sz val="11"/>
        <color indexed="8"/>
        <rFont val="Verdana"/>
        <family val="2"/>
      </rPr>
      <t>Beyan kapsamını Beyan sekmesi hücre D9'da belirtin.</t>
    </r>
  </si>
  <si>
    <r>
      <rPr>
        <sz val="11"/>
        <color indexed="8"/>
        <rFont val="Verdana"/>
        <family val="2"/>
      </rPr>
      <t>Kapsam açıklamasını Beyan sekmesi hücre D10'da belirtin.</t>
    </r>
  </si>
  <si>
    <r>
      <rPr>
        <sz val="11"/>
        <color indexed="8"/>
        <rFont val="Verdana"/>
        <family val="2"/>
      </rPr>
      <t>İrtibat kişis</t>
    </r>
    <r>
      <rPr>
        <sz val="11"/>
        <color indexed="8"/>
        <rFont val="Verdana"/>
        <family val="2"/>
      </rPr>
      <t>i adını Beyan sekmesi hücre D15'te belirtin.</t>
    </r>
  </si>
  <si>
    <r>
      <rPr>
        <sz val="11"/>
        <color indexed="8"/>
        <rFont val="Verdana"/>
        <family val="2"/>
      </rPr>
      <t>İrtibat kişisi telefon numarasını Beyan sekmesi hücre D17'de belirtin.</t>
    </r>
  </si>
  <si>
    <r>
      <rPr>
        <sz val="11"/>
        <color indexed="8"/>
        <rFont val="Verdana"/>
        <family val="2"/>
      </rPr>
      <t>Beyan sekmesinde, hücre D18'e yetkili şirket temsilcisinin adını ekleyin.</t>
    </r>
  </si>
  <si>
    <r>
      <rPr>
        <sz val="11"/>
        <color indexed="8"/>
        <rFont val="Verdana"/>
        <family val="2"/>
      </rPr>
      <t>Beyan sekmesinde, hücre D21'e yetkili şirket temsilcisi için bir telefon numarası ekleyin.</t>
    </r>
  </si>
  <si>
    <r>
      <rPr>
        <sz val="11"/>
        <color indexed="8"/>
        <rFont val="Verdana"/>
        <family val="2"/>
      </rPr>
      <t>Beyan sekmesi hücre D22'ye formun doldurulduğu tarihi girin.</t>
    </r>
  </si>
  <si>
    <r>
      <rPr>
        <sz val="11"/>
        <color indexed="8"/>
        <rFont val="Verdana"/>
        <family val="2"/>
      </rPr>
      <t>Tantalın ürünlerinize kasti olarak eklenip eklenmediğini Beyan sekmesi hücre D26'da belirtin.</t>
    </r>
  </si>
  <si>
    <r>
      <rPr>
        <sz val="11"/>
        <color indexed="8"/>
        <rFont val="Verdana"/>
        <family val="2"/>
      </rPr>
      <t>Kalayın ürünlerinize kasti olarak eklenip eklenmediğini Beyan sekmesi hücre D27'de belirtin.</t>
    </r>
  </si>
  <si>
    <r>
      <rPr>
        <sz val="11"/>
        <color indexed="8"/>
        <rFont val="Verdana"/>
        <family val="2"/>
      </rPr>
      <t>Altının ürünlerinize kasti olarak eklenip eklenmediğini Beyan sekmesi hücre D28'de belirtin.</t>
    </r>
  </si>
  <si>
    <r>
      <rPr>
        <sz val="11"/>
        <color indexed="8"/>
        <rFont val="Verdana"/>
        <family val="2"/>
      </rPr>
      <t>Tungstenin ürünlerinize kasti olarak eklenip eklenmediğini Beyan sekmesi hücre D29'da belirtin.</t>
    </r>
  </si>
  <si>
    <r>
      <rPr>
        <sz val="11"/>
        <color indexed="8"/>
        <rFont val="Verdana"/>
        <family val="2"/>
      </rPr>
      <t>Tantalın ürünlerinizin imalat için gerekli olup olmadığını ve son üründe bulunup bulunmadığını Beyan sekmesinde hücre D32'de belirtin.</t>
    </r>
  </si>
  <si>
    <r>
      <rPr>
        <sz val="11"/>
        <color indexed="8"/>
        <rFont val="Verdana"/>
        <family val="2"/>
      </rPr>
      <t>Kalayın ürünlerinizin imalat için gerekli olup olmadığını ve son üründe bulunup bulunmadığını Beyan sekmesinde hücre D33'te belirtin.</t>
    </r>
  </si>
  <si>
    <r>
      <rPr>
        <sz val="11"/>
        <color indexed="8"/>
        <rFont val="Verdana"/>
        <family val="2"/>
      </rPr>
      <t>Altının ürünlerinizin imalat için gerekli olup olmadığını ve son üründe bulunup bulunmadığını Beyan sekmesinde hücre D34'te belirtin.</t>
    </r>
  </si>
  <si>
    <r>
      <rPr>
        <sz val="11"/>
        <color indexed="8"/>
        <rFont val="Verdana"/>
        <family val="2"/>
      </rPr>
      <t>Tungstenin ürünlerinizin imalat için gerekli olup olmadığını ve son üründe bulunup bulunmadığını Beyan sekmesinde hücre D35'te belirtin.</t>
    </r>
  </si>
  <si>
    <r>
      <rPr>
        <sz val="11"/>
        <color indexed="8"/>
        <rFont val="Verdana"/>
        <family val="2"/>
      </rPr>
      <t>Bu anket yanıtlarında bildirilen ürünler kapsamında kullanılan Tantalın DKC veya komşu ülkelerinden edinilip edinilmediğini Beyan sekmesi hücre D38'de belirtin.</t>
    </r>
  </si>
  <si>
    <r>
      <rPr>
        <sz val="11"/>
        <color indexed="8"/>
        <rFont val="Verdana"/>
        <family val="2"/>
      </rPr>
      <t>Bu anket yanıtlarında bildirilen ürünler kapsamında kullanılan Kalayın DKC veya komşu ülkelerinden edinilip edinilmediğini Beyan sekmesi hücre D39'da belirtin.</t>
    </r>
  </si>
  <si>
    <r>
      <rPr>
        <sz val="11"/>
        <color indexed="8"/>
        <rFont val="Verdana"/>
        <family val="2"/>
      </rPr>
      <t>Bu anket yanıtlarında bildirilen ürünler kapsamında kullanılan Altının DKC veya komşu ülkelerinden edinilip edinilmediğini Beyan sekmesi hücre D40'da belirtin.</t>
    </r>
  </si>
  <si>
    <r>
      <rPr>
        <sz val="11"/>
        <color indexed="8"/>
        <rFont val="Verdana"/>
        <family val="2"/>
      </rPr>
      <t>Bu anket yanıtlarında bildirilen ürünler kapsamında kullanılan Tungstenin DKC veya komşu ülkelerinden edinilip edinilmediğini Beyan sekmesi hücre D41'de belirtin.</t>
    </r>
  </si>
  <si>
    <r>
      <rPr>
        <sz val="11"/>
        <color indexed="8"/>
        <rFont val="Verdana"/>
        <family val="2"/>
      </rPr>
      <t>Bu anket yanıtlarında bildirilen ürünler kapsamında kullanılan Tantalın geri dönüşüm veya hurda kaynaklarından edinilip edinilmediğini Beyan sekmesi hücre D44'te belirtin.</t>
    </r>
  </si>
  <si>
    <r>
      <rPr>
        <sz val="11"/>
        <color indexed="8"/>
        <rFont val="Verdana"/>
        <family val="2"/>
      </rPr>
      <t>Bu anket yanıtlarında bildirilen ürünler kapsamında kullanılan Kalayın geri dönüşüm veya hurda kaynaklarından edinilip edinilmediğini Beyan sekmesi hücre D45'te belirtin.</t>
    </r>
  </si>
  <si>
    <r>
      <rPr>
        <sz val="11"/>
        <color indexed="8"/>
        <rFont val="Verdana"/>
        <family val="2"/>
      </rPr>
      <t>Bu anket yanıtlarında bildirilen ürünler kapsamında kullanılan Altının geri dönüşüm veya hurda kaynaklarından edinilip edinilmediğini Beyan sekmesi hücre D46'da belirtin.</t>
    </r>
  </si>
  <si>
    <r>
      <rPr>
        <sz val="11"/>
        <color indexed="8"/>
        <rFont val="Verdana"/>
        <family val="2"/>
      </rPr>
      <t>Bu anket yanıtlarında bildirilen ürünler kapsamında kullanılan Tungstenin geri dönüşüm veya hurda kaynaklarından edinilip edinilmediğini Beyan sekmesi hücre D47'de belirtin.</t>
    </r>
  </si>
  <si>
    <r>
      <rPr>
        <sz val="11"/>
        <color indexed="8"/>
        <rFont val="Verdana"/>
        <family val="2"/>
      </rPr>
      <t>Tedarikçinin izabe tesisi bilgilerinin eksiksizliğini Beyan sekmesi, hücre D50'de belirtin.</t>
    </r>
  </si>
  <si>
    <r>
      <rPr>
        <sz val="11"/>
        <color indexed="8"/>
        <rFont val="Verdana"/>
        <family val="2"/>
      </rPr>
      <t>Tedarikçinin izabe tesisi bilgilerinin eksiksizliğini Beyan sekmesi, hücre D51'de belirtin.</t>
    </r>
  </si>
  <si>
    <r>
      <rPr>
        <sz val="11"/>
        <color indexed="8"/>
        <rFont val="Verdana"/>
        <family val="2"/>
      </rPr>
      <t>Tedarikçinin izabe tesisi bilgilerinin eksiksizliğini Beyan sekmesi, hücre D52'de belirtin.</t>
    </r>
  </si>
  <si>
    <r>
      <rPr>
        <sz val="11"/>
        <color indexed="8"/>
        <rFont val="Verdana"/>
        <family val="2"/>
      </rPr>
      <t>Tedarikçinin izabe tesisi bilgilerinin eksiksizliğini Beyan sekmesi, hücre D53'te belirtin.</t>
    </r>
  </si>
  <si>
    <r>
      <rPr>
        <sz val="11"/>
        <color indexed="8"/>
        <rFont val="Verdana"/>
        <family val="2"/>
      </rPr>
      <t>Bildirilen ürünler kapsamında, bu anket yanıtında tüm izabe tesisi adlarının verilip verilmediğini Beyan sekmesi hücre D56'da belirtin.</t>
    </r>
  </si>
  <si>
    <r>
      <rPr>
        <sz val="11"/>
        <color indexed="8"/>
        <rFont val="Verdana"/>
        <family val="2"/>
      </rPr>
      <t>Bildirilen ürünler kapsamında, bu anket yanıtında tüm izabe tesisi adlarının verilip verilmediğini Beyan sekmesi hücre D57'de belirtin.</t>
    </r>
  </si>
  <si>
    <r>
      <rPr>
        <sz val="11"/>
        <color indexed="8"/>
        <rFont val="Verdana"/>
        <family val="2"/>
      </rPr>
      <t>Bildirilen ürünler kapsamında, bu anket yanıtında tüm izabe tesisi adlarının verilip verilmediğini Beyan sekmesi hücre D58'de belirtin.</t>
    </r>
  </si>
  <si>
    <r>
      <rPr>
        <sz val="11"/>
        <color indexed="8"/>
        <rFont val="Verdana"/>
        <family val="2"/>
      </rPr>
      <t>Bildirilen ürünler kapsamında, bu anket y</t>
    </r>
    <r>
      <rPr>
        <sz val="11"/>
        <color indexed="8"/>
        <rFont val="Verdana"/>
        <family val="2"/>
      </rPr>
      <t>anıtında tüm izabe tesisi adlarının verilip verilmediğini Beyan sekmesi hücre D59'da belirtin.</t>
    </r>
  </si>
  <si>
    <r>
      <rPr>
        <sz val="11"/>
        <color indexed="8"/>
        <rFont val="Verdana"/>
        <family val="2"/>
      </rPr>
      <t>Tüm uygulanabilir Tantal izabe tesisi bilgilerinin verilip verilmediğini hücre D62'de belirtin</t>
    </r>
  </si>
  <si>
    <r>
      <rPr>
        <sz val="11"/>
        <color indexed="8"/>
        <rFont val="Verdana"/>
        <family val="2"/>
      </rPr>
      <t>Tüm uygulanabilir Kalay izabe tesisi bilgilerinin verilip verilmediğini hücre D63'te belirtin</t>
    </r>
  </si>
  <si>
    <r>
      <rPr>
        <sz val="11"/>
        <color indexed="8"/>
        <rFont val="Verdana"/>
        <family val="2"/>
      </rPr>
      <t>Tüm uygulanabilir Altın izabe tesisi bilgilerinin verilip verilmediğini hücre D64'te belirtin</t>
    </r>
  </si>
  <si>
    <r>
      <rPr>
        <sz val="11"/>
        <color indexed="8"/>
        <rFont val="Verdana"/>
        <family val="2"/>
      </rPr>
      <t>Tüm uygulanabilir Tungsten izabe tesisi bilgilerinin verilip verilmediğini hücre D65'te belirtin</t>
    </r>
  </si>
  <si>
    <r>
      <rPr>
        <sz val="11"/>
        <color indexed="8"/>
        <rFont val="Verdana"/>
        <family val="2"/>
      </rPr>
      <t>Şirketinizin bir DKC ihtilafı içermeyen kaynak politikası olup olmadığını Beyan sekmesinde hücre D69'da belirtin</t>
    </r>
  </si>
  <si>
    <r>
      <rPr>
        <sz val="11"/>
        <color indexed="8"/>
        <rFont val="Verdana"/>
        <family val="2"/>
      </rPr>
      <t>Şirketinizin DKC ihtilafı içermeyen kaynak edinme politikasını web sitesinde genel erişime açık bir şekilde sunup sunmadığını Beyan sekmesinde hücre D71'de belirtin.</t>
    </r>
  </si>
  <si>
    <r>
      <rPr>
        <sz val="11"/>
        <color indexed="8"/>
        <rFont val="Verdana"/>
        <family val="2"/>
      </rPr>
      <t>B sorusuna "Evet" yanıtı verdiyseniz, Beyan çalışma sayfasında hücre G71'e URL'yi girin. URL "www.sirketadi.com" biçiminde olmalıdır</t>
    </r>
  </si>
  <si>
    <r>
      <rPr>
        <sz val="11"/>
        <color indexed="8"/>
        <rFont val="Verdana"/>
        <family val="2"/>
      </rPr>
      <t>Doğrudan tedarikçilerinizin DKC ihtilafı içermemesini şart koşup koşmadığınızı Beyan sekmesi hücre D73'te belirtin.</t>
    </r>
  </si>
  <si>
    <r>
      <rPr>
        <sz val="11"/>
        <color indexed="8"/>
        <rFont val="Verdana"/>
        <family val="2"/>
      </rPr>
      <t>Doğrudan tedarikçilerinizin İhtilafsız Kaynak Edinme Girişimi uyumlu izabe tesisi listesini kullanarak DKC ihtilafı içermediği onaylanmış izabe tesislerini kullanmasını şart koşup koşmadığınızı Beyan sekmesi hücre D75'te belirtin.</t>
    </r>
  </si>
  <si>
    <r>
      <rPr>
        <sz val="11"/>
        <color indexed="8"/>
        <rFont val="Verdana"/>
        <family val="2"/>
      </rPr>
      <t>İhtilafsız maden kaynak edinimi durum tespiti tedbirlerini uygulamaya koyup koymadığınızı Beyan sekmesi hücre D77'de belirtin.</t>
    </r>
  </si>
  <si>
    <r>
      <rPr>
        <sz val="11"/>
        <color indexed="8"/>
        <rFont val="Verdana"/>
        <family val="2"/>
      </rPr>
      <t>Tedarikçilerinizin bu İhtilaf Konusu Maden Raporlama Şablonunu doldurmasını şart koşup koşmadığınızı Beyan sekmesi hücre D79'da belirtin.</t>
    </r>
  </si>
  <si>
    <r>
      <rPr>
        <sz val="11"/>
        <color indexed="8"/>
        <rFont val="Verdana"/>
        <family val="2"/>
      </rPr>
      <t>Tedarikçilerinizin izabe tesisi adı vermelerini şart koşup koşmadığınızı Beyan sekmesi hücre D81'de belirtin.</t>
    </r>
  </si>
  <si>
    <r>
      <rPr>
        <sz val="11"/>
        <color indexed="8"/>
        <rFont val="Verdana"/>
        <family val="2"/>
      </rPr>
      <t>Tedarikçi yanıtlarını şirket beklentileri ile karşılaştırarak doğrulayıp doğrulamadığını</t>
    </r>
    <r>
      <rPr>
        <sz val="11"/>
        <color indexed="8"/>
        <rFont val="Verdana"/>
        <family val="2"/>
      </rPr>
      <t>zı Beyan sekmesi hücre D83'te belirtin.</t>
    </r>
  </si>
  <si>
    <r>
      <rPr>
        <sz val="11"/>
        <color indexed="8"/>
        <rFont val="Verdana"/>
        <family val="2"/>
      </rPr>
      <t>Doğrulama sürecinizin düzeltici eylem yönetimini içerip içermediğini Beyan sekmesi hücre D85'te belirtin.</t>
    </r>
  </si>
  <si>
    <r>
      <rPr>
        <sz val="11"/>
        <color indexed="8"/>
        <rFont val="Verdana"/>
        <family val="2"/>
      </rPr>
      <t>SEC Açıklama gerekliliğine tâbi olup olmadığınızı Beyan sekmesi hücre D87'de belirtin.</t>
    </r>
  </si>
  <si>
    <r>
      <rPr>
        <sz val="11"/>
        <color indexed="8"/>
        <rFont val="Verdana"/>
        <family val="2"/>
      </rPr>
      <t>Uygulanabilir ise, bu beyanın geçerli olduğu 1 veya daha fazla Ürün ya da Öğe Numarası sağlayın.</t>
    </r>
    <r>
      <rPr>
        <sz val="11"/>
        <color indexed="8"/>
        <rFont val="Verdana"/>
        <family val="2"/>
      </rPr>
      <t xml:space="preserve"> </t>
    </r>
    <r>
      <rPr>
        <sz val="11"/>
        <color indexed="8"/>
        <rFont val="Verdana"/>
        <family val="2"/>
      </rPr>
      <t>Ürün Listesi sekmesine girmek için Beyan sekmesi hücre 6H1'den köprü bağlantı seçin</t>
    </r>
  </si>
  <si>
    <r>
      <rPr>
        <sz val="11"/>
        <color indexed="8"/>
        <rFont val="Verdana"/>
        <family val="2"/>
      </rPr>
      <t>İzabe Tesisi Listesi sekmesinde tedarik zincirine materyal katkısı sunan izabe tesislerinin listesini sağlayın</t>
    </r>
  </si>
  <si>
    <r>
      <rPr>
        <sz val="11"/>
        <color indexed="8"/>
        <rFont val="Verdana"/>
        <family val="2"/>
      </rPr>
      <t>İzabe Tesisi Listesi sekmesinde tedarik zincirine materyal katkısı sunan tantal izabe tesislerinin listesini sağlayın</t>
    </r>
  </si>
  <si>
    <r>
      <rPr>
        <sz val="11"/>
        <color indexed="8"/>
        <rFont val="Verdana"/>
        <family val="2"/>
      </rPr>
      <t>İzabe Tesisi Listesi sekmesinde tedarik zincirine materyal katkısı sunan kalay izabe tesislerinin listesini sağlayın</t>
    </r>
  </si>
  <si>
    <r>
      <rPr>
        <sz val="11"/>
        <color indexed="8"/>
        <rFont val="Verdana"/>
        <family val="2"/>
      </rPr>
      <t>İzabe Tesisi Listesi sekmesinde tedarik zincirine materyal katkısı sunan altın izabe tesislerinin listesini sağlayın</t>
    </r>
  </si>
  <si>
    <r>
      <rPr>
        <sz val="11"/>
        <color indexed="8"/>
        <rFont val="Verdana"/>
        <family val="2"/>
      </rPr>
      <t>İzabe Tesisi Listesi sekmesinde tedarik zincirine materyal katkısı sunan tungsten izabe tesislerinin listesini sağlayın</t>
    </r>
  </si>
  <si>
    <r>
      <rPr>
        <sz val="11"/>
        <color indexed="8"/>
        <rFont val="Verdana"/>
        <family val="2"/>
      </rPr>
      <t>Lütfen Beyan sekmesindeki 1. ve 2. Soruları yanıtlayın</t>
    </r>
  </si>
  <si>
    <r>
      <rPr>
        <sz val="11"/>
        <color indexed="8"/>
        <rFont val="Verdana"/>
        <family val="2"/>
      </rPr>
      <t>Yalnızca 'Beyan' çalışma sayfasında bildirim düzeyi olarak "Ürün (veya Ürün Listesi)" seçili olduğunda doldurulması gerekmektedir.</t>
    </r>
  </si>
  <si>
    <r>
      <rPr>
        <sz val="11"/>
        <color indexed="8"/>
        <rFont val="Verdana"/>
        <family val="2"/>
      </rPr>
      <t>İmalatçının Ürün Numarası (*)</t>
    </r>
  </si>
  <si>
    <r>
      <rPr>
        <sz val="11"/>
        <color indexed="8"/>
        <rFont val="Verdana"/>
        <family val="2"/>
      </rPr>
      <t>İmalatçının Ürün Adı</t>
    </r>
  </si>
  <si>
    <r>
      <rPr>
        <sz val="11"/>
        <color indexed="8"/>
        <rFont val="Verdana"/>
        <family val="2"/>
      </rPr>
      <t>İrtibat kişisi için geçerli e-posta adresini buraya girin</t>
    </r>
  </si>
  <si>
    <r>
      <rPr>
        <sz val="11"/>
        <color indexed="8"/>
        <rFont val="Verdana"/>
        <family val="2"/>
      </rPr>
      <t>İzin yetkilisi için geçerli e-posta adresini buraya girin</t>
    </r>
  </si>
  <si>
    <r>
      <rPr>
        <sz val="11"/>
        <color indexed="8"/>
        <rFont val="Verdana"/>
        <family val="2"/>
      </rPr>
      <t>Lütfen şirketinizin bu formu doldurduğu tarihi not edin</t>
    </r>
    <r>
      <rPr>
        <sz val="11"/>
        <color indexed="8"/>
        <rFont val="Verdana"/>
        <family val="2"/>
      </rPr>
      <t xml:space="preserve">
Tarih, uluslararası biçimde, GG-AAA-YYYY şeklinde yazılmalıdır</t>
    </r>
    <r>
      <rPr>
        <sz val="11"/>
        <rFont val="Verdana"/>
        <family val="2"/>
      </rPr>
      <t xml:space="preserve">
</t>
    </r>
  </si>
  <si>
    <r>
      <rPr>
        <sz val="11"/>
        <color indexed="8"/>
        <rFont val="Verdana"/>
        <family val="2"/>
      </rPr>
      <t>Açılır menüden "Evet" veya "Hayır" yanıtını seçin</t>
    </r>
  </si>
  <si>
    <r>
      <rPr>
        <sz val="11"/>
        <color indexed="8"/>
        <rFont val="Verdana"/>
        <family val="2"/>
      </rPr>
      <t>Açılır menüden "Evet", "Hayır" veya "Bilinmiyor" yanıtını seçin</t>
    </r>
  </si>
  <si>
    <r>
      <rPr>
        <sz val="11"/>
        <color indexed="8"/>
        <rFont val="Verdana"/>
        <family val="2"/>
      </rPr>
      <t>Açılır menüden aşağıdaki yanıtlardan birini seçin:</t>
    </r>
    <r>
      <rPr>
        <sz val="11"/>
        <color indexed="8"/>
        <rFont val="Verdana"/>
        <family val="2"/>
      </rPr>
      <t xml:space="preserve"> </t>
    </r>
    <r>
      <rPr>
        <sz val="11"/>
        <color indexed="8"/>
        <rFont val="Verdana"/>
        <family val="2"/>
      </rPr>
      <t>“Evet, %100”; “Hayır, ancak %75'ten fazla”; “Hayır, ancak %50'den fazla”; “Hayır, ancak %25'ten fazla”; “Hayır, ancak %25'ten fazla” veya “Hayır, ancak %25'ten az” veya “Hiçbiri”</t>
    </r>
  </si>
  <si>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</si>
  <si>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</si>
  <si>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</si>
  <si>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</si>
  <si>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</si>
  <si>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</si>
  <si>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</si>
  <si>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</si>
  <si>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</si>
  <si>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</si>
  <si>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AURA-II</t>
  </si>
  <si>
    <t>CID002851</t>
  </si>
  <si>
    <t>Milwaukee</t>
  </si>
  <si>
    <t>Wisconsin</t>
  </si>
  <si>
    <t>Bangalore Refinery</t>
  </si>
  <si>
    <t>CID002863</t>
  </si>
  <si>
    <t>Cendres + M?taux SA</t>
  </si>
  <si>
    <t>Cendres + Métaux S.A.</t>
  </si>
  <si>
    <t>Namdong-gu</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</si>
  <si>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</si>
  <si>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</si>
  <si>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</si>
  <si>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</si>
  <si>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</si>
  <si>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</si>
  <si>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</si>
  <si>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</si>
  <si>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</si>
  <si>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</si>
  <si>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</si>
  <si>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</si>
  <si>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</si>
  <si>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</si>
  <si>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</si>
  <si>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</si>
  <si>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</si>
  <si>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</si>
  <si>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</si>
  <si>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</si>
  <si>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</si>
  <si>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</si>
  <si>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</si>
  <si>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</si>
  <si>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</si>
  <si>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</si>
  <si>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</si>
  <si>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</si>
  <si>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</si>
  <si>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</si>
  <si>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</si>
  <si>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</si>
  <si>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</si>
  <si>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</si>
  <si>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</si>
  <si>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</si>
  <si>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</si>
  <si>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</si>
  <si>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</si>
  <si>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Universal Precious Metals Refining Zambia</t>
  </si>
  <si>
    <t>CID002854</t>
  </si>
  <si>
    <t>Lusaka</t>
  </si>
  <si>
    <t>Valcambi S.A.</t>
  </si>
  <si>
    <t>H.C. Starck Smelting GmbH &amp; Co. KG</t>
  </si>
  <si>
    <t>CID002847</t>
  </si>
  <si>
    <t>An Thai Minerals Co., Ltd.</t>
  </si>
  <si>
    <t>Chenzhou Yunxiang Mining and Metallurgy Co., Ltd.</t>
  </si>
  <si>
    <t>Guang Xi Liu Zhou</t>
  </si>
  <si>
    <t>CooperMetal</t>
  </si>
  <si>
    <t>Elmet S.L.U.</t>
  </si>
  <si>
    <t>Gejiu Fengming Metallurgy Chemical Plant</t>
  </si>
  <si>
    <t>Gejiu Jinye Mineral Company</t>
  </si>
  <si>
    <t>CID002859</t>
  </si>
  <si>
    <t>YunNan Gejiu Yunxin Electrolyze Limited</t>
  </si>
  <si>
    <t>YUNXIN colored electrolysis Company Limited</t>
  </si>
  <si>
    <t>Shunda Huichang Kam Tin Co., Ltd.</t>
  </si>
  <si>
    <t>Melt Metais e Ligas S.A.</t>
  </si>
  <si>
    <t>Nongkham Sriracha</t>
  </si>
  <si>
    <t>CV JusTindo</t>
  </si>
  <si>
    <t>PT O.M. Indonesia</t>
  </si>
  <si>
    <t>CID002757</t>
  </si>
  <si>
    <t>INDONESIAN STATE TIN CORPORATION MENTOK SMELTER</t>
  </si>
  <si>
    <t>Yunnan Tin Company Limited</t>
  </si>
  <si>
    <t>Human Chun-Chang non-ferrous Smelting &amp; Concentrating Co., Ltd.</t>
  </si>
  <si>
    <t>Huanglong</t>
  </si>
  <si>
    <t>Philippine Chuangxin Industrial Co., Inc.</t>
  </si>
  <si>
    <t>CID002858</t>
  </si>
  <si>
    <t>TANAKA Electronics (Malaysia) SDN. BHD.</t>
  </si>
  <si>
    <t>Bangalore</t>
  </si>
  <si>
    <t>Karnataka</t>
  </si>
  <si>
    <t>Kawasan Perindustrian Bukit Rambai</t>
  </si>
  <si>
    <t>Melaka</t>
  </si>
  <si>
    <t>Moerdijk</t>
  </si>
  <si>
    <t>North Brabant</t>
  </si>
  <si>
    <t>Lusaka Province</t>
  </si>
  <si>
    <t>Skopje</t>
  </si>
  <si>
    <t>The Skopje Statistical Region</t>
  </si>
  <si>
    <t>Bekasi</t>
  </si>
  <si>
    <t>Belitung</t>
  </si>
  <si>
    <t>Sumping Desa Batu Peyu</t>
  </si>
  <si>
    <t>All rows with "Smelter not listed" selected, have a name and country listed</t>
  </si>
  <si>
    <t>N/A</t>
  </si>
  <si>
    <t>Please complete columns D &amp; E on Smelter List for all rows "Smelter Not Listed" selected in column C</t>
  </si>
  <si>
    <t>© 2016 Conflict-Free Sourcing Initiative. All rights reserved.</t>
  </si>
  <si>
    <t>© 2016 İhtilafsız Kaynak Edinme Girişimi. Tüm hakları saklıdır.</t>
  </si>
  <si>
    <t xml:space="preserve">此冲突矿产报告模板（模板）是由 Electronic Industry Citizenship Coalition（电子行业公民联盟）®(EICC®) 和 Global e-Sustainability Initiative （全球电子永续倡议，GeSI）创建的免费标准报告模板。该模板促进了通过关于矿产原产国、所使用的冶炼厂和精炼厂的供应链的信息传输，并且支持了法律的合规性*。该模板还促进辨识新的冶炼厂和精炼厂以通过无冲突冶炼厂计划对这些厂家进行潜在的审核**。
CMRT 允许下游企业披露与其供应链（截至但不包括冶炼厂）有关的信息。如果您是 3TG 冶炼厂或精炼厂，根据 CFSP 协议，我们建议您在冶炼厂目录选项卡中输入您的名称。
填好表格后，单元格条目不应以“=”或“#”开头。
</t>
  </si>
  <si>
    <t xml:space="preserve">この紛争鉱物報告テンプレート（テンプレート）は、Electronic Industry Citizenship Coalition®（EICC®）およびGlobal e-Sustainability Initiative（GeS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コンフリクトフリー製錬業者（CFS）プログラムの監査を受けることにつながる可能性のある、新たな製錬・精製業者の特定もサポートします**。
CMRTは、下流企業が（精錬業者までの）サプライチェーンに関する情報を開示するために、こうした企業向けに考案されたものです。3TG精錬業者または精製業者の場合は、CFSPプロトコルに従い精製業者リストタブに貴社名を記入することをお勧めします。
同書に記入する際、セルへの記入内容が「=」または「#」で始まることはできません。
</t>
  </si>
  <si>
    <t xml:space="preserve">본 분쟁광물보고 템플릿(템플릿)은 EICC®(Electronic Industry Citizenship Coalition®, 전자산업시민연대)와 GeSI(Global e-Sustainability Initiative, 글로벌 e-지속가능성 운동)가 만든 표준화된 무료 보고 템플릿입니다. 템플릿은 광물 원산국 및 사용하는 제련소 및 정제소와 관련된 공급망을 통해 정보의 빠른 전달을 촉진하고 법규 준수*에도 도움이 됩니다. 또한 템플릿은 분쟁없는 제련소 프로그램**을 통해 잠재적으로 감사를 받게 될 신규 제련소 및 정제소를 식별하는 데 편리함을 제공합니다.
CMRT는 다운스트림 회사가 제련소를 배제한 상태에서 최대한으로 회사의 공급망에 대한 정보를 공개하도록 설계되었습니다. 귀사가 CFSP 규약에 따라 3TG 제련소나 정제소에 해당하는 경우, 제련소 목록 탭에 귀사의 이름을 입력하길 권장합니다.
양식에 기입할 때, 어떤 셀에도 "=" 또는 "#"으로 시작하는 내용이 없어야 합니다. 
</t>
  </si>
  <si>
    <t xml:space="preserve">Ce modèle de rapport sur les minerais de conflit (le modèle) est un modèle de rapport standardisé gratuit créé par la Electronic Industry Citizenship Coalition® (EICC®) et la Global e-Sustainability Initiative (GeSI).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(Conflict-Free Smelter Program)**.
Le CMRT a été conçu pour que les sociétés en aval divulguent des informations sur leurs chaînes d’approvisionnement jusqu’à la fonderie, sans toutefois inclure cette dernière. Si vous exploitez une fonderie ou une affinerie 3TG, conformément aux protocoles CFSP, nous vous recommandons de saisir votre propre nom à l’onglet de la liste des fonderies.
Lorsque vous remplirez le formulaire, veillez à ce qu’aucune des entrées dans les cellules ne commence par « = » ou « #. »
</t>
  </si>
  <si>
    <t xml:space="preserve">Este Modelo de relatório de minerais de conflito (Modelo) é um modelo gratuito e padronizado de relatório, criado pela Electronic Industry Citizenship Coalition® (EICC®) e pela Iniciativa Global de e-Sustentabilidade (Global e-Sustainability Initiative - GeSI).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(Conflict-Free Smelter Program, CFSP)**.
O CMRT foi desenvolvido para que empresas de extração divulguem informações sobre suas cadeias de suprimento, mas sem incluir a fundição.  Se você for uma fundição ou refinaria de minerais de conflito, de acordo com os protocolos do CFSP, recomendamos que insira seu nome na guia da lista de fundições.
Ao preencher o formulário, nenhuma das células deve ser iniciada com “=” ou “#”.
 </t>
  </si>
  <si>
    <t xml:space="preserve">Diese Vorlage für den Konfliktmineralien-Bericht (Vorlage) ist eine kostenlose, standardisierte Berichtsvorlage, die durch die Electronic Industry Citizenship Coalition® (EICC®) und die Global 
e-Sustainability Initiative (GeSI)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das Programm für Konfliktfreie Schmelzöfen**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CFSP-Protokollen sind, empfehlen wir Ihnen, Ihren eigenen Namen ins Schmelzofenliste-Tab einzutragen.
Beim Ausfüllen des Formulars, sollte keine der Zeilen mit „=“ oder „#“ beginnen.
</t>
  </si>
  <si>
    <t xml:space="preserve">Esta plantilla de informe de minerales en conflicto (la Plantilla) es un formato de reporte estandarizado y gratuito creado por Electronic Industry Citizenship Coalition® (EICC®) y Global e-Sustainability Initiative (GeSI).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Conflict-Free Smelter Program (Programa de fundidoras libres de conflictos) **.
 El CMRT fue diseñado por empresas comercializadoras para revelar información sobre sus cadenas de suministro hacia arriba, pero sin incluir a la fundidora.   Si usted es una fundidora o refinadora de 3TG, de acuerdo con los protocolos de CFSP, le recomendamos que ingrese su propio nombre en la pestaña de la lista de fundidoras. 
Al llenar el formulario, ninguno de los datos de las celdas debe empezar con "=" o "#". 
</t>
  </si>
  <si>
    <t xml:space="preserve">Il presente Modello per la segnalazione dei materiali di conflitto (Conflict Minerals Reporting, CMRT), in seguito “Modello”, è un documento standard e gratuito creato da Electronic Industry Citizenship Coalition ® (EICC®) e da Global e-Sustainability Initiative (GeSI).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Conflict-Free Smelter Program**.
Il CMRT è stato concepito per guidare le aziende nella comunicazione delle informazioni relative alle proprie filiere, fino alla fase che precede la fonderia. Se la vostra azienda è una fonderia o raffineria di metalli di conflitto, in base ai protocolli CFSP, vi consigliamo di inserire il vostro nome nel foglio con l’elenco delle fonderie.
Nel compilare il Modulo, non inserire mai i caratteri “=” o “#” all’inizio del testo di qualsiasi cella.
</t>
  </si>
  <si>
    <t xml:space="preserve">Bu İhtilaf Konusu Madenler Raporlama Şablonu (Şablon) EElectronic Industry Citizenship Coalition® (EICC) ve Global e-Sürdürülebilirlik Girişimi (GeSI)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İhtilafsız İzabe Tesisi Programı** kapsamında denetime tâbi olma olasılığı bulunan yeni izabe tesisleri ve rafinerilerin tanımlanmasını da kolaylaştırmaktadır**.
CMRT, izabe tesisini içermeyen satış şirketlerinin tedarik zincirleri hakkındaki bilgileri açıklamaları için satış şirketlerine yönelik olarak tasarlanmıştır.  CFSP protokolleri doğrultusunda bir 3TG izabe tesisi veya rafinerici iseniz, izabe tesisi listesi sekmesine kendi adınızı girmenizi öneriyoruz.
Form doldurulduğunda, hücre girişlerinin hiçbiri "=" veya "#" ile başlamamalıdır.
</t>
  </si>
  <si>
    <t xml:space="preserve">1. 这是两个问题中的第一个问题，其答复用来确定 3TG 是否在冲突矿产报告要求的范围内。此问题以 SEC 在关于确定 3TG 是否对于产品的“功能有必要”的最终规则中规定的准则为准。SEC 准则是以这样的假设为依据：如果 3TG 对于产品的广泛预期功能、用法或用途没有必要，则产品供应链中的公司不会有意增加该 3TG 到该产品或产品的任何子组件中。此问题的此答复用于排除任何痕量级杂质，如钢中的锡。
此问题询问是否有任何冲突矿物在贵公司生产或外包生产的产品中用作原材料、组件或添加物（包括原材料和组件）。原材料、组件、添加物、磨具和切削工具中的杂质不在此调查范围。
必须为每个 3TG 回答此问题。此问题的有效答复为“是”或“否”。此问题必须作答。
</t>
  </si>
  <si>
    <t xml:space="preserve">1. これは2つある質問の1つ目の質問であり、3TGが紛争鉱物報告要件の範囲内に当てはまるか否かを判定するために使用されます。この質問は、3TGが製品の「機能性にとって必要」か否かを判定する方法に関する最終規則においてSECが規定したガイダンスに基づくものです。SECガイダンスでは、その3TGが一般に予想される製品の機能、使用または目的に必要ではない場合には、製品のサプライチェーン内に存在する企業は3TGをその製品または製品の部品に意図的に付加しないという前提を、その根拠においています。この質問に対するこの回答は、鋼中のスズといった微量の汚染物質を排除する役割を果たします。
この質問では、貴社が製造するまたは委託して製造する製品（原材料および部品を含む）の原材料、部品、または添加物に紛争鉱物が使用されているのか否かをお伺いします。原材料、部品、添加物、研磨剤および切削工具からの不純物は本調査の範囲外です。
この質問には、3TGそれぞれについて回答するべきです。この質問には、「Yes（はい）」または「No（いいえ）」で回答してください。この質問への回答は必須です。
</t>
  </si>
  <si>
    <t xml:space="preserve">1. 이것은 3TG가 분쟁 광물 보고 요건 범위 내에 있는지 여부를 결정하기 위한 두 개의 질문 중 첫 번째 질문입니다. 이 질문은 3TG가 제품의 “기능에 필요”한지 여부를 결정하는 것과 관련된 SEC의 최종 규칙에서 제공하는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이 질문에 대한 이러한 답변은 강철 내의 주석과 같은 모든 미소량 오염 물질을 배제하기 위해 사용됩니다. 
이 질문은 귀사가 제조하거나 계약 제조한 제품(원료 및 구성요소 포함)에서 원료, 구성요소 또는 첨가제로서 어떤 분쟁 광물이 사용되는지를 묻습니다. 원료, 구성요소, 첨가제, 연마제, 절삭 공구에서 나온 불순물은 본 조사의 범위가 아닙니다. 
이 질문은 각 3TG에 대해 답해야 합니다. 이 질문에 대한 유효한 답변은 "Yes" 또는 "No"입니다. 이 질문은 필수 사항입니다. 
</t>
  </si>
  <si>
    <t xml:space="preserve">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La réponse à cette question sert à exclure la contamination en quantité infime, notamment dans le cas de l’étain dans l’acier.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 
Vous devrez répondre à cette question pour chacun des 3TG. Les réponses valides à cette question sont « oui » ou « non ». Cette question est obligatoire.
</t>
  </si>
  <si>
    <t xml:space="preserve">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A resposta a essa pergunta serve para excluir quaisquer contaminantes de nível de rastreamento, tais como estanho em aço.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 
Esta pergunta deve ser respondida para cada mineral de conflito. Respostas válidas a esta pergunta são “Sim” ou “Não”. Esta pergunta é obrigatória.
</t>
  </si>
  <si>
    <t xml:space="preserve">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Die Antwort auf diese Frage soll alle Kontaminantenrückstände, wie Zinn in Stahl, ausschließen.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
</t>
  </si>
  <si>
    <t xml:space="preserve">1. Esta es la primera de dos preguntas cuya respuesta se usa para determinar si el 3TG se encuentra dentro del enfoque de los requerimientos del informe de minerales en conflicto. Esta pregunta depende de la guía suministrada por la SEC en las reglas finales para determinar si un 3TG es "necesario para la funcionalidad"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La respuesta a esta pregunta sirve para excluir cualquier contaminante a nivel de pista como el estaño en el acero. 
Este punto pregunta si se usa algún mineral en conflicto como materia prima, componente o aditivo en un producto que usted fabrique o cuya fabricación contrate (incluidas las materias primas y los componentes).  Las impurezas de las materias primas, componentes, aditivos, abrasivos y herramientas de corte están fuera del alcance de la encuesta:  
Se debe responder esta pregunta para cada 3TG. Las respuestas válidas para esta pregunta son "sí" o "no". Esta pregunta es obligatoria.
</t>
  </si>
  <si>
    <t xml:space="preserve">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La risposta a questa domanda serve ad escludere eventuali contaminanti in tracce come la latta nell’acciaio.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
</t>
  </si>
  <si>
    <t xml:space="preserve">1. Bu, yanıtın 3TG'nin ihtilaf konusu maden raporlama gereksinimleri kapsamında olup olmadığını tespit etmek için kullanıldığı iki sorunun birincisidir. Bu soru, bir 3TG bir ürüne ait “işlevsellik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Bu soruya yönelik bu yanıt, çelikteki kalay gibi eser düzeydeki kirleticileri kapsam dışı bırakmaya yarar. 
Bu soru, herhangi bir ihtilaf konusu madenin hammadde, bileşen veya ürettiğiniz veya fason ürettirdiğiniz (hammadde ve bileşenler dâhil)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 zorunludur.
</t>
  </si>
  <si>
    <t xml:space="preserve">2. 这是两个问题中的第二个问题，其答复用来确定 3TG 是否在 SEC 关于确定 3TG 是否对产品的“生产有必要”的最终规则中所述的冲突矿产报告要求的范围内。此问题与问题 1 的问题和答复分开且与其无关。此询问旨在确定在产品生产过程中有意使用的 3TG，以及一定数量的 3TG 保留在成品中何处。这些 3TG 可能并非要成为成品中的一部分，也可能并非对产品的“功能有必要”，而只是生产过程的残留物。在很多情况下，制造商可能已在生产过程中试图除去或促进消耗的 3TG，但还是有一定数量的 3TG 残留。如果在生产过程中使用的 3TG 在该过程中彻底除去，则此问题的答复是“否”。
必须为每个 3TG 回答此问题。此问题的有效答复为“是”或“否”。此问题必须作答。
</t>
  </si>
  <si>
    <t xml:space="preserve">2. これは2つある質問の2つ目の質問であり、3TGが製品の「生産にとって必要」か否かを判定する方法に関するSECの最終規則で規定されている紛争鉱物報告要件の範囲内に3TGが当てはまるか否かを判定するために使用されます。この質問は、質問1の質問や回答とは別個のものです。この質問は、製品の製造過程において意図的に使用された3TGを特定すること、および完成品のどこに、ある程度の3TGが残留するかを特定するためのものです。この3TGは本来完成品の一部を成すはずではなく、製品の「機能性にとって必要」な可能性は低いものの、製造過程の残留物として存在するに過ぎない可能性が高いと言えます。多くの場合、メーカーは製造過程中に3TGの削除または消耗を促進しようと努めますが、ある程度の3TGが残留します。製造過程中に使用される3TGがその過程中に完全に削除される場合、この質問に対する回答は「No（いいえ）」です。
一つ一つの3TGについて、この質問にお答えください。「Yes（はい）」または「No（いいえ）」で必ず回答してください。この質問への回答は必須です。
</t>
  </si>
  <si>
    <t xml:space="preserve">2. 이것은 3TG가 제품의 “생산에 필요”한지 여부를 결정하는 것과 관련해 SEC의 최종 규칙에 설명된 바와 같이 3TG가 분쟁 광물 보고 요건의 범위에 속하는지 여부를 결정하기 위한 두 개의 질문 중 두 번째 질문입니다. 이 질문은 별개의 내용으로, 질문 1에 대한 질의응답과 독립적인 내용입니다. 이것은 3TG가 회사 제품의 생산에 필요하고 회사가 제조하거나 계약제조된 최종 생산품에 포함되어 있는지 확인하기 위한 질문입니다. 이러한 3TG는 최종 제품의 일부가 되기 위한 것이 아니었을 수 있으며, 제품의 “기능에 필요”하지 않을 수도 있습니다. 다만, 제조 공정의 잔여물로만 남아있을 가능성이 큽니다. 많은 경우에 제조업체는 제조 공정 중에 사용된 3TG가 사라지게 하거나 촉매로 사용할 수도 있습니다. 그러나, 소량의 3TG가 남을 수 있습니다. 제조 공정 중에 사용되는 3TG가 제품 제조시 완전히 제거되는 경우, 이 질문에 대한 답변은 “No”입니다.
이 질문은 3TG 각각에 대해 대답해야 합니다. 이 질문에 대한 유효한 답변은 "Yes" 또는 "No"입니다. 이 질문은 필수 사항입니다. 
</t>
  </si>
  <si>
    <t xml:space="preserve">2. Il s’agit de la deuxième des deux questions pour lesquelles la réponse est utilisée pour déterminer si les 3TG sont concernés par l’obligation de déclaration des minerais de conflit, telle que décrite dans les règles définitives de la SEC pour déterminer si un des 3TG est « indispensable à la production » d’un produit. Cette question est séparée et indépendante de la question et de la réponse à la question 1. Cette question vise à identifier les 3TG qui sont utilisés volontairement dans le processus de fabrication d’un produit, et lorsqu’une certaine quantité de 3TG demeure dans le produit fini. Ces 3TG n’étaient probablement pas destinés à faire partie du produit final et n’étaient probablement pas « indispensables au fonctionnement » du produit. Ils étaient présents uniquement en tant que résidus du processus de fabrication. Dans de nombreux cas, le fabricant peut avoir tenté de supprimer ou faciliter la consommation de 3TG lors du processus de fabrication, mais une certaine quantité de 3TG demeure. Si les 3TG, qui sont utilisés pendant le processus de fabrication, venaient à être entièrement supprimés de ce processus, la réponse à cette question serait « non ».
Il convient de répondre à cette question pour chaque 3TG. Les réponses valides à cette question sont « oui » ou « non ». Cette question est obligatoire. 
</t>
  </si>
  <si>
    <t xml:space="preserve">2. Esta é a segunda de duas perguntas para as quais a resposta é utilizada para determinar se o mineral de conflito está dentro do âmbito dos requisitos de relatórios de minerais de conflito, conforme descrito nas regras finais da SEC relativas à determinação de se um mineral de conflito é “necessário para a produção” de um produto.  Essa pergunta é separada e independente da pergunta e da resposta à pergunta 1.  Esta pergunta destina-se a identificar minerais de conflitos que são intencionalmente utilizados no processo de fabricação de um produto e os casos em que certa quantidade do mineral de conflito permanece no produto acabado.  É provável que não se intencionava que tais minerais de conflito fizessem parte do produto final, nem que sejam “necessários para a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Caso o mineral de conflito utilizado durante o processo de fabricação seja completamente removido durante esse processo, a resposta a esta pergunta seria “Não”.
Esta pergunta deve ser respondida para cada mineral de conflito. Respostas válidas a esta pergunta são “Sim” ou “Não”. Esta pergunta é obrigatória. 
</t>
  </si>
  <si>
    <t xml:space="preserve">2. Dies ist die zweite von zwei Fragen, bei denen die Antwort zur Bestimmung verwendet wird, ob das 3TG-Mineral in den Umfang der Meldepflichten für Konfliktmineralien fällt, wie in den endgültigen Regeln der SEC hinsichtlich der Bestimmung, ob ein 3TG-Mineral „notwendig für die Produktion“ eines Produktes ist, beschrieben wird. Diese Frage ist getrennt und unabhängig von der Frage und der Antwort zu Frage 1. Diese Frage soll diejenigen 3TG-Mineralien identifizieren, die absichtlich im Herstellungsprozess eines Produkts verwendet werden, wobei eine bestimmte Menge von 3TG-Mineralien in dem Endprodukt zurückbleibt. Diese 3TG-Mineralien sollten wahrscheinlich nicht absichtlich Bestandteile des Endprodukts werden und waren wahrscheinlich auch nicht „notwendig für die Funktionalität des Produkts“, sondern sind nur als Rückstände des Herstellungsprozesses vorhanden. In vielen Fällen wird der Hersteller versucht haben, die 3TG-Mineralien zu entfernen oder den Verbrauch derselben während des Herstellungsprozesses zu ermöglichen, jedoch bleibt eine bestimmte Menge der 3TG-Mineralien zurück. Sollte das 3TG-Mineral, das im Herstellungsprozess verwendet wird, während dieses Prozesses vollständig eliminiert werden, müsste die Antwort auf diese Frage „Nein“ lauten. 
Diese Frage muss für jedes 3TG beantwortet werden. Gültige Antworten auf diese Frage sind entweder „Ja“ oder „Nein“. Diese Frage muss beantwortet werden. 
</t>
  </si>
  <si>
    <t xml:space="preserve">2. Esta es la segunda de dos preguntas cuya respuesta se usa para determinar si el 3TG se encuentra dentro del enfoque de los requerimientos del informe de minerales en conflicto como se describe en las reglas finales de la SEC para determinar si un 3TG es "necesario para la fabricación" de un producto.  Esta pregunta es separada e independiente de la pregunta y la respuesta de la pregunta 1.  Se pretende que este cuestionario identifique los 3TG que se utilizan intencionalmente en el proceso de fabricación de un producto y en donde cierta cantidad del 3TG permanece en el producto terminado.  Probablemente estos 3TG no fueron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utilizado durante el proceso de fabricación se elimina completamente durante ese proceso, la respuesta a esta pregunta sería "no".
 Se debe responder esta pregunta para cada 3TG.  Las respuestas válidas para esta pregunta son "sí" o "no". Esta pregunta es obligatoria. 
</t>
  </si>
  <si>
    <t xml:space="preserve">2.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produzione” di un prodotto. Questa domanda è separata e indipendente dalla domanda e dalla risposta alla domanda 1. Questo quesito ha lo scopo di individuare i metalli di conflitto che vengono deliberatamente utilizzati nel processo di fabbricazione di un prodotto e dove rimangono residui dei metalli di conflitto nel prodotto finito. Questi metalli di conflitto probabilmente non erano destinati a diventare parte del prodotto finale, né sono probabilmente “necessari alla funzionalità” del prodotto, ma sono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utilizzato durante il processo di fabbricazione venisse completamente eliminato durante tale processo, la risposta a questa domanda dovrebbe essere “no”.
La risposta a questa domanda deve essere fornita per ogni metallo di conflitto. Le risposte valide a questa domanda sono “sì” o “no”. Questa domanda è obbligatoria. 
</t>
  </si>
  <si>
    <t xml:space="preserve">2. Bu, bir ürünün “üretimi için bir 3TG'nin gerekli olup olmadığını” tespit edilmesine ilişkin SEC nihai kurallarında açıklanan şekilde, yanıtın 3TG'nin ihtilaf konusu maden raporlama gereksinimleri kapsamında olup olmadığını tespit etmek için kullanıldığı iki sorunun ikincisidir.  Bu soru, sorudan ve 1. soruya verilen yanıttan ayrı ve bağımsızdır.  Bu sorgu, bir ürünün üretim sürecinde bilerek kullanlan 3TG'leri ve bitmemiş üründe 3TG miktarının bulunduğunu belirlemeyi tasarlamaktadır.  Bu 3TG'lerin son ürünün bir parçası olması amaçlanmamakta ya da bunların “ürünün işlevselliği için gerekli” olduğu düşünülmemekte ancak bunlar imalat sürecinin kalıntıları olarak üründe mevcut bulunmaktadır.  Pek çok durumda, üretici üretim süreci esnasında 3TG'nin tüketimini sona erdirmeye veya kolaylaştırmaya çalışmış olabilir, ancak bir kısım 3TG kalır.  Üretim süreci esnasında kullanılan 3TG'nin söz konusu süreçte tamamen kaldırılması halinde, bu sorunun yanıtı “hayır” olmalıdır.
Bu soru, her bir 3TG için yanıtlanacaktır. Bu soruya yönelik geçerli yanıtlar “evet” veya “hayır”dır. Bu soru zorunludur. 
</t>
  </si>
  <si>
    <t xml:space="preserve">13. 矿场名称-此字段可让公司为冶炼厂正在使用的实际矿场取名。如果已知实际矿场的名称，请输入该名称。如果冶炼厂的所有原料均来自回收料或报废料资源，则输入“回收料”或“报废料”以取代矿场名称，并在 P 列回答“是”。
“根据 CFSI 确认 RCOI”可能是该问题的一个可以接受的回答。
</t>
  </si>
  <si>
    <t xml:space="preserve">13. 鉱山名－この欄で企業は、精錬業者が使用している実際の鉱山を記載できます。判明している場合は実際の鉱山名を記入してください。精錬業者が原料の100%をリサイクル業者またはスクラップサプライヤーから調達している場合は、鉱山名の代わりに「Recycled（リサイクル業者）」または「Scrap（スクラップサプライヤー）」と記入し、P列に「Yes（はい）」と回答してください。
この質問では「RCOI confirmed as per CFSI（CFSIにより確認されたRCOI）」と回答することもできます。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</si>
  <si>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
"CFSI에 따라 확인된 RCOI"는 이 질문의 대답으로 인정될 수 있습니다.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</si>
  <si>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CFSI » peut constituer une réponse acceptable à cette question.
</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</si>
  <si>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CFSI” pode ser uma resposta aceitável para esta pergunta.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</si>
  <si>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CFSI“ kann eine akzeptable Antwort auf die Frage sein.
</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</si>
  <si>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CFSI" (RCOI confirmado por CFSI) puede ser una respuesta aceptable a esta pregunta. 
</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</si>
  <si>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CFSI” costituisce una risposta accettabile a questa domanda.
</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</si>
  <si>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”CFSI uyarınca onaylanan RCOI” bu soruya kabul edilebilir bir yanıt olabilir.
</t>
  </si>
  <si>
    <t xml:space="preserve">14. 矿场地点（国家）-这是可自由输入文字的字段，可让公司注明冶炼厂正在使用的矿场地点。请输入矿场所在国家。如果原产国未知，则输入“不知道”。如果冶炼厂的所有原料均来自回收料或报废料资源，则输入“回收料”或“报废料”以取代原产国。此字段自由选择填写。
“根据 CFSI 确认 RCOI”可能是该问题的一个可以接受的回答。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</si>
  <si>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
この質問では「RCOI confirmed as per CFSI（CFSIにより確認されたRCOI）」と回答することもできます。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</si>
  <si>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
"CFSI에 따라 확인된 RCOI"는 이 질문의 대답으로 인정될 수 있습니다.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</si>
  <si>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CFSI » peut constituer une réponse acceptable à cette question.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</si>
  <si>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CFSI” pode ser uma resposta aceitável para esta pergunta.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</si>
  <si>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CFSI“ kann eine akzeptable Antwort auf die Frage sein.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</si>
  <si>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CFSI" (RCOI confirmado por CFSI) puede ser una respuesta aceptable a esta pregunta.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</si>
  <si>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CFSI” costituisce una risposta accettabile a questa domanda.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</si>
  <si>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”CFSI uyarınca onaylanan RCOI” bu soruya yönelik kabul edilebilir bir yanıt olabilir.
</t>
  </si>
  <si>
    <t>3) 贵公司供应链中的任何冶炼厂是否从所指明的国家采购 3TG？ （SEC 术语，参见定义选项卡）</t>
  </si>
  <si>
    <t>3）御社サプライチェーン内の製錬業者のいずれかが、対象国を3TGの原産地としていますか？（SEC用語。定義タブを参照）</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</si>
  <si>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</si>
  <si>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</si>
  <si>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</si>
  <si>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</si>
  <si>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</si>
  <si>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</si>
  <si>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</si>
  <si>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</si>
  <si>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InstructionsA52</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</si>
  <si>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This response to this question serves to exclude any trace level contaminants such as tin in steel.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</si>
  <si>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5)御社は全ての関連サプライヤーから、各3TGに関するデータ／情報を受け取っていますか？</t>
  </si>
  <si>
    <t>Power Resources Ltd.</t>
  </si>
  <si>
    <t xml:space="preserve">2. This is the second of two questions for which the response is used to determine whether the 3TG is within the scope of conflict minerals reporting requirements as described in the SEC’s final rules regarding the determination if a 3TG is “necessary to the production” of a product.  This question is separate and independent from the question and response to question 1.  This query is intended to identify 3TGs which are intentionally used in the manufacturing process of a product and where some amount of the 3TG remains in the finished product.  These 3TGs likely were not intended to become part of the final product nor are they likely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used during the manufacturing process, be completely removed during that process, the response to this question would be “no."
This question shall be answered for each 3TG. Valid answers to this question are either "yes" or "no". This question is mandatory. </t>
  </si>
  <si>
    <t>CFSI website: (www.conflictfreesourcing.org)
Training and guidance, template, Conflict-Free Smelter Program compliant smelter list.</t>
  </si>
  <si>
    <t>C. Please answer “Yes” or “No”.  Provide any comments if necessary.  See Definitions worksheet for definition of "DRC conflict-free".</t>
  </si>
  <si>
    <t xml:space="preserve">Note:  Entries with (*) are mandatory fields. </t>
  </si>
  <si>
    <t>z</t>
  </si>
  <si>
    <t>Ōita</t>
  </si>
  <si>
    <t>2. Metal (*)   -   Use the pull down menu to select the metal for which you are entering smelter information.  This field is mandatory.</t>
  </si>
  <si>
    <t>4. Smelter Name (*)- Fill in smelter name if you selected "Smelter Not Listed" in column C.  This field will auto-populate when a smelter name in selected in Column C.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</si>
  <si>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</si>
  <si>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</si>
  <si>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</si>
  <si>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</si>
  <si>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</si>
  <si>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10.. Smelter Location: State/Province, if applicable – Provide the state or province where the smelter is located. This field is optional.</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</si>
  <si>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</si>
  <si>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12. Smelter Contact Email – Fill in the email address of the Smelter Facility contact person who was identified as the Smelter Contact Name.  Example: John.Smith@SmelterXXX.com.  Please review the instructions for Smelter Contact Name before completing this field.</t>
  </si>
  <si>
    <t>17. 注释 - 用自由的格式的文字栏来输入任何有关冶炼厂的意见。例如：冶炼厂正在被YYY公司收购</t>
  </si>
  <si>
    <r>
      <t>21. 金属（</t>
    </r>
    <r>
      <rPr>
        <vertAlign val="superscript"/>
        <sz val="11"/>
        <rFont val="Calibri"/>
        <family val="2"/>
      </rPr>
      <t>*</t>
    </r>
    <r>
      <rPr>
        <sz val="11"/>
        <rFont val="Calibri"/>
        <family val="2"/>
      </rPr>
      <t xml:space="preserve">）- 在下拉菜单中选择正在录入信息的冶炼厂所提炼的金属。 </t>
    </r>
  </si>
  <si>
    <t>2. 金属(*) － ドロップダウンメニューを使用して、製錬業者情報を入力する該当金属を選択してください。この欄は必須です。</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</si>
  <si>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</si>
  <si>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</si>
  <si>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</si>
  <si>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</si>
  <si>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r>
      <t>2.- Metal (*)   -   Use el menú de opciones para seleccionar el metal para el cual estas capturando la i</t>
    </r>
    <r>
      <rPr>
        <sz val="11"/>
        <rFont val="Calibri"/>
        <family val="2"/>
      </rPr>
      <t>nformación del fundidor. Este campo es obligatorio.</t>
    </r>
  </si>
  <si>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</si>
  <si>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</si>
  <si>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4. İzabe Tesisi Adı (*) - C Sütununda "İzabe Tesisi Listelenmemiş" öğesini seçtiyseniz, bir izabe tesisi adı girin. Bu alan, C Sütununda bir izabe tesisi adı seçildiğinde otomatik olarak doldurulacaktır. Bu alanın doldurulması zorunludur.</t>
  </si>
  <si>
    <t>4. Nome della fonderia (*) -  Inserire il nome della fonderia se avete selezionato " fonderia non presente" nella colonna C. Questo campo verrà popolato automaticamente quando verrà inserito il nome dell fonderia nella colonna C.  Questo campo è obbligatorio.</t>
  </si>
  <si>
    <t>4. Nombre del fundidor (*)- Proporcione el nombre del fundidor si seleccionaste " Fundidor no listado" en la columna C. Este campo se llenara automáticamente cuando un nombre de fundidor es seleccionado en la columna C. Este campo es obligatorio.</t>
  </si>
  <si>
    <r>
      <t>4. 冶炼厂名称（</t>
    </r>
    <r>
      <rPr>
        <vertAlign val="superscript"/>
        <sz val="11"/>
        <rFont val="Calibri"/>
        <family val="2"/>
      </rPr>
      <t>*</t>
    </r>
    <r>
      <rPr>
        <sz val="11"/>
        <rFont val="Calibri"/>
        <family val="2"/>
      </rPr>
      <t>）- 当选择C列中的冶炼厂名称时此栏会自动填入。 如你选择C列中的“冶炼厂没列出”则请填入冶炼厂名称。              此栏必须填写。</t>
    </r>
  </si>
  <si>
    <t>4. 製錬業者名(*)　－　C列で「Smelter Not Listed（製錬業者が表に含まれていない）」を選択した場合、製錬業者名を記入してください。C列で製錬業者名を選択した場合には、この欄は自動入力されます。この欄は必須です。</t>
  </si>
  <si>
    <t>4. 표준 제련소 이름 (*) - 'C'열에 '나열되지 제련소'를 선택한 경우, 제련소 이름을 기입하시오.  'C'열에 제련소 이름을 선택한 경우에는 이필드가 자동으로 채워집니다.  이 필드는 필수입니다.</t>
  </si>
  <si>
    <t>4. Nom de la fonderie (*) - Saisissez le nom de la fonderie si vous avez sélectionné 'fonderie non répertoriée' dans la colonne C. Ce champ est automatiquement renseigné lorsqu'un nom de fonderie est sélectionné dans la colonne C. Ce champ est obligatoire.</t>
  </si>
  <si>
    <t>4. Nome da Fundição (*) - Preencher o nome da fundição se selecionou "Fundição não listada" na coluna C. Este campo irá replicar-se automaticamente quando o nome de uma fundição for selecionado na coluna C. Este campo é obrigatório.</t>
  </si>
  <si>
    <t>4. Schmelzer Name ( * ) - Füllen Sie den Namen des Schmelzers in Spalte C ein, wenn Sie  "Schmelzer nicht aufgelistet" ausgewählt haben.  Dieses Feld wird automatisch ausgefüllt, wenn ein Schmelzer in Spalte C ausgewählt wurde. Dies ist ein Pflichteingabefeld.</t>
  </si>
  <si>
    <r>
      <rPr>
        <sz val="11"/>
        <rFont val="Calibri"/>
        <family val="2"/>
      </rPr>
      <t>5. 冶炼厂国家（</t>
    </r>
    <r>
      <rPr>
        <vertAlign val="superscript"/>
        <sz val="11"/>
        <rFont val="Calibri"/>
        <family val="2"/>
      </rPr>
      <t>*</t>
    </r>
    <r>
      <rPr>
        <sz val="11"/>
        <rFont val="Calibri"/>
        <family val="2"/>
      </rPr>
      <t>）- 当选择C列中的冶炼厂名称时此栏会自动填入。如你选择C列中的“冶炼厂没列出”则请在下拉菜单中选择冶炼厂所在国家。                                               此栏必须填写。</t>
    </r>
  </si>
  <si>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</si>
  <si>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</si>
  <si>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</si>
  <si>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</si>
  <si>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</si>
  <si>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</si>
  <si>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</si>
  <si>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</si>
  <si>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 xml:space="preserve">6. 冶炼厂识别 - 依据冶炼厂和精炼厂识别系统每一冶炼厂或精炼厂均有一独一无二的标识。 相信会有一间冶炼厂或一间精炼厂存在多个名称的情况出现。 因此，唯一的冶炼厂标识能将其它名称和别名进行统一。 </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</si>
  <si>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</si>
  <si>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</si>
  <si>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</si>
  <si>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</si>
  <si>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</si>
  <si>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</si>
  <si>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</si>
  <si>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</si>
  <si>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 xml:space="preserve">7. 冶炼厂识别号码 - F列包括所有的冶炼厂识别号码。 如果在C列中选出冶炼厂名称，此栏会自动填入。 </t>
  </si>
  <si>
    <t>7.製錬業者識別番号の発行元　－　これはF列に入力された製錬業者識別番号の発行元です。ドロップダウンボックスを使ってC列に製錬業者名を選択すると、この欄は自動入力されます。</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</si>
  <si>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</si>
  <si>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</si>
  <si>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</si>
  <si>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</si>
  <si>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</si>
  <si>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</si>
  <si>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</si>
  <si>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製錬業者所在地：番地　－　製錬所の所在する番地を記入してください。この欄は任意記入欄です。</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</si>
  <si>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</si>
  <si>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</si>
  <si>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</si>
  <si>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</si>
  <si>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</si>
  <si>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</si>
  <si>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</si>
  <si>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製錬業者所在地：市　－　製錬所の所在する市を記入してください。この欄は任意記入欄です。</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</si>
  <si>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</si>
  <si>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</si>
  <si>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</si>
  <si>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</si>
  <si>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</si>
  <si>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</si>
  <si>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</si>
  <si>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製錬業者所在地： 州／県／省（該当する場合のみ回答）　－　製錬所の所在する州又は県を記入してください。この欄は任意記入欄です。</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</si>
  <si>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</si>
  <si>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</si>
  <si>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</si>
  <si>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</si>
  <si>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</si>
  <si>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</si>
  <si>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</si>
  <si>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</si>
  <si>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</si>
  <si>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</si>
  <si>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</si>
  <si>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</si>
  <si>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</si>
  <si>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</si>
  <si>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8. 冶炼厂所在街道 - 提供冶炼厂所在街道的名称。此栏自由选择填写。</t>
  </si>
  <si>
    <t>9. 冶炼厂所在城市 - 提供冶炼厂所在城市的名称。此栏自由选择填写。</t>
  </si>
  <si>
    <t>10. 冶炼厂地点： 州/省（如适用）- 提供冶炼厂所在的州/省。此栏自由选择填写。</t>
  </si>
  <si>
    <r>
      <t xml:space="preserve">11. 冶炼厂联系人名称 - 冲突矿产申报模板（CMRT）在所要求到的申报人的供应链中各间公司统一使用从而确保各公司都符合经济合作与发展组织（OECD）针对“责任供应链中来自受冲突影响地区及高风险地区的矿物”所编写的审查核定指南（OECD指南）的要求，和符合美国证劵交易所就冲突矿产问题公布的最终规则。       </t>
    </r>
    <r>
      <rPr>
        <sz val="11"/>
        <rFont val="Calibri"/>
        <family val="2"/>
      </rPr>
      <t xml:space="preserve">.                                        如果在统一使用此申报模板中，所在的国家有保护个人信息的法律法规，而填写个人联系信息会有可能触犯法律法规的情况时，会建议申报公司在填写“冶炼厂联系名称”和“冶炼厂联系电邮地址”列时，先征得联系人本人同意公开其联系信息。                                   。                                      如果申报人已获得公开联系信息的授权信息， 请将输入与之合作的冶炼厂的联系人姓名。 </t>
    </r>
  </si>
  <si>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この情報を共有する許可を得た場合、御社が連絡をとっている製錬業者担当者名を記入してください。
</t>
  </si>
  <si>
    <t xml:space="preserve">12. 冶炼厂联系电邮地址 - 填入被确认为冶炼厂联系人的电邮地址作为冶炼厂联系信息。 例如： John.Smith@SmelterXXX.com。         请在填写此栏前阅读冶炼厂联系名称指引。 </t>
  </si>
  <si>
    <t>12. 製錬業者連絡先電子メール　－　上記製錬施設連絡先担当者のメールアドレスを記入してください。
例：John.Smith@SmelterXXX.com 　この欄を記入する前に、「製錬業者連絡先担当者名」の説明を確認してください。</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</si>
  <si>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</si>
  <si>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</si>
  <si>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</si>
  <si>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</si>
  <si>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</si>
  <si>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</si>
  <si>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</si>
  <si>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
The CMRT was designed for downstream companies to disclose information about their supply chains up to but not including the smelter.  If you are a 3TG smelter or refiner, in accordance with the CFSP protocols, we recommend you enter your own name in the smelter list tab.
When filling out the form, none of the cell entries should start will "=" or "#."</t>
  </si>
  <si>
    <t>Mandatory fields are noted with an asterisk (*).</t>
  </si>
  <si>
    <t>TO BEGIN:</t>
  </si>
  <si>
    <t>1. Smelter Identification Input Column - If you know the Smelter Identification Number, input the number in Column A (columns B, C, D, E, F, G, I, and J will auto-populate).  Column A does not autopopulate.</t>
  </si>
  <si>
    <t xml:space="preserve">
Option A: If you know the Smelter Identification Number, input the number in Column A (columns B, C, D, E, F, G, I, and J will auto-populate).
Option B:  If you have a Metal and Smelter Reference List name combination, complete the following steps:
Step 1. Select Metal in column B
Step 2. Select from dropdown in column C (wrong combination will trigger RED color)
Step 3. If dropdown selection is "Smelter Not Listed" complete columns D &amp; E
Step 4. Enter all available smelter information in columns H thru P
Mandatory fields are noted with an asterisk (*).
NOTE: A combination of Options A and B can be used to complete the Smelter List tab.  Do not alter autopopulated cells.  All errors in the Smelter Reference List should be reported to CFSI by contacting info@conflictfreesmelter.org.
</t>
  </si>
  <si>
    <t>Smelter Identification Number Input Column</t>
  </si>
  <si>
    <t>3. Smelter Reference List(*)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</si>
  <si>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1. 冶炼厂识别输入列－如果您知道冶炼厂识别号码，则在 A 列输入号码（B、C、D、E、F、G、I 和 J 列将自动填入）。A 列不会自动填入。</t>
  </si>
  <si>
    <t>3. 冶炼厂参考清单 (*)－在下拉菜单中选择。清单列出了所有直到发布此申报模板时已知的冶炼厂。如果冶炼厂不在清单中时请选择‘冶炼厂没列出’。出现这种情况时请将该冶炼厂的名称输入 D 列。如果你不知道冶炼厂的名称或地点，请选择‘冶炼厂尚未被识别’。对于这个选项，D 和 E 列将会自动填入‘未知’。此栏必须填写。</t>
  </si>
  <si>
    <t>必填字段以星号 (*) 表示。</t>
  </si>
  <si>
    <t>冶炼厂识别号码输入列</t>
  </si>
  <si>
    <t>首先：</t>
  </si>
  <si>
    <t xml:space="preserve">选项 A：如果您有冶炼厂识别号码，请在 A 列输入号码（B、C、D、E、F、G、I 和 J 列将自动填入）。
选项 B：如果您有金属和冶炼厂参考清单名称组合，则完成以下步骤：
步骤 1. 选择 B 列中的金属
步骤 2. 从 C 列的下拉菜单中选择（错误组合将触发红色）
步骤 3. 如果从下拉菜单中选择“未列出的冶炼厂”，则填写 D 列和 E 列
步骤 4. 在 H 列至 P 列输入所有可用的冶炼厂信息
必填字段以星号 (*) 表示。
注意：选项 A 和 B 的组合可被用于填写冶炼厂清单选项卡。请勿更改自动填写的单元格。应通过联系 info@conflictfreesmelter.org，向 CFSI 报告冶炼厂参考清单中的所有错误。
</t>
  </si>
  <si>
    <t>1. 製錬業者識別番号の入力列－製錬業者識別番号が分かる場合は、その番号をA列に入力してください（B列、C列、D列、E列、F列、G列、I列、およびJ列は自動入力されます）。A列は自動入力されません。</t>
  </si>
  <si>
    <t>3. 製錬業者参照表（*）－ドロップダウンメニューから選択。ここに、テンプレート発行日時点の既知の製錬業者名が列記されています。製錬業者がここにない場合、「Smelter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製錬業者が表に含まれていない）」を選択してください。これを選択すると、製錬業者名をＤ列に記入できるようになります。この欄は必須です。</t>
  </si>
  <si>
    <t>必須項目は（*）で表示。</t>
  </si>
  <si>
    <t>製錬業者識別番号の入力列</t>
  </si>
  <si>
    <r>
      <t>開始するには</t>
    </r>
    <r>
      <rPr>
        <b/>
        <sz val="11"/>
        <rFont val="Verdana"/>
        <family val="2"/>
      </rPr>
      <t xml:space="preserve">
</t>
    </r>
  </si>
  <si>
    <t xml:space="preserve">オプションA：製錬業者識別番号が分かる場合は、その番号をA列に入力してください（B列、C列、D列、E列、F列、G列、I列、およびJ列は自動入力されます）。
オプションB：金属と製錬業者参照表にある名前の組み合わせが分かる場合は、以下のステップを行ってください。
ステップ1. B列で金属を選択
ステップ2. C列のドロップダウンメニューで精錬業者名を選択（組み合わせが間違っている場合は赤色で表示）
ステップ3. ドロップダウンメニューで「Smelter Not Listed（製錬業者が表に含まれていない）」を選択した場合は、D列とE列に記入
ステップ4. 入手可能なすべての精錬業者情報をH列～P列に記入
必須項目は（*）で表示。
注：オプションAとオプションBの組み合わせを使用して、「Smelter List（製錬業者リスト）」のタブを入力できます。自動入力されたセルは変更しないでください。製錬業者参照表のすべてのエラーは、info@conflictfreesmelter.orgを使用してCFSIに報告してください。
</t>
  </si>
  <si>
    <t xml:space="preserve">1. 제련소 ID 입력 열 – 제련소 ID 번호를 아는 경우 A열에 번호를 입력합니다(B, C, D, E, F, G, I 및 J열은 자동으로 입력됨). A열은 자동으로 입력되지 않습니다. </t>
  </si>
  <si>
    <t xml:space="preserve">3. 제련소 참조 목록(Smelter Reference List)(*) – 드롭다운 메뉴에서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필드는 필수 사항입니다. </t>
  </si>
  <si>
    <r>
      <t>필수</t>
    </r>
    <r>
      <rPr>
        <sz val="11"/>
        <rFont val="Calibri"/>
        <family val="2"/>
      </rPr>
      <t xml:space="preserve"> </t>
    </r>
    <r>
      <rPr>
        <sz val="11"/>
        <rFont val="Batang"/>
        <family val="1"/>
      </rPr>
      <t>필드는</t>
    </r>
    <r>
      <rPr>
        <sz val="11"/>
        <rFont val="Calibri"/>
        <family val="2"/>
      </rPr>
      <t xml:space="preserve"> </t>
    </r>
    <r>
      <rPr>
        <sz val="11"/>
        <rFont val="Batang"/>
        <family val="1"/>
      </rPr>
      <t>별표</t>
    </r>
    <r>
      <rPr>
        <sz val="11"/>
        <rFont val="Calibri"/>
        <family val="2"/>
      </rPr>
      <t>(*)</t>
    </r>
    <r>
      <rPr>
        <sz val="11"/>
        <rFont val="Batang"/>
        <family val="1"/>
      </rPr>
      <t>로</t>
    </r>
    <r>
      <rPr>
        <sz val="11"/>
        <rFont val="Calibri"/>
        <family val="2"/>
      </rPr>
      <t xml:space="preserve"> </t>
    </r>
    <r>
      <rPr>
        <sz val="11"/>
        <rFont val="Batang"/>
        <family val="1"/>
      </rPr>
      <t>표시됩니다</t>
    </r>
    <r>
      <rPr>
        <sz val="11"/>
        <rFont val="Calibri"/>
        <family val="2"/>
      </rPr>
      <t xml:space="preserve">. </t>
    </r>
  </si>
  <si>
    <t>제련소 ID 번호 입력 열</t>
  </si>
  <si>
    <t xml:space="preserve">시작하려면:
</t>
  </si>
  <si>
    <t xml:space="preserve">옵션 A: 제련소 ID 번호가 있는 경우 A열에 번호를 입력합니다(B, C, D, E, F, G, I 및 J열은 자동으로 입력됨). 
옵션 B:  금속 및 제련소 참조 목록(Smelter Reference List) 이름 조합이 있는 경우 다음 단계를 완료합니다. 
단계 1. B열에서 금속을 선택합니다. 
단계 2. C열의 드롭다운 메뉴에서 선택합니다(조합이 바르지 않을 경우 적색이 나타남). 
단계 3. 드롭다운 메뉴에서 “제련소명 없음(Smelter Not Listed)”을 선택할 경우, D 및 E열을 작성합니다. 
단계 4. H ~ P열에 사용 가능한 모든 제련소 정보를 입력합니다. 
필수 필드는 별표(*)로 표시됩니다. 
참고: 옵션 A 및 B의 조합은 제련소 목록(Smelter List) 탭을 작성하는 데 사용할 수 있습니다. 자동으로 입력된 셀을 변경하지 마십시오. 제련소 참조 목록(Smelter Reference List)의 모든 오류는 info@conflictfreesmelter.org로 연락하여 CFSI에 보고해야 합니다. 
</t>
  </si>
  <si>
    <t>1. Colonne d’entrée de l’identification de la fonderie. Si vous connaissez le numéro d’identification de la fonderie, saisissez-le dans la colonne A (les colonnes B, C, D, E, F, G, I et J se rempliront automatiquement). La colonne A ne se remplit pas automatiquement.</t>
  </si>
  <si>
    <t>3. Liste de référence des fonderies (*) - Sélectionnez dans la liste déroulante.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</si>
  <si>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Les champs obligatoires sont indiqués par un astérisque (*).</t>
  </si>
  <si>
    <t>Colonne de saisie du numéro d’identification de la fonderie</t>
  </si>
  <si>
    <t>POUR COMMENCER :</t>
  </si>
  <si>
    <t xml:space="preserve">Option A : Si vous connaissez le numéro d’identification de la fonderie, saisissez-le dans la colonne A (les colonnes B, C, D, E, F, G, I et J se rempliront automatiquement).
Option B : Si vous connaissez une combinaison métal et fonderie figurant dans la liste de référence des fonderies, effectuez les étapes suivantes :
Étape 1. Sélectionnez le métal dans la colonne B 
Étape 2. Sélectionnez dans la liste déroulante de la colonne C (une mauvaise combinaison déclenche la couleur ROUGE)
Étape 3. Si la sélection de la liste déroulante est « La fonderie ne figure pas dans la liste », remplissez les colonnes D et E
Étape 4. Saisissez toutes les informations disponibles sur la fonderie dans les colonnes H à P
Les champs obligatoires sont indiqués par un astérisque (*).
REMARQUE : Une combinaison des options A et B peut être utilisée pour remplir l’onglet Liste des fonderies. Ne modifiez pas les cellules remplies automatiquement. Toutes les erreurs figurant dans la liste de référence des fonderies doivent être signalées à la CFSI en contactant info@conflictfreesmelter.org.
</t>
  </si>
  <si>
    <t>1. Coluna de entrada de identificação de fundição - se souber o número de identificação de fundição, coloque-o na coluna A (as colunas B, C, D, E, F, G, I e J são de preenchimento automático).  A coluna A não preenche automaticamente.</t>
  </si>
  <si>
    <t>3. Lista de referência de fundições(*) - selecione na lista suspensa.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</si>
  <si>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Campos obrigatórios estão marcados com um asterisco (*).</t>
  </si>
  <si>
    <t>Coluna de entrada do número de identificação da fundição</t>
  </si>
  <si>
    <t>PARA INICIAR:</t>
  </si>
  <si>
    <t xml:space="preserve">Opção A: Se tiver um número de identificação de fundição, coloque-o na coluna A (as colunas B, C, D, E, F, G, I e J são de preenchimento automático).
Opção B:  Se tiver uma combinação de nomes da Lista de referência de fundições e Metal, execute as seguintes etapas:
Etapa 1. Selecione Metal na coluna B
Etapa 2. Selecione da lista suspensa na coluna C (a combinação errada acionará a cor VERMELHA)
Etapa 3. Se a seleção da lista suspensa for "Fundição não listada", preencha as colunas D e E
Etapa 4. Digite todas as informações disponíveis da fundição nas colunas H até P
Campos obrigatórios estão marcados com um asterisco (*).
OBSERVAÇÃO: É possível usar uma combinação das Opções A e B para preencher a guia Lista de fundições.  Não altere as células de preenchimento automático.  Todos os erros na Lista de referência de fundições devem ser relatados à CFSI pelo e-mail info@conflictfreesmelter.org."
</t>
  </si>
  <si>
    <t>1. Eingabespalte Schmelzofenidentifizierung – Wenn Sie die Schmelzofenidentifizierungsnummer kennen, geben Sie die Nummer in Spalte A ein (Spalten B, C, D, E, F, G, I und J füllen sich automatisch aus).  Spalte A füllt sich nicht automatisch aus.</t>
  </si>
  <si>
    <t>3. Schmelzöfen-Referenzliste(*) – Aus dem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</si>
  <si>
    <t>Pflichtfelder sind mit einem Sternchen (*) gekennzeichnet.</t>
  </si>
  <si>
    <t xml:space="preserve">Eingabespalte Schmelzofenidentifizierungsnummer </t>
  </si>
  <si>
    <t>UM ZU BEGINNEN:</t>
  </si>
  <si>
    <t xml:space="preserve">Option A: Wenn Sie eine Schmelzofenidentifizierungsnummer haben, geben Sie die Nummer in Spalte A ein (Spalten B, C, D, E, F, G, I und J füllen sich automatisch aus).
Option B:  Falls Sie eine Metall- und Schmelzöfen-Referenzlistennamenskombination haben, führen Sie die folgenden Schritte aus:
Schritt 1. Wählen Sie das Metall in Spalte B aus.
Schritt 2. Wählen Sie aus dem Dropdown-Menü in Spalte C (die falsche Kombination löst die Farbe ROT aus)
Schritt 3. Wenn die Auswahl aus dem Dropdown-Menü „Schmelzofen nicht aufgeführt“ lautet, vervollständigen Sie Spalten D und E
Schritt 4. Geben Sie alle verfügbaren Schmelzofeninformationen in die Spalten H bis P ein
Pflichtfelder sind mit einem Sternchen (*) gekennzeichnet.
HINWEIS: Eine Kombination der Optionen A und B kann zur Vervollständigung des Schmelzöfenreiters verwendet werden.  Ändern Sie keine automatisch ausgefüllten Felder.  Alle Fehler in der Schmelzöfen-Referenzliste sollten über info@conflictfreesmelter.org an CSFI gemeldet werden.“
</t>
  </si>
  <si>
    <t>1. Columna para ingresar la identificación del fundidor: si conoce el número de identificación del fundidor, ingréselo en la columna A (las columnas B, C, D, E, F, G, I y J se completarán automáticamente). La columna A no se completa en forma automática.</t>
  </si>
  <si>
    <t xml:space="preserve">3. Lista de referencia del fundidor(*): seleccione una opción de la lista desplegable. Esta es la lista de fundidores conocidos a la fecha de publicación de la plantilla. Si el fundidor no aparece, seleccione la opción “Smelter Not Listed” (Fundidor no registrado). Esto le permitirá ingresar el nombre del fundidor en la columna D. Si no conoce el nombre ni la ubicación del fundidor, seleccione la opción "Smelter Not Yet Identified" (Fundidor aún no identificado). Si selecciona esta opción, las columnas D y E se completarán con la palabra “unknown” (desconocido). Este campo es obligatorio.
 </t>
  </si>
  <si>
    <t>Los campos obligatorios están marcados con un asterisco (*).</t>
  </si>
  <si>
    <t>Columna para ingresar el número de identificación del fundidor</t>
  </si>
  <si>
    <t>PARA COMENZAR:</t>
  </si>
  <si>
    <t xml:space="preserve">Opción A: Si conoce el número de identificación del fundidor, ingréselo en la columna A (las columnas B, C, D, E, F, G, I y J se completarán automáticamente).
Opción B: Si tiene un nombre combinado de la Lista de referencia de fundidores y metales, complete los siguientes pasos:
Paso 1. Seleccione Metal en la columna B.
Paso 2. Seleccione una opción de la lista desplegable de la columna C (una combinación errónea activará el color ROJO).
Paso 3. Si la selección de la lista desplegable es “Smelter Not Listed” (Fundidor no registrado), complete las columnas D y E.
Paso 4. Ingrese toda la información disponible sobre el fundidor en las columnas H a P.
Los campos obligatorios están marcados con un asterisco (*).
NOTA: Se puede usar una combinación de las Opciones A y B para completar la pestaña Smelter List (Lista de fudidores). No haga cambios en las celdas que se llenen automáticamente. Todos los errores de la Lista de referencia de fundidores deben informarse a la Iniciativa de Suministro Sin Conflicto (Conflict-Free Sourcing Initiative, CFSI) enviando un mensaje a info@conflictfreesmelter.org.
</t>
  </si>
  <si>
    <t>1. Colonna di immissione identificativo fonderia - Se si conosce il numero identificativo della fonderia, immetterlo nella colonna A (le colonne B, C, D, E, F, G, I e J verranno popolate automaticamente). La colonna A non viene popolata automaticamente.</t>
  </si>
  <si>
    <t>3. Lista dei riferimenti della fonderia(*)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</si>
  <si>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 campi obbligatori sono contrassegnati con un asterisco (*).</t>
  </si>
  <si>
    <t>Colonna di immissione numero di identificazione fonderia</t>
  </si>
  <si>
    <r>
      <t>PER INIZIARE:</t>
    </r>
    <r>
      <rPr>
        <b/>
        <sz val="11"/>
        <rFont val="Verdana"/>
        <family val="2"/>
      </rPr>
      <t xml:space="preserve">
</t>
    </r>
  </si>
  <si>
    <t xml:space="preserve">Opzione A: Se si dispone del numero di identificazione della fonderia, immetterlo nella colonna A (le colonne B, C, D, E, F, G, I e J verranno popolate automaticamente).
Opzione B:  Se si dispone della combinazione di nomi metallo e lista dei riferimenti della fonderia, procedere come indicato di seguito:
Fase 1. Selezionare il metallo nella colonna B
Fase 2. Selezionare dal menu a tendina nella colonna C (una combinazione errata verrà visualizzata con il colore ROSSO)
Fase 3. Se l’opzione selezionata nel menu a tendina è “Fonderia non presente” completare le colonne D ed E
Fase 4. Inserire tutti i dati disponibili sulla fonderia nelle colonne da H a P
I campi obbligatori sono contrassegnati con un asterisco (*).
NOTA: Per completare la scheda della lista delle fonderie è possibile utilizzare una combinazione delle Opzioni A e B. Non modificare le celle popolate automaticamente. Tutti gli errori presenti nella lista dei riferimenti della fonderia vanno segnalati al CFSI tramite l’indirizzo e-mail info@conflictfreesmelter.org”.
</t>
  </si>
  <si>
    <t>1. İzabe Tesisi Tanımlaması Giriş Sütunu - İzabe Tesisi Tanımlama Numarasını biliyorsanız A sütununa girin (B, C, D, E, F, G, I ve J sütunları otomatik olarak doldurulur).  A sütunu otomatik olarak doldurulmaz.</t>
  </si>
  <si>
    <t>3. İzabe Tesisi Referans Listesi(*) - Açılır menüden seçim yapın.  Bu, şablonun yayınlanma tarihi itibariyla bilinen izabe tesisi listesidir.  İzabe tesisi listelenmemişse, "İzabe Tesisi Listelenmemiş" ögesini seçin.  Bu, izabe tesisinin adını D sütununa girmeniz, sağlayacaktır. İzabe tesisinin adını veya konumunu bilmiyorsanız, "İzabe Tesisi Henüz Tanımlanmamış" ögesini seçin.  Bu seçenek için, D ve E sütunları otomatik olarak "bilinmiyor" şeklinde doldurulur.  Bu alanın doldurulması zorunludur.</t>
  </si>
  <si>
    <t>Doldurulması zorunlu alanlar yıldız imi (*) ile gösterilmiştir.</t>
  </si>
  <si>
    <t>İzabe Tesisi Tanımlama Numarası Giriş Sütunu</t>
  </si>
  <si>
    <t xml:space="preserve">BAŞLAMAK İÇİN:
</t>
  </si>
  <si>
    <t xml:space="preserve">A Seçeneği: İzabe Tesisi Tanımlama Numarasını biliyorsanız, A sütununa (B, C, D, E, F, G, I ve J sütunları otomatik olarak doldurulur) girin.
B Seçeneği:  Metal ve İzabe Tesisi Referans Listesi ad kombinasyonuna sahipseniz, aşağıdaki adımları tamamlayın:
1. Adım: B sütununda Metal ögesini seçin
2. Adım: C sütunundaki açılır menüden seçim yapın (yanlış kombinasyonlar KIRMIZI renkle gösterilecektir)
3. Adım: Açılır menüde "İzabe Tesisi Listelenmemiş" seçimi yapılmışsa, D ve E sütunlarını doldurun
4. Adım: Elinizdeki tüm izabe tesisi bilgilerini H ila P sütunlarına girin
Doldurulması zorunlu alanlar yıldız imi (*) ile gösterilmiştir.
NOT: İzabe Tesisi Listesi sekmesini doldurmak için, A ve B seçeneklerinin bir kombinasyonu kullanılabilir.  Otomatik doldurulan hücreleri değiştirmeyin.  İzabe Tesisi Referans Listesindeki tüm hatalar, info@conflictfreesmelter.org adresi yoluyla iletişim kurularak CFSI'ya bildirilmelidir.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</si>
  <si>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</si>
  <si>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</si>
  <si>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CONGO (DEMOCRATIC REPUBLIC OF THE)</t>
  </si>
  <si>
    <t>BOLIVIA (PLURINATIONAL STATE OF)</t>
  </si>
  <si>
    <t>KOREA (DEMOCRATIC PEOPLE'S REPUBLIC OF)</t>
  </si>
  <si>
    <t>KOREA (REPUBLIC OF)</t>
  </si>
  <si>
    <t>MACEDONIA (THE FORMER YUGOSLAV REPUBLIC OF)</t>
  </si>
  <si>
    <t>TAIWAN, PROVINCE OF CHINA</t>
  </si>
  <si>
    <t>UNITED KINGDOM OF GREAT BRITAIN AND NORTHERN IRELAND</t>
  </si>
  <si>
    <t>UNITED STATES OF AMERICA</t>
  </si>
  <si>
    <t>Revision 4.1a November 30, 2016</t>
  </si>
  <si>
    <t xml:space="preserve">3. This is a declaration that any portion of the 3TGs contained in a product or multiple products originates from the DRC or an adjoining country (covered countries). 
The answer to this query shall be "yes", "no", or "unknown". Substantiate a "Yes" answer in the comments section.
This question is mandatory for a specific metal if the response to Question 1 or 2 is “Yes” for that metal. </t>
  </si>
  <si>
    <t>3. 这是要申报存在于一种产品或多种产品中的 3TG 的任何部分的源产地是刚果民主共和国及其毗邻受管制国家。
以“是”、“否”或“不知道”来答复此问题。请在注释部分提供证明
如果对问题 1 或问题 2 就特定金属的答复为“是”，必须为该金属回答此问题。</t>
  </si>
  <si>
    <t>3.  これは、1つ又は複数の製品に含まれている3TGの一部がコンゴ民主共和国又は隣接国（対象国）から調達されていることの申告です。
「Yes（はい）」「No（いいえ）」又は「Unknown（不明）」で回答してください。「Yes（はい）」と回答した場合は、コメント欄に具体的に記入してください
この質問は、質問1又は2の回答が「Yes（はい）」の金属については必須となります。</t>
  </si>
  <si>
    <t>3. 이것은 한 제품이나 여러 제품들에 포함된 3TG의 일정 부분이 콩고공화국이나 그 인접국가(적용 국가들)로부터 유래된 것인지에 대한 신고입니다. 
이 질문에 대한 답은 "Yes", "No", 또는 "Unknown"이 되어야 합니다. "Yes"라고 대답한 경우 비고란에 구체적으로 기재하십시오
이 질문은 만일 특정 광물에 대한 질문1 또는 질문2의 답이 그 광물에 대해 "Yes"라면 필수 사항입니다.</t>
  </si>
  <si>
    <t>3. Il s’agit d’une déclaration selon laquelle une partie des 3TG contenue dans un ou plusieurs produits provient de la RDC ou d’un pays limitrophe (les pays couverts). 
La réponse à cette question doit être « oui », « non » ou « inconnu ». .Justifiez votre réponse affirmative dans la section des commentaires
Cette question est obligatoire pour un métal donné si la réponse à la question 1 ou 2 est « oui » pour ce métal.</t>
  </si>
  <si>
    <t>3. Esta é uma declaração de que qualquer parte dos minerais de conflito contidos em um produto ou em vários produtos tem origem na RDC ou em países vizinhos (países abrangidos). 
A resposta a esta pergunta deverá ser “Sim”, “Não” ou “Desconhecido”. Fundamente uma resposta “Sim” na área de comentários.
Esta pergunta é obrigatória para um metal específico se a resposta às perguntas 1 ou 2 for “Sim” para esse metal.</t>
  </si>
  <si>
    <t>3. Dies ist eine Erklärung, dass jedwede Menge der in einem Produkt oder in mehreren Produkten enthaltenen 3TG-Mineralien aus der Demokratischen Republik Kongo oder benachbarten Ländern stammt (umfasste Länder). 
Die Antwort auf diese Frage muss „Ja“ oder „Nein“ oder „Unbekannt“ lauten. Begründen Sie eine „Ja“-Antwort im Kommentarabschnitt
Diese Frage muss für ein bestimmtes Metall beantwortet werden, wenn die Antwort auf Frage 1 oder 2 „Ja“ für dieses Metall lautet.</t>
  </si>
  <si>
    <t xml:space="preserve">3.  Ésta es una declaración que menciona que cualquier parte de los 3TG contenidos en un producto o múltiples productos se originan del DRC o de un país contiguo (países cubiertos).  
La respuesta a esta pregunta debe ser "sí", "no" o "desconocido".  Confirme una respuesta afirmativa en la sección de comentarios
Esta pregunta es obligatoria para un metal específico si la respuesta a la Pregunta 1 o 2 es "sí" para ese metal. </t>
  </si>
  <si>
    <t>3. Questa è una dichiarazione che qualsiasi parte dei metalli di conflitto contenuta in uno o più prodotti deriva dalla DRC o paesi limitrofi (paesi interessati). 
La risposta a questa domanda può essere "sì", "no" o "sconosciuto". Motivare le risposte affermative (“Sì”) nella sezione dei commenti
Questa domanda è obbligatoria per un metallo specifico se la risposta alla domanda 1 o 2 è "Sì" relativamente a quel metallo.</t>
  </si>
  <si>
    <t>3. Bu, bir ya da birden fazla ürün içinde bulunan 3TG'lerin herhangi bir kısmının DKC veya komşu ülkelerinden (kapsam dahilindeki ülkelerden) geldiğine dair bir beyandır.  
Bu soruya "evet", "hayır" ya da "bilinmiyor" şeklinde yanıt verilmelidir. Verilen bir “Evet” yanıtının gerekçelerini Yorumlar bölümünde belirtin.
1 veya 2. soruya belirli bir metal için “Evet” yanıtı verilmişse, bu metal için bu soruya yanıt verilmesi zorunludur.</t>
  </si>
  <si>
    <t xml:space="preserve">The following list represents the CFSI's latest smelter name/alias information as of this templates release.  This list is updated frequently, and the most up-to-date version can be found on the CFSI website http://www.conflictfreesourcing.org/conflict-free-smelter-program/exports/cmrt-export/.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Names included in column B represent company names that are commonly recognized and reported by the supply chain for a particular smelter. These names may include former company names, alternate names, abbreviations, or other variations. Although the names may not be the CFSI Standard Smelter Name, the reference names are helpful to identify the smelter, which is listed under column C in the Smelter Reference List.
Column C is the list of the official standard smelter names, understood to be the legal names of the eligible smelters. The majority of smelters will have the same entry for both columns, however if the common name varies from the standard name, the variation is noted in Column B. </t>
  </si>
  <si>
    <t>Abington Reldan Metals, LLC</t>
  </si>
  <si>
    <t>CID002708</t>
  </si>
  <si>
    <t>Fairless Hills</t>
  </si>
  <si>
    <t>PA</t>
  </si>
  <si>
    <t>Degussa Sonne / Mond Goldhandel GmbH</t>
  </si>
  <si>
    <t>CID002867</t>
  </si>
  <si>
    <t>LinBao Gold Mining</t>
  </si>
  <si>
    <t>L'Orfebre S.A.</t>
  </si>
  <si>
    <t>CID002762</t>
  </si>
  <si>
    <t>Morris and Watson Gold Coast</t>
  </si>
  <si>
    <t>CID002866</t>
  </si>
  <si>
    <t>Pease &amp; Curren</t>
  </si>
  <si>
    <t>CID002872</t>
  </si>
  <si>
    <t>Samwon Metals Corp.</t>
  </si>
  <si>
    <t>Shandong Guoda Gold Co., Ltd.</t>
  </si>
  <si>
    <t>Taki Chemical Co., Ltd.</t>
  </si>
  <si>
    <t>Zhuzhou Cemented Carbide Group Co., Ltd.</t>
  </si>
  <si>
    <t>Pemali</t>
  </si>
  <si>
    <t>Gejiu</t>
  </si>
  <si>
    <t>PT Lautan Harmonis Sejahtera</t>
  </si>
  <si>
    <t>CID002870</t>
  </si>
  <si>
    <t>PT Menara Cipta Mulia</t>
  </si>
  <si>
    <t>CID002835</t>
  </si>
  <si>
    <t>Unecha Refractory metals plant</t>
  </si>
  <si>
    <t>CID002724</t>
  </si>
  <si>
    <t>Provide a valid email for contact in Declaration tab cell D16</t>
  </si>
  <si>
    <t>Andorra la Vella</t>
  </si>
  <si>
    <t>Gold Coast</t>
  </si>
  <si>
    <t>Queensland</t>
  </si>
  <si>
    <t>Selatan</t>
  </si>
  <si>
    <t>Timur</t>
  </si>
  <si>
    <t>Unecha Town</t>
  </si>
  <si>
    <t>Bryansk Region</t>
  </si>
  <si>
    <t>CID002918</t>
  </si>
  <si>
    <t>SungEel HiTech</t>
  </si>
  <si>
    <t>Gunsan</t>
  </si>
  <si>
    <t>North Jeolla Province</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</si>
  <si>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</si>
  <si>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</si>
  <si>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Revision 4.20
November 30, 2016</t>
  </si>
  <si>
    <t>Revision 4.20 November 30, 2016</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</si>
  <si>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CFSI"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</si>
  <si>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CFSI" may be an acceptable answer to this question.</t>
  </si>
  <si>
    <t xml:space="preserve">Select your company's Declaration Scope.  The options for scope are:
A.  Company
B.  Product (or List of Products)
C.  User-Defined
</t>
  </si>
  <si>
    <t>No, but greater than 75%</t>
  </si>
  <si>
    <t>否，但超过75%</t>
  </si>
  <si>
    <r>
      <t xml:space="preserve">1. </t>
    </r>
    <r>
      <rPr>
        <sz val="11"/>
        <color indexed="8"/>
        <rFont val="SimSun-ExtB"/>
        <family val="3"/>
      </rPr>
      <t>插入贵公司的法定名称。请不要使用缩写。在此字段中，您可以选择添加其他商业名称、营业名称等。</t>
    </r>
  </si>
  <si>
    <r>
      <t>欲了解运作的或合规的标准冶炼厂名称的最新及最准确目录，请参考</t>
    </r>
    <r>
      <rPr>
        <sz val="11"/>
        <color indexed="8"/>
        <rFont val="Calibri"/>
        <family val="2"/>
      </rPr>
      <t xml:space="preserve"> CFSI </t>
    </r>
    <r>
      <rPr>
        <sz val="11"/>
        <color indexed="8"/>
        <rFont val="SimSun-ExtB"/>
        <family val="3"/>
      </rPr>
      <t>网站</t>
    </r>
    <r>
      <rPr>
        <sz val="11"/>
        <color indexed="8"/>
        <rFont val="Calibri"/>
        <family val="2"/>
      </rPr>
      <t xml:space="preserve"> www.conflictfreesourcing.org </t>
    </r>
    <r>
      <rPr>
        <sz val="11"/>
        <color indexed="8"/>
        <rFont val="SimSun-ExtB"/>
        <family val="3"/>
      </rPr>
      <t>。</t>
    </r>
  </si>
  <si>
    <r>
      <t>在</t>
    </r>
    <r>
      <rPr>
        <sz val="11"/>
        <color indexed="8"/>
        <rFont val="Calibri"/>
        <family val="2"/>
      </rPr>
      <t xml:space="preserve"> B </t>
    </r>
    <r>
      <rPr>
        <sz val="11"/>
        <color indexed="8"/>
        <rFont val="SimSun-ExtB"/>
        <family val="3"/>
      </rPr>
      <t>列中包括的名称表示供应链对于特定冶炼厂通常认可和报告使用的公司名称。这些名称可能包括公司曾用名、备用名称、简称、或其他变体。虽然这些名称可能不是</t>
    </r>
    <r>
      <rPr>
        <sz val="11"/>
        <color indexed="8"/>
        <rFont val="Calibri"/>
        <family val="2"/>
      </rPr>
      <t xml:space="preserve"> CFSI </t>
    </r>
    <r>
      <rPr>
        <sz val="11"/>
        <color indexed="8"/>
        <rFont val="SimSun-ExtB"/>
        <family val="3"/>
      </rPr>
      <t>标准冶炼厂名称，但参考名称有助于识别冶炼厂，该冶炼厂列在冶炼厂参考列表中的</t>
    </r>
    <r>
      <rPr>
        <sz val="11"/>
        <color indexed="8"/>
        <rFont val="Calibri"/>
        <family val="2"/>
      </rPr>
      <t xml:space="preserve"> C </t>
    </r>
    <r>
      <rPr>
        <sz val="11"/>
        <color indexed="8"/>
        <rFont val="SimSun-ExtB"/>
        <family val="3"/>
      </rPr>
      <t>列下。</t>
    </r>
  </si>
  <si>
    <r>
      <t xml:space="preserve">C </t>
    </r>
    <r>
      <rPr>
        <sz val="11"/>
        <color indexed="8"/>
        <rFont val="SimSun-ExtB"/>
        <family val="3"/>
      </rPr>
      <t>列是官方标准冶炼厂名称的列表，被做为合格冶炼厂的法定名称。大多数冶炼厂的这两列具有相同的条目，然而，如果常用名称与标准名称不同，则在</t>
    </r>
    <r>
      <rPr>
        <sz val="11"/>
        <color indexed="8"/>
        <rFont val="Calibri"/>
        <family val="2"/>
      </rPr>
      <t xml:space="preserve"> B </t>
    </r>
    <r>
      <rPr>
        <sz val="11"/>
        <color indexed="8"/>
        <rFont val="SimSun-ExtB"/>
        <family val="3"/>
      </rPr>
      <t>列中注明这种变化。</t>
    </r>
  </si>
  <si>
    <t>以下目录是截止此模板发布时 CFSI 的最新冶炼厂名称/别名信息。 此目录实时更新，可于下述 CFSI 网站查询最新版本 http://www.conflictfreesourcing.org/conflict-free-smelter-program/exports/cmrt-export/。 在此处列出的冶炼厂并不证明该冶炼厂当前在无冲突冶炼厂计划中是运作的或合规的。
欲了解运作的或合规的标准冶炼厂名称的最新及最准确目录，请参考 CFSI 网站 www.conflictfreesourcing.org 。
在 B 列中包括的名称表示供应链对于特定冶炼厂通常认可和报告使用的公司名称。这些名称可能包括公司曾用名、备用名称、简称、或其他变体。虽然这些名称可能不是 CFSI 标准冶炼厂名称，但参考名称有助于识别冶炼厂，该冶炼厂列在冶炼厂参考列表中的 C 列下。
C 列是官方标准冶炼厂名称的列表，被做为合格冶炼厂的法定名称。大多数冶炼厂的这两列具有相同的条目，然而，如果常用名称与标准名称不同，则在 B 列中注明这种变化。</t>
  </si>
  <si>
    <t>在“申报”选项卡 D16 单元格中提供联系人有效的电子邮件地址</t>
  </si>
  <si>
    <t>在“申报”选项卡 D20 单元格中提供授权公司代表的有效的电子邮件地址</t>
  </si>
  <si>
    <t xml:space="preserve">选择贵公司的申报范围。范围的选项为：
A.公司
B.产品（或产品列表）
C.用户自定义
</t>
  </si>
  <si>
    <t>御社の申告範囲を選択してください。範囲の選択肢は以下のとおりです。
A. Company（会社）
B. Product (or List of Products)（製品（又は製品リスト））
C. User-Defined（ユーザー定義）</t>
  </si>
  <si>
    <t>「申告」タブのD20セルに会社から正式に認められた代表者の有効な電子メールを記入してください</t>
  </si>
  <si>
    <t>「申告」タブのD16セルに連絡先担当者の有効な電子メールを記入してください</t>
  </si>
  <si>
    <t>以下の製錬業者リストは、このテンプレート発表時点で最新のCFSIの製錬業者／別名の情報を表すものです。このリストは頻繁に更新されます。最新版については、CFSIウェブサイト（http://www.conflictfreesourcing.org/conflict-free-smelter-program/exports/cmrt-export/）にてご確認ください。このリストに製錬業者の名前が掲載されている場合であっても、それはコンフリクトフリー製錬業者プログラム内で現在アクティブまたは適合しているという保証ではありません。
最新版かつ正確な標準製錬業者（アクティブまたは適合）リストについては、CFSIウェブサイト（http://www.conflictfreesourcing.org）を参照してください。
B列に記載されている名前は、特定の製錬業者のサプライチェーンによって一般的に認められており、また報告されている社名です。これらの名前には、旧社名、別名、省略形その他の変化形が含まれている可能性があります。名前がCFSIの標準製錬業者名ではない場合でも、参照名は、製錬業者参照表のC列に記載されている製錬業者を特定する上で役に立ちます。
C列は、資格を持つ製錬業者の正式名称と理解されている、正式な標準製錬業者名のリストです。大多数の製錬業者の名前は両列で同じですが、一般名称が正式名と違う場合は、Bにその違いが注記されています。</t>
  </si>
  <si>
    <t>1. 御社の正式名称を記入してください。省略形は使わないでください。このフィールドでは、他の社名やDBAなどを追加することができます。</t>
  </si>
  <si>
    <t xml:space="preserve">1. 귀사의 법적인 공식 명칭을 기입하십시오. 축약된 명칭을 기입하면 안됩니다. 이 필드에는 다른 상업명, DBA 등을 추가할 수 있는 옵션이 있습니다. </t>
  </si>
  <si>
    <t xml:space="preserve">다음 목록은 이 템플릿의 발표 시점을 기준으로 한 CFSI의 최신 제련소 명칭/별칭 정보를 나타냅니다. 이 목록은 자주 업데이트되며, 최신 버전은 CFSI 웹사이트(http://www.conflictfreesourcing.org/conflict-free-smelter-program/exports/cmrt-export/)에서 참조할 수 있습니다. 이 목록에 제련소가 포함되어 있다고 해서 해당 제련소가 현재 분쟁으로부터 자유로운 제련소 프로그램 내에서 활동 중이거나 그 범위를 준수한다고 보장하는 것은 아닙니다.
프로그램 내에서 활동 중이거나 그 범위를 준수하고 있는 가장 최근의 정확한 표준 제련소 명칭 목록은 CFSI 웹사이트인 www.conflictfreesourcing.org를 참조하십시오. 
B열에 포함된 명칭은 특정 제련소에 대한 공급망에 의해 일반적으로 인식 및 보고되는 회사명을 나타냅니다. 이러한 이름에는 이전의 회사명, 대체 명칭, 약어 또는 기타 다른 명칭이 포함될 수 있습니다. 명칭이 CFSI 제련소 표준 명칭이 아닐 수 있지만, 참조 명칭은 제련소 참조 목록의 C열 아래 나열된 제련소를 식별하는 데 유용합니다.
C열은 공식적인 제련소 표준 명칭의 목록이며, 자격을 갖춘 제련소의 법적 명칭이 되기도 합니다. 대다수 제련소들의 명칭이 두 열 모두 동일하지만, 일반 명칭이 표준 명칭과 다를 경우, 다른 명칭이 B열에 표기됩니다. 
</t>
  </si>
  <si>
    <t xml:space="preserve">신고(Declaration) 탭의 D16 셀에 올바른 담당자 이메일을 입력하십시오. </t>
  </si>
  <si>
    <t xml:space="preserve">신고(Declaration) 탭의 D20 셀에 인가된 회사 대표의 올바른 이메일을 입력하십시오. </t>
  </si>
  <si>
    <t xml:space="preserve">귀사의 신고 범위를 선택하십시오. 신고 범위의 선택사항은 다음과 같습니다. 
A. 회사
B. 제품(또는 제품 목록)
C. 사용자 정의
</t>
  </si>
  <si>
    <t>Sélectionnez la portée de la déclaration de votre société. Les options de portée sont les suivantes :
A. Société
B. Produit (ou liste de produits)
C. Définie par l’utilisateur</t>
  </si>
  <si>
    <t>Saisissez une adresse e-mail valide du représentant agréé de la société dans la cellule D20 de l’onglet Déclaration</t>
  </si>
  <si>
    <t>Saisissez une adresse e-mail de contact valide dans la cellule D16 de l’onglet Déclaration</t>
  </si>
  <si>
    <t xml:space="preserve">La liste suivante représente les dernières informations de la CFSI relatives au nom/pseudonyme de la fonderie au moment de la publication de ce modèle. Cette liste est mise à jour régulièrement et la version la plus à jour peut être consultée sur le site Web de la CFSI à l’adresse http://www.conflictfreesourcing.org/conflict-free-smelter-program/exports/cmrt-export/. La présence d’une fonderie ici ne représente PAS une garantie qu’elle soit actuellement active ou conforme au programme des fonderies hors conflits.
Veuillez consulter le site Web de la CFSI à l’adresse www.conflictfreesourcing.org pour obtenir une liste récente et précise des noms de fonderie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peut-être pas les noms de fonderie standard de la CFSI, les noms de référence sont utiles pour identifier la fonderie, qui est répertoriée dans la colonne C dans la liste de référence des fonderies.
La colonne C correspond à la liste des noms officiels de fonderie standard, qui sont les dénominations sociales des fonderies admissibles. La plupart des fonderies auront la même entrée pour les deux colonnes ; toutefois, si le nom courant est différent du nom standard, la variation est indiquée dans la colonne B. </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</si>
  <si>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</si>
  <si>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</si>
  <si>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 xml:space="preserve">A lista a seguir representa as informações mais recentes da CFSI sobre nomes/pseudônimos de fundições no momento da divulgação deste modelo. Essa lista é atualizada frequentemente e a versão mais atual está disponível no site da CFSI, http://www.conflictfreesourcing.org/conflict-free-smelter-program/exports/cmrt-export/. A presença de uma fundição aqui NÃO é uma garantia de que ela esteja atualmente Ativa ou Em conformidade com o Programa de fundições sem conflito (CFSP, Conflict-Free Smelter Program).
Consulte o site da CFSI, www.conflictfreesourcing.org, para obter a versão mais recente e exata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ser o nome da fundição padrão na CFSI, os nomes de referência são úteis para identificar a fundição, listada na coluna C na Lista de referência de fundições.
A coluna C é a lista dos nomes padrão oficiais de fundições, considerados como razões sociais das fundições elegíveis. A maioria das fundições terá a mesma entrada em ambas as colunas; no entanto, se o nome comum variar em relação ao nome padrão, a variação será indicada na coluna B. 
</t>
  </si>
  <si>
    <t>Forneça um e-mail válido para contato na célula D16 da guia Declaração</t>
  </si>
  <si>
    <t xml:space="preserve">Forneça um e-mail válido do representante autorizado da empresa na célula D20 da guia Declaração
</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</si>
  <si>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</si>
  <si>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</si>
  <si>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</si>
  <si>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</si>
  <si>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 xml:space="preserve">Die folgende Liste beruht auf den neuesten Informationen der CFSI über Schmelzofennamen/Aliasnamen zum Zeitpunkt der Veröffentlichung dieser Vorlage. Diese Liste wird regelmäßig aktualisiert. Die aktuellste Version ist auf der CFSI-Website zu finden unter http://www.conflictfreesourcing.org/conflict-free-smelter-program/exports/cmrt-export/. Die Aufführung eines Schmelzofens in dieser Liste ist KEINE Garantie, dass dieser gegenwärtig aktiv ist oder das Programm für Konfliktfreie Schmelzöfen (Conflict-Free Smelter Program) einhält.
Auf der CFSI-Website können Sie unter www.conflictfreesourcing.org die aktuellste und genaueste Liste der Standardnamen aktiver bzw. konformer Schmelzöfen abrufen. 
Namen in Spalte B stellen allgemein bekannte Firmennamen dar, die der Lieferkette für den jeweiligen Schmelzofen gemeldet werden. Zu diesen Namen können frühere Firmennamen, alternative Namen, Abkürzungen oder sonstige Varianten zählen. Zwar sind diese Namen nicht unbedingt die CFSI-Standardschmelzofennamen, doch können anhand dieser Verweise Schmelzöfen identifiziert werden, die in der Spalte C der Schmelzofenreferenzliste angeführt werden.
Spalte C umfasst die offiziellen Standardschmelzofennamen, die als die rechtmäßigen Firmennamen der infrage kommenden Schmelzöfen gelten. Die Mehrheit von Schmelzöfen hat dieselbe Eintragung für beide Spalten. Wenn jedoch der übliche Name vom Standardnamen abweicht, wird die Abweichung in Spalte B vermerkt. 
</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</si>
  <si>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</si>
  <si>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</si>
  <si>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 xml:space="preserve">La siguiente lista representa la información de CFSI (Iniciativa de Suministro Sin Conflicto) actualizada del nombre/alias del último fundidor a partir de la publicación de la plantilla. Esta lista se actualiza con frecuencia, y la versión más reciente se encuentra en el sitio de CFSI http://www.conflictfreesourcing.org/conflict-free-smelter-program/exports/cmrt-export/. La presencia de un fundidor aquí NO es garantía de que actualmente esté activo o en cumplimiento con en el Programa de Fundidoras Sin Conflicto.
Refiérase al sitio web de CFSI: www.conflictfreesourcing.org para obtener una lista de nombres de fundidores estándar que están activos o en cumplimiento. 
Los nombres incluidos en la columna B representan nombres de compañías que son comúnmente reconocidas y reportadas por la cadena de suministros de un fundidor en particular. Dichos nombres pueden incluir los nombres anteriores de compañías, nombres alternos, abreviaturas u otras variaciones. Aun cuando los nombres pueden no ser los nombres CFSI estándar del fundidor, los nombres de referencia son útiles para identificar al fundidor, el cual está en la columna C en la Lista de Referencia de Fundidores.
La columna C es la lista de los nombres oficiales estándar de los fundidores, entiéndase como los nombres legales de los fundidores aplicables. La mayoría de los fundidores tendrán la misma entrada en ambas columnas; sin embargo, si el nombre común varía del nombre estándar, la variación se observa en la Columna B. 
</t>
  </si>
  <si>
    <t>Proporcione un correo electrónico válido del contacto en la pestaña Declaration (Declaración), celda D16</t>
  </si>
  <si>
    <t>Proporcione un correo electrónico válido del representante autorizado de la compañía en la pestaña Declaration (Declaración), celda D20</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</si>
  <si>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</si>
  <si>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</si>
  <si>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Fornire un’email valida del rappresentante della società autorizzata nella cella D20 della scheda della Dichiarazione</t>
  </si>
  <si>
    <t>Fornire un’email di contatto valida nella cella D16 della scheda della Dichiarazione</t>
  </si>
  <si>
    <t>La seguente lista riporta i dati più recenti relativamente a nomi/alias di CFSI a partire dalla pubblicazione di questo modello. La lista viene aggiornata spesso e la versione più aggiornata è disponibile sul sito web di CFSI //www.conflictfreesourcing.org/conflict-free-smelter-program/exports/cmrt-export/. La presenza di una fonderia NON è garanzia del fatto che essa sia attualmente attiva o conforme ai sensi del Conflict-Free Smelter Program.
Prego fare riferimento al sito CFSI (www.conflictfreesourcing.org)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CFSI, i nomi di riferimento sono utili all’identificazione della fonderia, che è elencata nella colonna C della Lista di riferimento fonderie.
La Colonna C è la lista dei nomi ufficiali delle fonderie standard, intesi come i nomi legali delle fonderie idonee. La maggioranza delle fonderie avrà la stessa immissione per entrambe le colonne, tuttavia se il nome comune varia rispetto al nome standard, la variazione è annotata nella colonna B.</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</si>
  <si>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</si>
  <si>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</si>
  <si>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 xml:space="preserve">Aşağıdaki liste, CFSI’nin şablonun yayın tarihi itibariyle en güncel izabe tesisi adı/rumuz bilgilerini içermektedir. Bu liste sık sık güncellenmektedir ve listenin en güncel sürümü http://www.conflictfreesourcing.org/conflict-free-smelter-program/exports/cmrt-export/ adresindeki CFSI web sitesinden bulunabilir.  Bir izabe tesisinin bu listede yer alması, mevcut durumda Aktif olduğu ya da İhtilafsız İzabe Tesisi Programına Uyumlu olduğu anlamına gelmez.
Aktif veya Uyumlu standart izabe tesisi adlarının en güncel ve en doğru listesi için lütfen CFSI web sitesine başvurun: www.conflictfreesourcing.org. 
B sütunu, belirli bir izabe tesisi için tedarik zinciri tarafından sıklıkla tanınan ve bildirilen izabe tesislerinin adların listesini içerir. Bu adlar, eski şirket adları, alternatif adlar, kısaltmalar veya diğer değişik biçimleri kapsayabilir. Her ne kadar adlar CFSI Standart İzabe Tesisi adı aynı olmasa da İzabe Tesisi Referans Listesinde verilen referans adlar izabe tesisinin tanımlanması için faydalı olacaktır.
C sütunu, uygun izabe tesisleri için yasal adlar olduğu anlaşılan, resmi standart izabe tesisi adlarının listesini içerir. İzabe tesislerinin büyük bir çoğunluğunda her iki sütunda da aynı değer görülecektir ancak genel adın standart addan farklı olduğu durumlar B sütununda belirtilmektedir. </t>
  </si>
  <si>
    <t>İrtibat kişisi için geçerli bir e-posta adresini Beyan sekmesi hücre D16’da belirtin.</t>
  </si>
  <si>
    <t>Beyan sekmesinde, hücre D20’e yetkili şirket temsilcisi için geçerli bir e-posta adresi ekleyin.</t>
  </si>
  <si>
    <r>
      <rPr>
        <sz val="11"/>
        <color indexed="8"/>
        <rFont val="Verdana"/>
        <family val="2"/>
      </rPr>
      <t>Şirketinizin Beyan Kapsamını seçin. Kapsam seçenekleri aşağıdaki gibidir:
A. Şirket
B. Ürün (veya Ürün Listesi)
C. Kullanıcı Tanımlı</t>
    </r>
    <r>
      <rPr>
        <sz val="11"/>
        <rFont val="Verdana"/>
        <family val="2"/>
      </rPr>
      <t xml:space="preserve">
</t>
    </r>
  </si>
  <si>
    <t>Gejiu City Datun Chengfeng Smelter</t>
  </si>
  <si>
    <t>Qiaokou</t>
  </si>
  <si>
    <t>Penglai</t>
  </si>
  <si>
    <t>HwaSeong CJ Co., Ltd.</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</si>
  <si>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</si>
  <si>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Yunnan Gejiu Zili Metallurgy Co., Ltd.</t>
  </si>
  <si>
    <t>Viamed Limited</t>
  </si>
  <si>
    <t>0131202</t>
  </si>
  <si>
    <t>Oxygen sensor cable, black. Model C74721</t>
  </si>
  <si>
    <t>Steve Nixon</t>
  </si>
  <si>
    <t>steve.nixon@viamed.co.uk</t>
  </si>
  <si>
    <t>0044 1535 634542</t>
  </si>
  <si>
    <t>15 Station Road, Cross Hills, Keighley, West Yorkshire, BD20 7DT, United Kingdom</t>
  </si>
  <si>
    <t>Director</t>
  </si>
  <si>
    <t>Tin copper alloy</t>
  </si>
  <si>
    <t>Tin copper alloy neccesary for correct function</t>
  </si>
  <si>
    <t>GB287 3895 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</si>
</sst>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mmmm\ d\,\ yyyy;@"/>
    <numFmt numFmtId="165" formatCode="[$-409]d\-mmm\-yyyy;@"/>
    <numFmt numFmtId="166" formatCode="0.0"/>
  </numFmts>
  <fonts count="112">
    <font>
      <sz val="10"/>
      <name val="Verdana"/>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color indexed="81"/>
      <name val="Tahoma"/>
      <family val="2"/>
    </font>
    <font>
      <sz val="12"/>
      <color indexed="81"/>
      <name val="Tahoma"/>
      <family val="2"/>
    </font>
    <font>
      <b/>
      <sz val="9"/>
      <color indexed="81"/>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6"/>
      <name val="ＭＳ Ｐゴシック"/>
      <family val="3"/>
      <charset val="128"/>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color indexed="81"/>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vertAlign val="superscript"/>
      <sz val="11"/>
      <name val="Calibri"/>
      <family val="2"/>
    </font>
    <font>
      <sz val="11"/>
      <name val="Arial"/>
      <family val="2"/>
    </font>
    <font>
      <b/>
      <sz val="9"/>
      <name val="Verdana"/>
      <family val="2"/>
    </font>
    <font>
      <sz val="10"/>
      <color indexed="9"/>
      <name val="Verdana"/>
      <family val="2"/>
    </font>
    <font>
      <sz val="11"/>
      <name val="Verdana"/>
      <family val="2"/>
    </font>
    <font>
      <sz val="11"/>
      <name val="宋体"/>
    </font>
    <font>
      <b/>
      <sz val="11"/>
      <name val="Calibri"/>
      <family val="2"/>
    </font>
    <font>
      <sz val="11"/>
      <name val="PMingLiU"/>
      <family val="1"/>
    </font>
    <font>
      <sz val="11"/>
      <name val="ＭＳ Ｐゴシック"/>
    </font>
    <font>
      <b/>
      <sz val="8"/>
      <name val="Verdana"/>
      <family val="2"/>
    </font>
    <font>
      <sz val="10"/>
      <name val="宋体"/>
      <charset val="134"/>
    </font>
    <font>
      <sz val="10"/>
      <name val="BatangChe"/>
      <family val="3"/>
      <charset val="129"/>
    </font>
    <font>
      <sz val="10"/>
      <name val="Calibri"/>
      <family val="2"/>
    </font>
    <font>
      <sz val="10"/>
      <name val="Arial Unicode MS"/>
      <family val="2"/>
    </font>
    <font>
      <sz val="10"/>
      <color indexed="8"/>
      <name val="Verdana"/>
      <family val="2"/>
    </font>
    <font>
      <sz val="11"/>
      <color indexed="8"/>
      <name val="Verdana"/>
      <family val="2"/>
    </font>
    <font>
      <b/>
      <sz val="11"/>
      <color indexed="8"/>
      <name val="Verdana"/>
      <family val="2"/>
    </font>
    <font>
      <b/>
      <sz val="10"/>
      <color indexed="8"/>
      <name val="Verdana"/>
      <family val="2"/>
    </font>
    <font>
      <sz val="10"/>
      <color indexed="81"/>
      <name val="Tahoma"/>
      <family val="2"/>
    </font>
    <font>
      <sz val="11"/>
      <name val="Batang"/>
      <family val="1"/>
    </font>
    <font>
      <sz val="11"/>
      <color indexed="8"/>
      <name val="Calibri"/>
      <family val="2"/>
    </font>
    <font>
      <sz val="11"/>
      <color indexed="8"/>
      <name val="SimSun-ExtB"/>
      <family val="3"/>
    </font>
    <font>
      <sz val="11"/>
      <color theme="1"/>
      <name val="Calibri"/>
      <family val="2"/>
      <scheme val="minor"/>
    </font>
    <font>
      <sz val="11"/>
      <color theme="0"/>
      <name val="Calibri"/>
      <family val="2"/>
      <scheme val="minor"/>
    </font>
    <font>
      <sz val="11"/>
      <color rgb="FF9C0006"/>
      <name val="ＭＳ Ｐゴシック"/>
      <family val="3"/>
      <charset val="128"/>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scheme val="minor"/>
    </font>
    <font>
      <u/>
      <sz val="12"/>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Arial"/>
      <family val="2"/>
    </font>
    <font>
      <sz val="10"/>
      <color theme="1"/>
      <name val="ＭＳ Ｐゴシック"/>
      <family val="2"/>
      <charset val="128"/>
    </font>
    <font>
      <sz val="11"/>
      <color theme="1"/>
      <name val="ＭＳ Ｐゴシック"/>
      <family val="3"/>
      <charset val="128"/>
    </font>
    <font>
      <sz val="12"/>
      <color theme="1"/>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10"/>
      <name val="Calibri"/>
      <family val="3"/>
      <charset val="128"/>
      <scheme val="minor"/>
    </font>
    <font>
      <sz val="10"/>
      <color theme="1"/>
      <name val="Verdana"/>
      <family val="2"/>
    </font>
    <font>
      <sz val="10"/>
      <color rgb="FFFF0000"/>
      <name val="Verdana"/>
      <family val="2"/>
    </font>
    <font>
      <sz val="10"/>
      <color theme="0" tint="-0.34998626667073579"/>
      <name val="Verdana"/>
      <family val="2"/>
    </font>
    <font>
      <sz val="11"/>
      <color rgb="FF000000"/>
      <name val="Verdana"/>
      <family val="2"/>
    </font>
    <font>
      <sz val="8"/>
      <color theme="1"/>
      <name val="Verdana"/>
      <family val="2"/>
    </font>
    <font>
      <sz val="11"/>
      <color rgb="FF000000"/>
      <name val="Calibri"/>
      <family val="2"/>
    </font>
    <font>
      <sz val="11"/>
      <color rgb="FF000000"/>
      <name val="SimSun-ExtB"/>
      <family val="3"/>
    </font>
    <font>
      <sz val="12"/>
      <name val="Cambria"/>
      <family val="1"/>
      <scheme val="major"/>
    </font>
    <font>
      <u/>
      <sz val="12"/>
      <color indexed="12"/>
      <name val="Cambria"/>
      <family val="1"/>
      <scheme val="major"/>
    </font>
    <font>
      <u/>
      <sz val="10"/>
      <color indexed="12"/>
      <name val="Cambria"/>
      <family val="1"/>
      <scheme val="major"/>
    </font>
    <font>
      <sz val="10"/>
      <name val="Cambria"/>
      <family val="1"/>
      <scheme val="major"/>
    </font>
  </fonts>
  <fills count="39">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darkUp"/>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7" tint="0.59999389629810485"/>
        <bgColor indexed="64"/>
      </patternFill>
    </fill>
    <fill>
      <patternFill patternType="solid">
        <fgColor rgb="FFFF0000"/>
        <bgColor indexed="64"/>
      </patternFill>
    </fill>
  </fills>
  <borders count="68">
    <border>
      <left/>
      <right/>
      <top/>
      <bottom/>
      <diagonal/>
    </border>
    <border>
      <left/>
      <right/>
      <top style="thin">
        <color indexed="56"/>
      </top>
      <bottom style="thin">
        <color indexed="56"/>
      </bottom>
      <diagonal/>
    </border>
    <border>
      <left style="thin">
        <color indexed="64"/>
      </left>
      <right style="thin">
        <color indexed="64"/>
      </right>
      <top/>
      <bottom style="thin">
        <color indexed="64"/>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right style="thin">
        <color indexed="56"/>
      </right>
      <top style="thin">
        <color indexed="56"/>
      </top>
      <bottom/>
      <diagonal/>
    </border>
    <border>
      <left/>
      <right style="thin">
        <color indexed="56"/>
      </right>
      <top/>
      <bottom style="thin">
        <color indexed="56"/>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ck">
        <color indexed="64"/>
      </right>
      <top/>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indexed="64"/>
      </right>
      <top style="thin">
        <color indexed="64"/>
      </top>
      <bottom/>
      <diagonal/>
    </border>
    <border>
      <left style="thick">
        <color indexed="56"/>
      </left>
      <right style="thin">
        <color indexed="64"/>
      </right>
      <top/>
      <bottom/>
      <diagonal/>
    </border>
    <border>
      <left/>
      <right/>
      <top/>
      <bottom style="thin">
        <color indexed="9"/>
      </bottom>
      <diagonal/>
    </border>
    <border>
      <left style="thin">
        <color indexed="56"/>
      </left>
      <right style="thin">
        <color indexed="56"/>
      </right>
      <top style="thin">
        <color indexed="56"/>
      </top>
      <bottom/>
      <diagonal/>
    </border>
    <border>
      <left style="thin">
        <color indexed="64"/>
      </left>
      <right style="thin">
        <color indexed="64"/>
      </right>
      <top style="dashed">
        <color indexed="64"/>
      </top>
      <bottom style="thin">
        <color indexed="64"/>
      </bottom>
      <diagonal/>
    </border>
    <border>
      <left/>
      <right style="thick">
        <color indexed="64"/>
      </right>
      <top/>
      <bottom style="thin">
        <color indexed="9"/>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bottom style="thick">
        <color indexed="56"/>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style="thin">
        <color indexed="64"/>
      </top>
      <bottom style="thick">
        <color indexed="64"/>
      </bottom>
      <diagonal/>
    </border>
    <border>
      <left style="thin">
        <color indexed="56"/>
      </left>
      <right style="thick">
        <color indexed="64"/>
      </right>
      <top style="thin">
        <color indexed="56"/>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ck">
        <color indexed="64"/>
      </right>
      <top style="thin">
        <color indexed="64"/>
      </top>
      <bottom style="thin">
        <color indexed="64"/>
      </bottom>
      <diagonal/>
    </border>
    <border>
      <left/>
      <right/>
      <top/>
      <bottom style="thin">
        <color indexed="64"/>
      </bottom>
      <diagonal/>
    </border>
    <border>
      <left style="thin">
        <color indexed="56"/>
      </left>
      <right/>
      <top style="thin">
        <color indexed="56"/>
      </top>
      <bottom style="thin">
        <color indexed="5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56"/>
      </left>
      <right/>
      <top style="thin">
        <color indexed="56"/>
      </top>
      <bottom/>
      <diagonal/>
    </border>
    <border>
      <left/>
      <right/>
      <top style="thin">
        <color indexed="56"/>
      </top>
      <bottom style="thick">
        <color indexed="56"/>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37">
    <xf numFmtId="0" fontId="0" fillId="0" borderId="0"/>
    <xf numFmtId="0" fontId="75" fillId="5" borderId="0" applyNumberFormat="0" applyBorder="0" applyAlignment="0" applyProtection="0"/>
    <xf numFmtId="0" fontId="75" fillId="6" borderId="0" applyNumberFormat="0" applyBorder="0" applyAlignment="0" applyProtection="0"/>
    <xf numFmtId="0" fontId="75" fillId="7" borderId="0" applyNumberFormat="0" applyBorder="0" applyAlignment="0" applyProtection="0"/>
    <xf numFmtId="0" fontId="75" fillId="8" borderId="0" applyNumberFormat="0" applyBorder="0" applyAlignment="0" applyProtection="0"/>
    <xf numFmtId="0" fontId="75" fillId="9" borderId="0" applyNumberFormat="0" applyBorder="0" applyAlignment="0" applyProtection="0"/>
    <xf numFmtId="0" fontId="75" fillId="10" borderId="0" applyNumberFormat="0" applyBorder="0" applyAlignment="0" applyProtection="0"/>
    <xf numFmtId="0" fontId="75" fillId="11" borderId="0" applyNumberFormat="0" applyBorder="0" applyAlignment="0" applyProtection="0"/>
    <xf numFmtId="0" fontId="75" fillId="12" borderId="0" applyNumberFormat="0" applyBorder="0" applyAlignment="0" applyProtection="0"/>
    <xf numFmtId="0" fontId="75" fillId="13" borderId="0" applyNumberFormat="0" applyBorder="0" applyAlignment="0" applyProtection="0"/>
    <xf numFmtId="0" fontId="75" fillId="14" borderId="0" applyNumberFormat="0" applyBorder="0" applyAlignment="0" applyProtection="0"/>
    <xf numFmtId="0" fontId="75" fillId="15" borderId="0" applyNumberFormat="0" applyBorder="0" applyAlignment="0" applyProtection="0"/>
    <xf numFmtId="0" fontId="75" fillId="16"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6" fillId="19" borderId="0" applyNumberFormat="0" applyBorder="0" applyAlignment="0" applyProtection="0"/>
    <xf numFmtId="0" fontId="76" fillId="20"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76" fillId="25" borderId="0" applyNumberFormat="0" applyBorder="0" applyAlignment="0" applyProtection="0"/>
    <xf numFmtId="0" fontId="76" fillId="26" borderId="0" applyNumberFormat="0" applyBorder="0" applyAlignment="0" applyProtection="0"/>
    <xf numFmtId="0" fontId="76" fillId="27" borderId="0" applyNumberFormat="0" applyBorder="0" applyAlignment="0" applyProtection="0"/>
    <xf numFmtId="0" fontId="76" fillId="28" borderId="0" applyNumberFormat="0" applyBorder="0" applyAlignment="0" applyProtection="0"/>
    <xf numFmtId="0" fontId="77" fillId="29" borderId="0" applyNumberFormat="0" applyBorder="0" applyAlignment="0" applyProtection="0"/>
    <xf numFmtId="0" fontId="78" fillId="29" borderId="0" applyNumberFormat="0" applyBorder="0" applyAlignment="0" applyProtection="0"/>
    <xf numFmtId="0" fontId="79" fillId="30" borderId="59" applyNumberFormat="0" applyAlignment="0" applyProtection="0"/>
    <xf numFmtId="0" fontId="80" fillId="31" borderId="60" applyNumberFormat="0" applyAlignment="0" applyProtection="0"/>
    <xf numFmtId="164" fontId="6" fillId="0" borderId="0"/>
    <xf numFmtId="0" fontId="81" fillId="0" borderId="0" applyNumberFormat="0" applyFill="0" applyBorder="0" applyAlignment="0" applyProtection="0"/>
    <xf numFmtId="0" fontId="82" fillId="32" borderId="0" applyNumberFormat="0" applyBorder="0" applyAlignment="0" applyProtection="0"/>
    <xf numFmtId="0" fontId="83" fillId="0" borderId="61" applyNumberFormat="0" applyFill="0" applyAlignment="0" applyProtection="0"/>
    <xf numFmtId="0" fontId="84" fillId="0" borderId="62" applyNumberFormat="0" applyFill="0" applyAlignment="0" applyProtection="0"/>
    <xf numFmtId="0" fontId="85" fillId="0" borderId="63" applyNumberFormat="0" applyFill="0" applyAlignment="0" applyProtection="0"/>
    <xf numFmtId="0" fontId="85" fillId="0" borderId="0" applyNumberFormat="0" applyFill="0" applyBorder="0" applyAlignment="0" applyProtection="0"/>
    <xf numFmtId="0" fontId="7" fillId="0" borderId="0" applyNumberFormat="0" applyFill="0" applyBorder="0" applyAlignment="0" applyProtection="0">
      <alignment vertical="top"/>
      <protection locked="0"/>
    </xf>
    <xf numFmtId="164" fontId="86" fillId="0" borderId="0" applyNumberFormat="0" applyFill="0" applyBorder="0" applyAlignment="0" applyProtection="0"/>
    <xf numFmtId="0" fontId="87" fillId="0" borderId="0" applyNumberFormat="0" applyFill="0" applyBorder="0" applyAlignment="0" applyProtection="0"/>
    <xf numFmtId="164" fontId="86" fillId="0" borderId="0" applyNumberFormat="0" applyFill="0" applyBorder="0" applyAlignment="0" applyProtection="0">
      <alignment vertical="top"/>
      <protection locked="0"/>
    </xf>
    <xf numFmtId="164" fontId="86" fillId="0" borderId="0" applyNumberFormat="0" applyFill="0" applyBorder="0" applyAlignment="0" applyProtection="0">
      <alignment vertical="top"/>
      <protection locked="0"/>
    </xf>
    <xf numFmtId="0" fontId="88" fillId="0" borderId="0" applyNumberFormat="0" applyFill="0" applyBorder="0" applyAlignment="0" applyProtection="0"/>
    <xf numFmtId="0" fontId="7" fillId="0" borderId="0" applyNumberFormat="0" applyFill="0" applyBorder="0" applyAlignment="0" applyProtection="0">
      <alignment vertical="top"/>
      <protection locked="0"/>
    </xf>
    <xf numFmtId="164" fontId="86" fillId="0" borderId="0" applyNumberFormat="0" applyFill="0" applyBorder="0" applyAlignment="0" applyProtection="0">
      <alignment vertical="top"/>
      <protection locked="0"/>
    </xf>
    <xf numFmtId="0" fontId="89" fillId="33" borderId="59" applyNumberFormat="0" applyAlignment="0" applyProtection="0"/>
    <xf numFmtId="0" fontId="90" fillId="0" borderId="64" applyNumberFormat="0" applyFill="0" applyAlignment="0" applyProtection="0"/>
    <xf numFmtId="0" fontId="91" fillId="34" borderId="0" applyNumberFormat="0" applyBorder="0" applyAlignment="0" applyProtection="0"/>
    <xf numFmtId="164" fontId="92" fillId="0" borderId="0"/>
    <xf numFmtId="0" fontId="6" fillId="0" borderId="0"/>
    <xf numFmtId="0" fontId="6" fillId="0" borderId="0"/>
    <xf numFmtId="164" fontId="9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92" fillId="0" borderId="0"/>
    <xf numFmtId="0" fontId="92" fillId="0" borderId="0"/>
    <xf numFmtId="0" fontId="92" fillId="0" borderId="0"/>
    <xf numFmtId="164" fontId="92" fillId="0" borderId="0"/>
    <xf numFmtId="0" fontId="5" fillId="0" borderId="0"/>
    <xf numFmtId="164" fontId="6" fillId="0" borderId="0"/>
    <xf numFmtId="0" fontId="75" fillId="0" borderId="0"/>
    <xf numFmtId="0" fontId="75" fillId="0" borderId="0"/>
    <xf numFmtId="164" fontId="5" fillId="0" borderId="0"/>
    <xf numFmtId="0" fontId="75" fillId="0" borderId="0"/>
    <xf numFmtId="0" fontId="5" fillId="0" borderId="0"/>
    <xf numFmtId="0" fontId="75" fillId="0" borderId="0"/>
    <xf numFmtId="0" fontId="93" fillId="0" borderId="0">
      <alignment vertical="center"/>
    </xf>
    <xf numFmtId="164" fontId="92" fillId="0" borderId="0"/>
    <xf numFmtId="0" fontId="94" fillId="0" borderId="0"/>
    <xf numFmtId="0" fontId="75" fillId="0" borderId="0"/>
    <xf numFmtId="0" fontId="6" fillId="0" borderId="0"/>
    <xf numFmtId="0" fontId="94" fillId="0" borderId="0"/>
    <xf numFmtId="0" fontId="75" fillId="0" borderId="0"/>
    <xf numFmtId="0" fontId="75" fillId="0" borderId="0"/>
    <xf numFmtId="0" fontId="75" fillId="0" borderId="0"/>
    <xf numFmtId="0" fontId="75" fillId="0" borderId="0"/>
    <xf numFmtId="0" fontId="75" fillId="0" borderId="0"/>
    <xf numFmtId="0" fontId="6" fillId="0" borderId="0"/>
    <xf numFmtId="0" fontId="75" fillId="0" borderId="0"/>
    <xf numFmtId="0" fontId="6" fillId="0" borderId="0"/>
    <xf numFmtId="0" fontId="7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4" fillId="0" borderId="0"/>
    <xf numFmtId="0" fontId="94" fillId="0" borderId="0"/>
    <xf numFmtId="0" fontId="7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5" fillId="0" borderId="0"/>
    <xf numFmtId="0" fontId="75" fillId="0" borderId="0"/>
    <xf numFmtId="164" fontId="92" fillId="0" borderId="0"/>
    <xf numFmtId="164" fontId="92" fillId="0" borderId="0"/>
    <xf numFmtId="0" fontId="95" fillId="0" borderId="0"/>
    <xf numFmtId="0" fontId="10" fillId="0" borderId="0"/>
    <xf numFmtId="0" fontId="75" fillId="35" borderId="65" applyNumberFormat="0" applyFont="0" applyAlignment="0" applyProtection="0"/>
    <xf numFmtId="0" fontId="96" fillId="30" borderId="66" applyNumberFormat="0" applyAlignment="0" applyProtection="0"/>
    <xf numFmtId="0" fontId="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92" fillId="0" borderId="0"/>
    <xf numFmtId="0" fontId="97" fillId="0" borderId="0" applyNumberFormat="0" applyFill="0" applyBorder="0" applyAlignment="0" applyProtection="0"/>
    <xf numFmtId="0" fontId="98" fillId="0" borderId="67" applyNumberFormat="0" applyFill="0" applyAlignment="0" applyProtection="0"/>
    <xf numFmtId="0" fontId="99" fillId="0" borderId="0" applyNumberFormat="0" applyFill="0" applyBorder="0" applyAlignment="0" applyProtection="0"/>
    <xf numFmtId="164" fontId="10" fillId="0" borderId="0"/>
    <xf numFmtId="0" fontId="6" fillId="0" borderId="0"/>
    <xf numFmtId="0" fontId="6" fillId="0" borderId="0"/>
    <xf numFmtId="0" fontId="6" fillId="0" borderId="0"/>
    <xf numFmtId="164" fontId="6" fillId="0" borderId="0"/>
    <xf numFmtId="0" fontId="10" fillId="0" borderId="0"/>
  </cellStyleXfs>
  <cellXfs count="405">
    <xf numFmtId="0" fontId="0" fillId="0" borderId="0" xfId="0"/>
    <xf numFmtId="0" fontId="15" fillId="2" borderId="1" xfId="0" applyFont="1" applyFill="1" applyBorder="1" applyAlignment="1" applyProtection="1">
      <alignment horizontal="center" vertical="center"/>
    </xf>
    <xf numFmtId="0" fontId="26" fillId="2" borderId="2" xfId="115" applyFont="1" applyFill="1" applyBorder="1" applyAlignment="1">
      <alignment horizontal="center" vertical="top" wrapText="1"/>
    </xf>
    <xf numFmtId="0" fontId="0" fillId="2" borderId="0" xfId="0" applyFill="1"/>
    <xf numFmtId="0" fontId="11" fillId="2" borderId="0" xfId="0" applyFont="1" applyFill="1" applyBorder="1" applyAlignment="1">
      <alignment horizontal="center" vertical="center"/>
    </xf>
    <xf numFmtId="0" fontId="6" fillId="2" borderId="0" xfId="0" applyFont="1" applyFill="1" applyBorder="1"/>
    <xf numFmtId="0" fontId="9" fillId="2" borderId="0" xfId="0" applyFont="1" applyFill="1" applyBorder="1"/>
    <xf numFmtId="0" fontId="14" fillId="2" borderId="0" xfId="0" applyFont="1" applyFill="1" applyBorder="1" applyAlignment="1">
      <alignment horizontal="center" vertical="center" wrapText="1"/>
    </xf>
    <xf numFmtId="0" fontId="0" fillId="2" borderId="0" xfId="0" applyFont="1" applyFill="1" applyBorder="1"/>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0" fillId="2" borderId="5" xfId="0" applyFont="1" applyFill="1" applyBorder="1"/>
    <xf numFmtId="0" fontId="0" fillId="2" borderId="0" xfId="0" applyFill="1" applyProtection="1"/>
    <xf numFmtId="0" fontId="11" fillId="2" borderId="0" xfId="0" applyFont="1" applyFill="1" applyBorder="1" applyAlignment="1" applyProtection="1">
      <alignment vertical="center"/>
    </xf>
    <xf numFmtId="0" fontId="17" fillId="2" borderId="0" xfId="0" applyFont="1" applyFill="1" applyBorder="1" applyAlignment="1" applyProtection="1">
      <alignment horizontal="left" wrapText="1"/>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center" vertical="center"/>
    </xf>
    <xf numFmtId="0" fontId="0" fillId="2" borderId="0" xfId="0" applyFill="1" applyAlignment="1" applyProtection="1">
      <alignment vertical="top"/>
    </xf>
    <xf numFmtId="0" fontId="9" fillId="2" borderId="0" xfId="0" applyFont="1" applyFill="1" applyBorder="1" applyProtection="1">
      <protection hidden="1"/>
    </xf>
    <xf numFmtId="0" fontId="11" fillId="2" borderId="0" xfId="0" applyFont="1" applyFill="1" applyBorder="1" applyAlignment="1" applyProtection="1">
      <alignment horizontal="center" vertical="top"/>
      <protection hidden="1"/>
    </xf>
    <xf numFmtId="0" fontId="11" fillId="2" borderId="0" xfId="0" applyFont="1" applyFill="1" applyBorder="1" applyAlignment="1" applyProtection="1">
      <alignment vertical="center"/>
      <protection hidden="1"/>
    </xf>
    <xf numFmtId="0" fontId="15" fillId="2" borderId="0" xfId="0" applyFont="1" applyFill="1" applyBorder="1" applyAlignment="1" applyProtection="1">
      <alignment horizontal="left" wrapText="1"/>
      <protection hidden="1"/>
    </xf>
    <xf numFmtId="0" fontId="0" fillId="0" borderId="0" xfId="0" applyProtection="1">
      <protection hidden="1"/>
    </xf>
    <xf numFmtId="0" fontId="6" fillId="2" borderId="0" xfId="0" applyFont="1" applyFill="1" applyProtection="1"/>
    <xf numFmtId="0" fontId="6" fillId="0" borderId="0" xfId="0" applyFont="1" applyProtection="1">
      <protection hidden="1"/>
    </xf>
    <xf numFmtId="0" fontId="0" fillId="0" borderId="0" xfId="0" applyAlignment="1" applyProtection="1">
      <alignment wrapText="1"/>
      <protection hidden="1"/>
    </xf>
    <xf numFmtId="0" fontId="0" fillId="2" borderId="0" xfId="0" applyFill="1" applyProtection="1">
      <protection hidden="1"/>
    </xf>
    <xf numFmtId="0" fontId="14" fillId="2" borderId="0" xfId="0" applyFont="1" applyFill="1" applyBorder="1" applyAlignment="1" applyProtection="1">
      <alignment horizontal="right" vertical="center"/>
      <protection hidden="1"/>
    </xf>
    <xf numFmtId="0" fontId="0" fillId="0" borderId="0" xfId="0" applyAlignment="1"/>
    <xf numFmtId="0" fontId="11" fillId="2" borderId="6"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hidden="1"/>
    </xf>
    <xf numFmtId="0" fontId="11" fillId="2" borderId="8"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locked="0" hidden="1"/>
    </xf>
    <xf numFmtId="0" fontId="0" fillId="2" borderId="0" xfId="0" applyFill="1" applyProtection="1">
      <protection locked="0" hidden="1"/>
    </xf>
    <xf numFmtId="0" fontId="0" fillId="2" borderId="7" xfId="0" applyFont="1" applyFill="1" applyBorder="1" applyAlignment="1">
      <alignment horizontal="center"/>
    </xf>
    <xf numFmtId="0" fontId="0" fillId="2" borderId="8" xfId="0" applyFont="1" applyFill="1" applyBorder="1" applyAlignment="1">
      <alignment horizontal="center"/>
    </xf>
    <xf numFmtId="0" fontId="0" fillId="2" borderId="0" xfId="0" applyFont="1" applyFill="1" applyBorder="1" applyAlignment="1"/>
    <xf numFmtId="0" fontId="26" fillId="2" borderId="9" xfId="115" applyFont="1" applyFill="1" applyBorder="1" applyAlignment="1">
      <alignment vertical="top" wrapText="1"/>
    </xf>
    <xf numFmtId="0" fontId="9" fillId="2" borderId="0" xfId="0" applyFont="1" applyFill="1" applyBorder="1" applyAlignment="1"/>
    <xf numFmtId="164" fontId="26" fillId="2" borderId="9" xfId="115" applyNumberFormat="1" applyFont="1" applyFill="1" applyBorder="1" applyAlignment="1">
      <alignment horizontal="center" vertical="top" wrapText="1"/>
    </xf>
    <xf numFmtId="0" fontId="11" fillId="2" borderId="0" xfId="0" applyFont="1" applyFill="1" applyBorder="1" applyAlignment="1">
      <alignment horizontal="left"/>
    </xf>
    <xf numFmtId="0" fontId="14" fillId="2" borderId="0" xfId="0" applyFont="1" applyFill="1" applyBorder="1" applyAlignment="1">
      <alignment horizontal="left"/>
    </xf>
    <xf numFmtId="0" fontId="39" fillId="2" borderId="10" xfId="115" applyFont="1" applyFill="1" applyBorder="1" applyAlignment="1">
      <alignment horizontal="center" vertical="center" wrapText="1"/>
    </xf>
    <xf numFmtId="0" fontId="39" fillId="2" borderId="11" xfId="115" applyFont="1" applyFill="1" applyBorder="1" applyAlignment="1">
      <alignment horizontal="center" vertical="center" wrapText="1"/>
    </xf>
    <xf numFmtId="0" fontId="0" fillId="2" borderId="10" xfId="0" applyFill="1" applyBorder="1" applyProtection="1"/>
    <xf numFmtId="0" fontId="4" fillId="0" borderId="0" xfId="0" applyFont="1" applyFill="1"/>
    <xf numFmtId="0" fontId="4" fillId="0" borderId="0" xfId="0" applyFont="1" applyFill="1" applyAlignment="1"/>
    <xf numFmtId="0" fontId="0" fillId="0" borderId="0" xfId="0" applyFill="1" applyAlignment="1">
      <alignment vertical="top"/>
    </xf>
    <xf numFmtId="0" fontId="0" fillId="2" borderId="6" xfId="0" applyFill="1" applyBorder="1" applyAlignment="1" applyProtection="1">
      <alignment vertical="top" wrapText="1"/>
    </xf>
    <xf numFmtId="0" fontId="11" fillId="2" borderId="12" xfId="0" applyFont="1" applyFill="1" applyBorder="1" applyAlignment="1" applyProtection="1">
      <alignment vertical="center"/>
    </xf>
    <xf numFmtId="0" fontId="1" fillId="2" borderId="7" xfId="0" applyFont="1" applyFill="1" applyBorder="1" applyAlignment="1" applyProtection="1">
      <alignment vertical="center"/>
    </xf>
    <xf numFmtId="0" fontId="18" fillId="2" borderId="13" xfId="0" applyFont="1" applyFill="1" applyBorder="1" applyAlignment="1" applyProtection="1">
      <alignment horizontal="center" vertical="center"/>
      <protection locked="0" hidden="1"/>
    </xf>
    <xf numFmtId="0" fontId="11" fillId="2" borderId="14" xfId="0" applyFont="1" applyFill="1" applyBorder="1" applyAlignment="1" applyProtection="1">
      <alignment vertical="center"/>
    </xf>
    <xf numFmtId="0" fontId="1" fillId="2" borderId="15" xfId="0" applyFont="1" applyFill="1" applyBorder="1" applyAlignment="1" applyProtection="1">
      <alignment vertical="center"/>
    </xf>
    <xf numFmtId="0" fontId="14" fillId="2" borderId="13" xfId="0" applyFont="1" applyFill="1" applyBorder="1" applyAlignment="1" applyProtection="1">
      <alignment horizontal="right" vertical="center"/>
      <protection hidden="1"/>
    </xf>
    <xf numFmtId="0" fontId="11" fillId="2" borderId="6" xfId="0" applyFont="1" applyFill="1" applyBorder="1" applyAlignment="1" applyProtection="1">
      <alignment vertical="center"/>
    </xf>
    <xf numFmtId="0" fontId="11" fillId="2" borderId="16" xfId="0" applyFont="1" applyFill="1" applyBorder="1" applyAlignment="1" applyProtection="1">
      <alignment vertical="center"/>
    </xf>
    <xf numFmtId="0" fontId="1" fillId="2" borderId="17" xfId="0" applyFont="1" applyFill="1" applyBorder="1" applyAlignment="1" applyProtection="1">
      <alignment vertical="center"/>
    </xf>
    <xf numFmtId="0" fontId="14" fillId="2" borderId="18" xfId="0" applyFont="1" applyFill="1" applyBorder="1" applyAlignment="1" applyProtection="1">
      <alignment wrapText="1"/>
      <protection hidden="1"/>
    </xf>
    <xf numFmtId="0" fontId="0" fillId="3" borderId="10" xfId="0" applyFill="1" applyBorder="1" applyProtection="1"/>
    <xf numFmtId="0" fontId="14" fillId="2" borderId="19" xfId="0" applyFont="1" applyFill="1" applyBorder="1" applyAlignment="1" applyProtection="1">
      <alignment horizontal="right" vertical="center"/>
      <protection hidden="1"/>
    </xf>
    <xf numFmtId="0" fontId="32" fillId="2" borderId="0" xfId="0" applyFont="1" applyFill="1" applyBorder="1" applyAlignment="1" applyProtection="1">
      <alignment horizontal="right" vertical="center"/>
    </xf>
    <xf numFmtId="0" fontId="33" fillId="2" borderId="0" xfId="0" applyFont="1" applyFill="1" applyBorder="1" applyAlignment="1" applyProtection="1">
      <alignment vertical="center"/>
    </xf>
    <xf numFmtId="0" fontId="11" fillId="2" borderId="20" xfId="0" applyFont="1" applyFill="1" applyBorder="1" applyAlignment="1" applyProtection="1">
      <alignment vertical="center"/>
    </xf>
    <xf numFmtId="0" fontId="33" fillId="2" borderId="18" xfId="0" applyFont="1" applyFill="1" applyBorder="1" applyAlignment="1" applyProtection="1">
      <alignment vertical="center"/>
    </xf>
    <xf numFmtId="0" fontId="11" fillId="2" borderId="21" xfId="0" applyFont="1" applyFill="1" applyBorder="1" applyAlignment="1" applyProtection="1">
      <alignment vertical="center"/>
    </xf>
    <xf numFmtId="2" fontId="14" fillId="2" borderId="1" xfId="0" applyNumberFormat="1" applyFont="1" applyFill="1" applyBorder="1" applyAlignment="1" applyProtection="1">
      <alignment horizontal="left" wrapText="1"/>
      <protection hidden="1"/>
    </xf>
    <xf numFmtId="0" fontId="14" fillId="2" borderId="19" xfId="0" applyFont="1" applyFill="1" applyBorder="1" applyAlignment="1" applyProtection="1">
      <alignment horizontal="left"/>
      <protection hidden="1"/>
    </xf>
    <xf numFmtId="0" fontId="15" fillId="2" borderId="1" xfId="0" applyFont="1" applyFill="1" applyBorder="1" applyAlignment="1" applyProtection="1">
      <alignment horizontal="left" vertical="center"/>
    </xf>
    <xf numFmtId="0" fontId="1" fillId="2" borderId="22" xfId="0" applyFont="1" applyFill="1" applyBorder="1" applyAlignment="1" applyProtection="1">
      <alignment vertical="center"/>
    </xf>
    <xf numFmtId="0" fontId="15" fillId="2" borderId="13" xfId="0" applyFont="1" applyFill="1" applyBorder="1" applyAlignment="1" applyProtection="1">
      <alignment vertical="center" wrapText="1"/>
      <protection hidden="1"/>
    </xf>
    <xf numFmtId="0" fontId="15" fillId="2" borderId="12" xfId="0" applyFont="1" applyFill="1" applyBorder="1" applyAlignment="1" applyProtection="1">
      <alignment vertical="center"/>
    </xf>
    <xf numFmtId="0" fontId="15" fillId="2" borderId="1" xfId="0" applyFont="1" applyFill="1" applyBorder="1" applyAlignment="1" applyProtection="1">
      <alignment vertical="center" wrapText="1"/>
      <protection hidden="1"/>
    </xf>
    <xf numFmtId="2" fontId="16" fillId="2" borderId="1" xfId="0" applyNumberFormat="1" applyFont="1" applyFill="1" applyBorder="1" applyAlignment="1" applyProtection="1">
      <alignment horizontal="left" wrapText="1"/>
      <protection hidden="1"/>
    </xf>
    <xf numFmtId="0" fontId="15" fillId="2" borderId="1" xfId="0" applyFont="1" applyFill="1" applyBorder="1" applyAlignment="1" applyProtection="1">
      <alignment vertical="center"/>
    </xf>
    <xf numFmtId="0" fontId="15" fillId="2"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left" vertical="center"/>
      <protection hidden="1"/>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xf>
    <xf numFmtId="0" fontId="1" fillId="2" borderId="8" xfId="0" applyFont="1" applyFill="1" applyBorder="1" applyAlignment="1" applyProtection="1">
      <alignment vertical="center"/>
    </xf>
    <xf numFmtId="0" fontId="2" fillId="2" borderId="13" xfId="0" applyFont="1" applyFill="1" applyBorder="1" applyAlignment="1" applyProtection="1">
      <alignment horizontal="left" vertical="top" wrapText="1"/>
      <protection hidden="1"/>
    </xf>
    <xf numFmtId="0" fontId="9" fillId="0" borderId="0" xfId="133" applyFont="1" applyFill="1" applyAlignment="1" applyProtection="1"/>
    <xf numFmtId="0" fontId="6" fillId="0" borderId="0" xfId="133"/>
    <xf numFmtId="0" fontId="6" fillId="0" borderId="0" xfId="133" applyFill="1" applyAlignment="1" applyProtection="1"/>
    <xf numFmtId="0" fontId="23" fillId="0" borderId="0" xfId="36" applyFont="1" applyFill="1" applyAlignment="1" applyProtection="1">
      <alignment horizontal="center"/>
      <protection hidden="1"/>
    </xf>
    <xf numFmtId="0" fontId="23" fillId="0" borderId="0" xfId="36" applyFont="1" applyFill="1" applyAlignment="1" applyProtection="1">
      <alignment horizontal="center" wrapText="1"/>
      <protection hidden="1"/>
    </xf>
    <xf numFmtId="0" fontId="2" fillId="0" borderId="0" xfId="0" applyFont="1" applyAlignment="1" applyProtection="1">
      <alignment horizontal="center"/>
      <protection hidden="1"/>
    </xf>
    <xf numFmtId="0" fontId="27" fillId="0" borderId="0" xfId="0" applyFont="1" applyProtection="1">
      <protection hidden="1"/>
    </xf>
    <xf numFmtId="3" fontId="6" fillId="3" borderId="0" xfId="0" applyNumberFormat="1" applyFont="1" applyFill="1" applyAlignment="1" applyProtection="1">
      <protection hidden="1"/>
    </xf>
    <xf numFmtId="0" fontId="6" fillId="3" borderId="0" xfId="0" applyFont="1" applyFill="1" applyProtection="1">
      <protection hidden="1"/>
    </xf>
    <xf numFmtId="0" fontId="6" fillId="0" borderId="0" xfId="0" applyFont="1" applyFill="1" applyProtection="1">
      <protection hidden="1"/>
    </xf>
    <xf numFmtId="0" fontId="6" fillId="0" borderId="0" xfId="0" applyFont="1" applyAlignment="1" applyProtection="1">
      <alignment wrapText="1"/>
      <protection hidden="1"/>
    </xf>
    <xf numFmtId="0" fontId="14" fillId="2" borderId="18" xfId="0" applyFont="1" applyFill="1" applyBorder="1" applyAlignment="1" applyProtection="1">
      <alignment horizontal="center" wrapText="1"/>
      <protection hidden="1"/>
    </xf>
    <xf numFmtId="0" fontId="14" fillId="2" borderId="20" xfId="0" applyFont="1" applyFill="1" applyBorder="1" applyAlignment="1" applyProtection="1">
      <alignment horizontal="right" vertical="center"/>
      <protection hidden="1"/>
    </xf>
    <xf numFmtId="0" fontId="0" fillId="2" borderId="6" xfId="0" applyFill="1" applyBorder="1" applyAlignment="1"/>
    <xf numFmtId="0" fontId="0" fillId="2" borderId="23" xfId="0" applyFill="1" applyBorder="1" applyAlignment="1"/>
    <xf numFmtId="0" fontId="11" fillId="2" borderId="24" xfId="0" applyFont="1" applyFill="1" applyBorder="1" applyAlignment="1" applyProtection="1">
      <alignment vertical="center"/>
      <protection hidden="1"/>
    </xf>
    <xf numFmtId="0" fontId="11" fillId="2" borderId="12" xfId="0" applyFont="1" applyFill="1" applyBorder="1" applyAlignment="1" applyProtection="1">
      <alignment vertical="center"/>
      <protection hidden="1"/>
    </xf>
    <xf numFmtId="0" fontId="11" fillId="2" borderId="25" xfId="0" applyFont="1" applyFill="1" applyBorder="1" applyAlignment="1" applyProtection="1">
      <alignment vertical="center"/>
      <protection hidden="1"/>
    </xf>
    <xf numFmtId="0" fontId="14" fillId="2" borderId="0" xfId="0" applyFont="1" applyFill="1" applyBorder="1" applyAlignment="1" applyProtection="1">
      <alignment wrapText="1"/>
      <protection hidden="1"/>
    </xf>
    <xf numFmtId="0" fontId="11" fillId="2" borderId="0" xfId="0" applyFont="1" applyFill="1" applyBorder="1" applyAlignment="1" applyProtection="1">
      <alignment horizontal="left" vertical="center"/>
      <protection hidden="1"/>
    </xf>
    <xf numFmtId="2" fontId="14" fillId="2" borderId="19" xfId="0" applyNumberFormat="1"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protection hidden="1"/>
    </xf>
    <xf numFmtId="0" fontId="17" fillId="2" borderId="18" xfId="0" applyFont="1" applyFill="1" applyBorder="1" applyAlignment="1" applyProtection="1">
      <alignment horizontal="left" vertical="center" wrapText="1"/>
      <protection hidden="1"/>
    </xf>
    <xf numFmtId="0" fontId="32" fillId="2" borderId="0" xfId="0" applyFont="1" applyFill="1" applyBorder="1" applyAlignment="1" applyProtection="1">
      <alignment horizontal="right" vertical="center"/>
      <protection hidden="1"/>
    </xf>
    <xf numFmtId="0" fontId="15" fillId="2" borderId="19" xfId="0" applyFont="1" applyFill="1" applyBorder="1" applyAlignment="1" applyProtection="1">
      <alignment horizontal="center" vertical="center"/>
      <protection hidden="1"/>
    </xf>
    <xf numFmtId="0" fontId="15" fillId="2" borderId="19" xfId="0" applyFont="1" applyFill="1" applyBorder="1" applyAlignment="1" applyProtection="1">
      <alignment horizontal="left" vertical="center"/>
      <protection hidden="1"/>
    </xf>
    <xf numFmtId="0" fontId="15" fillId="2" borderId="0" xfId="0" applyFont="1" applyFill="1" applyBorder="1" applyAlignment="1" applyProtection="1">
      <alignment horizontal="center" vertical="center"/>
      <protection hidden="1"/>
    </xf>
    <xf numFmtId="0" fontId="15" fillId="2" borderId="0" xfId="0" applyFont="1" applyFill="1" applyBorder="1" applyAlignment="1" applyProtection="1">
      <alignment horizontal="left" vertical="center"/>
      <protection hidden="1"/>
    </xf>
    <xf numFmtId="0" fontId="0" fillId="0" borderId="10" xfId="0" applyBorder="1" applyAlignment="1" applyProtection="1">
      <alignment horizontal="left" vertical="center" wrapText="1"/>
      <protection hidden="1"/>
    </xf>
    <xf numFmtId="0" fontId="0" fillId="0" borderId="10" xfId="0" applyBorder="1" applyAlignment="1" applyProtection="1">
      <alignment horizontal="left" vertical="center"/>
      <protection hidden="1"/>
    </xf>
    <xf numFmtId="165" fontId="0" fillId="0" borderId="10" xfId="0" applyNumberFormat="1" applyBorder="1" applyAlignment="1" applyProtection="1">
      <alignment horizontal="left" vertical="center" wrapText="1"/>
      <protection hidden="1"/>
    </xf>
    <xf numFmtId="0" fontId="0" fillId="1" borderId="10" xfId="0" applyFill="1" applyBorder="1" applyAlignment="1" applyProtection="1">
      <alignment horizontal="left" vertical="center" wrapText="1"/>
      <protection hidden="1"/>
    </xf>
    <xf numFmtId="0" fontId="11" fillId="2" borderId="19" xfId="0" applyFont="1" applyFill="1" applyBorder="1" applyAlignment="1" applyProtection="1">
      <alignment vertical="center"/>
      <protection hidden="1"/>
    </xf>
    <xf numFmtId="0" fontId="11" fillId="2" borderId="26" xfId="0" applyFont="1" applyFill="1" applyBorder="1" applyAlignment="1" applyProtection="1">
      <alignment vertical="center"/>
      <protection hidden="1"/>
    </xf>
    <xf numFmtId="0" fontId="11" fillId="2" borderId="18" xfId="0" applyFont="1" applyFill="1" applyBorder="1" applyAlignment="1" applyProtection="1">
      <alignment vertical="center"/>
      <protection hidden="1"/>
    </xf>
    <xf numFmtId="0" fontId="11" fillId="2" borderId="27" xfId="0" applyFont="1" applyFill="1" applyBorder="1" applyAlignment="1" applyProtection="1">
      <alignment vertical="center"/>
      <protection hidden="1"/>
    </xf>
    <xf numFmtId="1" fontId="6" fillId="0" borderId="0" xfId="0" applyNumberFormat="1" applyFont="1" applyProtection="1">
      <protection hidden="1"/>
    </xf>
    <xf numFmtId="1" fontId="6" fillId="3" borderId="0" xfId="0" applyNumberFormat="1" applyFont="1" applyFill="1" applyProtection="1">
      <protection hidden="1"/>
    </xf>
    <xf numFmtId="0" fontId="7" fillId="0" borderId="10" xfId="36" applyBorder="1" applyAlignment="1" applyProtection="1">
      <alignment vertical="center" wrapText="1"/>
      <protection hidden="1"/>
    </xf>
    <xf numFmtId="0" fontId="0" fillId="1" borderId="10" xfId="0" applyFill="1" applyBorder="1" applyAlignment="1" applyProtection="1">
      <alignment vertical="center" wrapText="1"/>
      <protection hidden="1"/>
    </xf>
    <xf numFmtId="0" fontId="7" fillId="0" borderId="10" xfId="36" applyFill="1" applyBorder="1" applyAlignment="1" applyProtection="1">
      <alignment vertical="center" wrapText="1"/>
      <protection hidden="1"/>
    </xf>
    <xf numFmtId="0" fontId="7" fillId="0" borderId="10" xfId="36" applyBorder="1" applyAlignment="1" applyProtection="1">
      <alignment vertical="center" wrapText="1"/>
    </xf>
    <xf numFmtId="0" fontId="15" fillId="2" borderId="13" xfId="0" applyFont="1" applyFill="1" applyBorder="1" applyAlignment="1" applyProtection="1">
      <alignment horizontal="left" vertical="center" wrapText="1"/>
      <protection locked="0"/>
    </xf>
    <xf numFmtId="0" fontId="37" fillId="0" borderId="0" xfId="0" applyFont="1" applyFill="1" applyBorder="1" applyAlignment="1" applyProtection="1">
      <alignment vertical="center" wrapText="1"/>
      <protection hidden="1"/>
    </xf>
    <xf numFmtId="0" fontId="0" fillId="0" borderId="0" xfId="0" applyFill="1"/>
    <xf numFmtId="0" fontId="3" fillId="0" borderId="0" xfId="0" applyFont="1" applyAlignment="1">
      <alignment wrapText="1"/>
    </xf>
    <xf numFmtId="0" fontId="3" fillId="0" borderId="0" xfId="0" applyFont="1"/>
    <xf numFmtId="0" fontId="0" fillId="0" borderId="0" xfId="0" applyFill="1" applyProtection="1">
      <protection hidden="1"/>
    </xf>
    <xf numFmtId="49" fontId="0" fillId="0" borderId="0" xfId="0" applyNumberFormat="1" applyFill="1" applyProtection="1">
      <protection hidden="1"/>
    </xf>
    <xf numFmtId="0" fontId="38" fillId="0" borderId="0" xfId="0" applyFont="1" applyFill="1" applyProtection="1">
      <protection hidden="1"/>
    </xf>
    <xf numFmtId="0" fontId="6" fillId="0" borderId="0" xfId="0" applyFont="1" applyFill="1" applyBorder="1"/>
    <xf numFmtId="0" fontId="0" fillId="0" borderId="0" xfId="0" applyFont="1" applyFill="1" applyBorder="1"/>
    <xf numFmtId="0" fontId="2" fillId="0" borderId="28" xfId="0" applyNumberFormat="1" applyFont="1" applyFill="1" applyBorder="1" applyAlignment="1" applyProtection="1">
      <alignment vertical="center" wrapText="1"/>
      <protection hidden="1"/>
    </xf>
    <xf numFmtId="0" fontId="23" fillId="0" borderId="28" xfId="36" applyFont="1" applyBorder="1" applyAlignment="1" applyProtection="1">
      <alignment horizontal="center"/>
      <protection hidden="1"/>
    </xf>
    <xf numFmtId="0" fontId="2" fillId="0" borderId="29" xfId="0" applyNumberFormat="1" applyFont="1" applyFill="1" applyBorder="1" applyAlignment="1" applyProtection="1">
      <alignment vertical="center" wrapText="1"/>
      <protection hidden="1"/>
    </xf>
    <xf numFmtId="0" fontId="35" fillId="0" borderId="28" xfId="0" applyNumberFormat="1" applyFont="1" applyFill="1" applyBorder="1" applyAlignment="1" applyProtection="1">
      <alignment vertical="center" wrapText="1"/>
      <protection hidden="1"/>
    </xf>
    <xf numFmtId="0" fontId="3" fillId="4" borderId="28" xfId="0" applyFont="1" applyFill="1" applyBorder="1" applyAlignment="1" applyProtection="1">
      <alignment wrapText="1"/>
      <protection hidden="1"/>
    </xf>
    <xf numFmtId="0" fontId="3" fillId="4" borderId="28" xfId="0" applyFont="1" applyFill="1" applyBorder="1" applyAlignment="1" applyProtection="1">
      <protection hidden="1"/>
    </xf>
    <xf numFmtId="0" fontId="3" fillId="0" borderId="0" xfId="0" applyFont="1" applyFill="1"/>
    <xf numFmtId="0" fontId="3" fillId="0" borderId="0" xfId="0" applyFont="1" applyFill="1" applyAlignment="1">
      <alignment wrapText="1"/>
    </xf>
    <xf numFmtId="0" fontId="3" fillId="0" borderId="0" xfId="0" applyFont="1" applyFill="1" applyProtection="1"/>
    <xf numFmtId="0" fontId="0" fillId="0" borderId="0" xfId="0" applyFill="1" applyProtection="1"/>
    <xf numFmtId="0" fontId="0" fillId="0" borderId="0" xfId="0" applyFill="1" applyAlignment="1" applyProtection="1"/>
    <xf numFmtId="0" fontId="6" fillId="0" borderId="0" xfId="0" applyFont="1" applyFill="1" applyProtection="1"/>
    <xf numFmtId="0" fontId="6" fillId="0" borderId="0" xfId="0" applyFont="1" applyFill="1" applyAlignment="1" applyProtection="1">
      <alignment wrapText="1"/>
    </xf>
    <xf numFmtId="0" fontId="0" fillId="0" borderId="0" xfId="0" applyFill="1" applyAlignment="1" applyProtection="1">
      <alignment vertical="top"/>
    </xf>
    <xf numFmtId="0" fontId="31" fillId="0" borderId="0" xfId="0" applyFont="1" applyFill="1" applyAlignment="1" applyProtection="1">
      <alignment horizontal="center" wrapText="1"/>
    </xf>
    <xf numFmtId="0" fontId="3" fillId="0" borderId="6" xfId="0" applyFont="1" applyFill="1" applyBorder="1" applyAlignment="1" applyProtection="1">
      <alignment wrapText="1"/>
    </xf>
    <xf numFmtId="0" fontId="0" fillId="0" borderId="0" xfId="0" applyFill="1" applyAlignment="1" applyProtection="1">
      <alignment vertical="top" wrapText="1"/>
    </xf>
    <xf numFmtId="0" fontId="3" fillId="0" borderId="6" xfId="0" applyFont="1" applyFill="1" applyBorder="1" applyAlignment="1" applyProtection="1">
      <alignment vertical="top" wrapText="1"/>
    </xf>
    <xf numFmtId="0" fontId="3" fillId="0" borderId="0" xfId="0" applyFont="1" applyFill="1" applyAlignment="1" applyProtection="1">
      <alignment wrapText="1"/>
    </xf>
    <xf numFmtId="0" fontId="2" fillId="0" borderId="0" xfId="0" applyFont="1" applyFill="1" applyAlignment="1" applyProtection="1">
      <alignment wrapText="1"/>
    </xf>
    <xf numFmtId="0" fontId="3" fillId="0" borderId="0" xfId="0" applyFont="1" applyFill="1" applyAlignment="1" applyProtection="1">
      <alignment horizontal="center" wrapText="1"/>
    </xf>
    <xf numFmtId="0" fontId="31" fillId="0" borderId="6" xfId="0" applyFont="1" applyFill="1" applyBorder="1" applyAlignment="1" applyProtection="1">
      <alignment wrapText="1"/>
    </xf>
    <xf numFmtId="0" fontId="34" fillId="0" borderId="0" xfId="0" applyFont="1" applyFill="1" applyBorder="1" applyAlignment="1" applyProtection="1">
      <alignment horizontal="right" wrapText="1"/>
    </xf>
    <xf numFmtId="0" fontId="0" fillId="3" borderId="10" xfId="0" applyFill="1" applyBorder="1"/>
    <xf numFmtId="0" fontId="36" fillId="2" borderId="5" xfId="0" applyFont="1" applyFill="1" applyBorder="1" applyAlignment="1" applyProtection="1">
      <alignment horizontal="center" vertical="center" wrapText="1"/>
      <protection hidden="1"/>
    </xf>
    <xf numFmtId="0" fontId="40" fillId="3" borderId="10" xfId="0" applyFont="1" applyFill="1" applyBorder="1"/>
    <xf numFmtId="0" fontId="11" fillId="2" borderId="30" xfId="0" applyFont="1" applyFill="1" applyBorder="1" applyAlignment="1" applyProtection="1">
      <alignment vertical="center"/>
      <protection hidden="1"/>
    </xf>
    <xf numFmtId="0" fontId="0" fillId="0" borderId="0" xfId="0" applyBorder="1" applyProtection="1">
      <protection hidden="1"/>
    </xf>
    <xf numFmtId="0" fontId="42" fillId="0" borderId="0" xfId="0" applyFont="1" applyAlignment="1" applyProtection="1">
      <alignment horizontal="center" wrapText="1"/>
      <protection hidden="1"/>
    </xf>
    <xf numFmtId="0" fontId="11" fillId="2" borderId="0" xfId="0" applyFont="1" applyFill="1" applyBorder="1" applyAlignment="1" applyProtection="1">
      <alignment horizontal="center" vertical="center" wrapText="1"/>
      <protection hidden="1"/>
    </xf>
    <xf numFmtId="49" fontId="15" fillId="2" borderId="31" xfId="0" applyNumberFormat="1" applyFont="1" applyFill="1" applyBorder="1" applyAlignment="1" applyProtection="1">
      <alignment horizontal="left" vertical="center" wrapText="1"/>
      <protection locked="0"/>
    </xf>
    <xf numFmtId="1" fontId="6" fillId="0" borderId="0" xfId="0" applyNumberFormat="1" applyFont="1" applyFill="1" applyProtection="1">
      <protection hidden="1"/>
    </xf>
    <xf numFmtId="0" fontId="7" fillId="0" borderId="0" xfId="36" applyFill="1" applyAlignment="1" applyProtection="1">
      <alignment horizontal="center"/>
      <protection hidden="1"/>
    </xf>
    <xf numFmtId="0" fontId="43" fillId="2" borderId="24" xfId="36" applyFont="1" applyFill="1" applyBorder="1" applyAlignment="1" applyProtection="1">
      <alignment horizontal="left" vertical="center"/>
      <protection hidden="1"/>
    </xf>
    <xf numFmtId="0" fontId="44" fillId="2" borderId="0" xfId="36" applyFont="1" applyFill="1" applyAlignment="1" applyProtection="1">
      <alignment vertical="center"/>
    </xf>
    <xf numFmtId="0" fontId="44" fillId="2" borderId="0" xfId="36" applyFont="1" applyFill="1" applyBorder="1" applyAlignment="1" applyProtection="1">
      <alignment horizontal="center" vertical="center"/>
      <protection hidden="1"/>
    </xf>
    <xf numFmtId="0" fontId="45" fillId="0" borderId="18" xfId="36" applyFont="1" applyFill="1" applyBorder="1" applyAlignment="1" applyProtection="1">
      <alignment horizontal="center"/>
      <protection hidden="1"/>
    </xf>
    <xf numFmtId="0" fontId="46" fillId="2" borderId="0" xfId="36" applyFont="1" applyFill="1" applyBorder="1" applyAlignment="1" applyProtection="1">
      <alignment horizontal="center" vertical="center"/>
      <protection hidden="1"/>
    </xf>
    <xf numFmtId="0" fontId="47" fillId="2" borderId="32" xfId="0" applyFont="1" applyFill="1" applyBorder="1" applyAlignment="1" applyProtection="1">
      <alignment horizontal="center" vertical="center" wrapText="1"/>
      <protection hidden="1"/>
    </xf>
    <xf numFmtId="0" fontId="47" fillId="2" borderId="0" xfId="0" applyFont="1" applyFill="1" applyBorder="1" applyAlignment="1" applyProtection="1">
      <alignment horizontal="center" vertical="center" wrapText="1"/>
      <protection hidden="1"/>
    </xf>
    <xf numFmtId="0" fontId="48" fillId="2" borderId="0" xfId="0" applyFont="1" applyFill="1" applyBorder="1" applyAlignment="1" applyProtection="1">
      <alignment horizontal="center" vertical="center"/>
      <protection hidden="1"/>
    </xf>
    <xf numFmtId="0" fontId="11" fillId="2" borderId="33" xfId="0" applyFont="1" applyFill="1" applyBorder="1" applyAlignment="1" applyProtection="1">
      <alignment vertical="center" wrapText="1"/>
      <protection locked="0"/>
    </xf>
    <xf numFmtId="0" fontId="11" fillId="2" borderId="34" xfId="0" applyFont="1" applyFill="1" applyBorder="1" applyAlignment="1" applyProtection="1">
      <alignment vertical="center" wrapText="1"/>
      <protection locked="0"/>
    </xf>
    <xf numFmtId="0" fontId="11" fillId="2" borderId="23" xfId="0" applyFont="1" applyFill="1" applyBorder="1" applyAlignment="1" applyProtection="1">
      <alignment vertical="center" wrapText="1"/>
      <protection locked="0"/>
    </xf>
    <xf numFmtId="0" fontId="14" fillId="2" borderId="6" xfId="0" applyFont="1" applyFill="1" applyBorder="1" applyAlignment="1" applyProtection="1">
      <alignment horizontal="center" wrapText="1"/>
      <protection locked="0"/>
    </xf>
    <xf numFmtId="0" fontId="14" fillId="2" borderId="18" xfId="0" applyFont="1" applyFill="1" applyBorder="1" applyAlignment="1" applyProtection="1">
      <alignment horizontal="left" vertical="center" wrapText="1"/>
      <protection hidden="1"/>
    </xf>
    <xf numFmtId="0" fontId="11" fillId="2" borderId="18" xfId="0" applyFont="1" applyFill="1" applyBorder="1" applyAlignment="1" applyProtection="1">
      <protection hidden="1"/>
    </xf>
    <xf numFmtId="0" fontId="14" fillId="2" borderId="35" xfId="0" applyFont="1" applyFill="1" applyBorder="1" applyAlignment="1" applyProtection="1">
      <alignment horizontal="center" wrapText="1"/>
      <protection hidden="1"/>
    </xf>
    <xf numFmtId="0" fontId="11" fillId="2" borderId="32" xfId="0" applyFont="1" applyFill="1" applyBorder="1" applyAlignment="1" applyProtection="1">
      <alignment vertical="center"/>
      <protection hidden="1"/>
    </xf>
    <xf numFmtId="0" fontId="56" fillId="2" borderId="6" xfId="0" applyFont="1" applyFill="1" applyBorder="1" applyAlignment="1" applyProtection="1">
      <alignment vertical="top" wrapText="1"/>
    </xf>
    <xf numFmtId="0" fontId="18" fillId="2" borderId="20" xfId="0" applyFont="1" applyFill="1" applyBorder="1" applyAlignment="1" applyProtection="1">
      <alignment horizontal="right" wrapText="1"/>
      <protection hidden="1"/>
    </xf>
    <xf numFmtId="0" fontId="12" fillId="2" borderId="36" xfId="0" applyFont="1" applyFill="1" applyBorder="1" applyAlignment="1" applyProtection="1">
      <alignment vertical="center" wrapText="1"/>
    </xf>
    <xf numFmtId="0" fontId="2" fillId="2" borderId="13" xfId="0" applyFont="1" applyFill="1" applyBorder="1" applyAlignment="1" applyProtection="1">
      <alignment horizontal="left" wrapText="1"/>
      <protection hidden="1"/>
    </xf>
    <xf numFmtId="0" fontId="55" fillId="0" borderId="0" xfId="0" applyFont="1" applyFill="1" applyBorder="1" applyAlignment="1" applyProtection="1">
      <alignment horizontal="right" wrapText="1"/>
      <protection hidden="1"/>
    </xf>
    <xf numFmtId="0" fontId="2" fillId="0" borderId="37" xfId="0" applyFont="1" applyFill="1" applyBorder="1" applyAlignment="1" applyProtection="1">
      <alignment horizontal="center"/>
      <protection hidden="1"/>
    </xf>
    <xf numFmtId="0" fontId="14" fillId="2" borderId="30" xfId="0" applyFont="1" applyFill="1" applyBorder="1" applyAlignment="1" applyProtection="1">
      <alignment horizontal="center" vertical="center"/>
      <protection hidden="1"/>
    </xf>
    <xf numFmtId="0" fontId="0" fillId="0" borderId="10" xfId="0" applyBorder="1" applyAlignment="1" applyProtection="1">
      <alignment horizontal="right" vertical="center" wrapText="1"/>
      <protection hidden="1"/>
    </xf>
    <xf numFmtId="0" fontId="40" fillId="0" borderId="0" xfId="0" applyFont="1" applyProtection="1">
      <protection hidden="1"/>
    </xf>
    <xf numFmtId="2" fontId="26" fillId="2" borderId="2" xfId="115" applyNumberFormat="1" applyFont="1" applyFill="1" applyBorder="1" applyAlignment="1">
      <alignment horizontal="center" vertical="top" wrapText="1"/>
    </xf>
    <xf numFmtId="0" fontId="26" fillId="2" borderId="9" xfId="115" applyFont="1" applyFill="1" applyBorder="1" applyAlignment="1">
      <alignment horizontal="center" vertical="top" wrapText="1"/>
    </xf>
    <xf numFmtId="0" fontId="57" fillId="0" borderId="0" xfId="0" applyFont="1" applyFill="1" applyAlignment="1">
      <alignment vertical="top" wrapText="1"/>
    </xf>
    <xf numFmtId="0" fontId="0" fillId="0" borderId="0" xfId="0" applyFont="1" applyFill="1" applyAlignment="1">
      <alignment vertical="top" wrapText="1"/>
    </xf>
    <xf numFmtId="0" fontId="52" fillId="0" borderId="0" xfId="0" applyFont="1" applyFill="1" applyAlignment="1">
      <alignment vertical="top" wrapText="1"/>
    </xf>
    <xf numFmtId="0" fontId="52" fillId="0" borderId="0" xfId="73" applyFont="1" applyFill="1" applyAlignment="1">
      <alignment vertical="top" wrapText="1"/>
    </xf>
    <xf numFmtId="0" fontId="0" fillId="0" borderId="0" xfId="0" applyFont="1" applyFill="1" applyAlignment="1">
      <alignment horizontal="left" vertical="top" wrapText="1"/>
    </xf>
    <xf numFmtId="0" fontId="14" fillId="2" borderId="0" xfId="0" applyFont="1" applyFill="1" applyBorder="1" applyAlignment="1" applyProtection="1">
      <alignment horizontal="center" vertical="center" wrapText="1"/>
      <protection hidden="1"/>
    </xf>
    <xf numFmtId="0" fontId="14" fillId="2" borderId="35" xfId="0" applyFont="1" applyFill="1" applyBorder="1" applyAlignment="1" applyProtection="1">
      <alignment horizontal="center" vertical="center" wrapText="1"/>
      <protection hidden="1"/>
    </xf>
    <xf numFmtId="0" fontId="14" fillId="2" borderId="38" xfId="0" applyFont="1" applyFill="1" applyBorder="1" applyAlignment="1" applyProtection="1">
      <alignment horizontal="center" vertical="center" wrapText="1"/>
      <protection hidden="1"/>
    </xf>
    <xf numFmtId="0" fontId="4" fillId="0" borderId="0" xfId="0" applyFont="1" applyFill="1" applyAlignment="1">
      <alignment horizontal="center"/>
    </xf>
    <xf numFmtId="0" fontId="2" fillId="0" borderId="28" xfId="0" applyNumberFormat="1" applyFont="1" applyFill="1" applyBorder="1" applyAlignment="1" applyProtection="1">
      <alignment vertical="top" wrapText="1"/>
      <protection hidden="1"/>
    </xf>
    <xf numFmtId="0" fontId="0" fillId="0" borderId="0" xfId="0" applyFill="1" applyAlignment="1" applyProtection="1">
      <alignment wrapText="1"/>
    </xf>
    <xf numFmtId="0" fontId="0" fillId="0" borderId="0" xfId="0" applyProtection="1"/>
    <xf numFmtId="0" fontId="4" fillId="2" borderId="39" xfId="0" applyFont="1" applyFill="1" applyBorder="1" applyAlignment="1" applyProtection="1">
      <alignment horizontal="center" wrapText="1"/>
    </xf>
    <xf numFmtId="0" fontId="11" fillId="2" borderId="40" xfId="0" applyFont="1" applyFill="1" applyBorder="1" applyAlignment="1" applyProtection="1">
      <alignment vertical="center"/>
    </xf>
    <xf numFmtId="0" fontId="62" fillId="0" borderId="0" xfId="0" applyFont="1" applyFill="1" applyAlignment="1" applyProtection="1">
      <alignment horizontal="center" vertical="center" wrapText="1"/>
      <protection hidden="1"/>
    </xf>
    <xf numFmtId="0" fontId="100" fillId="0" borderId="0" xfId="0" applyFont="1" applyFill="1" applyAlignment="1">
      <alignment vertical="top" wrapText="1"/>
    </xf>
    <xf numFmtId="0" fontId="0" fillId="0" borderId="0" xfId="0" applyAlignment="1" applyProtection="1">
      <protection hidden="1"/>
    </xf>
    <xf numFmtId="0" fontId="51" fillId="0" borderId="0" xfId="0" applyFont="1" applyAlignment="1"/>
    <xf numFmtId="0" fontId="0" fillId="36" borderId="0" xfId="0" applyFill="1" applyProtection="1">
      <protection hidden="1"/>
    </xf>
    <xf numFmtId="0" fontId="26" fillId="0" borderId="10" xfId="0" applyFont="1" applyBorder="1" applyAlignment="1">
      <alignment vertical="top" wrapText="1"/>
    </xf>
    <xf numFmtId="166" fontId="26" fillId="2" borderId="2" xfId="115" applyNumberFormat="1" applyFont="1" applyFill="1" applyBorder="1" applyAlignment="1">
      <alignment horizontal="center" vertical="top" wrapText="1"/>
    </xf>
    <xf numFmtId="1" fontId="42" fillId="0" borderId="0" xfId="0" applyNumberFormat="1" applyFont="1" applyFill="1" applyAlignment="1" applyProtection="1">
      <alignment horizontal="center" vertical="center" wrapText="1"/>
      <protection hidden="1"/>
    </xf>
    <xf numFmtId="0" fontId="40" fillId="0" borderId="0" xfId="0" applyFont="1" applyFill="1" applyAlignment="1" applyProtection="1">
      <alignment horizontal="center" vertical="center" wrapText="1"/>
      <protection hidden="1"/>
    </xf>
    <xf numFmtId="0" fontId="0" fillId="0" borderId="41" xfId="0" applyFill="1" applyBorder="1"/>
    <xf numFmtId="0" fontId="101" fillId="37" borderId="0" xfId="0" applyFont="1" applyFill="1" applyProtection="1">
      <protection hidden="1"/>
    </xf>
    <xf numFmtId="0" fontId="0" fillId="38" borderId="10" xfId="0" applyFill="1" applyBorder="1" applyAlignment="1" applyProtection="1">
      <alignment horizontal="left" vertical="center"/>
      <protection hidden="1"/>
    </xf>
    <xf numFmtId="0" fontId="0" fillId="38" borderId="10" xfId="0" applyFill="1" applyBorder="1" applyAlignment="1" applyProtection="1">
      <alignment horizontal="left" vertical="center" wrapText="1"/>
      <protection hidden="1"/>
    </xf>
    <xf numFmtId="0" fontId="0" fillId="0" borderId="0" xfId="0" applyFont="1" applyFill="1" applyAlignment="1">
      <alignment vertical="top"/>
    </xf>
    <xf numFmtId="0" fontId="57" fillId="0" borderId="0" xfId="0" applyFont="1" applyFill="1" applyBorder="1" applyAlignment="1">
      <alignment vertical="top" wrapText="1"/>
    </xf>
    <xf numFmtId="0" fontId="2" fillId="36" borderId="28" xfId="0" applyNumberFormat="1" applyFont="1" applyFill="1" applyBorder="1" applyAlignment="1" applyProtection="1">
      <alignment vertical="center" wrapText="1"/>
      <protection hidden="1"/>
    </xf>
    <xf numFmtId="0" fontId="0" fillId="0" borderId="0" xfId="0" applyProtection="1">
      <protection locked="0"/>
    </xf>
    <xf numFmtId="0" fontId="11" fillId="2" borderId="42" xfId="0" applyFont="1" applyFill="1" applyBorder="1" applyAlignment="1" applyProtection="1">
      <alignment horizontal="center" vertical="center" wrapText="1"/>
      <protection hidden="1"/>
    </xf>
    <xf numFmtId="0" fontId="11" fillId="2" borderId="43" xfId="0" applyFont="1" applyFill="1" applyBorder="1" applyAlignment="1" applyProtection="1">
      <alignment horizontal="center" vertical="center" wrapText="1"/>
      <protection hidden="1"/>
    </xf>
    <xf numFmtId="0" fontId="4" fillId="0" borderId="0" xfId="0" applyFont="1" applyFill="1" applyAlignment="1">
      <alignment wrapText="1"/>
    </xf>
    <xf numFmtId="0" fontId="30" fillId="0" borderId="0" xfId="0" applyFont="1" applyFill="1" applyBorder="1" applyAlignment="1" applyProtection="1">
      <alignment vertical="center"/>
      <protection locked="0"/>
    </xf>
    <xf numFmtId="0" fontId="0" fillId="3" borderId="0" xfId="0" applyFill="1" applyProtection="1">
      <protection locked="0"/>
    </xf>
    <xf numFmtId="0" fontId="0" fillId="0" borderId="0" xfId="0" applyFill="1" applyProtection="1">
      <protection locked="0"/>
    </xf>
    <xf numFmtId="0" fontId="0" fillId="2" borderId="44" xfId="0" applyFill="1" applyBorder="1" applyAlignment="1" applyProtection="1">
      <alignment wrapText="1"/>
      <protection hidden="1"/>
    </xf>
    <xf numFmtId="0" fontId="0" fillId="0" borderId="0" xfId="0" applyFill="1" applyAlignment="1" applyProtection="1">
      <alignment wrapText="1"/>
      <protection hidden="1"/>
    </xf>
    <xf numFmtId="0" fontId="6" fillId="0" borderId="0" xfId="0" applyFont="1" applyFill="1" applyAlignment="1" applyProtection="1">
      <alignment wrapText="1"/>
      <protection hidden="1"/>
    </xf>
    <xf numFmtId="0" fontId="6" fillId="0" borderId="0" xfId="0" applyFont="1" applyFill="1" applyAlignment="1" applyProtection="1">
      <protection hidden="1"/>
    </xf>
    <xf numFmtId="0" fontId="0" fillId="3" borderId="0" xfId="0" applyFill="1" applyAlignment="1" applyProtection="1">
      <alignment wrapText="1"/>
      <protection hidden="1"/>
    </xf>
    <xf numFmtId="0" fontId="11" fillId="0" borderId="0" xfId="0" applyFont="1" applyFill="1" applyBorder="1" applyAlignment="1" applyProtection="1">
      <alignment horizontal="center" vertical="center"/>
      <protection hidden="1"/>
    </xf>
    <xf numFmtId="0" fontId="6" fillId="0" borderId="0" xfId="0" applyFont="1" applyFill="1" applyAlignment="1" applyProtection="1">
      <alignment horizontal="center" vertical="center" wrapText="1"/>
      <protection hidden="1"/>
    </xf>
    <xf numFmtId="0" fontId="0" fillId="0" borderId="0" xfId="0" applyAlignment="1" applyProtection="1">
      <alignment horizontal="center" vertical="center"/>
      <protection hidden="1"/>
    </xf>
    <xf numFmtId="0" fontId="0" fillId="2" borderId="45" xfId="0" applyFill="1" applyBorder="1" applyAlignment="1" applyProtection="1">
      <alignment wrapText="1"/>
    </xf>
    <xf numFmtId="0" fontId="0" fillId="2" borderId="46" xfId="0" applyFont="1" applyFill="1" applyBorder="1" applyAlignment="1" applyProtection="1">
      <alignment horizontal="left" vertical="center" wrapText="1"/>
      <protection locked="0"/>
    </xf>
    <xf numFmtId="0" fontId="4" fillId="0" borderId="0" xfId="0" applyFont="1" applyFill="1" applyProtection="1">
      <protection hidden="1"/>
    </xf>
    <xf numFmtId="0" fontId="4" fillId="0" borderId="0" xfId="0" applyFont="1" applyFill="1" applyAlignment="1" applyProtection="1">
      <alignment wrapText="1"/>
      <protection hidden="1"/>
    </xf>
    <xf numFmtId="2" fontId="26" fillId="2" borderId="10" xfId="115" applyNumberFormat="1" applyFont="1" applyFill="1" applyBorder="1" applyAlignment="1">
      <alignment horizontal="center" vertical="top" wrapText="1"/>
    </xf>
    <xf numFmtId="164" fontId="26" fillId="2" borderId="10" xfId="115" applyNumberFormat="1" applyFont="1" applyFill="1" applyBorder="1" applyAlignment="1">
      <alignment horizontal="center" vertical="top" wrapText="1"/>
    </xf>
    <xf numFmtId="49" fontId="4" fillId="0" borderId="0" xfId="0" applyNumberFormat="1" applyFont="1" applyFill="1" applyBorder="1" applyAlignment="1" applyProtection="1"/>
    <xf numFmtId="0" fontId="102" fillId="0" borderId="0" xfId="0" applyFont="1" applyProtection="1">
      <protection locked="0"/>
    </xf>
    <xf numFmtId="0" fontId="103" fillId="36" borderId="10" xfId="0" applyFont="1" applyFill="1" applyBorder="1" applyAlignment="1" applyProtection="1">
      <alignment horizontal="left" vertical="center" wrapText="1"/>
      <protection hidden="1"/>
    </xf>
    <xf numFmtId="0" fontId="0" fillId="0" borderId="0" xfId="0" applyFill="1" applyAlignment="1">
      <alignment vertical="top" wrapText="1"/>
    </xf>
    <xf numFmtId="0" fontId="67" fillId="0" borderId="0" xfId="0" applyFont="1" applyFill="1" applyAlignment="1">
      <alignment vertical="top" wrapText="1"/>
    </xf>
    <xf numFmtId="0" fontId="68" fillId="0" borderId="0" xfId="0" applyFont="1" applyFill="1" applyAlignment="1">
      <alignment vertical="top" wrapText="1"/>
    </xf>
    <xf numFmtId="0" fontId="3" fillId="0" borderId="28" xfId="0" applyNumberFormat="1" applyFont="1" applyFill="1" applyBorder="1" applyAlignment="1" applyProtection="1">
      <alignment vertical="center" wrapText="1"/>
      <protection hidden="1"/>
    </xf>
    <xf numFmtId="0" fontId="26" fillId="2" borderId="9" xfId="115" applyFont="1" applyFill="1" applyBorder="1" applyAlignment="1">
      <alignment vertical="center" wrapText="1"/>
    </xf>
    <xf numFmtId="0" fontId="26" fillId="2" borderId="47" xfId="115" applyFont="1" applyFill="1" applyBorder="1" applyAlignment="1">
      <alignment vertical="top" wrapText="1"/>
    </xf>
    <xf numFmtId="0" fontId="26" fillId="2" borderId="48" xfId="115" applyFont="1" applyFill="1" applyBorder="1" applyAlignment="1">
      <alignment vertical="top" wrapText="1"/>
    </xf>
    <xf numFmtId="0" fontId="4" fillId="0" borderId="2" xfId="0" applyFont="1" applyFill="1" applyBorder="1" applyAlignment="1" applyProtection="1">
      <alignment wrapText="1"/>
    </xf>
    <xf numFmtId="0" fontId="26" fillId="2" borderId="9" xfId="115" applyFont="1" applyFill="1" applyBorder="1" applyAlignment="1">
      <alignment horizontal="left" vertical="top" wrapText="1"/>
    </xf>
    <xf numFmtId="0" fontId="4" fillId="0" borderId="9" xfId="0" applyFont="1" applyFill="1" applyBorder="1" applyAlignment="1" applyProtection="1">
      <alignment vertical="top" wrapText="1"/>
    </xf>
    <xf numFmtId="0" fontId="26" fillId="2" borderId="10" xfId="115" applyFont="1" applyFill="1" applyBorder="1" applyAlignment="1">
      <alignment vertical="top" wrapText="1"/>
    </xf>
    <xf numFmtId="0" fontId="49" fillId="2" borderId="49" xfId="0" applyFont="1" applyFill="1" applyBorder="1" applyAlignment="1" applyProtection="1">
      <alignment horizontal="center" vertical="center" wrapText="1"/>
      <protection hidden="1"/>
    </xf>
    <xf numFmtId="0" fontId="49" fillId="0" borderId="50" xfId="0" applyFont="1" applyBorder="1" applyAlignment="1" applyProtection="1">
      <alignment horizontal="center" vertical="center" wrapText="1"/>
      <protection hidden="1"/>
    </xf>
    <xf numFmtId="0" fontId="37" fillId="0" borderId="51" xfId="0" applyFont="1" applyBorder="1" applyAlignment="1" applyProtection="1">
      <alignment vertical="center" wrapText="1"/>
      <protection hidden="1"/>
    </xf>
    <xf numFmtId="0" fontId="57" fillId="0" borderId="0" xfId="0" applyFont="1" applyFill="1" applyAlignment="1">
      <alignment horizontal="left" vertical="top" wrapText="1"/>
    </xf>
    <xf numFmtId="0" fontId="52" fillId="0" borderId="0" xfId="73" applyNumberFormat="1" applyFont="1" applyFill="1" applyBorder="1" applyAlignment="1" applyProtection="1">
      <alignment vertical="top" wrapText="1"/>
      <protection hidden="1"/>
    </xf>
    <xf numFmtId="0" fontId="52" fillId="0" borderId="0" xfId="73" applyFont="1" applyFill="1" applyBorder="1" applyAlignment="1">
      <alignment vertical="top" wrapText="1"/>
    </xf>
    <xf numFmtId="0" fontId="104" fillId="0" borderId="0" xfId="0" applyFont="1" applyFill="1" applyAlignment="1">
      <alignment vertical="top" wrapText="1"/>
    </xf>
    <xf numFmtId="0" fontId="51" fillId="0" borderId="0" xfId="73" applyFont="1" applyFill="1" applyBorder="1" applyAlignment="1">
      <alignment vertical="top" wrapText="1"/>
    </xf>
    <xf numFmtId="0" fontId="52" fillId="0" borderId="0" xfId="25" applyNumberFormat="1" applyFont="1" applyFill="1" applyBorder="1" applyAlignment="1" applyProtection="1">
      <alignment vertical="top" wrapText="1"/>
      <protection hidden="1"/>
    </xf>
    <xf numFmtId="0" fontId="54" fillId="0" borderId="0" xfId="73" applyNumberFormat="1" applyFont="1" applyFill="1" applyBorder="1" applyAlignment="1" applyProtection="1">
      <alignment vertical="top" wrapText="1"/>
      <protection hidden="1"/>
    </xf>
    <xf numFmtId="0" fontId="57" fillId="0" borderId="0" xfId="0" applyFont="1" applyFill="1" applyAlignment="1">
      <alignment wrapText="1"/>
    </xf>
    <xf numFmtId="0" fontId="52" fillId="0" borderId="0" xfId="73" applyFont="1" applyFill="1" applyAlignment="1">
      <alignment horizontal="left" vertical="top" wrapText="1"/>
    </xf>
    <xf numFmtId="0" fontId="51" fillId="0" borderId="0" xfId="0" applyFont="1" applyFill="1" applyAlignment="1">
      <alignment vertical="top" wrapText="1"/>
    </xf>
    <xf numFmtId="0" fontId="52" fillId="0" borderId="0" xfId="0" applyFont="1" applyFill="1" applyAlignment="1">
      <alignment wrapText="1"/>
    </xf>
    <xf numFmtId="0" fontId="52" fillId="0" borderId="0" xfId="0" applyNumberFormat="1" applyFont="1" applyFill="1" applyAlignment="1">
      <alignment vertical="top" wrapText="1"/>
    </xf>
    <xf numFmtId="0" fontId="60" fillId="0" borderId="0" xfId="0" applyFont="1" applyFill="1" applyAlignment="1">
      <alignment vertical="top" wrapText="1"/>
    </xf>
    <xf numFmtId="0" fontId="61" fillId="0" borderId="0" xfId="0" applyFont="1" applyFill="1" applyAlignment="1">
      <alignment vertical="top" wrapText="1"/>
    </xf>
    <xf numFmtId="0" fontId="0" fillId="0" borderId="0" xfId="0" applyFill="1" applyAlignment="1">
      <alignment wrapText="1"/>
    </xf>
    <xf numFmtId="0" fontId="57" fillId="0" borderId="0" xfId="0" applyFont="1" applyFill="1" applyAlignment="1" applyProtection="1">
      <alignment horizontal="left" vertical="top" wrapText="1"/>
    </xf>
    <xf numFmtId="0" fontId="95" fillId="0" borderId="0" xfId="51" applyFont="1" applyFill="1" applyAlignment="1">
      <alignment vertical="center" wrapText="1"/>
    </xf>
    <xf numFmtId="0" fontId="57" fillId="0" borderId="0" xfId="0" applyFont="1" applyFill="1" applyAlignment="1">
      <alignment horizontal="left" wrapText="1"/>
    </xf>
    <xf numFmtId="0" fontId="66" fillId="0" borderId="0" xfId="0" applyFont="1" applyFill="1" applyAlignment="1">
      <alignment horizontal="left" vertical="center" wrapText="1"/>
    </xf>
    <xf numFmtId="0" fontId="57" fillId="0" borderId="0" xfId="0" applyFont="1" applyFill="1" applyAlignment="1" applyProtection="1">
      <alignment wrapText="1"/>
      <protection hidden="1"/>
    </xf>
    <xf numFmtId="0" fontId="54" fillId="0" borderId="0" xfId="0" applyFont="1" applyFill="1" applyAlignment="1">
      <alignment vertical="center" wrapText="1"/>
    </xf>
    <xf numFmtId="0" fontId="57" fillId="0" borderId="0" xfId="0" applyFont="1" applyFill="1" applyAlignment="1" applyProtection="1">
      <alignment horizontal="left" wrapText="1"/>
      <protection hidden="1"/>
    </xf>
    <xf numFmtId="0" fontId="0" fillId="0" borderId="0" xfId="133" applyFont="1" applyFill="1" applyAlignment="1" applyProtection="1"/>
    <xf numFmtId="164" fontId="0" fillId="2" borderId="4" xfId="0" applyNumberFormat="1" applyFont="1" applyFill="1" applyBorder="1" applyAlignment="1">
      <alignment vertical="top" wrapText="1"/>
    </xf>
    <xf numFmtId="164" fontId="0" fillId="2" borderId="0" xfId="0" applyNumberFormat="1" applyFont="1" applyFill="1" applyBorder="1" applyAlignment="1"/>
    <xf numFmtId="164" fontId="9" fillId="2" borderId="0" xfId="0" applyNumberFormat="1" applyFont="1" applyFill="1" applyBorder="1"/>
    <xf numFmtId="164" fontId="14" fillId="2" borderId="0"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xf>
    <xf numFmtId="164" fontId="0" fillId="2" borderId="0" xfId="0" applyNumberFormat="1" applyFont="1" applyFill="1" applyBorder="1"/>
    <xf numFmtId="164" fontId="28" fillId="2" borderId="11" xfId="115"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2" borderId="10" xfId="0" applyFill="1"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hidden="1"/>
    </xf>
    <xf numFmtId="0" fontId="0" fillId="2" borderId="26" xfId="0" applyFont="1" applyFill="1" applyBorder="1" applyAlignment="1" applyProtection="1">
      <alignment horizontal="left" vertical="center" wrapText="1"/>
      <protection locked="0" hidden="1"/>
    </xf>
    <xf numFmtId="0" fontId="0" fillId="2" borderId="36" xfId="0" applyFont="1" applyFill="1" applyBorder="1" applyAlignment="1" applyProtection="1">
      <alignment horizontal="left" vertical="center" wrapText="1"/>
      <protection locked="0" hidden="1"/>
    </xf>
    <xf numFmtId="0" fontId="0" fillId="2" borderId="36" xfId="0" applyFont="1" applyFill="1" applyBorder="1" applyAlignment="1" applyProtection="1">
      <alignment horizontal="left" vertical="center" wrapText="1"/>
      <protection locked="0"/>
    </xf>
    <xf numFmtId="0" fontId="0" fillId="0" borderId="10" xfId="0" applyFont="1" applyBorder="1" applyAlignment="1" applyProtection="1">
      <alignment wrapText="1"/>
      <protection locked="0"/>
    </xf>
    <xf numFmtId="0" fontId="0" fillId="0" borderId="52" xfId="0" applyFont="1" applyBorder="1" applyAlignment="1" applyProtection="1">
      <alignment wrapText="1"/>
      <protection locked="0"/>
    </xf>
    <xf numFmtId="49" fontId="105" fillId="0" borderId="0" xfId="51" applyNumberFormat="1" applyFont="1" applyFill="1" applyBorder="1" applyAlignment="1" applyProtection="1"/>
    <xf numFmtId="0" fontId="0" fillId="0" borderId="10" xfId="0" applyFont="1" applyBorder="1" applyAlignment="1" applyProtection="1">
      <alignment vertical="center" wrapText="1"/>
      <protection locked="0" hidden="1"/>
    </xf>
    <xf numFmtId="0" fontId="4" fillId="2" borderId="39" xfId="0" applyFont="1" applyFill="1" applyBorder="1" applyAlignment="1" applyProtection="1">
      <alignment horizontal="center" wrapText="1"/>
      <protection locked="0" hidden="1"/>
    </xf>
    <xf numFmtId="0" fontId="14" fillId="2" borderId="32" xfId="0" applyFont="1" applyFill="1" applyBorder="1" applyAlignment="1" applyProtection="1">
      <alignment wrapText="1"/>
      <protection hidden="1"/>
    </xf>
    <xf numFmtId="0" fontId="44" fillId="2" borderId="0" xfId="36" applyFont="1" applyFill="1" applyBorder="1" applyAlignment="1" applyProtection="1">
      <alignment vertical="center" wrapText="1"/>
      <protection hidden="1"/>
    </xf>
    <xf numFmtId="0" fontId="12" fillId="0" borderId="51" xfId="0" applyFont="1" applyBorder="1" applyAlignment="1" applyProtection="1">
      <alignment vertical="center" wrapText="1"/>
      <protection hidden="1"/>
    </xf>
    <xf numFmtId="0" fontId="106" fillId="0" borderId="0" xfId="0" applyFont="1" applyFill="1" applyAlignment="1">
      <alignment vertical="center" wrapText="1"/>
    </xf>
    <xf numFmtId="0" fontId="107" fillId="0" borderId="0" xfId="0" applyFont="1" applyFill="1" applyAlignment="1">
      <alignment vertical="top" wrapText="1"/>
    </xf>
    <xf numFmtId="0" fontId="107" fillId="0" borderId="0" xfId="0" applyFont="1" applyFill="1"/>
    <xf numFmtId="0" fontId="106" fillId="0" borderId="0" xfId="0" applyFont="1" applyFill="1"/>
    <xf numFmtId="0" fontId="26" fillId="2" borderId="47" xfId="115" applyFont="1" applyFill="1" applyBorder="1" applyAlignment="1">
      <alignment horizontal="left" vertical="top" wrapText="1"/>
    </xf>
    <xf numFmtId="0" fontId="26" fillId="2" borderId="48" xfId="115" applyFont="1" applyFill="1" applyBorder="1" applyAlignment="1">
      <alignment horizontal="left" vertical="top" wrapText="1"/>
    </xf>
    <xf numFmtId="0" fontId="26" fillId="2" borderId="2" xfId="115" applyFont="1" applyFill="1" applyBorder="1" applyAlignment="1">
      <alignment horizontal="left" vertical="top" wrapText="1"/>
    </xf>
    <xf numFmtId="164" fontId="26" fillId="2" borderId="47" xfId="115" applyNumberFormat="1" applyFont="1" applyFill="1" applyBorder="1" applyAlignment="1">
      <alignment horizontal="center" vertical="top" wrapText="1"/>
    </xf>
    <xf numFmtId="164" fontId="26" fillId="2" borderId="48" xfId="115" applyNumberFormat="1" applyFont="1" applyFill="1" applyBorder="1" applyAlignment="1">
      <alignment horizontal="center" vertical="top" wrapText="1"/>
    </xf>
    <xf numFmtId="164" fontId="26" fillId="2" borderId="2" xfId="115" applyNumberFormat="1" applyFont="1" applyFill="1" applyBorder="1" applyAlignment="1">
      <alignment horizontal="center" vertical="top" wrapText="1"/>
    </xf>
    <xf numFmtId="0" fontId="26" fillId="2" borderId="47" xfId="115" applyFont="1" applyFill="1" applyBorder="1" applyAlignment="1">
      <alignment horizontal="center" vertical="top" wrapText="1"/>
    </xf>
    <xf numFmtId="0" fontId="26" fillId="2" borderId="48" xfId="115" applyFont="1" applyFill="1" applyBorder="1" applyAlignment="1">
      <alignment horizontal="center" vertical="top" wrapText="1"/>
    </xf>
    <xf numFmtId="0" fontId="26" fillId="2" borderId="2" xfId="115" applyFont="1" applyFill="1" applyBorder="1" applyAlignment="1">
      <alignment horizontal="center" vertical="top" wrapText="1"/>
    </xf>
    <xf numFmtId="2" fontId="26" fillId="2" borderId="47" xfId="115" applyNumberFormat="1" applyFont="1" applyFill="1" applyBorder="1" applyAlignment="1">
      <alignment horizontal="center" vertical="top" wrapText="1"/>
    </xf>
    <xf numFmtId="2" fontId="26" fillId="2" borderId="48" xfId="115" applyNumberFormat="1" applyFont="1" applyFill="1" applyBorder="1" applyAlignment="1">
      <alignment horizontal="center" vertical="top" wrapText="1"/>
    </xf>
    <xf numFmtId="2" fontId="26" fillId="2" borderId="2" xfId="115" applyNumberFormat="1" applyFont="1" applyFill="1" applyBorder="1" applyAlignment="1">
      <alignment horizontal="center" vertical="top" wrapText="1"/>
    </xf>
    <xf numFmtId="0" fontId="26" fillId="0" borderId="47" xfId="115" applyFont="1" applyFill="1" applyBorder="1" applyAlignment="1">
      <alignment horizontal="center" vertical="top" wrapText="1"/>
    </xf>
    <xf numFmtId="0" fontId="26" fillId="0" borderId="48" xfId="115" applyFont="1" applyFill="1" applyBorder="1" applyAlignment="1">
      <alignment horizontal="center" vertical="top" wrapText="1"/>
    </xf>
    <xf numFmtId="0" fontId="26" fillId="0" borderId="2" xfId="115" applyFont="1" applyFill="1" applyBorder="1" applyAlignment="1">
      <alignment horizontal="center" vertical="top" wrapText="1"/>
    </xf>
    <xf numFmtId="164" fontId="26" fillId="0" borderId="47" xfId="115" applyNumberFormat="1" applyFont="1" applyFill="1" applyBorder="1" applyAlignment="1">
      <alignment horizontal="center" vertical="top" wrapText="1"/>
    </xf>
    <xf numFmtId="164" fontId="26" fillId="0" borderId="48" xfId="115" applyNumberFormat="1" applyFont="1" applyFill="1" applyBorder="1" applyAlignment="1">
      <alignment horizontal="center" vertical="top" wrapText="1"/>
    </xf>
    <xf numFmtId="164" fontId="26" fillId="0" borderId="2" xfId="115" applyNumberFormat="1" applyFont="1" applyFill="1" applyBorder="1" applyAlignment="1">
      <alignment horizontal="center" vertical="top" wrapText="1"/>
    </xf>
    <xf numFmtId="0" fontId="12" fillId="2" borderId="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4" fillId="2" borderId="41" xfId="0" applyFont="1" applyFill="1" applyBorder="1" applyAlignment="1">
      <alignment horizontal="center"/>
    </xf>
    <xf numFmtId="0" fontId="9" fillId="2" borderId="0" xfId="0" applyFont="1" applyFill="1" applyBorder="1" applyAlignment="1">
      <alignment horizontal="center"/>
    </xf>
    <xf numFmtId="0" fontId="27" fillId="2" borderId="0" xfId="0" applyFont="1" applyFill="1" applyBorder="1" applyAlignment="1">
      <alignment horizontal="center" vertical="center" wrapText="1"/>
    </xf>
    <xf numFmtId="0" fontId="27" fillId="2" borderId="53" xfId="0" applyFont="1" applyFill="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19" xfId="0" applyFont="1" applyFill="1" applyBorder="1" applyAlignment="1" applyProtection="1">
      <alignment horizontal="center"/>
      <protection hidden="1"/>
    </xf>
    <xf numFmtId="0" fontId="0" fillId="2" borderId="7" xfId="0" applyFill="1" applyBorder="1" applyAlignment="1">
      <alignment horizontal="center"/>
    </xf>
    <xf numFmtId="0" fontId="0" fillId="2" borderId="8" xfId="0" applyFill="1" applyBorder="1" applyAlignment="1">
      <alignment horizontal="center"/>
    </xf>
    <xf numFmtId="0" fontId="14" fillId="2" borderId="18" xfId="0" applyFont="1" applyFill="1" applyBorder="1" applyAlignment="1" applyProtection="1">
      <alignment horizontal="left" wrapText="1"/>
      <protection hidden="1"/>
    </xf>
    <xf numFmtId="0" fontId="14" fillId="2" borderId="1" xfId="0" applyFont="1" applyFill="1" applyBorder="1" applyAlignment="1" applyProtection="1">
      <alignment horizontal="left" wrapText="1"/>
      <protection hidden="1"/>
    </xf>
    <xf numFmtId="0" fontId="15" fillId="2" borderId="54" xfId="0" applyFont="1" applyFill="1" applyBorder="1" applyAlignment="1" applyProtection="1">
      <alignment horizontal="left" vertical="center"/>
      <protection locked="0"/>
    </xf>
    <xf numFmtId="0" fontId="15" fillId="2" borderId="31" xfId="0" applyFont="1" applyFill="1" applyBorder="1" applyAlignment="1" applyProtection="1">
      <alignment horizontal="left" vertical="center"/>
      <protection locked="0"/>
    </xf>
    <xf numFmtId="0" fontId="11" fillId="2" borderId="54"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31" xfId="0" applyFont="1" applyFill="1" applyBorder="1" applyAlignment="1" applyProtection="1">
      <alignment horizontal="left" vertical="center" wrapText="1"/>
      <protection locked="0"/>
    </xf>
    <xf numFmtId="0" fontId="108" fillId="0" borderId="55" xfId="0" applyNumberFormat="1" applyFont="1" applyBorder="1" applyAlignment="1" applyProtection="1">
      <alignment horizontal="left" wrapText="1"/>
      <protection locked="0" hidden="1"/>
    </xf>
    <xf numFmtId="0" fontId="108" fillId="0" borderId="56" xfId="0" applyNumberFormat="1" applyFont="1" applyBorder="1" applyAlignment="1" applyProtection="1">
      <alignment horizontal="left" wrapText="1"/>
      <protection locked="0" hidden="1"/>
    </xf>
    <xf numFmtId="0" fontId="108" fillId="0" borderId="11" xfId="0" applyNumberFormat="1" applyFont="1" applyBorder="1" applyAlignment="1" applyProtection="1">
      <alignment horizontal="left" wrapText="1"/>
      <protection locked="0" hidden="1"/>
    </xf>
    <xf numFmtId="0" fontId="15" fillId="2" borderId="54" xfId="0" applyFont="1" applyFill="1" applyBorder="1" applyAlignment="1" applyProtection="1">
      <alignment horizontal="left" vertical="center" wrapText="1"/>
      <protection locked="0" hidden="1"/>
    </xf>
    <xf numFmtId="0" fontId="15" fillId="2" borderId="1" xfId="0" applyFont="1" applyFill="1" applyBorder="1" applyAlignment="1" applyProtection="1">
      <alignment horizontal="left" vertical="center" wrapText="1"/>
      <protection locked="0" hidden="1"/>
    </xf>
    <xf numFmtId="0" fontId="15" fillId="2" borderId="31" xfId="0" applyFont="1" applyFill="1" applyBorder="1" applyAlignment="1" applyProtection="1">
      <alignment horizontal="left" vertical="center" wrapText="1"/>
      <protection locked="0" hidden="1"/>
    </xf>
    <xf numFmtId="165" fontId="14" fillId="2" borderId="25" xfId="0" applyNumberFormat="1" applyFont="1" applyFill="1" applyBorder="1" applyAlignment="1" applyProtection="1">
      <alignment horizontal="center" wrapText="1"/>
      <protection locked="0" hidden="1"/>
    </xf>
    <xf numFmtId="165" fontId="14" fillId="2" borderId="27" xfId="0" applyNumberFormat="1" applyFont="1" applyFill="1" applyBorder="1" applyAlignment="1" applyProtection="1">
      <alignment horizontal="center" wrapText="1"/>
      <protection locked="0" hidden="1"/>
    </xf>
    <xf numFmtId="0" fontId="14" fillId="2" borderId="18" xfId="0" applyFont="1" applyFill="1" applyBorder="1" applyAlignment="1" applyProtection="1">
      <alignment horizontal="center" wrapText="1"/>
      <protection hidden="1"/>
    </xf>
    <xf numFmtId="49" fontId="15" fillId="2" borderId="54" xfId="0" applyNumberFormat="1" applyFont="1" applyFill="1" applyBorder="1" applyAlignment="1" applyProtection="1">
      <alignment horizontal="left" vertical="center" wrapText="1"/>
      <protection locked="0" hidden="1"/>
    </xf>
    <xf numFmtId="49" fontId="15" fillId="2" borderId="1" xfId="0" applyNumberFormat="1" applyFont="1" applyFill="1" applyBorder="1" applyAlignment="1" applyProtection="1">
      <alignment horizontal="left" vertical="center" wrapText="1"/>
      <protection locked="0" hidden="1"/>
    </xf>
    <xf numFmtId="49" fontId="15" fillId="2" borderId="31" xfId="0" applyNumberFormat="1" applyFont="1" applyFill="1" applyBorder="1" applyAlignment="1" applyProtection="1">
      <alignment horizontal="left" vertical="center" wrapText="1"/>
      <protection locked="0" hidden="1"/>
    </xf>
    <xf numFmtId="0" fontId="15" fillId="2" borderId="57" xfId="0" applyFont="1" applyFill="1" applyBorder="1" applyAlignment="1" applyProtection="1">
      <alignment horizontal="left" vertical="center" wrapText="1"/>
      <protection locked="0" hidden="1"/>
    </xf>
    <xf numFmtId="0" fontId="15" fillId="2" borderId="19" xfId="0" applyFont="1" applyFill="1" applyBorder="1" applyAlignment="1" applyProtection="1">
      <alignment horizontal="left" vertical="center" wrapText="1"/>
      <protection locked="0" hidden="1"/>
    </xf>
    <xf numFmtId="0" fontId="15" fillId="2" borderId="26" xfId="0" applyFont="1" applyFill="1" applyBorder="1" applyAlignment="1" applyProtection="1">
      <alignment horizontal="left" vertical="center" wrapText="1"/>
      <protection locked="0" hidden="1"/>
    </xf>
    <xf numFmtId="0" fontId="24" fillId="0" borderId="18" xfId="36" applyFont="1" applyFill="1" applyBorder="1" applyAlignment="1" applyProtection="1">
      <alignment horizontal="center"/>
      <protection hidden="1"/>
    </xf>
    <xf numFmtId="0" fontId="108" fillId="2" borderId="54" xfId="36" applyFont="1" applyFill="1" applyBorder="1" applyAlignment="1" applyProtection="1">
      <alignment horizontal="left" vertical="center" wrapText="1"/>
      <protection locked="0" hidden="1"/>
    </xf>
    <xf numFmtId="0" fontId="108" fillId="2" borderId="1" xfId="36" applyFont="1" applyFill="1" applyBorder="1" applyAlignment="1" applyProtection="1">
      <alignment horizontal="left" vertical="center" wrapText="1"/>
      <protection locked="0" hidden="1"/>
    </xf>
    <xf numFmtId="0" fontId="108" fillId="2" borderId="31" xfId="36" applyFont="1" applyFill="1" applyBorder="1" applyAlignment="1" applyProtection="1">
      <alignment horizontal="left" vertical="center" wrapText="1"/>
      <protection locked="0" hidden="1"/>
    </xf>
    <xf numFmtId="0" fontId="14" fillId="2" borderId="18" xfId="0" applyFont="1" applyFill="1" applyBorder="1" applyAlignment="1" applyProtection="1">
      <alignment horizontal="center" vertical="top" wrapText="1"/>
      <protection hidden="1"/>
    </xf>
    <xf numFmtId="0" fontId="14" fillId="2" borderId="36" xfId="0" applyFont="1" applyFill="1" applyBorder="1" applyAlignment="1" applyProtection="1">
      <alignment horizontal="right" vertical="center"/>
      <protection hidden="1"/>
    </xf>
    <xf numFmtId="0" fontId="14" fillId="2" borderId="20" xfId="0" applyFont="1" applyFill="1" applyBorder="1" applyAlignment="1" applyProtection="1">
      <alignment horizontal="right" vertical="center"/>
      <protection hidden="1"/>
    </xf>
    <xf numFmtId="0" fontId="0" fillId="2" borderId="3" xfId="0" applyFill="1" applyBorder="1" applyAlignment="1" applyProtection="1">
      <alignment horizontal="center" vertical="top" wrapText="1"/>
    </xf>
    <xf numFmtId="0" fontId="0" fillId="2" borderId="4" xfId="0" applyFill="1" applyBorder="1" applyAlignment="1" applyProtection="1">
      <alignment horizontal="center" vertical="top" wrapText="1"/>
    </xf>
    <xf numFmtId="0" fontId="0" fillId="2" borderId="5" xfId="0" applyFill="1" applyBorder="1" applyAlignment="1" applyProtection="1">
      <alignment horizontal="center" vertical="top" wrapText="1"/>
    </xf>
    <xf numFmtId="0" fontId="13" fillId="2" borderId="54"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31" xfId="0" applyFont="1" applyFill="1" applyBorder="1" applyAlignment="1" applyProtection="1">
      <alignment horizontal="center" vertical="center"/>
      <protection hidden="1"/>
    </xf>
    <xf numFmtId="0" fontId="15" fillId="2" borderId="25" xfId="0" applyFont="1" applyFill="1" applyBorder="1" applyAlignment="1" applyProtection="1">
      <alignment horizontal="left" vertical="center" wrapText="1"/>
      <protection locked="0" hidden="1"/>
    </xf>
    <xf numFmtId="0" fontId="15" fillId="2" borderId="18" xfId="0" applyFont="1" applyFill="1" applyBorder="1" applyAlignment="1" applyProtection="1">
      <alignment horizontal="left" vertical="center" wrapText="1"/>
      <protection locked="0" hidden="1"/>
    </xf>
    <xf numFmtId="0" fontId="15" fillId="2" borderId="27" xfId="0" applyFont="1" applyFill="1" applyBorder="1" applyAlignment="1" applyProtection="1">
      <alignment horizontal="left" vertical="center" wrapText="1"/>
      <protection locked="0" hidden="1"/>
    </xf>
    <xf numFmtId="0" fontId="14" fillId="2" borderId="0" xfId="0" applyFont="1" applyFill="1" applyBorder="1" applyAlignment="1" applyProtection="1">
      <alignment horizontal="center" vertical="center" wrapText="1"/>
      <protection hidden="1"/>
    </xf>
    <xf numFmtId="0" fontId="25" fillId="0" borderId="19" xfId="36" applyFont="1" applyFill="1" applyBorder="1" applyAlignment="1" applyProtection="1">
      <alignment horizontal="center" vertical="center" wrapText="1"/>
      <protection hidden="1"/>
    </xf>
    <xf numFmtId="0" fontId="25" fillId="2" borderId="0" xfId="36" applyFont="1" applyFill="1" applyBorder="1" applyAlignment="1" applyProtection="1">
      <alignment horizontal="center" vertical="center" wrapText="1"/>
      <protection hidden="1"/>
    </xf>
    <xf numFmtId="0" fontId="109" fillId="0" borderId="25" xfId="36" applyFont="1" applyFill="1" applyBorder="1" applyAlignment="1" applyProtection="1">
      <alignment horizontal="left" vertical="center" wrapText="1"/>
      <protection hidden="1"/>
    </xf>
    <xf numFmtId="0" fontId="109" fillId="0" borderId="18" xfId="36" applyFont="1" applyFill="1" applyBorder="1" applyAlignment="1" applyProtection="1">
      <alignment horizontal="left" vertical="center" wrapText="1"/>
      <protection hidden="1"/>
    </xf>
    <xf numFmtId="0" fontId="109" fillId="0" borderId="27" xfId="36" applyFont="1" applyFill="1" applyBorder="1" applyAlignment="1" applyProtection="1">
      <alignment horizontal="left" vertical="center" wrapText="1"/>
      <protection hidden="1"/>
    </xf>
    <xf numFmtId="0" fontId="22" fillId="0" borderId="18" xfId="36" applyFont="1" applyFill="1" applyBorder="1" applyAlignment="1" applyProtection="1">
      <alignment horizontal="center" wrapText="1"/>
      <protection hidden="1"/>
    </xf>
    <xf numFmtId="0" fontId="17" fillId="2" borderId="0" xfId="0" applyFont="1" applyFill="1" applyBorder="1" applyAlignment="1" applyProtection="1">
      <alignment horizontal="center" wrapText="1"/>
    </xf>
    <xf numFmtId="0" fontId="9" fillId="2" borderId="18" xfId="0" applyFont="1" applyFill="1" applyBorder="1" applyAlignment="1" applyProtection="1">
      <alignment horizontal="center" wrapText="1"/>
      <protection hidden="1"/>
    </xf>
    <xf numFmtId="0" fontId="110" fillId="2" borderId="54" xfId="36" applyFont="1" applyFill="1" applyBorder="1" applyAlignment="1" applyProtection="1">
      <alignment horizontal="left" vertical="center" wrapText="1"/>
      <protection locked="0"/>
    </xf>
    <xf numFmtId="0" fontId="111" fillId="2" borderId="1" xfId="0" applyFont="1" applyFill="1" applyBorder="1" applyAlignment="1" applyProtection="1">
      <alignment horizontal="left" vertical="center" wrapText="1"/>
      <protection locked="0"/>
    </xf>
    <xf numFmtId="0" fontId="111" fillId="2" borderId="31" xfId="0" applyFont="1" applyFill="1" applyBorder="1" applyAlignment="1" applyProtection="1">
      <alignment horizontal="left" vertical="center" wrapText="1"/>
      <protection locked="0"/>
    </xf>
    <xf numFmtId="0" fontId="25" fillId="0" borderId="0" xfId="36" applyFont="1" applyFill="1" applyBorder="1" applyAlignment="1" applyProtection="1">
      <alignment horizontal="center" vertical="center" wrapText="1"/>
      <protection hidden="1"/>
    </xf>
    <xf numFmtId="0" fontId="15" fillId="2" borderId="1" xfId="0" applyFont="1" applyFill="1" applyBorder="1" applyAlignment="1" applyProtection="1">
      <alignment horizontal="center" vertical="center"/>
    </xf>
    <xf numFmtId="0" fontId="17" fillId="2" borderId="23" xfId="0" applyFont="1" applyFill="1" applyBorder="1" applyAlignment="1" applyProtection="1">
      <alignment horizontal="center" vertical="center"/>
      <protection hidden="1"/>
    </xf>
    <xf numFmtId="0" fontId="17" fillId="2" borderId="41" xfId="0" applyFont="1" applyFill="1" applyBorder="1" applyAlignment="1" applyProtection="1">
      <alignment horizontal="center" vertical="center"/>
      <protection hidden="1"/>
    </xf>
    <xf numFmtId="0" fontId="11" fillId="2" borderId="1" xfId="0" applyFont="1" applyFill="1" applyBorder="1" applyAlignment="1" applyProtection="1">
      <alignment horizontal="left" vertical="center" wrapText="1"/>
    </xf>
    <xf numFmtId="0" fontId="50" fillId="2" borderId="32" xfId="36" applyFont="1" applyFill="1" applyBorder="1" applyAlignment="1" applyProtection="1">
      <alignment horizontal="center" vertical="center"/>
      <protection hidden="1"/>
    </xf>
    <xf numFmtId="0" fontId="50" fillId="2" borderId="0" xfId="36" applyFont="1" applyFill="1" applyBorder="1" applyAlignment="1" applyProtection="1">
      <alignment horizontal="center" vertical="center"/>
      <protection hidden="1"/>
    </xf>
    <xf numFmtId="0" fontId="12" fillId="0" borderId="53" xfId="0" applyFont="1" applyBorder="1" applyAlignment="1" applyProtection="1">
      <alignment horizontal="left" vertical="center" wrapText="1"/>
      <protection hidden="1"/>
    </xf>
    <xf numFmtId="0" fontId="6" fillId="0" borderId="0" xfId="0" applyFont="1" applyAlignment="1" applyProtection="1">
      <alignment horizontal="center" wrapText="1"/>
      <protection hidden="1"/>
    </xf>
    <xf numFmtId="0" fontId="22" fillId="2" borderId="0" xfId="36" applyFont="1" applyFill="1" applyBorder="1" applyAlignment="1" applyProtection="1">
      <alignment horizontal="center" vertical="center" wrapText="1"/>
      <protection hidden="1"/>
    </xf>
    <xf numFmtId="0" fontId="36" fillId="2" borderId="3"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4" fillId="2" borderId="58"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4" fillId="0" borderId="0" xfId="0" applyFont="1" applyFill="1" applyAlignment="1">
      <alignment horizontal="center"/>
    </xf>
  </cellXfs>
  <cellStyles count="13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Bad 3" xfId="26"/>
    <cellStyle name="Calculation 2" xfId="27"/>
    <cellStyle name="Check Cell 2" xfId="28"/>
    <cellStyle name="Excel Built-in Normal" xfId="29"/>
    <cellStyle name="Explanatory Text 2" xfId="30"/>
    <cellStyle name="Good 2" xfId="31"/>
    <cellStyle name="Heading 1 2" xfId="32"/>
    <cellStyle name="Heading 2 2" xfId="33"/>
    <cellStyle name="Heading 3 2" xfId="34"/>
    <cellStyle name="Heading 4 2" xfId="35"/>
    <cellStyle name="Hyperlink" xfId="36" builtinId="8"/>
    <cellStyle name="Hyperlink 2" xfId="37"/>
    <cellStyle name="Hyperlink 3" xfId="38"/>
    <cellStyle name="Hyperlink 4" xfId="39"/>
    <cellStyle name="Hyperlink 5" xfId="40"/>
    <cellStyle name="Hyperlink 5 2" xfId="41"/>
    <cellStyle name="Hyperlink 6" xfId="42"/>
    <cellStyle name="Hyperlink 7" xfId="43"/>
    <cellStyle name="Input 2" xfId="44"/>
    <cellStyle name="Linked Cell 2" xfId="45"/>
    <cellStyle name="Neutral 2" xfId="46"/>
    <cellStyle name="Normal" xfId="0" builtinId="0"/>
    <cellStyle name="Normal 10" xfId="47"/>
    <cellStyle name="Normal 100" xfId="48"/>
    <cellStyle name="Normal 118" xfId="49"/>
    <cellStyle name="Normal 12" xfId="50"/>
    <cellStyle name="Normal 13" xfId="51"/>
    <cellStyle name="Normal 13 2" xfId="52"/>
    <cellStyle name="Normal 13 2 2" xfId="53"/>
    <cellStyle name="Normal 13 2 2 2" xfId="54"/>
    <cellStyle name="Normal 13 2 3" xfId="55"/>
    <cellStyle name="Normal 13 3" xfId="56"/>
    <cellStyle name="Normal 13 3 2" xfId="57"/>
    <cellStyle name="Normal 13 4" xfId="58"/>
    <cellStyle name="Normal 15" xfId="59"/>
    <cellStyle name="Normal 16" xfId="60"/>
    <cellStyle name="Normal 17" xfId="61"/>
    <cellStyle name="Normal 19" xfId="62"/>
    <cellStyle name="Normal 2" xfId="63"/>
    <cellStyle name="Normal 2 2" xfId="64"/>
    <cellStyle name="Normal 2 2 2" xfId="65"/>
    <cellStyle name="Normal 2 2 3" xfId="66"/>
    <cellStyle name="Normal 2 3" xfId="67"/>
    <cellStyle name="Normal 2 3 2" xfId="68"/>
    <cellStyle name="Normal 2 4" xfId="69"/>
    <cellStyle name="Normal 2 4 2" xfId="70"/>
    <cellStyle name="Normal 2 5" xfId="71"/>
    <cellStyle name="Normal 23" xfId="72"/>
    <cellStyle name="Normal 3" xfId="73"/>
    <cellStyle name="Normal 3 2" xfId="74"/>
    <cellStyle name="Normal 3 2 11" xfId="75"/>
    <cellStyle name="Normal 3 3" xfId="76"/>
    <cellStyle name="Normal 3 4" xfId="77"/>
    <cellStyle name="Normal 3 8" xfId="78"/>
    <cellStyle name="Normal 3 8 2" xfId="79"/>
    <cellStyle name="Normal 3 8 2 2" xfId="80"/>
    <cellStyle name="Normal 3 8 3" xfId="81"/>
    <cellStyle name="Normal 4" xfId="82"/>
    <cellStyle name="Normal 4 2" xfId="83"/>
    <cellStyle name="Normal 4 3" xfId="84"/>
    <cellStyle name="Normal 4 4" xfId="85"/>
    <cellStyle name="Normal 416" xfId="86"/>
    <cellStyle name="Normal 417" xfId="87"/>
    <cellStyle name="Normal 428" xfId="88"/>
    <cellStyle name="Normal 429" xfId="89"/>
    <cellStyle name="Normal 486" xfId="90"/>
    <cellStyle name="Normal 487" xfId="91"/>
    <cellStyle name="Normal 489" xfId="92"/>
    <cellStyle name="Normal 490" xfId="93"/>
    <cellStyle name="Normal 5" xfId="94"/>
    <cellStyle name="Normal 5 2" xfId="95"/>
    <cellStyle name="Normal 5 3" xfId="96"/>
    <cellStyle name="Normal 506" xfId="97"/>
    <cellStyle name="Normal 516" xfId="98"/>
    <cellStyle name="Normal 517" xfId="99"/>
    <cellStyle name="Normal 53" xfId="100"/>
    <cellStyle name="Normal 54" xfId="101"/>
    <cellStyle name="Normal 542" xfId="102"/>
    <cellStyle name="Normal 543" xfId="103"/>
    <cellStyle name="Normal 544" xfId="104"/>
    <cellStyle name="Normal 547" xfId="105"/>
    <cellStyle name="Normal 548" xfId="106"/>
    <cellStyle name="Normal 550" xfId="107"/>
    <cellStyle name="Normal 571" xfId="108"/>
    <cellStyle name="Normal 572" xfId="109"/>
    <cellStyle name="Normal 6" xfId="110"/>
    <cellStyle name="Normal 6 2" xfId="111"/>
    <cellStyle name="Normal 6 3" xfId="112"/>
    <cellStyle name="Normal 7" xfId="113"/>
    <cellStyle name="Normal 7 2" xfId="114"/>
    <cellStyle name="Normal_Sheet1" xfId="115"/>
    <cellStyle name="Note 2" xfId="116"/>
    <cellStyle name="Output 2" xfId="117"/>
    <cellStyle name="Standard 3" xfId="118"/>
    <cellStyle name="Standard 4" xfId="119"/>
    <cellStyle name="Standard 4 2" xfId="120"/>
    <cellStyle name="Standard 4 2 2" xfId="121"/>
    <cellStyle name="Standard 4 2 2 2" xfId="122"/>
    <cellStyle name="Standard 4 2 3" xfId="123"/>
    <cellStyle name="Standard 4 3" xfId="124"/>
    <cellStyle name="Standard 4 3 2" xfId="125"/>
    <cellStyle name="Standard 4 4" xfId="126"/>
    <cellStyle name="Standard 6" xfId="127"/>
    <cellStyle name="Title 2" xfId="128"/>
    <cellStyle name="Total 2" xfId="129"/>
    <cellStyle name="Warning Text 2" xfId="130"/>
    <cellStyle name="표준 2" xfId="131"/>
    <cellStyle name="一般 7" xfId="132"/>
    <cellStyle name="標準 2" xfId="133"/>
    <cellStyle name="標準 2 2" xfId="134"/>
    <cellStyle name="標準 2 3" xfId="135"/>
    <cellStyle name="標準_Sheet1" xfId="136"/>
  </cellStyles>
  <dxfs count="6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color theme="1"/>
      </font>
      <fill>
        <patternFill>
          <bgColor rgb="FF92D050"/>
        </patternFill>
      </fill>
    </dxf>
    <dxf>
      <font>
        <color theme="0" tint="-0.24994659260841701"/>
      </font>
      <fill>
        <patternFill patternType="none">
          <bgColor indexed="65"/>
        </patternFill>
      </fill>
    </dxf>
    <dxf>
      <font>
        <color auto="1"/>
      </font>
      <fill>
        <patternFill>
          <bgColor rgb="FF92D050"/>
        </patternFill>
      </fill>
    </dxf>
    <dxf>
      <font>
        <color theme="0" tint="-0.24994659260841701"/>
      </font>
      <fill>
        <patternFill patternType="none">
          <bgColor indexed="65"/>
        </patternFill>
      </fill>
    </dxf>
    <dxf>
      <font>
        <strike val="0"/>
        <color theme="0" tint="-0.14996795556505021"/>
      </font>
      <fill>
        <patternFill>
          <bgColor theme="0"/>
        </patternFill>
      </fill>
    </dxf>
    <dxf>
      <font>
        <strike val="0"/>
        <color theme="0" tint="-0.14996795556505021"/>
      </font>
      <fill>
        <patternFill>
          <bgColor theme="0"/>
        </patternFill>
      </fill>
    </dxf>
    <dxf>
      <font>
        <strike val="0"/>
        <color theme="0" tint="-0.14996795556505021"/>
      </font>
      <fill>
        <patternFill>
          <bgColor theme="0"/>
        </patternFill>
      </fill>
    </dxf>
    <dxf>
      <font>
        <condense val="0"/>
        <extend val="0"/>
        <color indexed="9"/>
      </font>
    </dxf>
    <dxf>
      <font>
        <strike val="0"/>
        <color theme="0" tint="-4.9989318521683403E-2"/>
      </font>
      <fill>
        <patternFill>
          <bgColor indexed="9"/>
        </patternFill>
      </fill>
    </dxf>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ont>
        <strike val="0"/>
        <color theme="0" tint="-0.14996795556505021"/>
      </font>
      <fill>
        <patternFill>
          <bgColor theme="0"/>
        </patternFill>
      </fill>
    </dxf>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rgb="FFFF0000"/>
        </patternFill>
      </fill>
    </dxf>
    <dxf>
      <fill>
        <patternFill>
          <bgColor indexed="13"/>
        </patternFill>
      </fill>
    </dxf>
    <dxf>
      <fill>
        <patternFill>
          <bgColor indexed="13"/>
        </patternFill>
      </fill>
    </dxf>
    <dxf>
      <fill>
        <patternFill>
          <bgColor rgb="FF5F5F5F"/>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2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23"/>
        </patternFill>
      </fill>
    </dxf>
    <dxf>
      <fill>
        <patternFill>
          <bgColor indexed="13"/>
        </patternFill>
      </fill>
    </dxf>
    <dxf>
      <fill>
        <patternFill>
          <bgColor rgb="FFFFFF00"/>
        </patternFill>
      </fill>
    </dxf>
    <dxf>
      <fill>
        <patternFill>
          <bgColor indexed="13"/>
        </patternFill>
      </fill>
    </dxf>
    <dxf>
      <fill>
        <patternFill patternType="none">
          <bgColor indexed="65"/>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2924175</xdr:colOff>
      <xdr:row>1</xdr:row>
      <xdr:rowOff>38100</xdr:rowOff>
    </xdr:from>
    <xdr:to>
      <xdr:col>5</xdr:col>
      <xdr:colOff>3714750</xdr:colOff>
      <xdr:row>5</xdr:row>
      <xdr:rowOff>142875</xdr:rowOff>
    </xdr:to>
    <xdr:pic>
      <xdr:nvPicPr>
        <xdr:cNvPr id="70676" name="図 2">
          <a:extLst>
            <a:ext uri="{FF2B5EF4-FFF2-40B4-BE49-F238E27FC236}">
              <a16:creationId xmlns:a16="http://schemas.microsoft.com/office/drawing/2014/main" id="{00000000-0008-0000-0000-00001414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20955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8143875</xdr:colOff>
      <xdr:row>0</xdr:row>
      <xdr:rowOff>0</xdr:rowOff>
    </xdr:from>
    <xdr:to>
      <xdr:col>0</xdr:col>
      <xdr:colOff>9305925</xdr:colOff>
      <xdr:row>0</xdr:row>
      <xdr:rowOff>1238250</xdr:rowOff>
    </xdr:to>
    <xdr:pic>
      <xdr:nvPicPr>
        <xdr:cNvPr id="71700" name="Picture 1">
          <a:extLst>
            <a:ext uri="{FF2B5EF4-FFF2-40B4-BE49-F238E27FC236}">
              <a16:creationId xmlns:a16="http://schemas.microsoft.com/office/drawing/2014/main" id="{00000000-0008-0000-0100-00001418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43875" y="0"/>
          <a:ext cx="11620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7219950</xdr:colOff>
      <xdr:row>1</xdr:row>
      <xdr:rowOff>66675</xdr:rowOff>
    </xdr:from>
    <xdr:to>
      <xdr:col>2</xdr:col>
      <xdr:colOff>7943850</xdr:colOff>
      <xdr:row>1</xdr:row>
      <xdr:rowOff>838200</xdr:rowOff>
    </xdr:to>
    <xdr:pic>
      <xdr:nvPicPr>
        <xdr:cNvPr id="72724" name="Picture 1">
          <a:extLst>
            <a:ext uri="{FF2B5EF4-FFF2-40B4-BE49-F238E27FC236}">
              <a16:creationId xmlns:a16="http://schemas.microsoft.com/office/drawing/2014/main" id="{00000000-0008-0000-0200-0000141C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48875" y="238125"/>
          <a:ext cx="7239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666750</xdr:colOff>
      <xdr:row>1</xdr:row>
      <xdr:rowOff>438150</xdr:rowOff>
    </xdr:from>
    <xdr:to>
      <xdr:col>1</xdr:col>
      <xdr:colOff>2505075</xdr:colOff>
      <xdr:row>2</xdr:row>
      <xdr:rowOff>1238250</xdr:rowOff>
    </xdr:to>
    <xdr:pic>
      <xdr:nvPicPr>
        <xdr:cNvPr id="15249" name="図 10">
          <a:extLst>
            <a:ext uri="{FF2B5EF4-FFF2-40B4-BE49-F238E27FC236}">
              <a16:creationId xmlns:a16="http://schemas.microsoft.com/office/drawing/2014/main" id="{00000000-0008-0000-0300-0000913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638175"/>
          <a:ext cx="1838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76200</xdr:colOff>
      <xdr:row>1</xdr:row>
      <xdr:rowOff>190500</xdr:rowOff>
    </xdr:from>
    <xdr:to>
      <xdr:col>7</xdr:col>
      <xdr:colOff>400050</xdr:colOff>
      <xdr:row>2</xdr:row>
      <xdr:rowOff>1304925</xdr:rowOff>
    </xdr:to>
    <xdr:pic>
      <xdr:nvPicPr>
        <xdr:cNvPr id="73748" name="図 2">
          <a:extLst>
            <a:ext uri="{FF2B5EF4-FFF2-40B4-BE49-F238E27FC236}">
              <a16:creationId xmlns:a16="http://schemas.microsoft.com/office/drawing/2014/main" id="{00000000-0008-0000-0400-00001420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2225" y="361950"/>
          <a:ext cx="13716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371475</xdr:colOff>
      <xdr:row>0</xdr:row>
      <xdr:rowOff>95250</xdr:rowOff>
    </xdr:from>
    <xdr:to>
      <xdr:col>12</xdr:col>
      <xdr:colOff>76200</xdr:colOff>
      <xdr:row>3</xdr:row>
      <xdr:rowOff>38100</xdr:rowOff>
    </xdr:to>
    <xdr:pic>
      <xdr:nvPicPr>
        <xdr:cNvPr id="74772" name="Picture 1">
          <a:extLst>
            <a:ext uri="{FF2B5EF4-FFF2-40B4-BE49-F238E27FC236}">
              <a16:creationId xmlns:a16="http://schemas.microsoft.com/office/drawing/2014/main" id="{00000000-0008-0000-0500-00001424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39700" y="95250"/>
          <a:ext cx="7429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323850</xdr:rowOff>
    </xdr:from>
    <xdr:to>
      <xdr:col>1</xdr:col>
      <xdr:colOff>485775</xdr:colOff>
      <xdr:row>3</xdr:row>
      <xdr:rowOff>95250</xdr:rowOff>
    </xdr:to>
    <xdr:pic>
      <xdr:nvPicPr>
        <xdr:cNvPr id="75796" name="図 3">
          <a:extLst>
            <a:ext uri="{FF2B5EF4-FFF2-40B4-BE49-F238E27FC236}">
              <a16:creationId xmlns:a16="http://schemas.microsoft.com/office/drawing/2014/main" id="{00000000-0008-0000-0600-00001428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323850"/>
          <a:ext cx="5238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www.conflictfreesourcing.org/conflict-free-smelter-refiner-list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46"/>
  <sheetViews>
    <sheetView showGridLines="0" topLeftCell="A2" zoomScaleNormal="100" workbookViewId="0">
      <pane xSplit="1" ySplit="11" topLeftCell="B44" activePane="bottomRight" state="frozen"/>
      <selection activeCell="A2" sqref="A2"/>
      <selection pane="topRight" activeCell="B2" sqref="B2"/>
      <selection pane="bottomLeft" activeCell="A13" sqref="A13"/>
      <selection pane="bottomRight" activeCell="E44" sqref="E44"/>
    </sheetView>
  </sheetViews>
  <sheetFormatPr defaultRowHeight="12.75"/>
  <cols>
    <col min="1" max="1" width="0.875" style="125" customWidth="1"/>
    <col min="2" max="2" width="6.875" style="125" customWidth="1"/>
    <col min="3" max="3" width="8.5" style="125" customWidth="1"/>
    <col min="4" max="4" width="13" style="292" customWidth="1"/>
    <col min="5" max="5" width="42.375" style="125" customWidth="1"/>
    <col min="6" max="6" width="53.375" style="125" customWidth="1"/>
    <col min="7" max="7" width="0.875" style="125" customWidth="1"/>
    <col min="8" max="16384" width="9" style="125"/>
  </cols>
  <sheetData>
    <row r="1" spans="1:7" ht="13.5" thickTop="1">
      <c r="A1" s="9"/>
      <c r="B1" s="10"/>
      <c r="C1" s="10"/>
      <c r="D1" s="284"/>
      <c r="E1" s="10"/>
      <c r="F1" s="10"/>
      <c r="G1" s="11"/>
    </row>
    <row r="2" spans="1:7">
      <c r="A2" s="328"/>
      <c r="B2" s="38" t="s">
        <v>1486</v>
      </c>
      <c r="C2" s="36"/>
      <c r="D2" s="285"/>
      <c r="E2" s="3"/>
      <c r="F2" s="36"/>
      <c r="G2" s="34"/>
    </row>
    <row r="3" spans="1:7">
      <c r="A3" s="328"/>
      <c r="B3" s="5" t="s">
        <v>1475</v>
      </c>
      <c r="C3" s="6"/>
      <c r="D3" s="286"/>
      <c r="E3" s="3"/>
      <c r="F3" s="6"/>
      <c r="G3" s="34"/>
    </row>
    <row r="4" spans="1:7" ht="15.75">
      <c r="A4" s="328"/>
      <c r="B4" s="41" t="s">
        <v>1488</v>
      </c>
      <c r="C4" s="7"/>
      <c r="D4" s="287"/>
      <c r="E4" s="3"/>
      <c r="F4" s="7"/>
      <c r="G4" s="34"/>
    </row>
    <row r="5" spans="1:7">
      <c r="A5" s="328"/>
      <c r="B5" s="40" t="s">
        <v>1931</v>
      </c>
      <c r="C5" s="4"/>
      <c r="D5" s="288"/>
      <c r="E5" s="3"/>
      <c r="F5" s="4"/>
      <c r="G5" s="34"/>
    </row>
    <row r="6" spans="1:7">
      <c r="A6" s="328"/>
      <c r="B6" s="8"/>
      <c r="C6" s="8"/>
      <c r="D6" s="289"/>
      <c r="E6" s="8"/>
      <c r="F6" s="8"/>
      <c r="G6" s="34"/>
    </row>
    <row r="7" spans="1:7">
      <c r="A7" s="328"/>
      <c r="B7" s="8"/>
      <c r="C7" s="8"/>
      <c r="D7" s="289"/>
      <c r="E7" s="8"/>
      <c r="F7" s="8"/>
      <c r="G7" s="34"/>
    </row>
    <row r="8" spans="1:7">
      <c r="A8" s="328"/>
      <c r="B8" s="8"/>
      <c r="C8" s="8"/>
      <c r="D8" s="289"/>
      <c r="E8" s="8"/>
      <c r="F8" s="8"/>
      <c r="G8" s="34"/>
    </row>
    <row r="9" spans="1:7">
      <c r="A9" s="328"/>
      <c r="B9" s="331" t="s">
        <v>1489</v>
      </c>
      <c r="C9" s="331"/>
      <c r="D9" s="331"/>
      <c r="E9" s="331"/>
      <c r="F9" s="331"/>
      <c r="G9" s="34"/>
    </row>
    <row r="10" spans="1:7" ht="27" customHeight="1">
      <c r="A10" s="328"/>
      <c r="B10" s="332" t="s">
        <v>847</v>
      </c>
      <c r="C10" s="332"/>
      <c r="D10" s="332"/>
      <c r="E10" s="332"/>
      <c r="F10" s="332"/>
      <c r="G10" s="34"/>
    </row>
    <row r="11" spans="1:7" ht="27" customHeight="1">
      <c r="A11" s="328"/>
      <c r="B11" s="333"/>
      <c r="C11" s="333"/>
      <c r="D11" s="333"/>
      <c r="E11" s="333"/>
      <c r="F11" s="333"/>
      <c r="G11" s="34"/>
    </row>
    <row r="12" spans="1:7" ht="16.5">
      <c r="A12" s="328"/>
      <c r="B12" s="42" t="s">
        <v>1487</v>
      </c>
      <c r="C12" s="43" t="s">
        <v>1490</v>
      </c>
      <c r="D12" s="290" t="s">
        <v>1491</v>
      </c>
      <c r="E12" s="43" t="s">
        <v>1155</v>
      </c>
      <c r="F12" s="43" t="s">
        <v>1156</v>
      </c>
      <c r="G12" s="34"/>
    </row>
    <row r="13" spans="1:7" ht="33.75">
      <c r="A13" s="328"/>
      <c r="B13" s="2">
        <v>1</v>
      </c>
      <c r="C13" s="37" t="s">
        <v>2008</v>
      </c>
      <c r="D13" s="39" t="s">
        <v>1525</v>
      </c>
      <c r="E13" s="251" t="s">
        <v>1492</v>
      </c>
      <c r="F13" s="251"/>
      <c r="G13" s="34"/>
    </row>
    <row r="14" spans="1:7" ht="33.75">
      <c r="A14" s="328"/>
      <c r="B14" s="2">
        <v>2</v>
      </c>
      <c r="C14" s="37" t="s">
        <v>2008</v>
      </c>
      <c r="D14" s="39" t="s">
        <v>1910</v>
      </c>
      <c r="E14" s="251" t="s">
        <v>954</v>
      </c>
      <c r="F14" s="251" t="s">
        <v>955</v>
      </c>
      <c r="G14" s="34"/>
    </row>
    <row r="15" spans="1:7" ht="88.9" customHeight="1">
      <c r="A15" s="328"/>
      <c r="B15" s="316">
        <v>2.0099999999999998</v>
      </c>
      <c r="C15" s="310" t="s">
        <v>2008</v>
      </c>
      <c r="D15" s="313" t="s">
        <v>4215</v>
      </c>
      <c r="E15" s="252" t="s">
        <v>1157</v>
      </c>
      <c r="F15" s="252" t="s">
        <v>1160</v>
      </c>
      <c r="G15" s="34"/>
    </row>
    <row r="16" spans="1:7" ht="99" customHeight="1">
      <c r="A16" s="328"/>
      <c r="B16" s="317"/>
      <c r="C16" s="311"/>
      <c r="D16" s="314"/>
      <c r="E16" s="253"/>
      <c r="F16" s="253" t="s">
        <v>1158</v>
      </c>
      <c r="G16" s="34"/>
    </row>
    <row r="17" spans="1:7" ht="63" customHeight="1">
      <c r="A17" s="328"/>
      <c r="B17" s="318"/>
      <c r="C17" s="312"/>
      <c r="D17" s="315"/>
      <c r="E17" s="37"/>
      <c r="F17" s="37" t="s">
        <v>1159</v>
      </c>
      <c r="G17" s="34"/>
    </row>
    <row r="18" spans="1:7" ht="117" customHeight="1">
      <c r="A18" s="328"/>
      <c r="B18" s="316">
        <v>2.02</v>
      </c>
      <c r="C18" s="310" t="s">
        <v>2008</v>
      </c>
      <c r="D18" s="313" t="s">
        <v>4216</v>
      </c>
      <c r="E18" s="252" t="s">
        <v>848</v>
      </c>
      <c r="F18" s="252" t="s">
        <v>948</v>
      </c>
      <c r="G18" s="34"/>
    </row>
    <row r="19" spans="1:7" ht="70.900000000000006" customHeight="1">
      <c r="A19" s="328"/>
      <c r="B19" s="317"/>
      <c r="C19" s="311"/>
      <c r="D19" s="314"/>
      <c r="E19" s="253" t="s">
        <v>953</v>
      </c>
      <c r="F19" s="253" t="s">
        <v>849</v>
      </c>
      <c r="G19" s="34"/>
    </row>
    <row r="20" spans="1:7" ht="90.75" customHeight="1">
      <c r="A20" s="328"/>
      <c r="B20" s="317"/>
      <c r="C20" s="311"/>
      <c r="D20" s="314"/>
      <c r="E20" s="253"/>
      <c r="F20" s="253" t="s">
        <v>1162</v>
      </c>
      <c r="G20" s="34"/>
    </row>
    <row r="21" spans="1:7" ht="74.25" customHeight="1">
      <c r="A21" s="328"/>
      <c r="B21" s="318"/>
      <c r="C21" s="312"/>
      <c r="D21" s="315"/>
      <c r="E21" s="37"/>
      <c r="F21" s="37" t="s">
        <v>1161</v>
      </c>
      <c r="G21" s="34"/>
    </row>
    <row r="22" spans="1:7" ht="90" customHeight="1">
      <c r="A22" s="328"/>
      <c r="B22" s="322">
        <v>2.0299999999999998</v>
      </c>
      <c r="C22" s="322" t="s">
        <v>1446</v>
      </c>
      <c r="D22" s="325" t="s">
        <v>4217</v>
      </c>
      <c r="E22" s="310" t="s">
        <v>846</v>
      </c>
      <c r="F22" s="252" t="s">
        <v>873</v>
      </c>
      <c r="G22" s="34"/>
    </row>
    <row r="23" spans="1:7" ht="109.5" customHeight="1">
      <c r="A23" s="328"/>
      <c r="B23" s="323"/>
      <c r="C23" s="323"/>
      <c r="D23" s="326"/>
      <c r="E23" s="311"/>
      <c r="F23" s="253" t="s">
        <v>1447</v>
      </c>
      <c r="G23" s="34"/>
    </row>
    <row r="24" spans="1:7" ht="74.25" customHeight="1">
      <c r="A24" s="328"/>
      <c r="B24" s="324"/>
      <c r="C24" s="324"/>
      <c r="D24" s="327"/>
      <c r="E24" s="312"/>
      <c r="F24" s="37" t="s">
        <v>845</v>
      </c>
      <c r="G24" s="34"/>
    </row>
    <row r="25" spans="1:7" ht="72" customHeight="1">
      <c r="A25" s="328"/>
      <c r="B25" s="2" t="s">
        <v>871</v>
      </c>
      <c r="C25" s="37" t="s">
        <v>872</v>
      </c>
      <c r="D25" s="39" t="s">
        <v>4218</v>
      </c>
      <c r="E25" s="37" t="s">
        <v>4211</v>
      </c>
      <c r="F25" s="37" t="s">
        <v>874</v>
      </c>
      <c r="G25" s="34"/>
    </row>
    <row r="26" spans="1:7" ht="97.9" customHeight="1">
      <c r="A26" s="328"/>
      <c r="B26" s="319">
        <v>3</v>
      </c>
      <c r="C26" s="316" t="s">
        <v>92</v>
      </c>
      <c r="D26" s="313" t="s">
        <v>4219</v>
      </c>
      <c r="E26" s="310" t="s">
        <v>0</v>
      </c>
      <c r="F26" s="252" t="s">
        <v>86</v>
      </c>
      <c r="G26" s="34"/>
    </row>
    <row r="27" spans="1:7" ht="90" customHeight="1">
      <c r="A27" s="328"/>
      <c r="B27" s="320"/>
      <c r="C27" s="317"/>
      <c r="D27" s="314"/>
      <c r="E27" s="311"/>
      <c r="F27" s="253" t="s">
        <v>81</v>
      </c>
      <c r="G27" s="34"/>
    </row>
    <row r="28" spans="1:7" ht="19.149999999999999" customHeight="1">
      <c r="A28" s="328"/>
      <c r="B28" s="320"/>
      <c r="C28" s="317"/>
      <c r="D28" s="314"/>
      <c r="E28" s="311"/>
      <c r="F28" s="253" t="s">
        <v>82</v>
      </c>
      <c r="G28" s="34"/>
    </row>
    <row r="29" spans="1:7" ht="74.45" customHeight="1">
      <c r="A29" s="328"/>
      <c r="B29" s="320"/>
      <c r="C29" s="317"/>
      <c r="D29" s="314"/>
      <c r="E29" s="311"/>
      <c r="F29" s="253" t="s">
        <v>83</v>
      </c>
      <c r="G29" s="34"/>
    </row>
    <row r="30" spans="1:7" ht="62.45" customHeight="1">
      <c r="A30" s="328"/>
      <c r="B30" s="320"/>
      <c r="C30" s="317"/>
      <c r="D30" s="314"/>
      <c r="E30" s="311"/>
      <c r="F30" s="253" t="s">
        <v>84</v>
      </c>
      <c r="G30" s="34"/>
    </row>
    <row r="31" spans="1:7" ht="81" customHeight="1">
      <c r="A31" s="328"/>
      <c r="B31" s="320"/>
      <c r="C31" s="317"/>
      <c r="D31" s="314"/>
      <c r="E31" s="311"/>
      <c r="F31" s="253" t="s">
        <v>85</v>
      </c>
      <c r="G31" s="34"/>
    </row>
    <row r="32" spans="1:7" ht="48.6" customHeight="1">
      <c r="A32" s="328"/>
      <c r="B32" s="320"/>
      <c r="C32" s="317"/>
      <c r="D32" s="314"/>
      <c r="E32" s="311"/>
      <c r="F32" s="253" t="s">
        <v>88</v>
      </c>
      <c r="G32" s="34"/>
    </row>
    <row r="33" spans="1:7" ht="98.45" customHeight="1">
      <c r="A33" s="328"/>
      <c r="B33" s="320"/>
      <c r="C33" s="317"/>
      <c r="D33" s="314"/>
      <c r="E33" s="311"/>
      <c r="F33" s="253" t="s">
        <v>87</v>
      </c>
      <c r="G33" s="34"/>
    </row>
    <row r="34" spans="1:7" ht="88.9" customHeight="1">
      <c r="A34" s="328"/>
      <c r="B34" s="320"/>
      <c r="C34" s="317"/>
      <c r="D34" s="314"/>
      <c r="E34" s="311"/>
      <c r="F34" s="253" t="s">
        <v>89</v>
      </c>
      <c r="G34" s="34"/>
    </row>
    <row r="35" spans="1:7" ht="28.9" customHeight="1">
      <c r="A35" s="328"/>
      <c r="B35" s="320"/>
      <c r="C35" s="317"/>
      <c r="D35" s="314"/>
      <c r="E35" s="311"/>
      <c r="F35" s="253" t="s">
        <v>90</v>
      </c>
      <c r="G35" s="34"/>
    </row>
    <row r="36" spans="1:7" ht="126.75">
      <c r="A36" s="328"/>
      <c r="B36" s="321"/>
      <c r="C36" s="318"/>
      <c r="D36" s="315"/>
      <c r="E36" s="312"/>
      <c r="F36" s="254" t="s">
        <v>91</v>
      </c>
      <c r="G36" s="34"/>
    </row>
    <row r="37" spans="1:7" ht="123.75">
      <c r="A37" s="328"/>
      <c r="B37" s="191">
        <v>3.01</v>
      </c>
      <c r="C37" s="192" t="s">
        <v>92</v>
      </c>
      <c r="D37" s="39" t="s">
        <v>4220</v>
      </c>
      <c r="E37" s="255" t="s">
        <v>2544</v>
      </c>
      <c r="F37" s="256" t="s">
        <v>2713</v>
      </c>
      <c r="G37" s="34"/>
    </row>
    <row r="38" spans="1:7" ht="112.5">
      <c r="A38" s="328"/>
      <c r="B38" s="191">
        <v>3.02</v>
      </c>
      <c r="C38" s="192" t="s">
        <v>2594</v>
      </c>
      <c r="D38" s="39" t="s">
        <v>4221</v>
      </c>
      <c r="E38" s="255" t="s">
        <v>2615</v>
      </c>
      <c r="F38" s="256" t="s">
        <v>2714</v>
      </c>
      <c r="G38" s="34"/>
    </row>
    <row r="39" spans="1:7" ht="101.25">
      <c r="A39" s="328"/>
      <c r="B39" s="213">
        <v>4</v>
      </c>
      <c r="C39" s="212" t="s">
        <v>3031</v>
      </c>
      <c r="D39" s="39" t="s">
        <v>4222</v>
      </c>
      <c r="E39" s="37" t="s">
        <v>4138</v>
      </c>
      <c r="F39" s="37" t="s">
        <v>3032</v>
      </c>
      <c r="G39" s="34"/>
    </row>
    <row r="40" spans="1:7" ht="56.25">
      <c r="A40" s="328"/>
      <c r="B40" s="191">
        <v>4.01</v>
      </c>
      <c r="C40" s="212" t="s">
        <v>3031</v>
      </c>
      <c r="D40" s="39" t="s">
        <v>4224</v>
      </c>
      <c r="E40" s="37" t="s">
        <v>4167</v>
      </c>
      <c r="F40" s="37" t="s">
        <v>4173</v>
      </c>
      <c r="G40" s="34"/>
    </row>
    <row r="41" spans="1:7" ht="56.25">
      <c r="A41" s="328"/>
      <c r="B41" s="191" t="s">
        <v>4209</v>
      </c>
      <c r="C41" s="212" t="s">
        <v>3031</v>
      </c>
      <c r="D41" s="39" t="s">
        <v>4223</v>
      </c>
      <c r="E41" s="37" t="s">
        <v>4212</v>
      </c>
      <c r="F41" s="37" t="s">
        <v>4210</v>
      </c>
      <c r="G41" s="34"/>
    </row>
    <row r="42" spans="1:7" ht="56.25">
      <c r="A42" s="328"/>
      <c r="B42" s="191" t="s">
        <v>4269</v>
      </c>
      <c r="C42" s="212" t="s">
        <v>3031</v>
      </c>
      <c r="D42" s="39" t="s">
        <v>4541</v>
      </c>
      <c r="E42" s="37" t="s">
        <v>4211</v>
      </c>
      <c r="F42" s="37" t="s">
        <v>4270</v>
      </c>
      <c r="G42" s="34"/>
    </row>
    <row r="43" spans="1:7" ht="123.75">
      <c r="A43" s="328"/>
      <c r="B43" s="242">
        <v>4.0999999999999996</v>
      </c>
      <c r="C43" s="212" t="s">
        <v>4540</v>
      </c>
      <c r="D43" s="243">
        <v>42489</v>
      </c>
      <c r="E43" s="257" t="s">
        <v>4543</v>
      </c>
      <c r="F43" s="37" t="s">
        <v>4542</v>
      </c>
      <c r="G43" s="34"/>
    </row>
    <row r="44" spans="1:7" ht="78.75">
      <c r="A44" s="328"/>
      <c r="B44" s="242">
        <v>4.2</v>
      </c>
      <c r="C44" s="212" t="s">
        <v>4540</v>
      </c>
      <c r="D44" s="243">
        <v>42704</v>
      </c>
      <c r="E44" s="257" t="s">
        <v>4991</v>
      </c>
      <c r="F44" s="37" t="s">
        <v>4930</v>
      </c>
      <c r="G44" s="34"/>
    </row>
    <row r="45" spans="1:7" ht="13.5" thickBot="1">
      <c r="A45" s="329"/>
      <c r="B45" s="330" t="str">
        <f ca="1">OFFSET(L!$C$1,MATCH("General"&amp;"Cpy",L!$A:$A,0)-1,SL,,)</f>
        <v>© 2016 Conflict-Free Sourcing Initiative. All rights reserved.</v>
      </c>
      <c r="C45" s="330"/>
      <c r="D45" s="330"/>
      <c r="E45" s="330"/>
      <c r="F45" s="330"/>
      <c r="G45" s="35"/>
    </row>
    <row r="46" spans="1:7" ht="13.5" thickTop="1">
      <c r="A46" s="131"/>
      <c r="B46" s="132"/>
      <c r="C46" s="132"/>
      <c r="D46" s="291"/>
      <c r="E46" s="132"/>
      <c r="F46" s="132"/>
      <c r="G46" s="132"/>
    </row>
  </sheetData>
  <sheetProtection password="E985" sheet="1" formatColumns="0" formatRows="0"/>
  <customSheetViews>
    <customSheetView guid="{81CF54B1-70AB-4A68-BB72-21925B5D4874}" state="hidden">
      <selection activeCell="E26" sqref="E26"/>
      <pageMargins left="0.7" right="0.7" top="0.75" bottom="0.75" header="0.3" footer="0.3"/>
      <pageSetup orientation="portrait" r:id="rId1"/>
    </customSheetView>
  </customSheetViews>
  <mergeCells count="18">
    <mergeCell ref="A2:A45"/>
    <mergeCell ref="B45:F45"/>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 ref="D22:D24"/>
    <mergeCell ref="E22:E24"/>
  </mergeCells>
  <phoneticPr fontId="29"/>
  <pageMargins left="0.70866141732283472" right="0.70866141732283472" top="0.74803149606299213" bottom="0.74803149606299213" header="0.31496062992125984" footer="0.31496062992125984"/>
  <pageSetup scale="5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40"/>
  <sheetViews>
    <sheetView workbookViewId="0">
      <pane ySplit="1" topLeftCell="A42" activePane="bottomLeft" state="frozen"/>
      <selection pane="bottomLeft" activeCell="B54" sqref="B54"/>
    </sheetView>
  </sheetViews>
  <sheetFormatPr defaultColWidth="8.75" defaultRowHeight="12.75"/>
  <cols>
    <col min="1" max="1" width="27.5" style="82" customWidth="1"/>
    <col min="2" max="2" width="20.125" style="82" bestFit="1" customWidth="1"/>
    <col min="3" max="16384" width="8.75" style="82"/>
  </cols>
  <sheetData>
    <row r="1" spans="1:2">
      <c r="A1" s="81" t="s">
        <v>2110</v>
      </c>
      <c r="B1" s="81" t="s">
        <v>1528</v>
      </c>
    </row>
    <row r="2" spans="1:2">
      <c r="A2" s="83" t="s">
        <v>2114</v>
      </c>
      <c r="B2" s="83" t="s">
        <v>1532</v>
      </c>
    </row>
    <row r="3" spans="1:2">
      <c r="A3" s="83" t="s">
        <v>2169</v>
      </c>
      <c r="B3" s="83" t="s">
        <v>1588</v>
      </c>
    </row>
    <row r="4" spans="1:2">
      <c r="A4" s="83" t="s">
        <v>2120</v>
      </c>
      <c r="B4" s="83" t="s">
        <v>1538</v>
      </c>
    </row>
    <row r="5" spans="1:2">
      <c r="A5" s="83" t="s">
        <v>2115</v>
      </c>
      <c r="B5" s="83" t="s">
        <v>1533</v>
      </c>
    </row>
    <row r="6" spans="1:2">
      <c r="A6" s="83" t="s">
        <v>2112</v>
      </c>
      <c r="B6" s="83" t="s">
        <v>1530</v>
      </c>
    </row>
    <row r="7" spans="1:2">
      <c r="A7" s="83" t="s">
        <v>2113</v>
      </c>
      <c r="B7" s="83" t="s">
        <v>1531</v>
      </c>
    </row>
    <row r="8" spans="1:2">
      <c r="A8" s="83" t="s">
        <v>2121</v>
      </c>
      <c r="B8" s="83" t="s">
        <v>1539</v>
      </c>
    </row>
    <row r="9" spans="1:2">
      <c r="A9" s="83" t="s">
        <v>2123</v>
      </c>
      <c r="B9" s="83" t="s">
        <v>1541</v>
      </c>
    </row>
    <row r="10" spans="1:2">
      <c r="A10" s="83" t="s">
        <v>2118</v>
      </c>
      <c r="B10" s="83" t="s">
        <v>1536</v>
      </c>
    </row>
    <row r="11" spans="1:2">
      <c r="A11" s="83" t="s">
        <v>2119</v>
      </c>
      <c r="B11" s="83" t="s">
        <v>1537</v>
      </c>
    </row>
    <row r="12" spans="1:2">
      <c r="A12" s="83" t="s">
        <v>2111</v>
      </c>
      <c r="B12" s="83" t="s">
        <v>1529</v>
      </c>
    </row>
    <row r="13" spans="1:2">
      <c r="A13" s="83" t="s">
        <v>2124</v>
      </c>
      <c r="B13" s="83" t="s">
        <v>1542</v>
      </c>
    </row>
    <row r="14" spans="1:2">
      <c r="A14" s="83" t="s">
        <v>2125</v>
      </c>
      <c r="B14" s="83" t="s">
        <v>1543</v>
      </c>
    </row>
    <row r="15" spans="1:2">
      <c r="A15" s="83" t="s">
        <v>2126</v>
      </c>
      <c r="B15" s="83" t="s">
        <v>1544</v>
      </c>
    </row>
    <row r="16" spans="1:2">
      <c r="A16" s="83" t="s">
        <v>2134</v>
      </c>
      <c r="B16" s="83" t="s">
        <v>1552</v>
      </c>
    </row>
    <row r="17" spans="1:2">
      <c r="A17" s="83" t="s">
        <v>2133</v>
      </c>
      <c r="B17" s="83" t="s">
        <v>1551</v>
      </c>
    </row>
    <row r="18" spans="1:2">
      <c r="A18" s="83" t="s">
        <v>2131</v>
      </c>
      <c r="B18" s="83" t="s">
        <v>1549</v>
      </c>
    </row>
    <row r="19" spans="1:2">
      <c r="A19" s="83" t="s">
        <v>2140</v>
      </c>
      <c r="B19" s="83" t="s">
        <v>1559</v>
      </c>
    </row>
    <row r="20" spans="1:2">
      <c r="A20" s="83" t="s">
        <v>2136</v>
      </c>
      <c r="B20" s="83" t="s">
        <v>1554</v>
      </c>
    </row>
    <row r="21" spans="1:2">
      <c r="A21" s="83" t="s">
        <v>2128</v>
      </c>
      <c r="B21" s="83" t="s">
        <v>1546</v>
      </c>
    </row>
    <row r="22" spans="1:2">
      <c r="A22" s="83" t="s">
        <v>2137</v>
      </c>
      <c r="B22" s="83" t="s">
        <v>1555</v>
      </c>
    </row>
    <row r="23" spans="1:2">
      <c r="A23" s="83" t="s">
        <v>2129</v>
      </c>
      <c r="B23" s="83" t="s">
        <v>1547</v>
      </c>
    </row>
    <row r="24" spans="1:2">
      <c r="A24" s="83" t="s">
        <v>2138</v>
      </c>
      <c r="B24" s="83" t="s">
        <v>1556</v>
      </c>
    </row>
    <row r="25" spans="1:2">
      <c r="A25" s="83" t="s">
        <v>2142</v>
      </c>
      <c r="B25" s="83" t="s">
        <v>1561</v>
      </c>
    </row>
    <row r="26" spans="1:2">
      <c r="A26" s="283" t="s">
        <v>4874</v>
      </c>
      <c r="B26" s="83" t="s">
        <v>1557</v>
      </c>
    </row>
    <row r="27" spans="1:2">
      <c r="A27" s="83" t="s">
        <v>2135</v>
      </c>
      <c r="B27" s="83" t="s">
        <v>1553</v>
      </c>
    </row>
    <row r="28" spans="1:2">
      <c r="A28" s="83" t="s">
        <v>2144</v>
      </c>
      <c r="B28" s="83" t="s">
        <v>1563</v>
      </c>
    </row>
    <row r="29" spans="1:2">
      <c r="A29" s="83" t="s">
        <v>2143</v>
      </c>
      <c r="B29" s="83" t="s">
        <v>1562</v>
      </c>
    </row>
    <row r="30" spans="1:2">
      <c r="A30" s="83" t="s">
        <v>2139</v>
      </c>
      <c r="B30" s="83" t="s">
        <v>1558</v>
      </c>
    </row>
    <row r="31" spans="1:2">
      <c r="A31" s="83" t="s">
        <v>2208</v>
      </c>
      <c r="B31" s="83" t="s">
        <v>1628</v>
      </c>
    </row>
    <row r="32" spans="1:2">
      <c r="A32" s="83" t="s">
        <v>2141</v>
      </c>
      <c r="B32" s="83" t="s">
        <v>1560</v>
      </c>
    </row>
    <row r="33" spans="1:2">
      <c r="A33" s="83" t="s">
        <v>2132</v>
      </c>
      <c r="B33" s="83" t="s">
        <v>1550</v>
      </c>
    </row>
    <row r="34" spans="1:2">
      <c r="A34" s="83" t="s">
        <v>2130</v>
      </c>
      <c r="B34" s="83" t="s">
        <v>1548</v>
      </c>
    </row>
    <row r="35" spans="1:2">
      <c r="A35" s="83" t="s">
        <v>2127</v>
      </c>
      <c r="B35" s="83" t="s">
        <v>1545</v>
      </c>
    </row>
    <row r="36" spans="1:2">
      <c r="A36" s="83" t="s">
        <v>2221</v>
      </c>
      <c r="B36" s="83" t="s">
        <v>1641</v>
      </c>
    </row>
    <row r="37" spans="1:2">
      <c r="A37" s="83" t="s">
        <v>2152</v>
      </c>
      <c r="B37" s="83" t="s">
        <v>1571</v>
      </c>
    </row>
    <row r="38" spans="1:2">
      <c r="A38" s="83" t="s">
        <v>2146</v>
      </c>
      <c r="B38" s="83" t="s">
        <v>1565</v>
      </c>
    </row>
    <row r="39" spans="1:2">
      <c r="A39" s="83" t="s">
        <v>2157</v>
      </c>
      <c r="B39" s="83" t="s">
        <v>1576</v>
      </c>
    </row>
    <row r="40" spans="1:2">
      <c r="A40" s="83" t="s">
        <v>2161</v>
      </c>
      <c r="B40" s="83" t="s">
        <v>1580</v>
      </c>
    </row>
    <row r="41" spans="1:2">
      <c r="A41" s="83" t="s">
        <v>2145</v>
      </c>
      <c r="B41" s="83" t="s">
        <v>1564</v>
      </c>
    </row>
    <row r="42" spans="1:2">
      <c r="A42" s="83" t="s">
        <v>1714</v>
      </c>
      <c r="B42" s="83" t="s">
        <v>2075</v>
      </c>
    </row>
    <row r="43" spans="1:2">
      <c r="A43" s="83" t="s">
        <v>2149</v>
      </c>
      <c r="B43" s="83" t="s">
        <v>1568</v>
      </c>
    </row>
    <row r="44" spans="1:2">
      <c r="A44" s="83" t="s">
        <v>2150</v>
      </c>
      <c r="B44" s="83" t="s">
        <v>1569</v>
      </c>
    </row>
    <row r="45" spans="1:2">
      <c r="A45" s="83" t="s">
        <v>2160</v>
      </c>
      <c r="B45" s="83" t="s">
        <v>1579</v>
      </c>
    </row>
    <row r="46" spans="1:2">
      <c r="A46" s="83" t="s">
        <v>2147</v>
      </c>
      <c r="B46" s="83" t="s">
        <v>1566</v>
      </c>
    </row>
    <row r="47" spans="1:2">
      <c r="A47" s="83" t="s">
        <v>2155</v>
      </c>
      <c r="B47" s="83" t="s">
        <v>1574</v>
      </c>
    </row>
    <row r="48" spans="1:2">
      <c r="A48" s="83" t="s">
        <v>2156</v>
      </c>
      <c r="B48" s="83" t="s">
        <v>1575</v>
      </c>
    </row>
    <row r="49" spans="1:2">
      <c r="A49" s="83" t="s">
        <v>2153</v>
      </c>
      <c r="B49" s="83" t="s">
        <v>1572</v>
      </c>
    </row>
    <row r="50" spans="1:2">
      <c r="A50" s="283" t="s">
        <v>4873</v>
      </c>
      <c r="B50" s="283" t="s">
        <v>1500</v>
      </c>
    </row>
    <row r="51" spans="1:2">
      <c r="A51" s="83" t="s">
        <v>2154</v>
      </c>
      <c r="B51" s="83" t="s">
        <v>1573</v>
      </c>
    </row>
    <row r="52" spans="1:2">
      <c r="A52" s="83" t="s">
        <v>2158</v>
      </c>
      <c r="B52" s="83" t="s">
        <v>1577</v>
      </c>
    </row>
    <row r="53" spans="1:2">
      <c r="A53" s="83" t="s">
        <v>2151</v>
      </c>
      <c r="B53" s="83" t="s">
        <v>1570</v>
      </c>
    </row>
    <row r="54" spans="1:2">
      <c r="A54" s="83" t="s">
        <v>2203</v>
      </c>
      <c r="B54" s="83" t="s">
        <v>1623</v>
      </c>
    </row>
    <row r="55" spans="1:2">
      <c r="A55" s="83" t="s">
        <v>2159</v>
      </c>
      <c r="B55" s="83" t="s">
        <v>1578</v>
      </c>
    </row>
    <row r="56" spans="1:2">
      <c r="A56" s="83" t="s">
        <v>2162</v>
      </c>
      <c r="B56" s="83" t="s">
        <v>1581</v>
      </c>
    </row>
    <row r="57" spans="1:2">
      <c r="A57" s="83" t="s">
        <v>2163</v>
      </c>
      <c r="B57" s="83" t="s">
        <v>1582</v>
      </c>
    </row>
    <row r="58" spans="1:2">
      <c r="A58" s="83" t="s">
        <v>2167</v>
      </c>
      <c r="B58" s="83" t="s">
        <v>1586</v>
      </c>
    </row>
    <row r="59" spans="1:2">
      <c r="A59" s="83" t="s">
        <v>2165</v>
      </c>
      <c r="B59" s="83" t="s">
        <v>1584</v>
      </c>
    </row>
    <row r="60" spans="1:2">
      <c r="A60" s="83" t="s">
        <v>2166</v>
      </c>
      <c r="B60" s="83" t="s">
        <v>1585</v>
      </c>
    </row>
    <row r="61" spans="1:2">
      <c r="A61" s="83" t="s">
        <v>2168</v>
      </c>
      <c r="B61" s="83" t="s">
        <v>1587</v>
      </c>
    </row>
    <row r="62" spans="1:2">
      <c r="A62" s="83" t="s">
        <v>1720</v>
      </c>
      <c r="B62" s="83" t="s">
        <v>2081</v>
      </c>
    </row>
    <row r="63" spans="1:2">
      <c r="A63" s="83" t="s">
        <v>2170</v>
      </c>
      <c r="B63" s="83" t="s">
        <v>1589</v>
      </c>
    </row>
    <row r="64" spans="1:2">
      <c r="A64" s="83" t="s">
        <v>2171</v>
      </c>
      <c r="B64" s="83" t="s">
        <v>1590</v>
      </c>
    </row>
    <row r="65" spans="1:2">
      <c r="A65" s="83" t="s">
        <v>1701</v>
      </c>
      <c r="B65" s="83" t="s">
        <v>2062</v>
      </c>
    </row>
    <row r="66" spans="1:2">
      <c r="A66" s="83" t="s">
        <v>2192</v>
      </c>
      <c r="B66" s="83" t="s">
        <v>1612</v>
      </c>
    </row>
    <row r="67" spans="1:2">
      <c r="A67" s="83" t="s">
        <v>2172</v>
      </c>
      <c r="B67" s="83" t="s">
        <v>1591</v>
      </c>
    </row>
    <row r="68" spans="1:2">
      <c r="A68" s="83" t="s">
        <v>2175</v>
      </c>
      <c r="B68" s="83" t="s">
        <v>1594</v>
      </c>
    </row>
    <row r="69" spans="1:2">
      <c r="A69" s="83" t="s">
        <v>2176</v>
      </c>
      <c r="B69" s="83" t="s">
        <v>1595</v>
      </c>
    </row>
    <row r="70" spans="1:2">
      <c r="A70" s="83" t="s">
        <v>2179</v>
      </c>
      <c r="B70" s="83" t="s">
        <v>1598</v>
      </c>
    </row>
    <row r="71" spans="1:2">
      <c r="A71" s="83" t="s">
        <v>2181</v>
      </c>
      <c r="B71" s="83" t="s">
        <v>1600</v>
      </c>
    </row>
    <row r="72" spans="1:2">
      <c r="A72" s="83" t="s">
        <v>2178</v>
      </c>
      <c r="B72" s="83" t="s">
        <v>1597</v>
      </c>
    </row>
    <row r="73" spans="1:2">
      <c r="A73" s="83" t="s">
        <v>2177</v>
      </c>
      <c r="B73" s="83" t="s">
        <v>1596</v>
      </c>
    </row>
    <row r="74" spans="1:2">
      <c r="A74" s="83" t="s">
        <v>2180</v>
      </c>
      <c r="B74" s="83" t="s">
        <v>1599</v>
      </c>
    </row>
    <row r="75" spans="1:2">
      <c r="A75" s="83" t="s">
        <v>2183</v>
      </c>
      <c r="B75" s="83" t="s">
        <v>1602</v>
      </c>
    </row>
    <row r="76" spans="1:2">
      <c r="A76" s="83" t="s">
        <v>2197</v>
      </c>
      <c r="B76" s="83" t="s">
        <v>1617</v>
      </c>
    </row>
    <row r="77" spans="1:2">
      <c r="A77" s="83" t="s">
        <v>1686</v>
      </c>
      <c r="B77" s="83" t="s">
        <v>2047</v>
      </c>
    </row>
    <row r="78" spans="1:2">
      <c r="A78" s="83" t="s">
        <v>2122</v>
      </c>
      <c r="B78" s="83" t="s">
        <v>1540</v>
      </c>
    </row>
    <row r="79" spans="1:2">
      <c r="A79" s="83" t="s">
        <v>2184</v>
      </c>
      <c r="B79" s="83" t="s">
        <v>1603</v>
      </c>
    </row>
    <row r="80" spans="1:2">
      <c r="A80" s="83" t="s">
        <v>2190</v>
      </c>
      <c r="B80" s="83" t="s">
        <v>1610</v>
      </c>
    </row>
    <row r="81" spans="1:2">
      <c r="A81" s="83" t="s">
        <v>2185</v>
      </c>
      <c r="B81" s="83" t="s">
        <v>1605</v>
      </c>
    </row>
    <row r="82" spans="1:2">
      <c r="A82" s="83" t="s">
        <v>2164</v>
      </c>
      <c r="B82" s="83" t="s">
        <v>1583</v>
      </c>
    </row>
    <row r="83" spans="1:2">
      <c r="A83" s="83" t="s">
        <v>2186</v>
      </c>
      <c r="B83" s="83" t="s">
        <v>1606</v>
      </c>
    </row>
    <row r="84" spans="1:2">
      <c r="A84" s="83" t="s">
        <v>2187</v>
      </c>
      <c r="B84" s="83" t="s">
        <v>1607</v>
      </c>
    </row>
    <row r="85" spans="1:2">
      <c r="A85" s="83" t="s">
        <v>2193</v>
      </c>
      <c r="B85" s="83" t="s">
        <v>1613</v>
      </c>
    </row>
    <row r="86" spans="1:2">
      <c r="A86" s="83" t="s">
        <v>2195</v>
      </c>
      <c r="B86" s="83" t="s">
        <v>1615</v>
      </c>
    </row>
    <row r="87" spans="1:2">
      <c r="A87" s="83" t="s">
        <v>2194</v>
      </c>
      <c r="B87" s="83" t="s">
        <v>1614</v>
      </c>
    </row>
    <row r="88" spans="1:2">
      <c r="A88" s="83" t="s">
        <v>2189</v>
      </c>
      <c r="B88" s="83" t="s">
        <v>1609</v>
      </c>
    </row>
    <row r="89" spans="1:2">
      <c r="A89" s="83" t="s">
        <v>2198</v>
      </c>
      <c r="B89" s="83" t="s">
        <v>1618</v>
      </c>
    </row>
    <row r="90" spans="1:2">
      <c r="A90" s="83" t="s">
        <v>2196</v>
      </c>
      <c r="B90" s="83" t="s">
        <v>1616</v>
      </c>
    </row>
    <row r="91" spans="1:2">
      <c r="A91" s="83" t="s">
        <v>2188</v>
      </c>
      <c r="B91" s="83" t="s">
        <v>1608</v>
      </c>
    </row>
    <row r="92" spans="1:2">
      <c r="A92" s="83" t="s">
        <v>2191</v>
      </c>
      <c r="B92" s="83" t="s">
        <v>1611</v>
      </c>
    </row>
    <row r="93" spans="1:2">
      <c r="A93" s="83" t="s">
        <v>2199</v>
      </c>
      <c r="B93" s="83" t="s">
        <v>1619</v>
      </c>
    </row>
    <row r="94" spans="1:2">
      <c r="A94" s="83" t="s">
        <v>2204</v>
      </c>
      <c r="B94" s="83" t="s">
        <v>1624</v>
      </c>
    </row>
    <row r="95" spans="1:2">
      <c r="A95" s="83" t="s">
        <v>2201</v>
      </c>
      <c r="B95" s="83" t="s">
        <v>1621</v>
      </c>
    </row>
    <row r="96" spans="1:2">
      <c r="A96" s="83" t="s">
        <v>2202</v>
      </c>
      <c r="B96" s="83" t="s">
        <v>1622</v>
      </c>
    </row>
    <row r="97" spans="1:2">
      <c r="A97" s="83" t="s">
        <v>2200</v>
      </c>
      <c r="B97" s="83" t="s">
        <v>1620</v>
      </c>
    </row>
    <row r="98" spans="1:2">
      <c r="A98" s="83" t="s">
        <v>2205</v>
      </c>
      <c r="B98" s="83" t="s">
        <v>1625</v>
      </c>
    </row>
    <row r="99" spans="1:2">
      <c r="A99" s="83" t="s">
        <v>2212</v>
      </c>
      <c r="B99" s="83" t="s">
        <v>1632</v>
      </c>
    </row>
    <row r="100" spans="1:2">
      <c r="A100" s="83" t="s">
        <v>2207</v>
      </c>
      <c r="B100" s="83" t="s">
        <v>1627</v>
      </c>
    </row>
    <row r="101" spans="1:2">
      <c r="A101" s="83" t="s">
        <v>2206</v>
      </c>
      <c r="B101" s="83" t="s">
        <v>1626</v>
      </c>
    </row>
    <row r="102" spans="1:2">
      <c r="A102" s="83" t="s">
        <v>2210</v>
      </c>
      <c r="B102" s="83" t="s">
        <v>1630</v>
      </c>
    </row>
    <row r="103" spans="1:2">
      <c r="A103" s="83" t="s">
        <v>2211</v>
      </c>
      <c r="B103" s="83" t="s">
        <v>1631</v>
      </c>
    </row>
    <row r="104" spans="1:2">
      <c r="A104" s="83" t="s">
        <v>2209</v>
      </c>
      <c r="B104" s="83" t="s">
        <v>1629</v>
      </c>
    </row>
    <row r="105" spans="1:2">
      <c r="A105" s="83" t="s">
        <v>2213</v>
      </c>
      <c r="B105" s="83" t="s">
        <v>1633</v>
      </c>
    </row>
    <row r="106" spans="1:2">
      <c r="A106" s="83" t="s">
        <v>2214</v>
      </c>
      <c r="B106" s="83" t="s">
        <v>1634</v>
      </c>
    </row>
    <row r="107" spans="1:2">
      <c r="A107" s="83" t="s">
        <v>2215</v>
      </c>
      <c r="B107" s="83" t="s">
        <v>1635</v>
      </c>
    </row>
    <row r="108" spans="1:2">
      <c r="A108" s="83" t="s">
        <v>2217</v>
      </c>
      <c r="B108" s="83" t="s">
        <v>1637</v>
      </c>
    </row>
    <row r="109" spans="1:2">
      <c r="A109" s="83" t="s">
        <v>2216</v>
      </c>
      <c r="B109" s="83" t="s">
        <v>1636</v>
      </c>
    </row>
    <row r="110" spans="1:2">
      <c r="A110" s="83" t="s">
        <v>2218</v>
      </c>
      <c r="B110" s="83" t="s">
        <v>1638</v>
      </c>
    </row>
    <row r="111" spans="1:2">
      <c r="A111" s="83" t="s">
        <v>2219</v>
      </c>
      <c r="B111" s="83" t="s">
        <v>1639</v>
      </c>
    </row>
    <row r="112" spans="1:2">
      <c r="A112" s="83" t="s">
        <v>2222</v>
      </c>
      <c r="B112" s="83" t="s">
        <v>1642</v>
      </c>
    </row>
    <row r="113" spans="1:2">
      <c r="A113" s="283" t="s">
        <v>4875</v>
      </c>
      <c r="B113" s="83" t="s">
        <v>2044</v>
      </c>
    </row>
    <row r="114" spans="1:2">
      <c r="A114" s="283" t="s">
        <v>4876</v>
      </c>
      <c r="B114" s="83" t="s">
        <v>1644</v>
      </c>
    </row>
    <row r="115" spans="1:2">
      <c r="A115" s="83" t="s">
        <v>2225</v>
      </c>
      <c r="B115" s="83" t="s">
        <v>1645</v>
      </c>
    </row>
    <row r="116" spans="1:2">
      <c r="A116" s="83" t="s">
        <v>2220</v>
      </c>
      <c r="B116" s="83" t="s">
        <v>1640</v>
      </c>
    </row>
    <row r="117" spans="1:2">
      <c r="A117" s="83" t="s">
        <v>2226</v>
      </c>
      <c r="B117" s="83" t="s">
        <v>1646</v>
      </c>
    </row>
    <row r="118" spans="1:2">
      <c r="A118" s="83" t="s">
        <v>2236</v>
      </c>
      <c r="B118" s="83" t="s">
        <v>1656</v>
      </c>
    </row>
    <row r="119" spans="1:2">
      <c r="A119" s="83" t="s">
        <v>2227</v>
      </c>
      <c r="B119" s="83" t="s">
        <v>1647</v>
      </c>
    </row>
    <row r="120" spans="1:2">
      <c r="A120" s="83" t="s">
        <v>2233</v>
      </c>
      <c r="B120" s="83" t="s">
        <v>1653</v>
      </c>
    </row>
    <row r="121" spans="1:2">
      <c r="A121" s="83" t="s">
        <v>2228</v>
      </c>
      <c r="B121" s="83" t="s">
        <v>1648</v>
      </c>
    </row>
    <row r="122" spans="1:2">
      <c r="A122" s="83" t="s">
        <v>2229</v>
      </c>
      <c r="B122" s="83" t="s">
        <v>1649</v>
      </c>
    </row>
    <row r="123" spans="1:2">
      <c r="A123" s="83" t="s">
        <v>2231</v>
      </c>
      <c r="B123" s="83" t="s">
        <v>1651</v>
      </c>
    </row>
    <row r="124" spans="1:2">
      <c r="A124" s="83" t="s">
        <v>2234</v>
      </c>
      <c r="B124" s="83" t="s">
        <v>1654</v>
      </c>
    </row>
    <row r="125" spans="1:2">
      <c r="A125" s="83" t="s">
        <v>2235</v>
      </c>
      <c r="B125" s="83" t="s">
        <v>1655</v>
      </c>
    </row>
    <row r="126" spans="1:2">
      <c r="A126" s="83" t="s">
        <v>2237</v>
      </c>
      <c r="B126" s="83" t="s">
        <v>1657</v>
      </c>
    </row>
    <row r="127" spans="1:2">
      <c r="A127" s="283" t="s">
        <v>4877</v>
      </c>
      <c r="B127" s="83" t="s">
        <v>1665</v>
      </c>
    </row>
    <row r="128" spans="1:2">
      <c r="A128" s="83" t="s">
        <v>2241</v>
      </c>
      <c r="B128" s="83" t="s">
        <v>1661</v>
      </c>
    </row>
    <row r="129" spans="1:2">
      <c r="A129" s="83" t="s">
        <v>2255</v>
      </c>
      <c r="B129" s="83" t="s">
        <v>1676</v>
      </c>
    </row>
    <row r="130" spans="1:2">
      <c r="A130" s="83" t="s">
        <v>2256</v>
      </c>
      <c r="B130" s="83" t="s">
        <v>2020</v>
      </c>
    </row>
    <row r="131" spans="1:2">
      <c r="A131" s="83" t="s">
        <v>2242</v>
      </c>
      <c r="B131" s="83" t="s">
        <v>1662</v>
      </c>
    </row>
    <row r="132" spans="1:2">
      <c r="A132" s="83" t="s">
        <v>2245</v>
      </c>
      <c r="B132" s="83" t="s">
        <v>1666</v>
      </c>
    </row>
    <row r="133" spans="1:2">
      <c r="A133" s="83" t="s">
        <v>2246</v>
      </c>
      <c r="B133" s="83" t="s">
        <v>1667</v>
      </c>
    </row>
    <row r="134" spans="1:2">
      <c r="A134" s="83" t="s">
        <v>2244</v>
      </c>
      <c r="B134" s="83" t="s">
        <v>1664</v>
      </c>
    </row>
    <row r="135" spans="1:2">
      <c r="A135" s="83" t="s">
        <v>2253</v>
      </c>
      <c r="B135" s="83" t="s">
        <v>1674</v>
      </c>
    </row>
    <row r="136" spans="1:2">
      <c r="A136" s="83" t="s">
        <v>2251</v>
      </c>
      <c r="B136" s="83" t="s">
        <v>1672</v>
      </c>
    </row>
    <row r="137" spans="1:2">
      <c r="A137" s="83" t="s">
        <v>2254</v>
      </c>
      <c r="B137" s="83" t="s">
        <v>1675</v>
      </c>
    </row>
    <row r="138" spans="1:2">
      <c r="A138" s="83" t="s">
        <v>2257</v>
      </c>
      <c r="B138" s="83" t="s">
        <v>2021</v>
      </c>
    </row>
    <row r="139" spans="1:2">
      <c r="A139" s="83" t="s">
        <v>2243</v>
      </c>
      <c r="B139" s="83" t="s">
        <v>1663</v>
      </c>
    </row>
    <row r="140" spans="1:2">
      <c r="A140" s="83" t="s">
        <v>2182</v>
      </c>
      <c r="B140" s="83" t="s">
        <v>1601</v>
      </c>
    </row>
    <row r="141" spans="1:2">
      <c r="A141" s="83" t="s">
        <v>2240</v>
      </c>
      <c r="B141" s="83" t="s">
        <v>1660</v>
      </c>
    </row>
    <row r="142" spans="1:2">
      <c r="A142" s="83" t="s">
        <v>2239</v>
      </c>
      <c r="B142" s="83" t="s">
        <v>1659</v>
      </c>
    </row>
    <row r="143" spans="1:2">
      <c r="A143" s="83" t="s">
        <v>2248</v>
      </c>
      <c r="B143" s="83" t="s">
        <v>1669</v>
      </c>
    </row>
    <row r="144" spans="1:2">
      <c r="A144" s="83" t="s">
        <v>2252</v>
      </c>
      <c r="B144" s="83" t="s">
        <v>1673</v>
      </c>
    </row>
    <row r="145" spans="1:2">
      <c r="A145" s="83" t="s">
        <v>2238</v>
      </c>
      <c r="B145" s="83" t="s">
        <v>1658</v>
      </c>
    </row>
    <row r="146" spans="1:2">
      <c r="A146" s="83" t="s">
        <v>2250</v>
      </c>
      <c r="B146" s="83" t="s">
        <v>1671</v>
      </c>
    </row>
    <row r="147" spans="1:2">
      <c r="A147" s="83" t="s">
        <v>2247</v>
      </c>
      <c r="B147" s="83" t="s">
        <v>1668</v>
      </c>
    </row>
    <row r="148" spans="1:2">
      <c r="A148" s="83" t="s">
        <v>2258</v>
      </c>
      <c r="B148" s="83" t="s">
        <v>2022</v>
      </c>
    </row>
    <row r="149" spans="1:2">
      <c r="A149" s="83" t="s">
        <v>2268</v>
      </c>
      <c r="B149" s="83" t="s">
        <v>2032</v>
      </c>
    </row>
    <row r="150" spans="1:2">
      <c r="A150" s="83" t="s">
        <v>2267</v>
      </c>
      <c r="B150" s="83" t="s">
        <v>2031</v>
      </c>
    </row>
    <row r="151" spans="1:2">
      <c r="A151" s="83" t="s">
        <v>2265</v>
      </c>
      <c r="B151" s="83" t="s">
        <v>2029</v>
      </c>
    </row>
    <row r="152" spans="1:2">
      <c r="A152" s="83" t="s">
        <v>2116</v>
      </c>
      <c r="B152" s="83" t="s">
        <v>1534</v>
      </c>
    </row>
    <row r="153" spans="1:2">
      <c r="A153" s="83" t="s">
        <v>2259</v>
      </c>
      <c r="B153" s="83" t="s">
        <v>2023</v>
      </c>
    </row>
    <row r="154" spans="1:2">
      <c r="A154" s="83" t="s">
        <v>2269</v>
      </c>
      <c r="B154" s="83" t="s">
        <v>2033</v>
      </c>
    </row>
    <row r="155" spans="1:2">
      <c r="A155" s="83" t="s">
        <v>2263</v>
      </c>
      <c r="B155" s="83" t="s">
        <v>2027</v>
      </c>
    </row>
    <row r="156" spans="1:2">
      <c r="A156" s="83" t="s">
        <v>2260</v>
      </c>
      <c r="B156" s="83" t="s">
        <v>2024</v>
      </c>
    </row>
    <row r="157" spans="1:2">
      <c r="A157" s="83" t="s">
        <v>2262</v>
      </c>
      <c r="B157" s="83" t="s">
        <v>2026</v>
      </c>
    </row>
    <row r="158" spans="1:2">
      <c r="A158" s="83" t="s">
        <v>2264</v>
      </c>
      <c r="B158" s="83" t="s">
        <v>2028</v>
      </c>
    </row>
    <row r="159" spans="1:2">
      <c r="A159" s="83" t="s">
        <v>2261</v>
      </c>
      <c r="B159" s="83" t="s">
        <v>2025</v>
      </c>
    </row>
    <row r="160" spans="1:2">
      <c r="A160" s="83" t="s">
        <v>2249</v>
      </c>
      <c r="B160" s="83" t="s">
        <v>1670</v>
      </c>
    </row>
    <row r="161" spans="1:2">
      <c r="A161" s="83" t="s">
        <v>2266</v>
      </c>
      <c r="B161" s="83" t="s">
        <v>2030</v>
      </c>
    </row>
    <row r="162" spans="1:2">
      <c r="A162" s="83" t="s">
        <v>2270</v>
      </c>
      <c r="B162" s="83" t="s">
        <v>2034</v>
      </c>
    </row>
    <row r="163" spans="1:2">
      <c r="A163" s="83" t="s">
        <v>2271</v>
      </c>
      <c r="B163" s="83" t="s">
        <v>2035</v>
      </c>
    </row>
    <row r="164" spans="1:2">
      <c r="A164" s="83" t="s">
        <v>1680</v>
      </c>
      <c r="B164" s="83" t="s">
        <v>2040</v>
      </c>
    </row>
    <row r="165" spans="1:2">
      <c r="A165" s="83" t="s">
        <v>2272</v>
      </c>
      <c r="B165" s="83" t="s">
        <v>2036</v>
      </c>
    </row>
    <row r="166" spans="1:2">
      <c r="A166" s="83" t="s">
        <v>1681</v>
      </c>
      <c r="B166" s="83" t="s">
        <v>2041</v>
      </c>
    </row>
    <row r="167" spans="1:2">
      <c r="A167" s="83" t="s">
        <v>1685</v>
      </c>
      <c r="B167" s="83" t="s">
        <v>2046</v>
      </c>
    </row>
    <row r="168" spans="1:2">
      <c r="A168" s="83" t="s">
        <v>1678</v>
      </c>
      <c r="B168" s="83" t="s">
        <v>2038</v>
      </c>
    </row>
    <row r="169" spans="1:2">
      <c r="A169" s="83" t="s">
        <v>1679</v>
      </c>
      <c r="B169" s="83" t="s">
        <v>2039</v>
      </c>
    </row>
    <row r="170" spans="1:2">
      <c r="A170" s="83" t="s">
        <v>2273</v>
      </c>
      <c r="B170" s="83" t="s">
        <v>2037</v>
      </c>
    </row>
    <row r="171" spans="1:2">
      <c r="A171" s="83" t="s">
        <v>1682</v>
      </c>
      <c r="B171" s="83" t="s">
        <v>2042</v>
      </c>
    </row>
    <row r="172" spans="1:2">
      <c r="A172" s="83" t="s">
        <v>1684</v>
      </c>
      <c r="B172" s="83" t="s">
        <v>2045</v>
      </c>
    </row>
    <row r="173" spans="1:2">
      <c r="A173" s="83" t="s">
        <v>1683</v>
      </c>
      <c r="B173" s="83" t="s">
        <v>2043</v>
      </c>
    </row>
    <row r="174" spans="1:2">
      <c r="A174" s="83" t="s">
        <v>1687</v>
      </c>
      <c r="B174" s="83" t="s">
        <v>2048</v>
      </c>
    </row>
    <row r="175" spans="1:2">
      <c r="A175" s="83" t="s">
        <v>1688</v>
      </c>
      <c r="B175" s="83" t="s">
        <v>2049</v>
      </c>
    </row>
    <row r="176" spans="1:2">
      <c r="A176" s="83" t="s">
        <v>1689</v>
      </c>
      <c r="B176" s="83" t="s">
        <v>2050</v>
      </c>
    </row>
    <row r="177" spans="1:2">
      <c r="A177" s="83" t="s">
        <v>1690</v>
      </c>
      <c r="B177" s="83" t="s">
        <v>2051</v>
      </c>
    </row>
    <row r="178" spans="1:2">
      <c r="A178" s="83" t="s">
        <v>1691</v>
      </c>
      <c r="B178" s="83" t="s">
        <v>2052</v>
      </c>
    </row>
    <row r="179" spans="1:2">
      <c r="A179" s="83" t="s">
        <v>2223</v>
      </c>
      <c r="B179" s="83" t="s">
        <v>1643</v>
      </c>
    </row>
    <row r="180" spans="1:2">
      <c r="A180" s="83" t="s">
        <v>2230</v>
      </c>
      <c r="B180" s="83" t="s">
        <v>1650</v>
      </c>
    </row>
    <row r="181" spans="1:2">
      <c r="A181" s="83" t="s">
        <v>1733</v>
      </c>
      <c r="B181" s="83" t="s">
        <v>2096</v>
      </c>
    </row>
    <row r="182" spans="1:2">
      <c r="A182" s="83" t="s">
        <v>1740</v>
      </c>
      <c r="B182" s="83" t="s">
        <v>2103</v>
      </c>
    </row>
    <row r="183" spans="1:2">
      <c r="A183" s="83" t="s">
        <v>1702</v>
      </c>
      <c r="B183" s="83" t="s">
        <v>2063</v>
      </c>
    </row>
    <row r="184" spans="1:2">
      <c r="A184" s="83" t="s">
        <v>1705</v>
      </c>
      <c r="B184" s="83" t="s">
        <v>2066</v>
      </c>
    </row>
    <row r="185" spans="1:2">
      <c r="A185" s="83" t="s">
        <v>1692</v>
      </c>
      <c r="B185" s="83" t="s">
        <v>2053</v>
      </c>
    </row>
    <row r="186" spans="1:2">
      <c r="A186" s="83" t="s">
        <v>1694</v>
      </c>
      <c r="B186" s="83" t="s">
        <v>2055</v>
      </c>
    </row>
    <row r="187" spans="1:2">
      <c r="A187" s="83" t="s">
        <v>1711</v>
      </c>
      <c r="B187" s="83" t="s">
        <v>2072</v>
      </c>
    </row>
    <row r="188" spans="1:2">
      <c r="A188" s="83" t="s">
        <v>1700</v>
      </c>
      <c r="B188" s="83" t="s">
        <v>2061</v>
      </c>
    </row>
    <row r="189" spans="1:2">
      <c r="A189" s="83" t="s">
        <v>1695</v>
      </c>
      <c r="B189" s="83" t="s">
        <v>2056</v>
      </c>
    </row>
    <row r="190" spans="1:2">
      <c r="A190" s="83" t="s">
        <v>1707</v>
      </c>
      <c r="B190" s="83" t="s">
        <v>2068</v>
      </c>
    </row>
    <row r="191" spans="1:2">
      <c r="A191" s="83" t="s">
        <v>1708</v>
      </c>
      <c r="B191" s="83" t="s">
        <v>2069</v>
      </c>
    </row>
    <row r="192" spans="1:2">
      <c r="A192" s="83" t="s">
        <v>1699</v>
      </c>
      <c r="B192" s="83" t="s">
        <v>2060</v>
      </c>
    </row>
    <row r="193" spans="1:2">
      <c r="A193" s="83" t="s">
        <v>1703</v>
      </c>
      <c r="B193" s="83" t="s">
        <v>2064</v>
      </c>
    </row>
    <row r="194" spans="1:2">
      <c r="A194" s="83" t="s">
        <v>1743</v>
      </c>
      <c r="B194" s="83" t="s">
        <v>2106</v>
      </c>
    </row>
    <row r="195" spans="1:2">
      <c r="A195" s="83" t="s">
        <v>1696</v>
      </c>
      <c r="B195" s="83" t="s">
        <v>2057</v>
      </c>
    </row>
    <row r="196" spans="1:2">
      <c r="A196" s="83" t="s">
        <v>2174</v>
      </c>
      <c r="B196" s="83" t="s">
        <v>1593</v>
      </c>
    </row>
    <row r="197" spans="1:2">
      <c r="A197" s="83" t="s">
        <v>2232</v>
      </c>
      <c r="B197" s="83" t="s">
        <v>1652</v>
      </c>
    </row>
    <row r="198" spans="1:2">
      <c r="A198" s="83" t="s">
        <v>1697</v>
      </c>
      <c r="B198" s="83" t="s">
        <v>2058</v>
      </c>
    </row>
    <row r="199" spans="1:2">
      <c r="A199" s="83" t="s">
        <v>1704</v>
      </c>
      <c r="B199" s="83" t="s">
        <v>2065</v>
      </c>
    </row>
    <row r="200" spans="1:2">
      <c r="A200" s="83" t="s">
        <v>1693</v>
      </c>
      <c r="B200" s="83" t="s">
        <v>2054</v>
      </c>
    </row>
    <row r="201" spans="1:2">
      <c r="A201" s="83" t="s">
        <v>1706</v>
      </c>
      <c r="B201" s="83" t="s">
        <v>2067</v>
      </c>
    </row>
    <row r="202" spans="1:2">
      <c r="A202" s="83" t="s">
        <v>1698</v>
      </c>
      <c r="B202" s="83" t="s">
        <v>2059</v>
      </c>
    </row>
    <row r="203" spans="1:2">
      <c r="A203" s="83" t="s">
        <v>1710</v>
      </c>
      <c r="B203" s="83" t="s">
        <v>2071</v>
      </c>
    </row>
    <row r="204" spans="1:2">
      <c r="A204" s="83" t="s">
        <v>1709</v>
      </c>
      <c r="B204" s="83" t="s">
        <v>2070</v>
      </c>
    </row>
    <row r="205" spans="1:2">
      <c r="A205" s="83" t="s">
        <v>2148</v>
      </c>
      <c r="B205" s="83" t="s">
        <v>1567</v>
      </c>
    </row>
    <row r="206" spans="1:2">
      <c r="A206" s="83" t="s">
        <v>1712</v>
      </c>
      <c r="B206" s="83" t="s">
        <v>2073</v>
      </c>
    </row>
    <row r="207" spans="1:2">
      <c r="A207" s="283" t="s">
        <v>4878</v>
      </c>
      <c r="B207" s="83" t="s">
        <v>2087</v>
      </c>
    </row>
    <row r="208" spans="1:2">
      <c r="A208" s="83" t="s">
        <v>1717</v>
      </c>
      <c r="B208" s="83" t="s">
        <v>2078</v>
      </c>
    </row>
    <row r="209" spans="1:2">
      <c r="A209" s="83" t="s">
        <v>1726</v>
      </c>
      <c r="B209" s="83" t="s">
        <v>2088</v>
      </c>
    </row>
    <row r="210" spans="1:2">
      <c r="A210" s="83" t="s">
        <v>1716</v>
      </c>
      <c r="B210" s="83" t="s">
        <v>2077</v>
      </c>
    </row>
    <row r="211" spans="1:2">
      <c r="A211" s="83" t="s">
        <v>1715</v>
      </c>
      <c r="B211" s="83" t="s">
        <v>2076</v>
      </c>
    </row>
    <row r="212" spans="1:2">
      <c r="A212" s="83" t="s">
        <v>1718</v>
      </c>
      <c r="B212" s="83" t="s">
        <v>2079</v>
      </c>
    </row>
    <row r="213" spans="1:2">
      <c r="A213" s="83" t="s">
        <v>1721</v>
      </c>
      <c r="B213" s="83" t="s">
        <v>2082</v>
      </c>
    </row>
    <row r="214" spans="1:2">
      <c r="A214" s="83" t="s">
        <v>1722</v>
      </c>
      <c r="B214" s="83" t="s">
        <v>2083</v>
      </c>
    </row>
    <row r="215" spans="1:2">
      <c r="A215" s="83" t="s">
        <v>1723</v>
      </c>
      <c r="B215" s="83" t="s">
        <v>2084</v>
      </c>
    </row>
    <row r="216" spans="1:2">
      <c r="A216" s="83" t="s">
        <v>1724</v>
      </c>
      <c r="B216" s="83" t="s">
        <v>2085</v>
      </c>
    </row>
    <row r="217" spans="1:2">
      <c r="A217" s="83" t="s">
        <v>1719</v>
      </c>
      <c r="B217" s="83" t="s">
        <v>2080</v>
      </c>
    </row>
    <row r="218" spans="1:2">
      <c r="A218" s="83" t="s">
        <v>1713</v>
      </c>
      <c r="B218" s="83" t="s">
        <v>2074</v>
      </c>
    </row>
    <row r="219" spans="1:2">
      <c r="A219" s="83" t="s">
        <v>1725</v>
      </c>
      <c r="B219" s="83" t="s">
        <v>2086</v>
      </c>
    </row>
    <row r="220" spans="1:2">
      <c r="A220" s="83" t="s">
        <v>1727</v>
      </c>
      <c r="B220" s="83" t="s">
        <v>2089</v>
      </c>
    </row>
    <row r="221" spans="1:2">
      <c r="A221" s="83" t="s">
        <v>1728</v>
      </c>
      <c r="B221" s="83" t="s">
        <v>2090</v>
      </c>
    </row>
    <row r="222" spans="1:2">
      <c r="A222" s="83" t="s">
        <v>2117</v>
      </c>
      <c r="B222" s="83" t="s">
        <v>1535</v>
      </c>
    </row>
    <row r="223" spans="1:2">
      <c r="A223" s="283" t="s">
        <v>4879</v>
      </c>
      <c r="B223" s="83" t="s">
        <v>1604</v>
      </c>
    </row>
    <row r="224" spans="1:2">
      <c r="A224" s="283" t="s">
        <v>4880</v>
      </c>
      <c r="B224" s="83" t="s">
        <v>2093</v>
      </c>
    </row>
    <row r="225" spans="1:2">
      <c r="A225" s="83" t="s">
        <v>1729</v>
      </c>
      <c r="B225" s="83" t="s">
        <v>2091</v>
      </c>
    </row>
    <row r="226" spans="1:2">
      <c r="A226" s="83" t="s">
        <v>1730</v>
      </c>
      <c r="B226" s="83" t="s">
        <v>2092</v>
      </c>
    </row>
    <row r="227" spans="1:2">
      <c r="A227" s="83" t="s">
        <v>1731</v>
      </c>
      <c r="B227" s="83" t="s">
        <v>2094</v>
      </c>
    </row>
    <row r="228" spans="1:2">
      <c r="A228" s="83" t="s">
        <v>1738</v>
      </c>
      <c r="B228" s="83" t="s">
        <v>2101</v>
      </c>
    </row>
    <row r="229" spans="1:2">
      <c r="A229" s="83" t="s">
        <v>1732</v>
      </c>
      <c r="B229" s="83" t="s">
        <v>2095</v>
      </c>
    </row>
    <row r="230" spans="1:2">
      <c r="A230" s="83" t="s">
        <v>1734</v>
      </c>
      <c r="B230" s="83" t="s">
        <v>2097</v>
      </c>
    </row>
    <row r="231" spans="1:2">
      <c r="A231" s="83" t="s">
        <v>1737</v>
      </c>
      <c r="B231" s="83" t="s">
        <v>2100</v>
      </c>
    </row>
    <row r="232" spans="1:2">
      <c r="A232" s="83" t="s">
        <v>1735</v>
      </c>
      <c r="B232" s="83" t="s">
        <v>2098</v>
      </c>
    </row>
    <row r="233" spans="1:2">
      <c r="A233" s="83" t="s">
        <v>1736</v>
      </c>
      <c r="B233" s="83" t="s">
        <v>2099</v>
      </c>
    </row>
    <row r="234" spans="1:2">
      <c r="A234" s="83" t="s">
        <v>1739</v>
      </c>
      <c r="B234" s="83" t="s">
        <v>2102</v>
      </c>
    </row>
    <row r="235" spans="1:2">
      <c r="A235" s="83" t="s">
        <v>2173</v>
      </c>
      <c r="B235" s="83" t="s">
        <v>1592</v>
      </c>
    </row>
    <row r="236" spans="1:2">
      <c r="A236" s="83" t="s">
        <v>1741</v>
      </c>
      <c r="B236" s="83" t="s">
        <v>2104</v>
      </c>
    </row>
    <row r="237" spans="1:2">
      <c r="A237" s="83" t="s">
        <v>1742</v>
      </c>
      <c r="B237" s="83" t="s">
        <v>2105</v>
      </c>
    </row>
    <row r="238" spans="1:2">
      <c r="A238" s="83" t="s">
        <v>1744</v>
      </c>
      <c r="B238" s="83" t="s">
        <v>2107</v>
      </c>
    </row>
    <row r="239" spans="1:2">
      <c r="A239" s="83" t="s">
        <v>1745</v>
      </c>
      <c r="B239" s="83" t="s">
        <v>2108</v>
      </c>
    </row>
    <row r="240" spans="1:2">
      <c r="A240" s="83" t="s">
        <v>1746</v>
      </c>
      <c r="B240" s="83" t="s">
        <v>2109</v>
      </c>
    </row>
  </sheetData>
  <phoneticPr fontId="29"/>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81"/>
  <sheetViews>
    <sheetView showGridLines="0" topLeftCell="A19" zoomScale="60" zoomScaleNormal="60" workbookViewId="0">
      <selection activeCell="A75" sqref="A75"/>
    </sheetView>
  </sheetViews>
  <sheetFormatPr defaultRowHeight="12.75"/>
  <cols>
    <col min="1" max="1" width="143" customWidth="1"/>
    <col min="2" max="2" width="3" customWidth="1"/>
    <col min="3" max="3" width="8.75" style="125" customWidth="1"/>
  </cols>
  <sheetData>
    <row r="1" spans="1:2" ht="100.5" customHeight="1">
      <c r="A1" s="135" t="str">
        <f ca="1">OFFSET(L!$C$1,MATCH("Instructions"&amp;ADDRESS(ROW(),COLUMN(),4),L!$A:$A,0)-1,SL,,)</f>
        <v>CFSI website: (www.conflictfreesourcing.org)
Training and guidance, template, Conflict-Free Smelter Program compliant smelter list.</v>
      </c>
      <c r="B1" s="126" t="s">
        <v>851</v>
      </c>
    </row>
    <row r="2" spans="1:2" ht="30">
      <c r="A2" s="136" t="str">
        <f ca="1">OFFSET(L!$C$1,MATCH("Instructions"&amp;ADDRESS(ROW(),COLUMN(),4),L!$A:$A,0)-1,SL,,)</f>
        <v>Introduction</v>
      </c>
      <c r="B2" s="126" t="s">
        <v>2518</v>
      </c>
    </row>
    <row r="3" spans="1:2" ht="165">
      <c r="A3" s="133" t="str">
        <f ca="1">OFFSET(L!$C$1,MATCH("Instructions"&amp;ADDRESS(ROW(),COLUMN(),4),L!$A:$A,0)-1,SL,,)</f>
        <v>This Conflict Minerals Reporting Template (Template) is a free, standardized reporting template created by the Electronic Industry Citizenship Coalition® (EICC®) and the Global e-Sustainability Initiative (GeSI).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Conflict-Free Smelter Program**.
The CMRT was designed for downstream companies to disclose information about their supply chains up to but not including the smelter.  If you are a 3TG smelter or refiner, in accordance with the CFSP protocols, we recommend you enter your own name in the smelter list tab.
When filling out the form, none of the cell entries should start will "=" or "#."</v>
      </c>
      <c r="B3" s="126" t="s">
        <v>2519</v>
      </c>
    </row>
    <row r="4" spans="1:2" ht="150">
      <c r="A4" s="133"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Conflict-Free Sourcing Initiative (www.conflictfreesourcing.org).</v>
      </c>
      <c r="B4" s="126" t="s">
        <v>2525</v>
      </c>
    </row>
    <row r="5" spans="1:2" ht="15">
      <c r="A5" s="137"/>
      <c r="B5" s="126"/>
    </row>
    <row r="6" spans="1:2" ht="30">
      <c r="A6" s="136" t="str">
        <f ca="1">OFFSET(L!$C$1,MATCH("Instructions"&amp;ADDRESS(ROW(),COLUMN(),4),L!$A:$A,0)-1,SL,,)</f>
        <v>Instructions for completing Company Information questions (rows 8 - 22).
Provide comments in ENGLISH only</v>
      </c>
      <c r="B6" s="126" t="s">
        <v>2518</v>
      </c>
    </row>
    <row r="7" spans="1:2" ht="15">
      <c r="A7" s="133" t="str">
        <f ca="1">OFFSET(L!$C$1,MATCH("Instructions"&amp;ADDRESS(ROW(),COLUMN(),4),L!$A:$A,0)-1,SL,,)</f>
        <v xml:space="preserve">Note:  Entries with (*) are mandatory fields. </v>
      </c>
      <c r="B7" s="126"/>
    </row>
    <row r="8" spans="1:2" ht="30">
      <c r="A8" s="133" t="str">
        <f ca="1">OFFSET(L!$C$1,MATCH("Instructions"&amp;ADDRESS(ROW(),COLUMN(),4),L!$A:$A,0)-1,SL,,)</f>
        <v>1. Insert your company's Legal Name.  Please do not use abbreviations. In this field you have the option to add other commercial names, DBAs, etc.</v>
      </c>
      <c r="B8" s="126"/>
    </row>
    <row r="9" spans="1:2" ht="300">
      <c r="A9" s="202"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26" t="s">
        <v>2517</v>
      </c>
    </row>
    <row r="10" spans="1:2" ht="15">
      <c r="A10" s="133" t="str">
        <f ca="1">OFFSET(L!$C$1,MATCH("Instructions"&amp;ADDRESS(ROW(),COLUMN(),4),L!$A:$A,0)-1,SL,,)</f>
        <v>3. Insert your company’s unique identifier number or code (DUNS number, VAT number, customer-specific identifier, etc.)</v>
      </c>
      <c r="B10" s="126"/>
    </row>
    <row r="11" spans="1:2" ht="15">
      <c r="A11" s="133" t="str">
        <f ca="1">OFFSET(L!$C$1,MATCH("Instructions"&amp;ADDRESS(ROW(),COLUMN(),4),L!$A:$A,0)-1,SL,,)</f>
        <v xml:space="preserve">4. Insert the source for the unique identifier number or code ("DUNS", "VAT", "Customer", etc).  </v>
      </c>
      <c r="B11" s="126"/>
    </row>
    <row r="12" spans="1:2" ht="30">
      <c r="A12" s="133" t="str">
        <f ca="1">OFFSET(L!$C$1,MATCH("Instructions"&amp;ADDRESS(ROW(),COLUMN(),4),L!$A:$A,0)-1,SL,,)</f>
        <v>5. Insert your full company address (street, city, state, country, postal code).  This field is optional.</v>
      </c>
      <c r="B12" s="126" t="s">
        <v>2518</v>
      </c>
    </row>
    <row r="13" spans="1:2" ht="15">
      <c r="A13" s="133" t="str">
        <f ca="1">OFFSET(L!$C$1,MATCH("Instructions"&amp;ADDRESS(ROW(),COLUMN(),4),L!$A:$A,0)-1,SL,,)</f>
        <v>6. Insert the name of the person to contact regarding the contents of the declaration information. This field is mandatory.</v>
      </c>
      <c r="B13" s="126"/>
    </row>
    <row r="14" spans="1:2" ht="30">
      <c r="A14" s="133" t="str">
        <f ca="1">OFFSET(L!$C$1,MATCH("Instructions"&amp;ADDRESS(ROW(),COLUMN(),4),L!$A:$A,0)-1,SL,,)</f>
        <v>7. Insert the email address of the contact person.  If an email address is not available, state ‘‘not available’’ or ‘‘n/a.’’ A blank field may cause an error in form implementation.  This field is mandatory.</v>
      </c>
      <c r="B14" s="126"/>
    </row>
    <row r="15" spans="1:2" ht="15">
      <c r="A15" s="133" t="str">
        <f ca="1">OFFSET(L!$C$1,MATCH("Instructions"&amp;ADDRESS(ROW(),COLUMN(),4),L!$A:$A,0)-1,SL,,)</f>
        <v>8. Insert the telephone number for the contact. This field is mandatory.</v>
      </c>
      <c r="B15" s="126"/>
    </row>
    <row r="16" spans="1:2" ht="45">
      <c r="A16" s="133"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26"/>
    </row>
    <row r="17" spans="1:2" ht="15">
      <c r="A17" s="133" t="str">
        <f ca="1">OFFSET(L!$C$1,MATCH("Instructions"&amp;ADDRESS(ROW(),COLUMN(),4),L!$A:$A,0)-1,SL,,)</f>
        <v>10. Insert the title for the Authorizing person. This field is optional.</v>
      </c>
      <c r="B17" s="126"/>
    </row>
    <row r="18" spans="1:2" ht="30">
      <c r="A18" s="133" t="str">
        <f ca="1">OFFSET(L!$C$1,MATCH("Instructions"&amp;ADDRESS(ROW(),COLUMN(),4),L!$A:$A,0)-1,SL,,)</f>
        <v>11. Insert the email address of the Authorizing person.  If an email address is not available, state ‘‘not available’’ or ‘‘n/a.’’ A blank field may cause an error in form implementation.  This field is mandatory.</v>
      </c>
      <c r="B18" s="126"/>
    </row>
    <row r="19" spans="1:2" ht="15">
      <c r="A19" s="133" t="str">
        <f ca="1">OFFSET(L!$C$1,MATCH("Instructions"&amp;ADDRESS(ROW(),COLUMN(),4),L!$A:$A,0)-1,SL,,)</f>
        <v>12. Insert the telephone number for the Authorizing person. This field is mandatory.</v>
      </c>
      <c r="B19" s="126"/>
    </row>
    <row r="20" spans="1:2" ht="15">
      <c r="A20" s="133" t="str">
        <f ca="1">OFFSET(L!$C$1,MATCH("Instructions"&amp;ADDRESS(ROW(),COLUMN(),4),L!$A:$A,0)-1,SL,,)</f>
        <v>13. Please enter the Date of Completion for this form using the format DD-MMM-YYYY.  This field is mandatory.</v>
      </c>
      <c r="B20" s="126"/>
    </row>
    <row r="21" spans="1:2" ht="30">
      <c r="A21" s="133" t="str">
        <f ca="1">OFFSET(L!$C$1,MATCH("Instructions"&amp;ADDRESS(ROW(),COLUMN(),4),L!$A:$A,0)-1,SL,,)</f>
        <v xml:space="preserve">14. As an example, the user may save the file name as:  companyname-date.xls (date as YYYY-MM-DD).  </v>
      </c>
      <c r="B21" s="126" t="s">
        <v>2518</v>
      </c>
    </row>
    <row r="22" spans="1:2" ht="15">
      <c r="A22" s="137"/>
      <c r="B22" s="126"/>
    </row>
    <row r="23" spans="1:2" ht="30">
      <c r="A23" s="136" t="str">
        <f ca="1">OFFSET(L!$C$1,MATCH("Instructions"&amp;ADDRESS(ROW(),COLUMN(),4),L!$A:$A,0)-1,SL,,)</f>
        <v>Instructions for completing the seven Due Diligence Questions (rows 24 - 65).
Provide answers in ENGLISH only</v>
      </c>
      <c r="B23" s="126" t="s">
        <v>2518</v>
      </c>
    </row>
    <row r="24" spans="1:2" ht="75">
      <c r="A24" s="133" t="str">
        <f ca="1">OFFSET(L!$C$1,MATCH("Instructions"&amp;ADDRESS(ROW(),COLUMN(),4),L!$A:$A,0)-1,SL,,)</f>
        <v>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26" t="s">
        <v>2521</v>
      </c>
    </row>
    <row r="25" spans="1:2" ht="60">
      <c r="A25" s="133" t="str">
        <f ca="1">OFFSET(L!$C$1,MATCH("Instructions"&amp;ADDRESS(ROW(),COLUMN(),4),L!$A:$A,0)-1,SL,,)</f>
        <v>For each of the seven required questions, provide an answer for each metal using the pull down menu selections.The questions in this section must be completed for all 3TG. If the response for a given metal to questions 1 and/or question 2 is positive, then  the subsequent questions shall be completed for that metal and the following due diligence questions (A to J) shall be completed about the company’s overall due diligence program.</v>
      </c>
      <c r="B25" s="126" t="s">
        <v>2518</v>
      </c>
    </row>
    <row r="26" spans="1:2" ht="195">
      <c r="A26" s="133"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This response to this question serves to exclude any trace level contaminants such as tin in steel.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26" t="s">
        <v>2518</v>
      </c>
    </row>
    <row r="27" spans="1:2" ht="30">
      <c r="A27" s="133" t="str">
        <f ca="1">OFFSET(L!$C$1,MATCH("Instructions"&amp;ADDRESS(ROW(),COLUMN(),4),L!$A:$A,0)-1,SL,,)</f>
        <v>Some companies may require substantiation for a "No" answer that should be entered into the Comment Field.</v>
      </c>
      <c r="B27" s="126" t="s">
        <v>2518</v>
      </c>
    </row>
    <row r="28" spans="1:2" ht="195">
      <c r="A28" s="133" t="str">
        <f ca="1">OFFSET(L!$C$1,MATCH("Instructions"&amp;ADDRESS(ROW(),COLUMN(),4),L!$A:$A,0)-1,SL,,)</f>
        <v xml:space="preserve">2. This is the second of two questions for which the response is used to determine whether the 3TG is within the scope of conflict minerals reporting requirements as described in the SEC’s final rules regarding the determination if a 3TG is “necessary to the production” of a product.  This question is separate and independent from the question and response to question 1.  This query is intended to identify 3TGs which are intentionally used in the manufacturing process of a product and where some amount of the 3TG remains in the finished product.  These 3TGs likely were not intended to become part of the final product nor are they likely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used during the manufacturing process, be completely removed during that process, the response to this question would be “no."
This question shall be answered for each 3TG. Valid answers to this question are either "yes" or "no". This question is mandatory. </v>
      </c>
      <c r="B28" s="126"/>
    </row>
    <row r="29" spans="1:2" ht="105">
      <c r="A29" s="133" t="str">
        <f ca="1">OFFSET(L!$C$1,MATCH("Instructions"&amp;ADDRESS(ROW(),COLUMN(),4),L!$A:$A,0)-1,SL,,)</f>
        <v xml:space="preserve">3. This is a declaration that any portion of the 3TGs contained in a product or multiple products originates from the DRC or an adjoining country (covered countries). 
The answer to this query shall be "yes", "no", or "unknown". Substantiate a "Yes" answer in the comments section.
This question is mandatory for a specific metal if the response to Question 1 or 2 is “Yes” for that metal. </v>
      </c>
      <c r="B29" s="126" t="s">
        <v>2518</v>
      </c>
    </row>
    <row r="30" spans="1:2" ht="135">
      <c r="A30" s="133" t="str">
        <f ca="1">OFFSET(L!$C$1,MATCH("Instructions"&amp;ADDRESS(ROW(),COLUMN(),4),L!$A:$A,0)-1,SL,,)</f>
        <v xml:space="preserve">4. This is a declaration that identifies whether 3TGs contained in the product(s) necessary to the functionality of that product(s) originate from recycled or scrap sources. 
The answer to this query shall be "yes", "no", or "unknown". This question is mandatory for a specific metal if the response to Question 1 or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0" s="126" t="s">
        <v>2518</v>
      </c>
    </row>
    <row r="31" spans="1:2" ht="180">
      <c r="A31" s="133" t="str">
        <f ca="1">OFFSET(L!$C$1,MATCH("Instructions"&amp;ADDRESS(ROW(),COLUMN(),4),L!$A:$A,0)-1,SL,,)</f>
        <v>5. This is a declaration to determine whether a company has received conflict minerals disclosures from all direct suppliers reasonably believed to be providing 3TGs contained in the products covered by the scope of this declaration. Permissible responses to this question are:
­ Yes, 100%
­ No, but greater than 75%
­ No, but greater than 50%
­ No, but greater than 25%
­ No, but less than 25%
­ None
This question is mandatory for a specific metal if the response to Question 1 or 2 is “Yes” for that metal.</v>
      </c>
      <c r="B31" s="126" t="s">
        <v>2521</v>
      </c>
    </row>
    <row r="32" spans="1:2" ht="60">
      <c r="A32" s="133" t="str">
        <f ca="1">OFFSET(L!$C$1,MATCH("Instructions"&amp;ADDRESS(ROW(),COLUMN(),4),L!$A:$A,0)-1,SL,,)</f>
        <v>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or 2 is “Yes” for that metal.</v>
      </c>
      <c r="B32" s="126"/>
    </row>
    <row r="33" spans="1:3" ht="60">
      <c r="A33" s="133" t="str">
        <f ca="1">OFFSET(L!$C$1,MATCH("Instructions"&amp;ADDRESS(ROW(),COLUMN(),4),L!$A:$A,0)-1,SL,,)</f>
        <v>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or 2 is “Yes” for that metal.</v>
      </c>
      <c r="B33" s="126" t="s">
        <v>2518</v>
      </c>
    </row>
    <row r="34" spans="1:3" ht="15">
      <c r="A34" s="133" t="str">
        <f ca="1">OFFSET(L!$C$1,MATCH("Instructions"&amp;ADDRESS(ROW(),COLUMN(),4),L!$A:$A,0)-1,SL,,)</f>
        <v>Provide comments in the Comment sections as required to clarify your responses.</v>
      </c>
      <c r="B34" s="126"/>
    </row>
    <row r="35" spans="1:3" ht="15">
      <c r="A35" s="137"/>
      <c r="B35" s="126"/>
    </row>
    <row r="36" spans="1:3" ht="45">
      <c r="A36" s="136" t="str">
        <f ca="1">OFFSET(L!$C$1,MATCH("Instructions"&amp;ADDRESS(ROW(),COLUMN(),4),L!$A:$A,0)-1,SL,,)</f>
        <v>Instructions for completing Questions A. – J. (rows 69 - 87).  Questions A. through J. are mandatory if the response to Question 1 or 2 is “Yes” for any metal.
Provide answers in ENGLISH only</v>
      </c>
      <c r="B36" s="126" t="s">
        <v>2518</v>
      </c>
    </row>
    <row r="37" spans="1:3" ht="135">
      <c r="A37" s="133"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J.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7" s="126" t="s">
        <v>2520</v>
      </c>
      <c r="C37"/>
    </row>
    <row r="38" spans="1:3" ht="15">
      <c r="A38" s="133" t="str">
        <f ca="1">OFFSET(L!$C$1,MATCH("Instructions"&amp;ADDRESS(ROW(),COLUMN(),4),L!$A:$A,0)-1,SL,,)</f>
        <v xml:space="preserve">A. Please answer “Yes” or “No”.  Provide any comments, if necessary. </v>
      </c>
      <c r="B38" s="126"/>
    </row>
    <row r="39" spans="1:3" ht="15">
      <c r="A39" s="133" t="str">
        <f ca="1">OFFSET(L!$C$1,MATCH("Instructions"&amp;ADDRESS(ROW(),COLUMN(),4),L!$A:$A,0)-1,SL,,)</f>
        <v>B. Please answer “Yes” or “No” If “Yes”, provide the web link in the comments section.</v>
      </c>
      <c r="B39" s="126"/>
    </row>
    <row r="40" spans="1:3" ht="75">
      <c r="A40" s="133" t="str">
        <f ca="1">OFFSET(L!$C$1,MATCH("Instructions"&amp;ADDRESS(ROW(),COLUMN(),4),L!$A:$A,0)-1,SL,,)</f>
        <v>C. Please answer “Yes” or “No”.  Provide any comments if necessary.  See Definitions worksheet for definition of "DRC conflict-free".</v>
      </c>
      <c r="B40" s="126" t="s">
        <v>2523</v>
      </c>
    </row>
    <row r="41" spans="1:3" ht="45">
      <c r="A41" s="133" t="str">
        <f ca="1">OFFSET(L!$C$1,MATCH("Instructions"&amp;ADDRESS(ROW(),COLUMN(),4),L!$A:$A,0)-1,SL,,)</f>
        <v>D. This is a declaration to determine whether a company requires their direct suppliers to source 3TG from validated, conflict free smelters. The answer to this query shall be "yes" or "no". This question is mandatory.</v>
      </c>
      <c r="B41" s="126" t="s">
        <v>2521</v>
      </c>
    </row>
    <row r="42" spans="1:3" ht="150">
      <c r="A42" s="133" t="str">
        <f ca="1">OFFSET(L!$C$1,MATCH("Instructions"&amp;ADDRESS(ROW(),COLUMN(),4),L!$A:$A,0)-1,SL,,)</f>
        <v xml:space="preserve">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v>
      </c>
      <c r="B42" s="126" t="s">
        <v>2522</v>
      </c>
    </row>
    <row r="43" spans="1:3" ht="45">
      <c r="A43" s="133" t="str">
        <f ca="1">OFFSET(L!$C$1,MATCH("Instructions"&amp;ADDRESS(ROW(),COLUMN(),4),L!$A:$A,0)-1,SL,,)</f>
        <v>F. This is a declaration to disclose whether a company requests their supplier to fill out a conflict minerals declaration. The answer to this query shall be "yes" or "no" along with a comment in certain cases, i.e., to provide the format used for collecting information. This question is mandatory.</v>
      </c>
      <c r="B43" s="126" t="s">
        <v>2518</v>
      </c>
    </row>
    <row r="44" spans="1:3" ht="15">
      <c r="A44" s="133" t="str">
        <f ca="1">OFFSET(L!$C$1,MATCH("Instructions"&amp;ADDRESS(ROW(),COLUMN(),4),L!$A:$A,0)-1,SL,,)</f>
        <v>G. Please answer “Yes” or “No”.  Provide any comments, if necessary.</v>
      </c>
      <c r="B44" s="126"/>
    </row>
    <row r="45" spans="1:3" ht="120">
      <c r="A45" s="133" t="str">
        <f ca="1">OFFSET(L!$C$1,MATCH("Instructions"&amp;ADDRESS(ROW(),COLUMN(),4),L!$A:$A,0)-1,SL,,)</f>
        <v>H.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v>
      </c>
      <c r="B45" s="126" t="s">
        <v>2519</v>
      </c>
    </row>
    <row r="46" spans="1:3" ht="30">
      <c r="A46" s="133" t="str">
        <f ca="1">OFFSET(L!$C$1,MATCH("Instructions"&amp;ADDRESS(ROW(),COLUMN(),4),L!$A:$A,0)-1,SL,,)</f>
        <v>I. Please answer “Yes” or “No”.  If “Yes”, please describe how you manage your corrective action process.</v>
      </c>
      <c r="B46" s="126" t="s">
        <v>2518</v>
      </c>
    </row>
    <row r="47" spans="1:3" ht="45">
      <c r="A47" s="133" t="str">
        <f ca="1">OFFSET(L!$C$1,MATCH("Instructions"&amp;ADDRESS(ROW(),COLUMN(),4),L!$A:$A,0)-1,SL,,)</f>
        <v>J. Please answer “Yes” or “No”.  The SEC conflict minerals disclosure requirements apply to US exchange-traded companies that are subject to the US Securities Exchange Act. For more information please refer to www.sec.gov.</v>
      </c>
      <c r="B47" s="126" t="s">
        <v>2521</v>
      </c>
    </row>
    <row r="48" spans="1:3" ht="15">
      <c r="A48" s="137"/>
      <c r="B48" s="126"/>
    </row>
    <row r="49" spans="1:2" ht="30">
      <c r="A49" s="136" t="str">
        <f ca="1">OFFSET(L!$C$1,MATCH("Instructions"&amp;ADDRESS(ROW(),COLUMN(),4),L!$A:$A,0)-1,SL,,)</f>
        <v>Instructions for completing the Smelter List Tab.
Provide answers in ENGLISH only</v>
      </c>
      <c r="B49" s="126" t="s">
        <v>2518</v>
      </c>
    </row>
    <row r="50" spans="1:2" ht="15">
      <c r="A50" s="133" t="str">
        <f ca="1">OFFSET(L!$C$1,MATCH("Instructions"&amp;ADDRESS(ROW(),COLUMN(),4),L!$A:$A,0)-1,SL,,)</f>
        <v>Note:  Columns with (*) are mandatory fields</v>
      </c>
      <c r="B50" s="126"/>
    </row>
    <row r="51" spans="1:2" ht="60">
      <c r="A51" s="133" t="str">
        <f ca="1">OFFSET(L!$C$1,MATCH("Instructions"&amp;ADDRESS(ROW(),COLUMN(),4),L!$A:$A,0)-1,SL,,)</f>
        <v>This template allows for smelter identification using the Smelter Reference List. Columns B,C,D and E must be completed in order from left to right to utilize the Smelter Reference List feature.
Use a separate line for each metal/smelter/country combination</v>
      </c>
      <c r="B51" s="126" t="s">
        <v>2517</v>
      </c>
    </row>
    <row r="52" spans="1:2" ht="30">
      <c r="A52" s="133" t="str">
        <f ca="1">OFFSET(L!$C$1,MATCH("Instructions"&amp;ADDRESS(ROW(),COLUMN(),4),L!$A:$A,0)-1,SL,,)</f>
        <v>1. Smelter Identification Input Column - If you know the Smelter Identification Number, input the number in Column A (columns B, C, D, E, F, G, I, and J will auto-populate).  Column A does not autopopulate.</v>
      </c>
      <c r="B52" s="126" t="s">
        <v>2518</v>
      </c>
    </row>
    <row r="53" spans="1:2" ht="30">
      <c r="A53" s="133" t="str">
        <f ca="1">OFFSET(L!$C$1,MATCH("Instructions"&amp;ADDRESS(ROW(),COLUMN(),4),L!$A:$A,0)-1,SL,,)</f>
        <v>2. Metal (*)   -   Use the pull down menu to select the metal for which you are entering smelter information.  This field is mandatory.</v>
      </c>
      <c r="B53" s="126"/>
    </row>
    <row r="54" spans="1:2" ht="60">
      <c r="A54" s="222" t="str">
        <f ca="1">OFFSET(L!$C$1,MATCH("Instructions"&amp;ADDRESS(ROW(),COLUMN(),4),L!$A:$A,0)-1,SL,,)</f>
        <v>3. Smelter Reference List(*)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4" s="126" t="s">
        <v>2518</v>
      </c>
    </row>
    <row r="55" spans="1:2" ht="60">
      <c r="A55" s="133" t="str">
        <f ca="1">OFFSET(L!$C$1,MATCH("Instructions"&amp;ADDRESS(ROW(),COLUMN(),4),L!$A:$A,0)-1,SL,,)</f>
        <v>4. Smelter Name (*)- Fill in smelter name if you selected "Smelter Not Listed" in column C.  This field will auto-populate when a smelter name in selected in Column C.  This field is mandatory.</v>
      </c>
      <c r="B55" s="126" t="s">
        <v>2517</v>
      </c>
    </row>
    <row r="56" spans="1:2" ht="75">
      <c r="A56" s="133"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6" s="126" t="s">
        <v>2523</v>
      </c>
    </row>
    <row r="57" spans="1:2" ht="60">
      <c r="A57" s="133"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7" s="126" t="s">
        <v>2517</v>
      </c>
    </row>
    <row r="58" spans="1:2" ht="60">
      <c r="A58" s="133"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8" s="126" t="s">
        <v>2517</v>
      </c>
    </row>
    <row r="59" spans="1:2" ht="60">
      <c r="A59" s="133" t="str">
        <f ca="1">OFFSET(L!$C$1,MATCH("Instructions"&amp;ADDRESS(ROW(),COLUMN(),4),L!$A:$A,0)-1,SL,,)</f>
        <v>8. Smelter Street -  Provide the street name on which the smelter is located. This field is optional.</v>
      </c>
      <c r="B59" s="126" t="s">
        <v>2517</v>
      </c>
    </row>
    <row r="60" spans="1:2" ht="30">
      <c r="A60" s="133" t="str">
        <f ca="1">OFFSET(L!$C$1,MATCH("Instructions"&amp;ADDRESS(ROW(),COLUMN(),4),L!$A:$A,0)-1,SL,,)</f>
        <v>9. Smelter City – Provide the city name of where the smelter is located. This field is optional.</v>
      </c>
      <c r="B60" s="126" t="s">
        <v>2518</v>
      </c>
    </row>
    <row r="61" spans="1:2" ht="45">
      <c r="A61" s="133" t="str">
        <f ca="1">OFFSET(L!$C$1,MATCH("Instructions"&amp;ADDRESS(ROW(),COLUMN(),4),L!$A:$A,0)-1,SL,,)</f>
        <v>10.. Smelter Location: State/Province, if applicable – Provide the state or province where the smelter is located. This field is optional.</v>
      </c>
      <c r="B61" s="126" t="s">
        <v>2521</v>
      </c>
    </row>
    <row r="62" spans="1:2" ht="180">
      <c r="A62" s="133"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2" s="126" t="s">
        <v>2521</v>
      </c>
    </row>
    <row r="63" spans="1:2" ht="60">
      <c r="A63" s="133"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3" s="126" t="s">
        <v>2517</v>
      </c>
    </row>
    <row r="64" spans="1:2" ht="75">
      <c r="A64" s="133"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CFSI" may be an acceptable answer to this question.</v>
      </c>
      <c r="B64" s="126" t="s">
        <v>2517</v>
      </c>
    </row>
    <row r="65" spans="1:15" ht="90">
      <c r="A65" s="133"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CFSI" may be an acceptable answer to this question.</v>
      </c>
      <c r="B65" s="126"/>
    </row>
    <row r="66" spans="1:15" ht="30">
      <c r="A66" s="133" t="str">
        <f ca="1">OFFSET(L!$C$1,MATCH("Instructions"&amp;ADDRESS(ROW(),COLUMN(),4),L!$A:$A,0)-1,SL,,)</f>
        <v xml:space="preserve">15. Does 100% of the smelter’s feedstock originate from recycled or scrap sources?  - Please answer "Yes" if the smelter solely obtains inputs for its smelting process(es) from recycled or scrap sources. Answer "No" otherwise. </v>
      </c>
      <c r="B66" s="126"/>
    </row>
    <row r="67" spans="1:15" ht="30">
      <c r="A67" s="133" t="str">
        <f ca="1">OFFSET(L!$C$1,MATCH("Instructions"&amp;ADDRESS(ROW(),COLUMN(),4),L!$A:$A,0)-1,SL,,)</f>
        <v>16. Comments – free form text field to enter any comments concerning the smelter.  Example: smelter is being acquired by Company YYY</v>
      </c>
      <c r="B67" s="126"/>
    </row>
    <row r="68" spans="1:15" s="28" customFormat="1" ht="15">
      <c r="A68" s="138"/>
      <c r="B68" s="126"/>
      <c r="C68" s="125"/>
      <c r="D68"/>
      <c r="E68"/>
      <c r="F68"/>
      <c r="G68"/>
      <c r="H68"/>
      <c r="I68"/>
      <c r="J68"/>
      <c r="K68"/>
      <c r="L68"/>
      <c r="M68"/>
      <c r="N68"/>
      <c r="O68"/>
    </row>
    <row r="69" spans="1:15" s="28" customFormat="1" ht="90">
      <c r="A69" s="136"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9" s="126"/>
      <c r="C69" s="125"/>
      <c r="D69"/>
      <c r="E69"/>
      <c r="F69"/>
      <c r="G69"/>
      <c r="H69"/>
      <c r="I69"/>
      <c r="J69"/>
      <c r="K69"/>
      <c r="L69"/>
      <c r="M69"/>
      <c r="N69"/>
      <c r="O69"/>
    </row>
    <row r="70" spans="1:15" s="28" customFormat="1" ht="15">
      <c r="A70" s="138"/>
      <c r="B70" s="126"/>
      <c r="C70" s="125"/>
      <c r="D70"/>
      <c r="E70"/>
      <c r="F70"/>
      <c r="G70"/>
      <c r="H70"/>
      <c r="I70"/>
      <c r="J70"/>
      <c r="K70"/>
      <c r="L70"/>
      <c r="M70"/>
      <c r="N70"/>
      <c r="O70"/>
    </row>
    <row r="71" spans="1:15" ht="30">
      <c r="A71" s="136" t="str">
        <f ca="1">OFFSET(L!$C$1,MATCH("Instructions"&amp;ADDRESS(ROW(),COLUMN(),4),L!$A:$A,0)-1,SL,,)</f>
        <v>TERMS AND CONDITIONS</v>
      </c>
      <c r="B71" s="126" t="s">
        <v>2518</v>
      </c>
    </row>
    <row r="72" spans="1:15" ht="165">
      <c r="A72" s="133" t="str">
        <f ca="1">OFFSET(L!$C$1,MATCH("Instructions"&amp;ADDRESS(ROW(),COLUMN(),4),L!$A:$A,0)-1,SL,,)</f>
        <v>The Conflict-Free Smelter Program (“Program”) Compliant Smelter List (the "List") and Program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Electronic Industry Citizenship Coalition, Incorporated, a Delaware non-stock corporation ("EICC"), or of the Global e-Sustainability Initiative, a Belgian international not-for-profit association ("GeSI").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72" s="126" t="s">
        <v>2524</v>
      </c>
    </row>
    <row r="73" spans="1:15" ht="90">
      <c r="A73" s="133" t="str">
        <f ca="1">OFFSET(L!$C$1,MATCH("Instructions"&amp;ADDRESS(ROW(),COLUMN(),4),L!$A:$A,0)-1,SL,,)</f>
        <v xml:space="preserve">Neither EICC nor GeSI makes any representations or warranties with respect to the List or any Tool. The List and Tools are provided on an "AS IS" and on an "AS AVAILABLE" basis. EICC and GeSI hereby disclaim all warranties of any nature, express, implied or otherwise, or arising from trade or custom, including, without limitation, any implied warranties of merchantability, non-infringement, quality, title, fitness for a particular purpose, completeness or accuracy. </v>
      </c>
      <c r="B73" s="126" t="s">
        <v>2522</v>
      </c>
    </row>
    <row r="74" spans="1:15" ht="75">
      <c r="A74" s="133" t="str">
        <f ca="1">OFFSET(L!$C$1,MATCH("Instructions"&amp;ADDRESS(ROW(),COLUMN(),4),L!$A:$A,0)-1,SL,,)</f>
        <v xml:space="preserve">To the fullest extent permitted by applicable laws, EICC and GeSI renounce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4" s="126" t="s">
        <v>2523</v>
      </c>
    </row>
    <row r="75" spans="1:15" ht="165">
      <c r="A75" s="133" t="str">
        <f ca="1">OFFSET(L!$C$1,MATCH("Instructions"&amp;ADDRESS(ROW(),COLUMN(),4),L!$A:$A,0)-1,SL,,)</f>
        <v>In consideration for access and use of the List and/or any Tool, THE USER hereby agrees to and does (a) release and forever discharge EICC and GeSI,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EICC and/or GeSI, as well as their respective officers, directors, agents, employees, volunteers, representatives, contractors, successors, and assigns, resulting from or arising out of the List or any Tool or use thereof, and agrees to (b) indemnify, defend and hold harmless EICC and GeSI,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5" s="126" t="s">
        <v>2524</v>
      </c>
    </row>
    <row r="76" spans="1:15" ht="60">
      <c r="A76" s="133"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6" s="126" t="s">
        <v>2517</v>
      </c>
    </row>
    <row r="77" spans="1:15" ht="30">
      <c r="A77" s="133" t="str">
        <f ca="1">OFFSET(L!$C$1,MATCH("Instructions"&amp;ADDRESS(ROW(),COLUMN(),4),L!$A:$A,0)-1,SL,,)</f>
        <v xml:space="preserve">By accessing and using the List or any Tool, and in consideration thereof, the User agrees to the foregoing. </v>
      </c>
      <c r="B77" s="126" t="s">
        <v>2518</v>
      </c>
    </row>
    <row r="78" spans="1:15" ht="30">
      <c r="A78" s="133"/>
      <c r="B78" s="126" t="s">
        <v>850</v>
      </c>
    </row>
    <row r="79" spans="1:15" ht="15">
      <c r="A79" s="133" t="str">
        <f ca="1">OFFSET(L!$C$1,MATCH("General"&amp;"Cpy",L!$A:$A,0)-1,SL,,)</f>
        <v>© 2016 Conflict-Free Sourcing Initiative. All rights reserved.</v>
      </c>
      <c r="B79" s="127"/>
    </row>
    <row r="80" spans="1:15" ht="15">
      <c r="A80" s="134" t="s">
        <v>1926</v>
      </c>
      <c r="B80" s="127"/>
    </row>
    <row r="81" spans="1:1" ht="15">
      <c r="A81" s="187" t="s">
        <v>4933</v>
      </c>
    </row>
  </sheetData>
  <sheetProtection password="E985" sheet="1" formatRows="0"/>
  <customSheetViews>
    <customSheetView guid="{81CF54B1-70AB-4A68-BB72-21925B5D4874}" hiddenColumns="1">
      <selection activeCell="C3" sqref="C3:G3"/>
      <pageMargins left="0.7" right="0.7" top="0.75" bottom="0.75" header="0.3" footer="0.3"/>
    </customSheetView>
  </customSheetViews>
  <phoneticPr fontId="29"/>
  <hyperlinks>
    <hyperlink ref="A80" location="Declaration!A1" display="Return to declaration tab"/>
  </hyperlinks>
  <printOptions gridLines="1"/>
  <pageMargins left="0.70866141732283472" right="0.70866141732283472" top="0.74803149606299213" bottom="0.74803149606299213" header="0.31496062992125984" footer="0.31496062992125984"/>
  <pageSetup scale="38" fitToHeight="3" orientation="portrait" r:id="rId1"/>
  <headerFoot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4"/>
  <sheetViews>
    <sheetView showGridLines="0" zoomScale="107" zoomScaleNormal="107" workbookViewId="0">
      <pane ySplit="2" topLeftCell="A18" activePane="bottomLeft" state="frozen"/>
      <selection pane="bottomLeft" activeCell="C18" sqref="C18"/>
    </sheetView>
  </sheetViews>
  <sheetFormatPr defaultColWidth="8.75" defaultRowHeight="12.75"/>
  <cols>
    <col min="1" max="1" width="1.625" style="125" customWidth="1"/>
    <col min="2" max="2" width="35.5" style="125" customWidth="1"/>
    <col min="3" max="3" width="105.5" style="125" customWidth="1"/>
    <col min="4" max="5" width="1.625" style="125" customWidth="1"/>
    <col min="6" max="6" width="4.5" style="125" customWidth="1"/>
    <col min="7" max="7" width="4.875" style="125" customWidth="1"/>
    <col min="8" max="16384" width="8.75" style="125"/>
  </cols>
  <sheetData>
    <row r="1" spans="1:5" ht="13.5" thickTop="1">
      <c r="A1" s="334"/>
      <c r="B1" s="335"/>
      <c r="C1" s="335"/>
      <c r="D1" s="336"/>
    </row>
    <row r="2" spans="1:5" ht="71.099999999999994" customHeight="1">
      <c r="A2" s="94"/>
      <c r="B2" s="185" t="str">
        <f ca="1">OFFSET(L!$C$1,MATCH("Definitions"&amp;ADDRESS(ROW(),COLUMN(),4),L!$A:$A,0)-1,SL,,)</f>
        <v>ITEM</v>
      </c>
      <c r="C2" s="185" t="str">
        <f ca="1">OFFSET(L!$C$1,MATCH("Definitions"&amp;ADDRESS(ROW(),COLUMN(),4),L!$A:$A,0)-1,SL,,)</f>
        <v>DEFINITION</v>
      </c>
      <c r="D2" s="338"/>
      <c r="E2" s="139"/>
    </row>
    <row r="3" spans="1:5" ht="63.95" customHeight="1">
      <c r="A3" s="94"/>
      <c r="B3" s="80" t="str">
        <f ca="1">OFFSET(L!$C$1,MATCH("Definitions"&amp;ADDRESS(ROW(),COLUMN(),4),L!$A:$A,0)-1,SL,,)</f>
        <v>3TG</v>
      </c>
      <c r="C3" s="80" t="str">
        <f ca="1">OFFSET(L!$C$1,MATCH("Definitions"&amp;ADDRESS(ROW(),COLUMN(),4),L!$A:$A,0)-1,SL,,)</f>
        <v>Tantalum, tin, tungsten, gold</v>
      </c>
      <c r="D3" s="338"/>
      <c r="E3" s="140" t="s">
        <v>2526</v>
      </c>
    </row>
    <row r="4" spans="1:5" ht="45">
      <c r="A4" s="94"/>
      <c r="B4" s="80" t="str">
        <f ca="1">OFFSET(L!$C$1,MATCH("Definitions"&amp;ADDRESS(ROW(),COLUMN(),4),L!$A:$A,0)-1,SL,,)</f>
        <v>Authorizer</v>
      </c>
      <c r="C4" s="80"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38"/>
      <c r="E4" s="140"/>
    </row>
    <row r="5" spans="1:5" ht="150">
      <c r="A5" s="94"/>
      <c r="B5" s="80" t="str">
        <f ca="1">OFFSET(L!$C$1,MATCH("Definitions"&amp;ADDRESS(ROW(),COLUMN(),4),L!$A:$A,0)-1,SL,,)</f>
        <v>CFSP Compliant Smelter List</v>
      </c>
      <c r="C5" s="80" t="str">
        <f ca="1">OFFSET(L!$C$1,MATCH("Definitions"&amp;ADDRESS(ROW(),COLUMN(),4),L!$A:$A,0)-1,SL,,)</f>
        <v xml:space="preserve">The Conflict- Free Smelter Program (CFSP) Compliant Smelter List is a published list of smelters and refiners that have undergone assessment through the CFSP, a program of the Conflict-Free Sourcing Initiative (CFSI) or industry equivalent program (such as Responsible Jewellery Council or London Bullion Market Association) and have been validated to be in compliance with the protocols. If a smelter or refiner is not on the list, it has either not completed a CFSP assessment or is not in compliance with the CFSP protocol. 
A list of smelters and refiners which have been validated to be compliant to the CFSP can be found at www.conflictfreesourcing.org. </v>
      </c>
      <c r="D5" s="338"/>
      <c r="E5" s="140" t="s">
        <v>2527</v>
      </c>
    </row>
    <row r="6" spans="1:5" ht="60">
      <c r="A6" s="94"/>
      <c r="B6" s="80" t="str">
        <f ca="1">OFFSET(L!$C$1,MATCH("Definitions"&amp;ADDRESS(ROW(),COLUMN(),4),L!$A:$A,0)-1,SL,,)</f>
        <v>Conflict-Free Smelter Program (CFSP)</v>
      </c>
      <c r="C6" s="80" t="str">
        <f ca="1">OFFSET(L!$C$1,MATCH("Definitions"&amp;ADDRESS(ROW(),COLUMN(),4),L!$A:$A,0)-1,SL,,)</f>
        <v>The Conflict-Free Smelter Program (CFSP) is a program developed by the EICC and GeSI to enhance company capability to verify the responsible sourcing of metals. Further details of the CFSP can be found here: http://www.conflictfreesourcing.org/conflict-free-smelter-program/.</v>
      </c>
      <c r="D6" s="338"/>
      <c r="E6" s="140" t="s">
        <v>2527</v>
      </c>
    </row>
    <row r="7" spans="1:5" ht="150">
      <c r="A7" s="94"/>
      <c r="B7" s="80" t="str">
        <f ca="1">OFFSET(L!$C$1,MATCH("Definitions"&amp;ADDRESS(ROW(),COLUMN(),4),L!$A:$A,0)-1,SL,,)</f>
        <v>Conflict-Free Sourcing Initiative</v>
      </c>
      <c r="C7" s="80" t="str">
        <f ca="1">OFFSET(L!$C$1,MATCH("Definitions"&amp;ADDRESS(ROW(),COLUMN(),4),L!$A:$A,0)-1,SL,,)</f>
        <v>Founded in 2008 by members of the Electronic Industry Citizenship Coalition and the Global e-Sustainability Initiative, the Conflict-Free Sourcing Initiative has grown into one of the most utilized and respected resources for companies addressing conflict minerals issues in their supply chains. Over 150 companies from seven different industries participate in the CFSI today, contributing to a range of tools and resources including the Conflict-Free Smelter Program, the Conflict Minerals Reporting Template, Reasonable Country of Origin Inquiry data and a range of guidance documents on conflict minerals sourcing. The CFSI also runs regular workshops on conflict minerals issues and contributes to policy development and debates with leading civil society organizations and governments. Additional information is available at http://www.conflictfreesourcing.org.</v>
      </c>
      <c r="D7" s="338"/>
      <c r="E7" s="140" t="s">
        <v>2530</v>
      </c>
    </row>
    <row r="8" spans="1:5" ht="105">
      <c r="A8" s="94"/>
      <c r="B8" s="80" t="str">
        <f ca="1">OFFSET(L!$C$1,MATCH("Definitions"&amp;ADDRESS(ROW(),COLUMN(),4),L!$A:$A,0)-1,SL,,)</f>
        <v>Conflict Mineral</v>
      </c>
      <c r="C8" s="80"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8" s="338"/>
      <c r="E8" s="140" t="s">
        <v>2527</v>
      </c>
    </row>
    <row r="9" spans="1:5" ht="75">
      <c r="A9" s="94"/>
      <c r="B9" s="80" t="str">
        <f ca="1">OFFSET(L!$C$1,MATCH("Definitions"&amp;ADDRESS(ROW(),COLUMN(),4),L!$A:$A,0)-1,SL,,)</f>
        <v>Covered Country(ies)</v>
      </c>
      <c r="C9" s="80"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9" s="338"/>
      <c r="E9" s="140" t="s">
        <v>2526</v>
      </c>
    </row>
    <row r="10" spans="1:5" ht="90">
      <c r="A10" s="94"/>
      <c r="B10" s="80" t="str">
        <f ca="1">OFFSET(L!$C$1,MATCH("Definitions"&amp;ADDRESS(ROW(),COLUMN(),4),L!$A:$A,0)-1,SL,,)</f>
        <v>Declaration Scope or Class</v>
      </c>
      <c r="C10" s="80"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10" s="338"/>
      <c r="E10" s="140" t="s">
        <v>2526</v>
      </c>
    </row>
    <row r="11" spans="1:5" ht="45">
      <c r="A11" s="94"/>
      <c r="B11" s="80" t="str">
        <f ca="1">OFFSET(L!$C$1,MATCH("Definitions"&amp;ADDRESS(ROW(),COLUMN(),4),L!$A:$A,0)-1,SL,,)</f>
        <v>Dodd-Frank</v>
      </c>
      <c r="C11" s="80" t="str">
        <f ca="1">OFFSET(L!$C$1,MATCH("Definitions"&amp;ADDRESS(ROW(),COLUMN(),4),L!$A:$A,0)-1,SL,,)</f>
        <v>2010 United States legislation, Dodd-Frank Wall Street Reform and Consumer Protection Act, Section 1502 (“Dodd-Frank”) (http://www.sec.gov/about/laws/wallstreetreform-cpa.pdf)</v>
      </c>
      <c r="D11" s="338"/>
      <c r="E11" s="140" t="s">
        <v>2526</v>
      </c>
    </row>
    <row r="12" spans="1:5" ht="75">
      <c r="A12" s="94"/>
      <c r="B12" s="80" t="str">
        <f ca="1">OFFSET(L!$C$1,MATCH("Definitions"&amp;ADDRESS(ROW(),COLUMN(),4),L!$A:$A,0)-1,SL,,)</f>
        <v>DRC</v>
      </c>
      <c r="C12" s="80" t="str">
        <f ca="1">OFFSET(L!$C$1,MATCH("Definitions"&amp;ADDRESS(ROW(),COLUMN(),4),L!$A:$A,0)-1,SL,,)</f>
        <v>Democratic Republic of Congo</v>
      </c>
      <c r="D12" s="338"/>
      <c r="E12" s="140" t="s">
        <v>2528</v>
      </c>
    </row>
    <row r="13" spans="1:5" ht="60">
      <c r="A13" s="94"/>
      <c r="B13" s="80" t="str">
        <f ca="1">OFFSET(L!$C$1,MATCH("Definitions"&amp;ADDRESS(ROW(),COLUMN(),4),L!$A:$A,0)-1,SL,,)</f>
        <v>DRC conflict-free</v>
      </c>
      <c r="C13" s="80"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3" s="338"/>
      <c r="E13" s="140" t="s">
        <v>2526</v>
      </c>
    </row>
    <row r="14" spans="1:5" ht="45">
      <c r="A14" s="94"/>
      <c r="B14" s="80" t="str">
        <f ca="1">OFFSET(L!$C$1,MATCH("Definitions"&amp;ADDRESS(ROW(),COLUMN(),4),L!$A:$A,0)-1,SL,,)</f>
        <v>EICC</v>
      </c>
      <c r="C14" s="80" t="str">
        <f ca="1">OFFSET(L!$C$1,MATCH("Definitions"&amp;ADDRESS(ROW(),COLUMN(),4),L!$A:$A,0)-1,SL,,)</f>
        <v>Electronic Industry Citizenship Coalition (www.eicc.info)</v>
      </c>
      <c r="D14" s="338"/>
      <c r="E14" s="140" t="s">
        <v>2526</v>
      </c>
    </row>
    <row r="15" spans="1:5" ht="45">
      <c r="A15" s="94"/>
      <c r="B15" s="80" t="str">
        <f ca="1">OFFSET(L!$C$1,MATCH("Definitions"&amp;ADDRESS(ROW(),COLUMN(),4),L!$A:$A,0)-1,SL,,)</f>
        <v xml:space="preserve">GeSI </v>
      </c>
      <c r="C15" s="80" t="str">
        <f ca="1">OFFSET(L!$C$1,MATCH("Definitions"&amp;ADDRESS(ROW(),COLUMN(),4),L!$A:$A,0)-1,SL,,)</f>
        <v>Global e-Sustainability Initiative (www.gesi.org)</v>
      </c>
      <c r="D15" s="338"/>
      <c r="E15" s="140" t="s">
        <v>2526</v>
      </c>
    </row>
    <row r="16" spans="1:5" ht="60">
      <c r="A16" s="94"/>
      <c r="B16" s="80" t="str">
        <f ca="1">OFFSET(L!$C$1,MATCH("Definitions"&amp;ADDRESS(ROW(),COLUMN(),4),L!$A:$A,0)-1,SL,,)</f>
        <v>Gold (Au) refiner (smelter)</v>
      </c>
      <c r="C16" s="80" t="str">
        <f ca="1">OFFSET(L!$C$1,MATCH("Definitions"&amp;ADDRESS(ROW(),COLUMN(),4),L!$A:$A,0)-1,SL,,)</f>
        <v>A gold refiner is a metallurgical operation that produces fine gold with a concentration of 99.5% or higher from gold and gold-bearing materials with lower concentrations.  Refer to the CFSP audit protocol for this metal for a complete description: http://www.conflictfreesourcing.org/audit-protocols-procedures/.</v>
      </c>
      <c r="D16" s="338"/>
      <c r="E16" s="140" t="s">
        <v>2526</v>
      </c>
    </row>
    <row r="17" spans="1:5" ht="75">
      <c r="A17" s="94"/>
      <c r="B17" s="80" t="str">
        <f ca="1">OFFSET(L!$C$1,MATCH("Definitions"&amp;ADDRESS(ROW(),COLUMN(),4),L!$A:$A,0)-1,SL,,)</f>
        <v>Independent Third-Party Audit Firm</v>
      </c>
      <c r="C17" s="80" t="str">
        <f ca="1">OFFSET(L!$C$1,MATCH("Definitions"&amp;ADDRESS(ROW(),COLUMN(),4),L!$A:$A,0)-1,SL,,)</f>
        <v>With respect to smelter audits, an “Independent Third-Party Audit Firm” is a private sector organization competent in evaluating the smelter or refiner’s materials traceability against the standards of the CFSP or equivalent audit protocols.  To maintain neutrality and impartiality, such organization and its audit team members must have no conflicts of interest with the auditee.</v>
      </c>
      <c r="D17" s="338"/>
      <c r="E17" s="140" t="s">
        <v>2526</v>
      </c>
    </row>
    <row r="18" spans="1:5" ht="300">
      <c r="A18" s="94"/>
      <c r="B18" s="80" t="str">
        <f ca="1">OFFSET(L!$C$1,MATCH("Definitions"&amp;ADDRESS(ROW(),COLUMN(),4),L!$A:$A,0)-1,SL,,)</f>
        <v>Intentionally added</v>
      </c>
      <c r="C18" s="80"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8" s="338"/>
      <c r="E18" s="140"/>
    </row>
    <row r="19" spans="1:5" ht="135">
      <c r="A19" s="94"/>
      <c r="B19" s="80" t="str">
        <f ca="1">OFFSET(L!$C$1,MATCH("Definitions"&amp;ADDRESS(ROW(),COLUMN(),4),L!$A:$A,0)-1,SL,,)</f>
        <v>IPC</v>
      </c>
      <c r="C19" s="80"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9" s="338"/>
      <c r="E19" s="140"/>
    </row>
    <row r="20" spans="1:5" ht="60">
      <c r="A20" s="94"/>
      <c r="B20" s="80" t="str">
        <f ca="1">OFFSET(L!$C$1,MATCH("Definitions"&amp;ADDRESS(ROW(),COLUMN(),4),L!$A:$A,0)-1,SL,,)</f>
        <v>IPC-1755 Conflict Minerals Data Exchange Standard</v>
      </c>
      <c r="C20" s="80"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20" s="338"/>
      <c r="E20" s="140"/>
    </row>
    <row r="21" spans="1:5" ht="180">
      <c r="A21" s="94"/>
      <c r="B21" s="80" t="str">
        <f ca="1">OFFSET(L!$C$1,MATCH("Definitions"&amp;ADDRESS(ROW(),COLUMN(),4),L!$A:$A,0)-1,SL,,)</f>
        <v>Necessary for the Functionality of a Product</v>
      </c>
      <c r="C21" s="80"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21" s="338"/>
      <c r="E21" s="140"/>
    </row>
    <row r="22" spans="1:5" ht="150">
      <c r="A22" s="94"/>
      <c r="B22" s="80" t="str">
        <f ca="1">OFFSET(L!$C$1,MATCH("Definitions"&amp;ADDRESS(ROW(),COLUMN(),4),L!$A:$A,0)-1,SL,,)</f>
        <v>Necessary for the Production of a Product</v>
      </c>
      <c r="C22" s="80"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22" s="338"/>
      <c r="E22" s="140"/>
    </row>
    <row r="23" spans="1:5" ht="15">
      <c r="A23" s="94"/>
      <c r="B23" s="80" t="str">
        <f ca="1">OFFSET(L!$C$1,MATCH("Definitions"&amp;ADDRESS(ROW(),COLUMN(),4),L!$A:$A,0)-1,SL,,)</f>
        <v>OECD</v>
      </c>
      <c r="C23" s="80" t="str">
        <f ca="1">OFFSET(L!$C$1,MATCH("Definitions"&amp;ADDRESS(ROW(),COLUMN(),4),L!$A:$A,0)-1,SL,,)</f>
        <v>Organisation for Economic Co-operation and Development</v>
      </c>
      <c r="D23" s="338"/>
      <c r="E23" s="140"/>
    </row>
    <row r="24" spans="1:5" ht="45">
      <c r="A24" s="94"/>
      <c r="B24" s="80" t="str">
        <f ca="1">OFFSET(L!$C$1,MATCH("Definitions"&amp;ADDRESS(ROW(),COLUMN(),4),L!$A:$A,0)-1,SL,,)</f>
        <v>Product</v>
      </c>
      <c r="C24" s="80" t="str">
        <f ca="1">OFFSET(L!$C$1,MATCH("Definitions"&amp;ADDRESS(ROW(),COLUMN(),4),L!$A:$A,0)-1,SL,,)</f>
        <v>A company’s Product or Finished good is a material or item which has completed the final stage of manufacturing and/or processing and is available for distribution or sale to customers.</v>
      </c>
      <c r="D24" s="338"/>
      <c r="E24" s="140" t="s">
        <v>2526</v>
      </c>
    </row>
    <row r="25" spans="1:5" ht="90">
      <c r="A25" s="94"/>
      <c r="B25" s="80" t="str">
        <f ca="1">OFFSET(L!$C$1,MATCH("Definitions"&amp;ADDRESS(ROW(),COLUMN(),4),L!$A:$A,0)-1,SL,,)</f>
        <v>Recycled or Scrap Sources</v>
      </c>
      <c r="C25" s="80"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5" s="338"/>
      <c r="E25" s="140" t="s">
        <v>2528</v>
      </c>
    </row>
    <row r="26" spans="1:5" ht="45">
      <c r="A26" s="94"/>
      <c r="B26" s="80" t="str">
        <f ca="1">OFFSET(L!$C$1,MATCH("Definitions"&amp;ADDRESS(ROW(),COLUMN(),4),L!$A:$A,0)-1,SL,,)</f>
        <v>SEC</v>
      </c>
      <c r="C26" s="80" t="str">
        <f ca="1">OFFSET(L!$C$1,MATCH("Definitions"&amp;ADDRESS(ROW(),COLUMN(),4),L!$A:$A,0)-1,SL,,)</f>
        <v>U.S. Securities and Exchange Commission (www.sec.gov)</v>
      </c>
      <c r="D26" s="338"/>
      <c r="E26" s="140" t="s">
        <v>2526</v>
      </c>
    </row>
    <row r="27" spans="1:5" ht="75">
      <c r="A27" s="94"/>
      <c r="B27" s="80" t="str">
        <f ca="1">OFFSET(L!$C$1,MATCH("Definitions"&amp;ADDRESS(ROW(),COLUMN(),4),L!$A:$A,0)-1,SL,,)</f>
        <v>Smelter</v>
      </c>
      <c r="C27" s="80"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38"/>
      <c r="E27" s="140" t="s">
        <v>2527</v>
      </c>
    </row>
    <row r="28" spans="1:5" ht="75">
      <c r="A28" s="94"/>
      <c r="B28" s="80" t="str">
        <f ca="1">OFFSET(L!$C$1,MATCH("Definitions"&amp;ADDRESS(ROW(),COLUMN(),4),L!$A:$A,0)-1,SL,,)</f>
        <v>Smelter Identification Number</v>
      </c>
      <c r="C28" s="80" t="str">
        <f ca="1">OFFSET(L!$C$1,MATCH("Definitions"&amp;ADDRESS(ROW(),COLUMN(),4),L!$A:$A,0)-1,SL,,)</f>
        <v>A unique identification number the CFSI assigns to companies that have been reported by members of the supply chain as smelters or refiners, whether or not they have been verified to meet the characteristics of smelters or refiners as defined in the CFSP audit protocols.</v>
      </c>
      <c r="D28" s="338"/>
      <c r="E28" s="140" t="s">
        <v>2528</v>
      </c>
    </row>
    <row r="29" spans="1:5" ht="105">
      <c r="A29" s="94"/>
      <c r="B29" s="80" t="str">
        <f ca="1">OFFSET(L!$C$1,MATCH("Definitions"&amp;ADDRESS(ROW(),COLUMN(),4),L!$A:$A,0)-1,SL,,)</f>
        <v>Tantalum (Ta) smelter</v>
      </c>
      <c r="C29" s="80"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CFSP audit protocol for this metal for a complete description at: http://www.conflictfreesourcing.org/audit-protocols-procedures/.</v>
      </c>
      <c r="D29" s="338"/>
      <c r="E29" s="140" t="s">
        <v>2529</v>
      </c>
    </row>
    <row r="30" spans="1:5" ht="105">
      <c r="A30" s="94"/>
      <c r="B30" s="80" t="str">
        <f ca="1">OFFSET(L!$C$1,MATCH("Definitions"&amp;ADDRESS(ROW(),COLUMN(),4),L!$A:$A,0)-1,SL,,)</f>
        <v>Tin (Sn) smelter</v>
      </c>
      <c r="C30" s="80"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CFSP audit protocol for this metal for a complete description: http://www.conflictfreesourcing.org/audit-protocols-procedures/.</v>
      </c>
      <c r="D30" s="338"/>
      <c r="E30" s="140"/>
    </row>
    <row r="31" spans="1:5" ht="105">
      <c r="A31" s="94"/>
      <c r="B31" s="80" t="str">
        <f ca="1">OFFSET(L!$C$1,MATCH("Definitions"&amp;ADDRESS(ROW(),COLUMN(),4),L!$A:$A,0)-1,SL,,)</f>
        <v>Tungsten (W) smelter</v>
      </c>
      <c r="C31" s="80"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CFSP audit protocol for this metal for a complete description: http://www.conflictfreesourcing.org/audit-protocols-procedures/.</v>
      </c>
      <c r="D31" s="338"/>
      <c r="E31" s="140"/>
    </row>
    <row r="32" spans="1:5" ht="15">
      <c r="A32" s="94"/>
      <c r="B32" s="337" t="str">
        <f ca="1">OFFSET(L!$C$1,MATCH("General"&amp;"Cpy",L!$A:$A,0)-1,SL,,)</f>
        <v>© 2016 Conflict-Free Sourcing Initiative. All rights reserved.</v>
      </c>
      <c r="C32" s="337"/>
      <c r="D32" s="338"/>
      <c r="E32" s="140"/>
    </row>
    <row r="33" spans="1:4" ht="13.5" thickBot="1">
      <c r="A33" s="95"/>
      <c r="B33" s="216"/>
      <c r="C33" s="216"/>
      <c r="D33" s="339"/>
    </row>
    <row r="34" spans="1:4" ht="13.5" thickTop="1"/>
  </sheetData>
  <sheetProtection password="E985" sheet="1" formatColumns="0" formatRows="0"/>
  <customSheetViews>
    <customSheetView guid="{81CF54B1-70AB-4A68-BB72-21925B5D4874}" hiddenColumns="1">
      <selection activeCell="F3" sqref="F3:J3"/>
      <pageMargins left="0.7" right="0.7" top="0.75" bottom="0.75" header="0.3" footer="0.3"/>
    </customSheetView>
  </customSheetViews>
  <mergeCells count="3">
    <mergeCell ref="A1:D1"/>
    <mergeCell ref="B32:C32"/>
    <mergeCell ref="D2:D33"/>
  </mergeCells>
  <phoneticPr fontId="29"/>
  <pageMargins left="0.70866141732283472" right="0.70866141732283472" top="0.74803149606299213" bottom="0.74803149606299213" header="0.31496062992125984" footer="0.31496062992125984"/>
  <pageSetup paperSize="9" scale="26"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AH103"/>
  <sheetViews>
    <sheetView showGridLines="0" showZeros="0" topLeftCell="A52" zoomScale="70" zoomScaleNormal="70" workbookViewId="0">
      <selection activeCell="B88" sqref="B88:J88"/>
    </sheetView>
  </sheetViews>
  <sheetFormatPr defaultRowHeight="12.75"/>
  <cols>
    <col min="1" max="1" width="1.75" customWidth="1"/>
    <col min="2" max="2" width="83.25" customWidth="1"/>
    <col min="3" max="3" width="1.625" customWidth="1"/>
    <col min="4" max="5" width="16.625" customWidth="1"/>
    <col min="6" max="6" width="1.625" customWidth="1"/>
    <col min="7" max="9" width="16.625" customWidth="1"/>
    <col min="10" max="10" width="17.75" customWidth="1"/>
    <col min="11" max="11" width="1.625" customWidth="1"/>
    <col min="12" max="12" width="3.625" style="125" customWidth="1"/>
    <col min="13" max="15" width="4.875" style="125" customWidth="1"/>
    <col min="16" max="20" width="9.125" hidden="1" customWidth="1"/>
    <col min="21" max="24" width="9.125" customWidth="1"/>
  </cols>
  <sheetData>
    <row r="1" spans="1:34" ht="15.75" thickTop="1">
      <c r="A1" s="369"/>
      <c r="B1" s="370"/>
      <c r="C1" s="370"/>
      <c r="D1" s="370"/>
      <c r="E1" s="370"/>
      <c r="F1" s="370"/>
      <c r="G1" s="370"/>
      <c r="H1" s="370"/>
      <c r="I1" s="370"/>
      <c r="J1" s="370"/>
      <c r="K1" s="371"/>
      <c r="L1" s="151"/>
      <c r="M1" s="142"/>
      <c r="N1" s="142"/>
      <c r="O1" s="143"/>
      <c r="P1" s="12"/>
      <c r="Q1" s="12"/>
      <c r="R1" s="12"/>
      <c r="S1" s="12"/>
      <c r="T1" s="12"/>
      <c r="U1" s="12"/>
      <c r="V1" s="12"/>
      <c r="W1" s="12"/>
      <c r="X1" s="12"/>
      <c r="Y1" s="12"/>
      <c r="Z1" s="12"/>
      <c r="AA1" s="12"/>
      <c r="AB1" s="12"/>
      <c r="AC1" s="12"/>
      <c r="AD1" s="12"/>
      <c r="AE1" s="12"/>
      <c r="AF1" s="12"/>
      <c r="AG1" s="12"/>
      <c r="AH1" s="12"/>
    </row>
    <row r="2" spans="1:34" ht="82.15" customHeight="1">
      <c r="A2" s="48"/>
      <c r="B2" s="184"/>
      <c r="C2" s="49"/>
      <c r="D2" s="372" t="str">
        <f ca="1">OFFSET(L!$C$1,MATCH("Declaration"&amp;ADDRESS(ROW(),COLUMN(),4),L!$A:$A,0)-1,SL,,)</f>
        <v>Conflict Minerals Reporting Template (CMRT)</v>
      </c>
      <c r="E2" s="373"/>
      <c r="F2" s="373"/>
      <c r="G2" s="373"/>
      <c r="H2" s="373"/>
      <c r="I2" s="373"/>
      <c r="J2" s="374"/>
      <c r="K2" s="50"/>
      <c r="L2" s="152"/>
      <c r="M2" s="144"/>
      <c r="N2" s="145"/>
      <c r="O2" s="145"/>
      <c r="P2" s="12"/>
      <c r="Q2" s="12"/>
      <c r="R2" s="12"/>
      <c r="S2" s="12"/>
      <c r="T2" s="12"/>
      <c r="U2" s="12"/>
      <c r="V2" s="12"/>
      <c r="W2" s="12"/>
      <c r="X2" s="12"/>
      <c r="Y2" s="12"/>
      <c r="Z2" s="12"/>
      <c r="AA2" s="12"/>
      <c r="AB2" s="12"/>
      <c r="AC2" s="12"/>
      <c r="AD2" s="12"/>
      <c r="AE2" s="12"/>
      <c r="AF2" s="12"/>
      <c r="AG2" s="12"/>
      <c r="AH2" s="12"/>
    </row>
    <row r="3" spans="1:34" ht="139.5" customHeight="1">
      <c r="A3" s="48"/>
      <c r="B3" s="183" t="s">
        <v>4871</v>
      </c>
      <c r="C3" s="18"/>
      <c r="D3" s="51" t="s">
        <v>1503</v>
      </c>
      <c r="E3" s="12"/>
      <c r="F3" s="379" t="str">
        <f ca="1">IF(AND($D$8="",$I$3=""),"",OFFSET(L!$C$1,MATCH("Declaration"&amp;ADDRESS(ROW(),COLUMN(),4),L!$A:$A,0)-1,SL,,))</f>
        <v>Click here to check required fields completion</v>
      </c>
      <c r="G3" s="379"/>
      <c r="H3" s="379"/>
      <c r="I3" s="215" t="str">
        <f ca="1">IF(AND(Checker!D2&lt;&gt;47,VALUE(Checker!D2)&gt;0),OFFSET(L!$C$1,MATCH("Declaration"&amp;ADDRESS(ROW(),COLUMN(),4),L!$A:$A,0)-1,SL,,),"")</f>
        <v/>
      </c>
      <c r="J3" s="186" t="s">
        <v>4932</v>
      </c>
      <c r="K3" s="50"/>
      <c r="L3" s="151"/>
      <c r="M3" s="142"/>
      <c r="N3" s="142"/>
      <c r="O3" s="143"/>
      <c r="P3" s="156">
        <f>MATCH($D$3,LN,0)</f>
        <v>1</v>
      </c>
    </row>
    <row r="4" spans="1:34" ht="15.75">
      <c r="A4" s="48"/>
      <c r="B4" s="378" t="str">
        <f ca="1">OFFSET(L!$C$1,MATCH("Declaration"&amp;ADDRESS(ROW(),COLUMN(),4),L!$A:$A,0)-1,SL,,)</f>
        <v>The purpose of this document is to collect sourcing information on tin, tantalum, tungsten and gold used in products</v>
      </c>
      <c r="C4" s="378"/>
      <c r="D4" s="378"/>
      <c r="E4" s="378"/>
      <c r="F4" s="378"/>
      <c r="G4" s="378"/>
      <c r="H4" s="378"/>
      <c r="I4" s="380" t="str">
        <f ca="1">OFFSET(L!$C$1,MATCH("Declaration"&amp;ADDRESS(ROW(),COLUMN(),4),L!$A:$A,0)-1,SL,,)</f>
        <v>Link to Terms &amp; Conditions</v>
      </c>
      <c r="J4" s="380"/>
      <c r="K4" s="50"/>
      <c r="L4" s="153"/>
      <c r="M4" s="142"/>
      <c r="N4" s="142"/>
      <c r="O4" s="143"/>
      <c r="P4" s="12"/>
      <c r="Q4" s="12"/>
      <c r="R4" s="12"/>
      <c r="S4" s="12"/>
      <c r="T4" s="12"/>
      <c r="U4" s="12"/>
      <c r="V4" s="12"/>
      <c r="W4" s="12"/>
      <c r="X4" s="12"/>
      <c r="Y4" s="12"/>
      <c r="Z4" s="12"/>
      <c r="AA4" s="12"/>
      <c r="AB4" s="12"/>
      <c r="AC4" s="12"/>
      <c r="AD4" s="12"/>
      <c r="AE4" s="12"/>
      <c r="AF4" s="12"/>
      <c r="AG4" s="12"/>
      <c r="AH4" s="12"/>
    </row>
    <row r="5" spans="1:34" ht="15">
      <c r="A5" s="182" t="str">
        <f>LEFT(D9,1)</f>
        <v>B</v>
      </c>
      <c r="B5" s="19"/>
      <c r="C5" s="19"/>
      <c r="D5" s="19"/>
      <c r="E5" s="19"/>
      <c r="F5" s="19"/>
      <c r="G5" s="19"/>
      <c r="H5" s="19"/>
      <c r="I5" s="19"/>
      <c r="J5" s="19"/>
      <c r="K5" s="50"/>
      <c r="L5" s="153"/>
      <c r="M5" s="146"/>
      <c r="N5" s="146"/>
      <c r="O5" s="146"/>
      <c r="P5" s="17"/>
      <c r="Q5" s="17"/>
      <c r="R5" s="17"/>
      <c r="S5" s="17"/>
      <c r="T5" s="17"/>
      <c r="U5" s="17"/>
      <c r="V5" s="17"/>
      <c r="W5" s="17"/>
      <c r="X5" s="17"/>
      <c r="Y5" s="17"/>
      <c r="Z5" s="17"/>
      <c r="AA5" s="17"/>
      <c r="AB5" s="17"/>
      <c r="AC5" s="17"/>
      <c r="AD5" s="17"/>
      <c r="AE5" s="17"/>
      <c r="AF5" s="17"/>
      <c r="AG5" s="17"/>
      <c r="AH5" s="17"/>
    </row>
    <row r="6" spans="1:34" ht="30">
      <c r="A6" s="48"/>
      <c r="B6" s="378" t="str">
        <f ca="1">OFFSET(L!$C$1,MATCH("Declaration"&amp;ADDRESS(ROW(),COLUMN(),4),L!$A:$A,0)-1,SL,,)</f>
        <v>Mandatory fields are noted with an asterisk (*).</v>
      </c>
      <c r="C6" s="378"/>
      <c r="D6" s="378"/>
      <c r="E6" s="378"/>
      <c r="F6" s="378"/>
      <c r="G6" s="378"/>
      <c r="H6" s="378"/>
      <c r="I6" s="378"/>
      <c r="J6" s="378"/>
      <c r="K6" s="50"/>
      <c r="L6" s="153" t="s">
        <v>852</v>
      </c>
      <c r="M6" s="142"/>
      <c r="N6" s="142"/>
      <c r="O6" s="143"/>
      <c r="P6" s="12"/>
      <c r="Q6" s="12"/>
      <c r="R6" s="12"/>
      <c r="S6" s="12"/>
      <c r="T6" s="12"/>
      <c r="U6" s="12"/>
      <c r="V6" s="12"/>
      <c r="W6" s="12"/>
      <c r="X6" s="12"/>
      <c r="Y6" s="12"/>
      <c r="Z6" s="12"/>
      <c r="AA6" s="12"/>
      <c r="AB6" s="12"/>
      <c r="AC6" s="12"/>
      <c r="AD6" s="12"/>
      <c r="AE6" s="12"/>
      <c r="AF6" s="12"/>
      <c r="AG6" s="12"/>
      <c r="AH6" s="12"/>
    </row>
    <row r="7" spans="1:34" ht="15.75">
      <c r="A7" s="48"/>
      <c r="B7" s="366" t="str">
        <f ca="1">OFFSET(L!$C$1,MATCH("Declaration"&amp;ADDRESS(ROW(),COLUMN(),4),L!$A:$A,0)-1,SL,,)</f>
        <v>Company Information</v>
      </c>
      <c r="C7" s="366"/>
      <c r="D7" s="366"/>
      <c r="E7" s="366"/>
      <c r="F7" s="366"/>
      <c r="G7" s="366"/>
      <c r="H7" s="366"/>
      <c r="I7" s="366"/>
      <c r="J7" s="366"/>
      <c r="K7" s="50"/>
      <c r="L7" s="153"/>
      <c r="M7" s="142"/>
      <c r="N7" s="142"/>
      <c r="O7" s="143"/>
      <c r="P7" s="12"/>
      <c r="Q7" s="12"/>
      <c r="R7" s="12"/>
      <c r="S7" s="12"/>
      <c r="T7" s="12"/>
      <c r="U7" s="12"/>
      <c r="V7" s="12"/>
      <c r="W7" s="12"/>
      <c r="X7" s="12"/>
      <c r="Y7" s="12"/>
      <c r="Z7" s="12"/>
      <c r="AA7" s="12"/>
      <c r="AB7" s="12"/>
      <c r="AC7" s="12"/>
      <c r="AD7" s="12"/>
      <c r="AE7" s="12"/>
      <c r="AF7" s="12"/>
      <c r="AG7" s="12"/>
      <c r="AH7" s="12"/>
    </row>
    <row r="8" spans="1:34" ht="15.75">
      <c r="A8" s="52"/>
      <c r="B8" s="93" t="str">
        <f ca="1">OFFSET(L!$C$1,MATCH("Declaration"&amp;ADDRESS(ROW(),COLUMN(),4),L!$A:$A,0)-1,SL,,)</f>
        <v>Company Name (*):</v>
      </c>
      <c r="C8" s="96"/>
      <c r="D8" s="375" t="s">
        <v>4993</v>
      </c>
      <c r="E8" s="376"/>
      <c r="F8" s="376"/>
      <c r="G8" s="376"/>
      <c r="H8" s="376"/>
      <c r="I8" s="376"/>
      <c r="J8" s="377"/>
      <c r="K8" s="53"/>
      <c r="L8" s="153"/>
      <c r="M8" s="142"/>
      <c r="N8" s="142"/>
      <c r="O8" s="143"/>
      <c r="P8" s="12"/>
      <c r="Q8" s="12"/>
      <c r="R8" s="12"/>
      <c r="S8" s="12"/>
      <c r="T8" s="12"/>
      <c r="U8" s="12"/>
      <c r="V8" s="12"/>
      <c r="W8" s="12"/>
      <c r="X8" s="12"/>
      <c r="Y8" s="12"/>
      <c r="Z8" s="12"/>
      <c r="AA8" s="12"/>
      <c r="AB8" s="12"/>
      <c r="AC8" s="12"/>
      <c r="AD8" s="12"/>
      <c r="AE8" s="12"/>
      <c r="AF8" s="12"/>
      <c r="AG8" s="12"/>
      <c r="AH8" s="12"/>
    </row>
    <row r="9" spans="1:34" ht="15.75">
      <c r="A9" s="52"/>
      <c r="B9" s="93" t="str">
        <f ca="1">OFFSET(L!$C$1,MATCH("Declaration"&amp;ADDRESS(ROW(),COLUMN(),4),L!$A:$A,0)-1,SL,,)</f>
        <v>Declaration Scope or Class (*):</v>
      </c>
      <c r="C9" s="96"/>
      <c r="D9" s="363" t="s">
        <v>916</v>
      </c>
      <c r="E9" s="364"/>
      <c r="F9" s="364"/>
      <c r="G9" s="365"/>
      <c r="H9" s="72"/>
      <c r="I9" s="72"/>
      <c r="J9" s="72"/>
      <c r="K9" s="50"/>
      <c r="L9" s="153"/>
      <c r="M9" s="142"/>
      <c r="N9" s="142"/>
      <c r="O9" s="143"/>
      <c r="P9" s="156" t="s">
        <v>915</v>
      </c>
      <c r="Q9" s="156" t="s">
        <v>916</v>
      </c>
      <c r="R9" s="156" t="s">
        <v>917</v>
      </c>
      <c r="S9" s="156"/>
      <c r="T9" s="44"/>
      <c r="U9" s="12"/>
      <c r="V9" s="12"/>
      <c r="W9" s="12"/>
      <c r="X9" s="12"/>
      <c r="Y9" s="12"/>
      <c r="Z9" s="12"/>
      <c r="AA9" s="12"/>
      <c r="AB9" s="12"/>
      <c r="AC9" s="12"/>
      <c r="AD9" s="12"/>
      <c r="AE9" s="12"/>
      <c r="AF9" s="12"/>
      <c r="AG9" s="12"/>
      <c r="AH9" s="12"/>
    </row>
    <row r="10" spans="1:34" ht="32.450000000000003" customHeight="1">
      <c r="A10" s="52"/>
      <c r="B10" s="367" t="str">
        <f ca="1">OFFSET(L!$C$1,MATCH("Declaration"&amp;ADDRESS(ROW(),COLUMN(),4)&amp;LEFT($D$9,1),L!$A:$A,0)-1,SL,,)</f>
        <v>Go to Product List tab to enter products this declaration applies to</v>
      </c>
      <c r="C10" s="166"/>
      <c r="D10" s="359"/>
      <c r="E10" s="360"/>
      <c r="F10" s="360"/>
      <c r="G10" s="360"/>
      <c r="H10" s="360"/>
      <c r="I10" s="360"/>
      <c r="J10" s="361"/>
      <c r="K10" s="50"/>
      <c r="L10" s="153"/>
      <c r="M10" s="142"/>
      <c r="N10" s="142"/>
      <c r="O10" s="143"/>
      <c r="Q10" s="12"/>
      <c r="R10" s="12"/>
      <c r="S10" s="12"/>
      <c r="T10" s="12"/>
      <c r="U10" s="12"/>
      <c r="V10" s="12"/>
      <c r="W10" s="12"/>
      <c r="X10" s="12"/>
      <c r="Y10" s="12"/>
      <c r="Z10" s="12"/>
      <c r="AA10" s="12"/>
      <c r="AB10" s="12"/>
      <c r="AC10" s="12"/>
      <c r="AD10" s="12"/>
      <c r="AE10" s="12"/>
      <c r="AF10" s="12"/>
      <c r="AG10" s="12"/>
      <c r="AH10" s="12"/>
    </row>
    <row r="11" spans="1:34" ht="15.75">
      <c r="A11" s="52"/>
      <c r="B11" s="368"/>
      <c r="C11" s="166"/>
      <c r="D11" s="381" t="str">
        <f ca="1">IF(D9=Q9,OFFSET(L!$C$1,MATCH("Declaration"&amp;ADDRESS(ROW(),COLUMN(),4),L!$A:$A,0)-1,SL,,),"")</f>
        <v>Click here to enter the products this declaration applies to</v>
      </c>
      <c r="E11" s="382"/>
      <c r="F11" s="382"/>
      <c r="G11" s="382"/>
      <c r="H11" s="382"/>
      <c r="I11" s="382"/>
      <c r="J11" s="383"/>
      <c r="K11" s="50"/>
      <c r="L11" s="153"/>
      <c r="M11" s="142"/>
      <c r="N11" s="142"/>
      <c r="O11" s="143"/>
      <c r="Q11" s="12"/>
      <c r="R11" s="12"/>
      <c r="S11" s="12"/>
      <c r="T11" s="12"/>
      <c r="U11" s="12"/>
      <c r="V11" s="12"/>
      <c r="W11" s="12"/>
      <c r="X11" s="12"/>
      <c r="Y11" s="12"/>
      <c r="Z11" s="12"/>
      <c r="AA11" s="12"/>
      <c r="AB11" s="12"/>
      <c r="AC11" s="12"/>
      <c r="AD11" s="12"/>
      <c r="AE11" s="12"/>
      <c r="AF11" s="12"/>
      <c r="AG11" s="12"/>
      <c r="AH11" s="12"/>
    </row>
    <row r="12" spans="1:34" ht="15.75">
      <c r="A12" s="52"/>
      <c r="B12" s="54" t="str">
        <f ca="1">OFFSET(L!$C$1,MATCH("Declaration"&amp;ADDRESS(ROW(),COLUMN(),4),L!$A:$A,0)-1,SL,,)</f>
        <v>Company Unique ID:</v>
      </c>
      <c r="C12" s="97"/>
      <c r="D12" s="356" t="s">
        <v>5003</v>
      </c>
      <c r="E12" s="357"/>
      <c r="F12" s="357"/>
      <c r="G12" s="357"/>
      <c r="H12" s="357"/>
      <c r="I12" s="357"/>
      <c r="J12" s="358"/>
      <c r="K12" s="50"/>
      <c r="L12" s="153"/>
      <c r="M12" s="142"/>
      <c r="N12" s="142"/>
      <c r="O12" s="143"/>
      <c r="Q12" s="12"/>
      <c r="R12" s="12"/>
      <c r="S12" s="12"/>
      <c r="T12" s="12"/>
      <c r="U12" s="12"/>
      <c r="V12" s="12"/>
      <c r="W12" s="12"/>
      <c r="X12" s="12"/>
      <c r="Y12" s="12"/>
      <c r="Z12" s="12"/>
      <c r="AA12" s="12"/>
      <c r="AB12" s="12"/>
      <c r="AC12" s="12"/>
      <c r="AD12" s="12"/>
      <c r="AE12" s="12"/>
      <c r="AF12" s="12"/>
      <c r="AG12" s="12"/>
      <c r="AH12" s="12"/>
    </row>
    <row r="13" spans="1:34" ht="15.75">
      <c r="A13" s="52"/>
      <c r="B13" s="54" t="str">
        <f ca="1">OFFSET(L!$C$1,MATCH("Declaration"&amp;ADDRESS(ROW(),COLUMN(),4),L!$A:$A,0)-1,SL,,)</f>
        <v>Company Unique ID Authority:</v>
      </c>
      <c r="C13" s="97"/>
      <c r="D13" s="350" t="s">
        <v>2095</v>
      </c>
      <c r="E13" s="351"/>
      <c r="F13" s="351"/>
      <c r="G13" s="351"/>
      <c r="H13" s="351"/>
      <c r="I13" s="351"/>
      <c r="J13" s="352"/>
      <c r="K13" s="50"/>
      <c r="L13" s="153"/>
      <c r="M13" s="142"/>
      <c r="N13" s="142"/>
      <c r="O13" s="143"/>
      <c r="Q13" s="12"/>
      <c r="R13" s="12"/>
      <c r="S13" s="12"/>
      <c r="T13" s="12"/>
      <c r="U13" s="12"/>
      <c r="V13" s="12"/>
      <c r="W13" s="12"/>
      <c r="X13" s="12"/>
      <c r="Y13" s="12"/>
      <c r="Z13" s="12"/>
      <c r="AA13" s="12"/>
      <c r="AB13" s="12"/>
      <c r="AC13" s="12"/>
      <c r="AD13" s="12"/>
      <c r="AE13" s="12"/>
      <c r="AF13" s="12"/>
      <c r="AG13" s="12"/>
      <c r="AH13" s="12"/>
    </row>
    <row r="14" spans="1:34" ht="15.75">
      <c r="A14" s="52"/>
      <c r="B14" s="54" t="str">
        <f ca="1">OFFSET(L!$C$1,MATCH("Declaration"&amp;ADDRESS(ROW(),COLUMN(),4),L!$A:$A,0)-1,SL,,)</f>
        <v>Address:</v>
      </c>
      <c r="C14" s="97"/>
      <c r="D14" s="350" t="s">
        <v>4999</v>
      </c>
      <c r="E14" s="351"/>
      <c r="F14" s="351"/>
      <c r="G14" s="351"/>
      <c r="H14" s="351"/>
      <c r="I14" s="351"/>
      <c r="J14" s="352"/>
      <c r="K14" s="50"/>
      <c r="L14" s="153"/>
      <c r="M14" s="142"/>
      <c r="N14" s="142"/>
      <c r="O14" s="143"/>
      <c r="Q14" s="12"/>
      <c r="R14" s="12"/>
      <c r="S14" s="12"/>
      <c r="T14" s="12"/>
      <c r="U14" s="12"/>
      <c r="V14" s="12"/>
      <c r="W14" s="12"/>
      <c r="X14" s="12"/>
      <c r="Y14" s="12"/>
      <c r="Z14" s="12"/>
      <c r="AA14" s="12"/>
      <c r="AB14" s="12"/>
      <c r="AC14" s="12"/>
      <c r="AD14" s="12"/>
      <c r="AE14" s="12"/>
      <c r="AF14" s="12"/>
      <c r="AG14" s="12"/>
      <c r="AH14" s="12"/>
    </row>
    <row r="15" spans="1:34" ht="15.75">
      <c r="A15" s="52"/>
      <c r="B15" s="54" t="str">
        <f ca="1">OFFSET(L!$C$1,MATCH("Declaration"&amp;ADDRESS(ROW(),COLUMN(),4),L!$A:$A,0)-1,SL,,)</f>
        <v>Contact Name (*):</v>
      </c>
      <c r="C15" s="97"/>
      <c r="D15" s="350" t="s">
        <v>4996</v>
      </c>
      <c r="E15" s="351"/>
      <c r="F15" s="351"/>
      <c r="G15" s="351"/>
      <c r="H15" s="351"/>
      <c r="I15" s="351"/>
      <c r="J15" s="352"/>
      <c r="K15" s="50"/>
      <c r="L15" s="153"/>
      <c r="M15" s="142"/>
      <c r="N15" s="142"/>
      <c r="O15" s="143"/>
      <c r="Q15" s="12"/>
      <c r="R15" s="12"/>
      <c r="S15" s="12"/>
      <c r="T15" s="12"/>
      <c r="U15" s="12"/>
      <c r="V15" s="12"/>
      <c r="W15" s="12"/>
      <c r="X15" s="12"/>
      <c r="Y15" s="12"/>
      <c r="Z15" s="12"/>
      <c r="AA15" s="12"/>
      <c r="AB15" s="12"/>
      <c r="AC15" s="12"/>
      <c r="AD15" s="12"/>
      <c r="AE15" s="12"/>
      <c r="AF15" s="12"/>
      <c r="AG15" s="12"/>
      <c r="AH15" s="12"/>
    </row>
    <row r="16" spans="1:34" ht="15.75">
      <c r="A16" s="52"/>
      <c r="B16" s="54" t="str">
        <f ca="1">OFFSET(L!$C$1,MATCH("Declaration"&amp;ADDRESS(ROW(),COLUMN(),4),L!$A:$A,0)-1,SL,,)</f>
        <v>Email – Contact (*):</v>
      </c>
      <c r="C16" s="97"/>
      <c r="D16" s="356" t="s">
        <v>4997</v>
      </c>
      <c r="E16" s="357"/>
      <c r="F16" s="357"/>
      <c r="G16" s="357"/>
      <c r="H16" s="357"/>
      <c r="I16" s="357"/>
      <c r="J16" s="358"/>
      <c r="K16" s="50"/>
      <c r="L16" s="153"/>
      <c r="M16" s="142"/>
      <c r="N16" s="142"/>
      <c r="O16" s="143"/>
      <c r="Q16" s="12"/>
      <c r="R16" s="12"/>
      <c r="S16" s="12"/>
      <c r="T16" s="12"/>
      <c r="U16" s="12"/>
      <c r="V16" s="12"/>
      <c r="W16" s="12"/>
      <c r="X16" s="12"/>
      <c r="Y16" s="12"/>
      <c r="Z16" s="12"/>
      <c r="AA16" s="12"/>
      <c r="AB16" s="12"/>
      <c r="AC16" s="12"/>
      <c r="AD16" s="12"/>
      <c r="AE16" s="12"/>
      <c r="AF16" s="12"/>
      <c r="AG16" s="12"/>
      <c r="AH16" s="12"/>
    </row>
    <row r="17" spans="1:34" ht="15.75">
      <c r="A17" s="52"/>
      <c r="B17" s="54" t="str">
        <f ca="1">OFFSET(L!$C$1,MATCH("Declaration"&amp;ADDRESS(ROW(),COLUMN(),4),L!$A:$A,0)-1,SL,,)</f>
        <v>Phone – Contact (*):</v>
      </c>
      <c r="C17" s="97"/>
      <c r="D17" s="350" t="s">
        <v>4998</v>
      </c>
      <c r="E17" s="351"/>
      <c r="F17" s="351"/>
      <c r="G17" s="351"/>
      <c r="H17" s="351"/>
      <c r="I17" s="351"/>
      <c r="J17" s="352"/>
      <c r="K17" s="50"/>
      <c r="L17" s="153"/>
      <c r="M17" s="142"/>
      <c r="N17" s="142"/>
      <c r="O17" s="143"/>
      <c r="Q17" s="12"/>
      <c r="R17" s="12"/>
      <c r="S17" s="12"/>
      <c r="T17" s="12"/>
      <c r="U17" s="12"/>
      <c r="V17" s="12"/>
      <c r="W17" s="12"/>
      <c r="X17" s="12"/>
      <c r="Y17" s="12"/>
      <c r="Z17" s="12"/>
      <c r="AA17" s="12"/>
      <c r="AB17" s="12"/>
      <c r="AC17" s="12"/>
      <c r="AD17" s="12"/>
      <c r="AE17" s="12"/>
      <c r="AF17" s="12"/>
      <c r="AG17" s="12"/>
      <c r="AH17" s="12"/>
    </row>
    <row r="18" spans="1:34" ht="22.5">
      <c r="A18" s="52"/>
      <c r="B18" s="54" t="str">
        <f ca="1">OFFSET(L!$C$1,MATCH("Declaration"&amp;ADDRESS(ROW(),COLUMN(),4),L!$A:$A,0)-1,SL,,)</f>
        <v>Authorizer (*):</v>
      </c>
      <c r="C18" s="97"/>
      <c r="D18" s="350" t="s">
        <v>4996</v>
      </c>
      <c r="E18" s="351"/>
      <c r="F18" s="351"/>
      <c r="G18" s="351"/>
      <c r="H18" s="351"/>
      <c r="I18" s="351"/>
      <c r="J18" s="352"/>
      <c r="K18" s="50"/>
      <c r="L18" s="147"/>
      <c r="M18" s="142"/>
      <c r="N18" s="142"/>
      <c r="O18" s="143"/>
      <c r="Q18" s="12"/>
      <c r="R18" s="12"/>
      <c r="S18" s="12"/>
      <c r="T18" s="12"/>
      <c r="U18" s="12"/>
      <c r="V18" s="12"/>
      <c r="W18" s="12"/>
      <c r="X18" s="12"/>
      <c r="Y18" s="12"/>
      <c r="Z18" s="12"/>
      <c r="AA18" s="12"/>
      <c r="AB18" s="12"/>
      <c r="AC18" s="12"/>
      <c r="AD18" s="12"/>
      <c r="AE18" s="12"/>
      <c r="AF18" s="12"/>
      <c r="AG18" s="12"/>
      <c r="AH18" s="12"/>
    </row>
    <row r="19" spans="1:34" ht="22.5">
      <c r="A19" s="52"/>
      <c r="B19" s="54" t="str">
        <f ca="1">OFFSET(L!$C$1,MATCH("Declaration"&amp;ADDRESS(ROW(),COLUMN(),4),L!$A:$A,0)-1,SL,,)</f>
        <v>Title - Authorizer:</v>
      </c>
      <c r="C19" s="97"/>
      <c r="D19" s="350" t="s">
        <v>5000</v>
      </c>
      <c r="E19" s="351"/>
      <c r="F19" s="351"/>
      <c r="G19" s="351"/>
      <c r="H19" s="351"/>
      <c r="I19" s="351"/>
      <c r="J19" s="352"/>
      <c r="K19" s="50"/>
      <c r="L19" s="147"/>
      <c r="M19" s="142"/>
      <c r="N19" s="142"/>
      <c r="O19" s="143"/>
      <c r="P19" s="12"/>
      <c r="Q19" s="12"/>
      <c r="R19" s="12"/>
      <c r="S19" s="12"/>
      <c r="T19" s="12"/>
      <c r="U19" s="12"/>
      <c r="V19" s="12"/>
      <c r="W19" s="12"/>
      <c r="X19" s="12"/>
      <c r="Y19" s="12"/>
      <c r="Z19" s="12"/>
      <c r="AA19" s="12"/>
      <c r="AB19" s="12"/>
      <c r="AC19" s="12"/>
      <c r="AD19" s="12"/>
      <c r="AE19" s="12"/>
      <c r="AF19" s="12"/>
      <c r="AG19" s="12"/>
      <c r="AH19" s="12"/>
    </row>
    <row r="20" spans="1:34" ht="22.5">
      <c r="A20" s="52"/>
      <c r="B20" s="54" t="str">
        <f ca="1">OFFSET(L!$C$1,MATCH("Declaration"&amp;ADDRESS(ROW(),COLUMN(),4),L!$A:$A,0)-1,SL,,)</f>
        <v>Email - Authorizer (*):</v>
      </c>
      <c r="C20" s="97"/>
      <c r="D20" s="359" t="s">
        <v>4997</v>
      </c>
      <c r="E20" s="360"/>
      <c r="F20" s="360"/>
      <c r="G20" s="360"/>
      <c r="H20" s="360"/>
      <c r="I20" s="360"/>
      <c r="J20" s="361"/>
      <c r="K20" s="50"/>
      <c r="L20" s="147"/>
      <c r="M20" s="142"/>
      <c r="N20" s="142"/>
      <c r="O20" s="143"/>
      <c r="P20" s="12"/>
      <c r="Q20" s="12"/>
      <c r="R20" s="12"/>
      <c r="S20" s="12"/>
      <c r="T20" s="12"/>
      <c r="U20" s="12"/>
      <c r="V20" s="12"/>
      <c r="W20" s="12"/>
      <c r="X20" s="12"/>
      <c r="Y20" s="12"/>
      <c r="Z20" s="12"/>
      <c r="AA20" s="12"/>
      <c r="AB20" s="12"/>
      <c r="AC20" s="12"/>
      <c r="AD20" s="12"/>
      <c r="AE20" s="12"/>
      <c r="AF20" s="12"/>
      <c r="AG20" s="12"/>
      <c r="AH20" s="12"/>
    </row>
    <row r="21" spans="1:34" ht="15.75">
      <c r="A21" s="52"/>
      <c r="B21" s="54" t="str">
        <f ca="1">OFFSET(L!$C$1,MATCH("Declaration"&amp;ADDRESS(ROW(),COLUMN(),4),L!$A:$A,0)-1,SL,,)</f>
        <v>Phone - Authorizer (*):</v>
      </c>
      <c r="C21" s="181"/>
      <c r="D21" s="347" t="s">
        <v>4998</v>
      </c>
      <c r="E21" s="348"/>
      <c r="F21" s="348"/>
      <c r="G21" s="348"/>
      <c r="H21" s="348"/>
      <c r="I21" s="348"/>
      <c r="J21" s="349"/>
      <c r="K21" s="50"/>
      <c r="L21" s="153"/>
      <c r="M21" s="144"/>
      <c r="N21" s="142"/>
      <c r="O21" s="143"/>
      <c r="P21" s="12"/>
      <c r="Q21" s="12"/>
      <c r="R21" s="12"/>
      <c r="S21" s="12"/>
      <c r="T21" s="12"/>
      <c r="U21" s="12"/>
      <c r="V21" s="12"/>
      <c r="W21" s="12"/>
      <c r="X21" s="12"/>
      <c r="Y21" s="12"/>
      <c r="Z21" s="12"/>
      <c r="AA21" s="12"/>
      <c r="AB21" s="12"/>
      <c r="AC21" s="12"/>
      <c r="AD21" s="12"/>
      <c r="AE21" s="12"/>
      <c r="AF21" s="12"/>
      <c r="AG21" s="12"/>
      <c r="AH21" s="12"/>
    </row>
    <row r="22" spans="1:34" ht="18">
      <c r="A22" s="52"/>
      <c r="B22" s="54" t="str">
        <f ca="1">OFFSET(L!$C$1,MATCH("Declaration"&amp;ADDRESS(ROW(),COLUMN(),4),L!$A:$A,0)-1,SL,,)</f>
        <v>Effective Date (*):</v>
      </c>
      <c r="C22" s="98"/>
      <c r="D22" s="353">
        <v>42774</v>
      </c>
      <c r="E22" s="354"/>
      <c r="F22" s="303"/>
      <c r="G22" s="304"/>
      <c r="H22" s="304"/>
      <c r="I22" s="304"/>
      <c r="J22" s="304"/>
      <c r="K22" s="50"/>
      <c r="L22" s="151"/>
      <c r="M22" s="142"/>
      <c r="N22" s="142"/>
      <c r="O22" s="143"/>
      <c r="P22" s="12"/>
      <c r="Q22" s="12"/>
      <c r="R22" s="12"/>
      <c r="S22" s="12"/>
      <c r="T22" s="12"/>
      <c r="U22" s="12"/>
      <c r="V22" s="12"/>
      <c r="W22" s="12"/>
      <c r="X22" s="12"/>
      <c r="Y22" s="12"/>
      <c r="Z22" s="12"/>
      <c r="AA22" s="12"/>
      <c r="AB22" s="12"/>
      <c r="AC22" s="12"/>
      <c r="AD22" s="12"/>
      <c r="AE22" s="12"/>
      <c r="AF22" s="12"/>
      <c r="AG22" s="12"/>
      <c r="AH22" s="12"/>
    </row>
    <row r="23" spans="1:34" ht="18">
      <c r="A23" s="55"/>
      <c r="B23" s="99"/>
      <c r="C23" s="20"/>
      <c r="D23" s="385"/>
      <c r="E23" s="385"/>
      <c r="F23" s="14"/>
      <c r="G23" s="167"/>
      <c r="H23" s="167"/>
      <c r="I23" s="167"/>
      <c r="J23" s="167"/>
      <c r="K23" s="50"/>
      <c r="L23" s="148"/>
      <c r="M23" s="142"/>
      <c r="N23" s="142"/>
      <c r="O23" s="143"/>
      <c r="P23" s="23"/>
      <c r="Q23" s="12"/>
      <c r="R23" s="12"/>
      <c r="S23" s="12"/>
      <c r="T23" s="12"/>
      <c r="U23" s="12"/>
      <c r="V23" s="12"/>
      <c r="W23" s="12"/>
      <c r="X23" s="12"/>
      <c r="Y23" s="12"/>
      <c r="Z23" s="12"/>
      <c r="AA23" s="12"/>
      <c r="AB23" s="12"/>
      <c r="AC23" s="12"/>
      <c r="AD23" s="12"/>
      <c r="AE23" s="12"/>
      <c r="AF23" s="12"/>
      <c r="AG23" s="12"/>
      <c r="AH23" s="12"/>
    </row>
    <row r="24" spans="1:34" ht="15.75">
      <c r="A24" s="56"/>
      <c r="B24" s="355" t="str">
        <f ca="1">OFFSET(L!$C$1,MATCH("Declaration"&amp;ADDRESS(ROW(),COLUMN(),4),L!$A:$A,0)-1,SL,,)</f>
        <v>Answer the following questions 1 - 7 based on the declaration scope indicated above</v>
      </c>
      <c r="C24" s="355"/>
      <c r="D24" s="355"/>
      <c r="E24" s="355"/>
      <c r="F24" s="355"/>
      <c r="G24" s="355"/>
      <c r="H24" s="355"/>
      <c r="I24" s="355"/>
      <c r="J24" s="355"/>
      <c r="K24" s="57"/>
      <c r="L24" s="148"/>
      <c r="M24" s="142"/>
      <c r="N24" s="142"/>
      <c r="O24" s="143"/>
      <c r="P24" s="23"/>
      <c r="Q24" s="12"/>
      <c r="R24" s="12"/>
      <c r="S24" s="12"/>
      <c r="T24" s="12"/>
      <c r="U24" s="12"/>
      <c r="V24" s="12"/>
      <c r="W24" s="12"/>
      <c r="X24" s="12"/>
      <c r="Y24" s="12"/>
      <c r="Z24" s="12"/>
      <c r="AA24" s="12"/>
      <c r="AB24" s="12"/>
      <c r="AC24" s="12"/>
      <c r="AD24" s="12"/>
      <c r="AE24" s="12"/>
      <c r="AF24" s="12"/>
      <c r="AG24" s="12"/>
      <c r="AH24" s="12"/>
    </row>
    <row r="25" spans="1:34" ht="45.75">
      <c r="A25" s="55"/>
      <c r="B25" s="58" t="str">
        <f ca="1">OFFSET(L!$C$1,MATCH("Declaration"&amp;ADDRESS(ROW(),COLUMN(),4),L!$A:$A,0)-1,SL,,)</f>
        <v>1) Is the 3TG intentionally added to your product? (*)</v>
      </c>
      <c r="C25" s="20"/>
      <c r="D25" s="341" t="str">
        <f ca="1">OFFSET(L!$C$1,MATCH("Declaration"&amp;ADDRESS(ROW(),COLUMN(),4),L!$A:$A,0)-1,SL,,)</f>
        <v>Answer</v>
      </c>
      <c r="E25" s="341"/>
      <c r="F25" s="21"/>
      <c r="G25" s="58" t="str">
        <f ca="1">OFFSET(L!$C$1,MATCH("Declaration"&amp;ADDRESS(ROW(),COLUMN(),4),L!$A:$A,0)-1,SL,,)</f>
        <v>Comments</v>
      </c>
      <c r="H25" s="58"/>
      <c r="I25" s="58"/>
      <c r="J25" s="103"/>
      <c r="K25" s="50"/>
      <c r="L25" s="148" t="s">
        <v>2435</v>
      </c>
      <c r="M25" s="142"/>
      <c r="N25" s="142"/>
      <c r="O25" s="143"/>
      <c r="P25" s="23"/>
      <c r="Q25" s="12"/>
      <c r="R25" s="12"/>
      <c r="S25" s="12"/>
      <c r="T25" s="12"/>
      <c r="U25" s="12"/>
      <c r="V25" s="12"/>
      <c r="W25" s="12"/>
      <c r="X25" s="12"/>
      <c r="Y25" s="12"/>
      <c r="Z25" s="12"/>
      <c r="AA25" s="12"/>
      <c r="AB25" s="12"/>
      <c r="AC25" s="12"/>
      <c r="AD25" s="12"/>
      <c r="AE25" s="12"/>
      <c r="AF25" s="12"/>
      <c r="AG25" s="12"/>
      <c r="AH25" s="12"/>
    </row>
    <row r="26" spans="1:34" ht="22.5">
      <c r="A26" s="55"/>
      <c r="B26" s="54" t="str">
        <f ca="1">OFFSET(L!$C$1,MATCH("Declaration"&amp;ADDRESS(ROW(),COLUMN(),4),L!$A:$A,0)-1,SL,,)&amp;P26</f>
        <v>Tantalum  (*)</v>
      </c>
      <c r="C26" s="49"/>
      <c r="D26" s="342" t="s">
        <v>905</v>
      </c>
      <c r="E26" s="343"/>
      <c r="F26" s="15"/>
      <c r="G26" s="344"/>
      <c r="H26" s="345"/>
      <c r="I26" s="345"/>
      <c r="J26" s="346"/>
      <c r="K26" s="50"/>
      <c r="L26" s="154"/>
      <c r="M26" s="144"/>
      <c r="N26" s="142"/>
      <c r="O26" s="143"/>
      <c r="P26" s="156" t="s">
        <v>927</v>
      </c>
      <c r="R26" s="12"/>
      <c r="S26" s="12"/>
      <c r="T26" s="12"/>
      <c r="U26" s="12"/>
      <c r="V26" s="12"/>
      <c r="W26" s="12"/>
      <c r="X26" s="12"/>
      <c r="Y26" s="12"/>
      <c r="Z26" s="12"/>
      <c r="AA26" s="12"/>
      <c r="AB26" s="12"/>
      <c r="AC26" s="12"/>
      <c r="AD26" s="12"/>
      <c r="AE26" s="12"/>
      <c r="AF26" s="12"/>
      <c r="AG26" s="12"/>
      <c r="AH26" s="12"/>
    </row>
    <row r="27" spans="1:34" ht="22.5">
      <c r="A27" s="55"/>
      <c r="B27" s="54" t="str">
        <f ca="1">OFFSET(L!$C$1,MATCH("Declaration"&amp;ADDRESS(ROW(),COLUMN(),4),L!$A:$A,0)-1,SL,,)&amp;P27</f>
        <v>Tin  (*)</v>
      </c>
      <c r="C27" s="49"/>
      <c r="D27" s="342" t="s">
        <v>904</v>
      </c>
      <c r="E27" s="343"/>
      <c r="F27" s="15"/>
      <c r="G27" s="344" t="s">
        <v>5001</v>
      </c>
      <c r="H27" s="345"/>
      <c r="I27" s="345"/>
      <c r="J27" s="346"/>
      <c r="K27" s="50"/>
      <c r="L27" s="154"/>
      <c r="M27" s="142"/>
      <c r="N27" s="142"/>
      <c r="O27" s="142"/>
      <c r="P27" s="156" t="s">
        <v>927</v>
      </c>
      <c r="R27" s="12"/>
      <c r="S27" s="12"/>
      <c r="T27" s="12"/>
      <c r="U27" s="12"/>
      <c r="V27" s="12"/>
      <c r="W27" s="12"/>
      <c r="X27" s="12"/>
      <c r="Y27" s="12"/>
      <c r="Z27" s="12"/>
      <c r="AA27" s="12"/>
      <c r="AB27" s="12"/>
      <c r="AC27" s="12"/>
      <c r="AD27" s="12"/>
      <c r="AE27" s="12"/>
      <c r="AF27" s="12"/>
      <c r="AG27" s="12"/>
      <c r="AH27" s="12"/>
    </row>
    <row r="28" spans="1:34" ht="22.5">
      <c r="A28" s="55"/>
      <c r="B28" s="54" t="str">
        <f ca="1">OFFSET(L!$C$1,MATCH("Declaration"&amp;ADDRESS(ROW(),COLUMN(),4),L!$A:$A,0)-1,SL,,)&amp;P28</f>
        <v>Gold  (*)</v>
      </c>
      <c r="C28" s="49"/>
      <c r="D28" s="342" t="s">
        <v>905</v>
      </c>
      <c r="E28" s="343"/>
      <c r="F28" s="15"/>
      <c r="G28" s="344"/>
      <c r="H28" s="345"/>
      <c r="I28" s="345"/>
      <c r="J28" s="346"/>
      <c r="K28" s="50"/>
      <c r="L28" s="154"/>
      <c r="M28" s="142"/>
      <c r="N28" s="142"/>
      <c r="O28" s="142"/>
      <c r="P28" s="156" t="s">
        <v>927</v>
      </c>
      <c r="R28" s="12"/>
      <c r="S28" s="12"/>
      <c r="T28" s="12"/>
      <c r="U28" s="12"/>
      <c r="V28" s="12"/>
      <c r="W28" s="12"/>
      <c r="X28" s="12"/>
      <c r="Y28" s="12"/>
      <c r="Z28" s="12"/>
      <c r="AA28" s="12"/>
      <c r="AB28" s="12"/>
      <c r="AC28" s="12"/>
      <c r="AD28" s="12"/>
      <c r="AE28" s="12"/>
      <c r="AF28" s="12"/>
      <c r="AG28" s="12"/>
      <c r="AH28" s="12"/>
    </row>
    <row r="29" spans="1:34" ht="22.5">
      <c r="A29" s="55"/>
      <c r="B29" s="54" t="str">
        <f ca="1">OFFSET(L!$C$1,MATCH("Declaration"&amp;ADDRESS(ROW(),COLUMN(),4),L!$A:$A,0)-1,SL,,)&amp;P29</f>
        <v>Tungsten  (*)</v>
      </c>
      <c r="C29" s="49"/>
      <c r="D29" s="342" t="s">
        <v>905</v>
      </c>
      <c r="E29" s="343"/>
      <c r="F29" s="15"/>
      <c r="G29" s="344"/>
      <c r="H29" s="345"/>
      <c r="I29" s="345"/>
      <c r="J29" s="346"/>
      <c r="K29" s="50"/>
      <c r="L29" s="154"/>
      <c r="M29" s="142"/>
      <c r="N29" s="142"/>
      <c r="O29" s="142"/>
      <c r="P29" s="156" t="s">
        <v>927</v>
      </c>
      <c r="R29" s="12"/>
      <c r="S29" s="12"/>
      <c r="T29" s="12"/>
      <c r="U29" s="12"/>
      <c r="V29" s="12"/>
      <c r="W29" s="12"/>
      <c r="X29" s="12"/>
      <c r="Y29" s="12"/>
      <c r="Z29" s="12"/>
      <c r="AA29" s="12"/>
      <c r="AB29" s="12"/>
      <c r="AC29" s="12"/>
      <c r="AD29" s="12"/>
      <c r="AE29" s="12"/>
      <c r="AF29" s="12"/>
      <c r="AG29" s="12"/>
      <c r="AH29" s="12"/>
    </row>
    <row r="30" spans="1:34" ht="18">
      <c r="A30" s="55"/>
      <c r="B30" s="60"/>
      <c r="C30" s="13"/>
      <c r="D30" s="60"/>
      <c r="E30" s="60"/>
      <c r="F30" s="27"/>
      <c r="G30" s="60"/>
      <c r="H30" s="168"/>
      <c r="I30" s="168"/>
      <c r="J30" s="168"/>
      <c r="K30" s="50"/>
      <c r="L30" s="148"/>
      <c r="M30" s="142"/>
      <c r="N30" s="142"/>
      <c r="O30" s="142"/>
      <c r="R30" s="12"/>
      <c r="S30" s="12"/>
      <c r="T30" s="12"/>
      <c r="U30" s="12"/>
      <c r="V30" s="12"/>
      <c r="W30" s="12"/>
      <c r="X30" s="12"/>
      <c r="Y30" s="12"/>
      <c r="Z30" s="12"/>
      <c r="AA30" s="12"/>
      <c r="AB30" s="12"/>
      <c r="AC30" s="12"/>
      <c r="AD30" s="12"/>
      <c r="AE30" s="12"/>
      <c r="AF30" s="12"/>
      <c r="AG30" s="12"/>
      <c r="AH30" s="12"/>
    </row>
    <row r="31" spans="1:34" ht="50.45" customHeight="1">
      <c r="A31" s="55"/>
      <c r="B31" s="58" t="str">
        <f ca="1">OFFSET(L!$C$1,MATCH("Declaration"&amp;ADDRESS(ROW(),COLUMN(),4),L!$A:$A,0)-1,SL,,)</f>
        <v>2) Is the 3TG necessary to the production of your company’s products and contained in the finished product that your company manufactures or contracts to manufacture?  (*)</v>
      </c>
      <c r="C31" s="13"/>
      <c r="D31" s="340" t="str">
        <f ca="1">D25</f>
        <v>Answer</v>
      </c>
      <c r="E31" s="340"/>
      <c r="F31" s="21"/>
      <c r="G31" s="58" t="str">
        <f ca="1">G25</f>
        <v>Comments</v>
      </c>
      <c r="H31" s="58"/>
      <c r="I31" s="58"/>
      <c r="J31" s="103"/>
      <c r="K31" s="50"/>
      <c r="L31" s="148" t="s">
        <v>2437</v>
      </c>
      <c r="M31" s="142"/>
      <c r="N31" s="142"/>
      <c r="O31" s="143"/>
      <c r="P31" s="12"/>
      <c r="Q31" s="12"/>
      <c r="R31" s="12"/>
      <c r="S31" s="12"/>
      <c r="T31" s="12"/>
      <c r="U31" s="12"/>
      <c r="V31" s="12"/>
      <c r="W31" s="12"/>
      <c r="X31" s="12"/>
      <c r="Y31" s="12"/>
      <c r="Z31" s="12"/>
      <c r="AA31" s="12"/>
      <c r="AB31" s="12"/>
      <c r="AC31" s="12"/>
      <c r="AD31" s="12"/>
      <c r="AE31" s="12"/>
      <c r="AF31" s="12"/>
      <c r="AG31" s="12"/>
      <c r="AH31" s="12"/>
    </row>
    <row r="32" spans="1:34" ht="22.5">
      <c r="A32" s="55"/>
      <c r="B32" s="54" t="str">
        <f ca="1">B26</f>
        <v>Tantalum  (*)</v>
      </c>
      <c r="C32" s="13"/>
      <c r="D32" s="342" t="s">
        <v>905</v>
      </c>
      <c r="E32" s="343"/>
      <c r="F32" s="61"/>
      <c r="G32" s="344"/>
      <c r="H32" s="345"/>
      <c r="I32" s="345"/>
      <c r="J32" s="346"/>
      <c r="K32" s="50"/>
      <c r="L32" s="154"/>
      <c r="M32" s="144"/>
      <c r="N32" s="142"/>
      <c r="O32" s="143"/>
      <c r="Q32" s="12"/>
      <c r="R32" s="12"/>
      <c r="S32" s="12"/>
      <c r="T32" s="12"/>
      <c r="U32" s="12"/>
      <c r="V32" s="12"/>
      <c r="W32" s="12"/>
      <c r="X32" s="12"/>
      <c r="Y32" s="12"/>
      <c r="Z32" s="12"/>
      <c r="AA32" s="12"/>
      <c r="AB32" s="12"/>
      <c r="AC32" s="12"/>
      <c r="AD32" s="12"/>
      <c r="AE32" s="12"/>
      <c r="AF32" s="12"/>
      <c r="AG32" s="12"/>
      <c r="AH32" s="12"/>
    </row>
    <row r="33" spans="1:34" ht="22.5">
      <c r="A33" s="55"/>
      <c r="B33" s="54" t="str">
        <f ca="1">B27</f>
        <v>Tin  (*)</v>
      </c>
      <c r="C33" s="13"/>
      <c r="D33" s="342" t="s">
        <v>904</v>
      </c>
      <c r="E33" s="343"/>
      <c r="F33" s="61"/>
      <c r="G33" s="344" t="s">
        <v>5002</v>
      </c>
      <c r="H33" s="345"/>
      <c r="I33" s="345"/>
      <c r="J33" s="346"/>
      <c r="K33" s="50"/>
      <c r="L33" s="154"/>
      <c r="M33" s="142"/>
      <c r="N33" s="142"/>
      <c r="O33" s="143"/>
      <c r="Q33" s="12"/>
      <c r="R33" s="12"/>
      <c r="S33" s="12"/>
      <c r="T33" s="12"/>
      <c r="U33" s="12"/>
      <c r="V33" s="12"/>
      <c r="W33" s="12"/>
      <c r="X33" s="12"/>
      <c r="Y33" s="12"/>
      <c r="Z33" s="12"/>
      <c r="AA33" s="12"/>
      <c r="AB33" s="12"/>
      <c r="AC33" s="12"/>
      <c r="AD33" s="12"/>
      <c r="AE33" s="12"/>
      <c r="AF33" s="12"/>
      <c r="AG33" s="12"/>
      <c r="AH33" s="12"/>
    </row>
    <row r="34" spans="1:34" ht="22.5">
      <c r="A34" s="55"/>
      <c r="B34" s="54" t="str">
        <f ca="1">B28</f>
        <v>Gold  (*)</v>
      </c>
      <c r="C34" s="13"/>
      <c r="D34" s="342" t="s">
        <v>905</v>
      </c>
      <c r="E34" s="343"/>
      <c r="F34" s="61"/>
      <c r="G34" s="344"/>
      <c r="H34" s="345"/>
      <c r="I34" s="345"/>
      <c r="J34" s="346"/>
      <c r="K34" s="50"/>
      <c r="L34" s="154"/>
      <c r="M34" s="142"/>
      <c r="N34" s="142"/>
      <c r="O34" s="143"/>
      <c r="Q34" s="12"/>
      <c r="R34" s="12"/>
      <c r="S34" s="12"/>
      <c r="T34" s="12"/>
      <c r="U34" s="12"/>
      <c r="V34" s="12"/>
      <c r="W34" s="12"/>
      <c r="X34" s="12"/>
      <c r="Y34" s="12"/>
      <c r="Z34" s="12"/>
      <c r="AA34" s="12"/>
      <c r="AB34" s="12"/>
      <c r="AC34" s="12"/>
      <c r="AD34" s="12"/>
      <c r="AE34" s="12"/>
      <c r="AF34" s="12"/>
      <c r="AG34" s="12"/>
      <c r="AH34" s="12"/>
    </row>
    <row r="35" spans="1:34" ht="22.5">
      <c r="A35" s="55"/>
      <c r="B35" s="54" t="str">
        <f ca="1">B29</f>
        <v>Tungsten  (*)</v>
      </c>
      <c r="C35" s="13"/>
      <c r="D35" s="342" t="s">
        <v>905</v>
      </c>
      <c r="E35" s="343"/>
      <c r="F35" s="61"/>
      <c r="G35" s="344"/>
      <c r="H35" s="345"/>
      <c r="I35" s="345"/>
      <c r="J35" s="346"/>
      <c r="K35" s="50"/>
      <c r="L35" s="154"/>
      <c r="M35" s="142"/>
      <c r="N35" s="142"/>
      <c r="O35" s="143"/>
      <c r="Q35" s="12"/>
      <c r="R35" s="12"/>
      <c r="S35" s="12"/>
      <c r="T35" s="12"/>
      <c r="U35" s="12"/>
      <c r="V35" s="12"/>
      <c r="W35" s="12"/>
      <c r="X35" s="12"/>
      <c r="Y35" s="12"/>
      <c r="Z35" s="12"/>
      <c r="AA35" s="12"/>
      <c r="AB35" s="12"/>
      <c r="AC35" s="12"/>
      <c r="AD35" s="12"/>
      <c r="AE35" s="12"/>
      <c r="AF35" s="12"/>
      <c r="AG35" s="12"/>
      <c r="AH35" s="12"/>
    </row>
    <row r="36" spans="1:34" ht="18">
      <c r="A36" s="55"/>
      <c r="B36" s="27"/>
      <c r="C36" s="13"/>
      <c r="D36" s="27"/>
      <c r="E36" s="27"/>
      <c r="F36" s="104"/>
      <c r="G36" s="27"/>
      <c r="H36" s="168"/>
      <c r="I36" s="168"/>
      <c r="J36" s="168"/>
      <c r="K36" s="50"/>
      <c r="L36" s="148"/>
      <c r="M36" s="142"/>
      <c r="N36" s="142"/>
      <c r="O36" s="143"/>
      <c r="P36" s="12"/>
      <c r="Q36" s="12"/>
      <c r="R36" s="12"/>
      <c r="S36" s="12"/>
      <c r="T36" s="12"/>
      <c r="U36" s="12"/>
      <c r="V36" s="12"/>
      <c r="W36" s="12"/>
      <c r="X36" s="12"/>
      <c r="Y36" s="12"/>
      <c r="Z36" s="12"/>
      <c r="AA36" s="12"/>
      <c r="AB36" s="12"/>
      <c r="AC36" s="12"/>
      <c r="AD36" s="12"/>
      <c r="AE36" s="12"/>
      <c r="AF36" s="12"/>
      <c r="AG36" s="12"/>
      <c r="AH36" s="12"/>
    </row>
    <row r="37" spans="1:34" ht="43.5" customHeight="1">
      <c r="A37" s="55"/>
      <c r="B37" s="58" t="str">
        <f ca="1">OFFSET(L!$C$1,MATCH("Declaration"&amp;ADDRESS(ROW(),COLUMN(),4),L!$A:$A,0)-1,SL,,)&amp;Q$37</f>
        <v>3) Do any of the smelters in your supply chain source the 3TG from the covered countries? (SEC term, see definitions tab) (*)</v>
      </c>
      <c r="C37" s="13"/>
      <c r="D37" s="340" t="str">
        <f ca="1">D25</f>
        <v>Answer</v>
      </c>
      <c r="E37" s="340"/>
      <c r="F37" s="21"/>
      <c r="G37" s="58" t="str">
        <f ca="1">G25</f>
        <v>Comments</v>
      </c>
      <c r="H37" s="384"/>
      <c r="I37" s="384"/>
      <c r="J37" s="384"/>
      <c r="K37" s="50"/>
      <c r="L37" s="148" t="s">
        <v>2437</v>
      </c>
      <c r="M37" s="142"/>
      <c r="N37" s="142"/>
      <c r="O37" s="143"/>
      <c r="P37" s="59">
        <f ca="1">COUNTIF(D$25:D$35,"No")</f>
        <v>6</v>
      </c>
      <c r="Q37" s="59" t="str">
        <f ca="1">IF(P37=8,""," (*)")</f>
        <v xml:space="preserve"> (*)</v>
      </c>
      <c r="R37" s="12"/>
      <c r="S37" s="12"/>
      <c r="T37" s="12"/>
      <c r="U37" s="12"/>
      <c r="V37" s="12"/>
      <c r="W37" s="12"/>
      <c r="X37" s="12"/>
      <c r="Y37" s="12"/>
      <c r="Z37" s="12"/>
      <c r="AA37" s="12"/>
      <c r="AB37" s="12"/>
      <c r="AC37" s="12"/>
      <c r="AD37" s="12"/>
      <c r="AE37" s="12"/>
      <c r="AF37" s="12"/>
      <c r="AG37" s="12"/>
      <c r="AH37" s="12"/>
    </row>
    <row r="38" spans="1:34" ht="22.5">
      <c r="A38" s="55"/>
      <c r="B38" s="54" t="str">
        <f ca="1">OFFSET(L!$C$1,MATCH("Declaration"&amp;ADDRESS(ROW(),COLUMN(),4),L!$A:$A,0)-1,SL,,)&amp;P38</f>
        <v xml:space="preserve">Tantalum  </v>
      </c>
      <c r="C38" s="13"/>
      <c r="D38" s="342"/>
      <c r="E38" s="343"/>
      <c r="F38" s="61"/>
      <c r="G38" s="344"/>
      <c r="H38" s="345"/>
      <c r="I38" s="345"/>
      <c r="J38" s="346"/>
      <c r="K38" s="50"/>
      <c r="L38" s="154"/>
      <c r="M38" s="144"/>
      <c r="N38" s="142"/>
      <c r="O38" s="143"/>
      <c r="P38" s="156" t="str">
        <f>IF(AND(D26="No",D32="No"),"","(*)")</f>
        <v/>
      </c>
      <c r="Q38" s="12"/>
      <c r="R38" s="12"/>
      <c r="S38" s="12"/>
      <c r="T38" s="12"/>
      <c r="U38" s="12"/>
      <c r="V38" s="12"/>
      <c r="W38" s="12"/>
      <c r="X38" s="12"/>
      <c r="Y38" s="12"/>
      <c r="Z38" s="12"/>
      <c r="AA38" s="12"/>
      <c r="AB38" s="12"/>
      <c r="AC38" s="12"/>
      <c r="AD38" s="12"/>
      <c r="AE38" s="12"/>
      <c r="AF38" s="12"/>
      <c r="AG38" s="12"/>
      <c r="AH38" s="12"/>
    </row>
    <row r="39" spans="1:34" ht="22.5">
      <c r="A39" s="55"/>
      <c r="B39" s="54" t="str">
        <f ca="1">OFFSET(L!$C$1,MATCH("Declaration"&amp;ADDRESS(ROW(),COLUMN(),4),L!$A:$A,0)-1,SL,,)&amp;P39</f>
        <v>Tin  (*)</v>
      </c>
      <c r="C39" s="13"/>
      <c r="D39" s="342" t="s">
        <v>906</v>
      </c>
      <c r="E39" s="343"/>
      <c r="F39" s="61"/>
      <c r="G39" s="344"/>
      <c r="H39" s="345"/>
      <c r="I39" s="345"/>
      <c r="J39" s="346"/>
      <c r="K39" s="50"/>
      <c r="L39" s="154"/>
      <c r="M39" s="142"/>
      <c r="N39" s="142"/>
      <c r="O39" s="143"/>
      <c r="P39" s="156" t="str">
        <f>IF(AND(D27="No",D33="No"),"","(*)")</f>
        <v>(*)</v>
      </c>
      <c r="Q39" s="12"/>
      <c r="R39" s="12"/>
      <c r="S39" s="12"/>
      <c r="T39" s="12"/>
      <c r="U39" s="12"/>
      <c r="V39" s="12"/>
      <c r="W39" s="12"/>
      <c r="X39" s="12"/>
      <c r="Y39" s="12"/>
      <c r="Z39" s="12"/>
      <c r="AA39" s="12"/>
      <c r="AB39" s="12"/>
      <c r="AC39" s="12"/>
      <c r="AD39" s="12"/>
      <c r="AE39" s="12"/>
      <c r="AF39" s="12"/>
      <c r="AG39" s="12"/>
      <c r="AH39" s="12"/>
    </row>
    <row r="40" spans="1:34" ht="22.5">
      <c r="A40" s="55"/>
      <c r="B40" s="54" t="str">
        <f ca="1">OFFSET(L!$C$1,MATCH("Declaration"&amp;ADDRESS(ROW(),COLUMN(),4),L!$A:$A,0)-1,SL,,)&amp;P40</f>
        <v xml:space="preserve">Gold  </v>
      </c>
      <c r="C40" s="13"/>
      <c r="D40" s="342"/>
      <c r="E40" s="343"/>
      <c r="F40" s="61"/>
      <c r="G40" s="344"/>
      <c r="H40" s="345"/>
      <c r="I40" s="345"/>
      <c r="J40" s="346"/>
      <c r="K40" s="50"/>
      <c r="L40" s="154"/>
      <c r="M40" s="142"/>
      <c r="N40" s="142"/>
      <c r="O40" s="143"/>
      <c r="P40" s="156" t="str">
        <f>IF(AND(D28="No",D34="No"),"","(*)")</f>
        <v/>
      </c>
      <c r="Q40" s="12"/>
      <c r="R40" s="12"/>
      <c r="S40" s="12"/>
      <c r="T40" s="12"/>
      <c r="U40" s="12"/>
      <c r="V40" s="12"/>
      <c r="W40" s="12"/>
      <c r="X40" s="12"/>
      <c r="Y40" s="12"/>
      <c r="Z40" s="12"/>
      <c r="AA40" s="12"/>
      <c r="AB40" s="12"/>
      <c r="AC40" s="12"/>
      <c r="AD40" s="12"/>
      <c r="AE40" s="12"/>
      <c r="AF40" s="12"/>
      <c r="AG40" s="12"/>
      <c r="AH40" s="12"/>
    </row>
    <row r="41" spans="1:34" ht="22.5">
      <c r="A41" s="55"/>
      <c r="B41" s="54" t="str">
        <f ca="1">OFFSET(L!$C$1,MATCH("Declaration"&amp;ADDRESS(ROW(),COLUMN(),4),L!$A:$A,0)-1,SL,,)&amp;P41</f>
        <v xml:space="preserve">Tungsten  </v>
      </c>
      <c r="C41" s="13"/>
      <c r="D41" s="342"/>
      <c r="E41" s="343"/>
      <c r="F41" s="61"/>
      <c r="G41" s="344"/>
      <c r="H41" s="345"/>
      <c r="I41" s="345"/>
      <c r="J41" s="346"/>
      <c r="K41" s="50"/>
      <c r="L41" s="154"/>
      <c r="M41" s="142"/>
      <c r="N41" s="142"/>
      <c r="O41" s="143"/>
      <c r="P41" s="156" t="str">
        <f>IF(AND(D29="No",D35="No"),"","(*)")</f>
        <v/>
      </c>
      <c r="Q41" s="12"/>
      <c r="R41" s="12"/>
      <c r="S41" s="12"/>
      <c r="T41" s="12"/>
      <c r="U41" s="12"/>
      <c r="V41" s="12"/>
      <c r="W41" s="12"/>
      <c r="X41" s="12"/>
      <c r="Y41" s="12"/>
      <c r="Z41" s="12"/>
      <c r="AA41" s="12"/>
      <c r="AB41" s="12"/>
      <c r="AC41" s="12"/>
      <c r="AD41" s="12"/>
      <c r="AE41" s="12"/>
      <c r="AF41" s="12"/>
      <c r="AG41" s="12"/>
      <c r="AH41" s="12"/>
    </row>
    <row r="42" spans="1:34" ht="18">
      <c r="A42" s="55"/>
      <c r="B42" s="27"/>
      <c r="C42" s="13"/>
      <c r="D42" s="27"/>
      <c r="E42" s="27"/>
      <c r="F42" s="104"/>
      <c r="G42" s="27"/>
      <c r="H42" s="168"/>
      <c r="I42" s="168"/>
      <c r="J42" s="168"/>
      <c r="K42" s="50"/>
      <c r="L42" s="148"/>
      <c r="M42" s="142"/>
      <c r="N42" s="142"/>
      <c r="O42" s="143"/>
      <c r="Q42" s="12"/>
      <c r="R42" s="12"/>
      <c r="S42" s="12"/>
      <c r="T42" s="12"/>
      <c r="U42" s="12"/>
      <c r="V42" s="12"/>
      <c r="W42" s="12"/>
      <c r="X42" s="12"/>
      <c r="Y42" s="12"/>
      <c r="Z42" s="12"/>
      <c r="AA42" s="12"/>
      <c r="AB42" s="12"/>
      <c r="AC42" s="12"/>
      <c r="AD42" s="12"/>
      <c r="AE42" s="12"/>
      <c r="AF42" s="12"/>
      <c r="AG42" s="12"/>
      <c r="AH42" s="12"/>
    </row>
    <row r="43" spans="1:34" ht="48.6" customHeight="1">
      <c r="A43" s="55"/>
      <c r="B43" s="58" t="str">
        <f ca="1">OFFSET(L!$C$1,MATCH("Declaration"&amp;ADDRESS(ROW(),COLUMN(),4),L!$A:$A,0)-1,SL,,)&amp;Q$37</f>
        <v>4) Does 100 percent of the 3TG (necessary to the functionality or production of your products) originate from recycled or scrap sources?  (*)</v>
      </c>
      <c r="C43" s="13"/>
      <c r="D43" s="340" t="str">
        <f ca="1">D25</f>
        <v>Answer</v>
      </c>
      <c r="E43" s="340"/>
      <c r="F43" s="21"/>
      <c r="G43" s="58" t="str">
        <f ca="1">G25</f>
        <v>Comments</v>
      </c>
      <c r="H43" s="58"/>
      <c r="I43" s="58"/>
      <c r="J43" s="103"/>
      <c r="K43" s="50"/>
      <c r="L43" s="148" t="s">
        <v>2436</v>
      </c>
      <c r="M43" s="142"/>
      <c r="N43" s="142"/>
      <c r="O43" s="143"/>
      <c r="P43" s="12"/>
      <c r="Q43" s="12"/>
      <c r="R43" s="12"/>
      <c r="S43" s="12"/>
      <c r="T43" s="12"/>
      <c r="U43" s="12"/>
      <c r="V43" s="12"/>
      <c r="W43" s="12"/>
      <c r="X43" s="12"/>
      <c r="Y43" s="12"/>
      <c r="Z43" s="12"/>
      <c r="AA43" s="12"/>
      <c r="AB43" s="12"/>
      <c r="AC43" s="12"/>
      <c r="AD43" s="12"/>
      <c r="AE43" s="12"/>
      <c r="AF43" s="12"/>
      <c r="AG43" s="12"/>
      <c r="AH43" s="12"/>
    </row>
    <row r="44" spans="1:34" ht="22.5">
      <c r="A44" s="55"/>
      <c r="B44" s="54" t="str">
        <f ca="1">B38</f>
        <v xml:space="preserve">Tantalum  </v>
      </c>
      <c r="C44" s="13"/>
      <c r="D44" s="342"/>
      <c r="E44" s="343"/>
      <c r="F44" s="61"/>
      <c r="G44" s="344"/>
      <c r="H44" s="345"/>
      <c r="I44" s="345"/>
      <c r="J44" s="346"/>
      <c r="K44" s="50"/>
      <c r="L44" s="154"/>
      <c r="M44" s="144"/>
      <c r="N44" s="142"/>
      <c r="O44" s="143"/>
      <c r="P44" s="12"/>
      <c r="Q44" s="12"/>
      <c r="R44" s="12"/>
      <c r="S44" s="12"/>
      <c r="T44" s="12"/>
      <c r="U44" s="12"/>
      <c r="V44" s="12"/>
      <c r="W44" s="12"/>
      <c r="X44" s="12"/>
      <c r="Y44" s="12"/>
      <c r="Z44" s="12"/>
      <c r="AA44" s="12"/>
      <c r="AB44" s="12"/>
      <c r="AC44" s="12"/>
      <c r="AD44" s="12"/>
      <c r="AE44" s="12"/>
      <c r="AF44" s="12"/>
      <c r="AG44" s="12"/>
      <c r="AH44" s="12"/>
    </row>
    <row r="45" spans="1:34" ht="22.5">
      <c r="A45" s="55"/>
      <c r="B45" s="54" t="str">
        <f ca="1">B39</f>
        <v>Tin  (*)</v>
      </c>
      <c r="C45" s="13"/>
      <c r="D45" s="342" t="s">
        <v>906</v>
      </c>
      <c r="E45" s="343"/>
      <c r="F45" s="61"/>
      <c r="G45" s="344"/>
      <c r="H45" s="345"/>
      <c r="I45" s="345"/>
      <c r="J45" s="346"/>
      <c r="K45" s="50"/>
      <c r="L45" s="154"/>
      <c r="M45" s="142"/>
      <c r="N45" s="142"/>
      <c r="O45" s="143"/>
      <c r="P45" s="12"/>
      <c r="Q45" s="12"/>
      <c r="R45" s="12"/>
      <c r="S45" s="12"/>
      <c r="T45" s="12"/>
      <c r="U45" s="12"/>
      <c r="V45" s="12"/>
      <c r="W45" s="12"/>
      <c r="X45" s="12"/>
      <c r="Y45" s="12"/>
      <c r="Z45" s="12"/>
      <c r="AA45" s="12"/>
      <c r="AB45" s="12"/>
      <c r="AC45" s="12"/>
      <c r="AD45" s="12"/>
      <c r="AE45" s="12"/>
      <c r="AF45" s="12"/>
      <c r="AG45" s="12"/>
      <c r="AH45" s="12"/>
    </row>
    <row r="46" spans="1:34" ht="22.5">
      <c r="A46" s="55"/>
      <c r="B46" s="54" t="str">
        <f ca="1">B40</f>
        <v xml:space="preserve">Gold  </v>
      </c>
      <c r="C46" s="13"/>
      <c r="D46" s="342"/>
      <c r="E46" s="343"/>
      <c r="F46" s="61"/>
      <c r="G46" s="344"/>
      <c r="H46" s="345"/>
      <c r="I46" s="345"/>
      <c r="J46" s="346"/>
      <c r="K46" s="50"/>
      <c r="L46" s="154"/>
      <c r="M46" s="142"/>
      <c r="N46" s="142"/>
      <c r="O46" s="143"/>
      <c r="P46" s="12"/>
      <c r="Q46" s="12"/>
      <c r="R46" s="12"/>
      <c r="S46" s="12"/>
      <c r="T46" s="12"/>
      <c r="U46" s="12"/>
      <c r="V46" s="12"/>
      <c r="W46" s="12"/>
      <c r="X46" s="12"/>
      <c r="Y46" s="12"/>
      <c r="Z46" s="12"/>
      <c r="AA46" s="12"/>
      <c r="AB46" s="12"/>
      <c r="AC46" s="12"/>
      <c r="AD46" s="12"/>
      <c r="AE46" s="12"/>
      <c r="AF46" s="12"/>
      <c r="AG46" s="12"/>
      <c r="AH46" s="12"/>
    </row>
    <row r="47" spans="1:34" ht="22.5">
      <c r="A47" s="55"/>
      <c r="B47" s="54" t="str">
        <f ca="1">B41</f>
        <v xml:space="preserve">Tungsten  </v>
      </c>
      <c r="C47" s="13"/>
      <c r="D47" s="342"/>
      <c r="E47" s="343"/>
      <c r="F47" s="61"/>
      <c r="G47" s="344"/>
      <c r="H47" s="345"/>
      <c r="I47" s="345"/>
      <c r="J47" s="346"/>
      <c r="K47" s="50"/>
      <c r="L47" s="154"/>
      <c r="M47" s="142"/>
      <c r="N47" s="142"/>
      <c r="O47" s="143"/>
      <c r="P47" s="12"/>
      <c r="Q47" s="12"/>
      <c r="R47" s="12"/>
      <c r="S47" s="12"/>
      <c r="T47" s="12"/>
      <c r="U47" s="12"/>
      <c r="V47" s="12"/>
      <c r="W47" s="12"/>
      <c r="X47" s="12"/>
      <c r="Y47" s="12"/>
      <c r="Z47" s="12"/>
      <c r="AA47" s="12"/>
      <c r="AB47" s="12"/>
      <c r="AC47" s="12"/>
      <c r="AD47" s="12"/>
      <c r="AE47" s="12"/>
      <c r="AF47" s="12"/>
      <c r="AG47" s="12"/>
      <c r="AH47" s="12"/>
    </row>
    <row r="48" spans="1:34" ht="18">
      <c r="A48" s="55"/>
      <c r="B48" s="27"/>
      <c r="C48" s="13"/>
      <c r="D48" s="27"/>
      <c r="E48" s="27"/>
      <c r="F48" s="104"/>
      <c r="G48" s="27"/>
      <c r="H48" s="168"/>
      <c r="I48" s="168"/>
      <c r="J48" s="168"/>
      <c r="K48" s="50"/>
      <c r="L48" s="148"/>
      <c r="M48" s="142"/>
      <c r="N48" s="142"/>
      <c r="O48" s="143"/>
      <c r="P48" s="12"/>
      <c r="Q48" s="12"/>
      <c r="R48" s="12"/>
      <c r="S48" s="12"/>
      <c r="T48" s="12"/>
      <c r="U48" s="12"/>
      <c r="V48" s="12"/>
      <c r="W48" s="12"/>
      <c r="X48" s="12"/>
      <c r="Y48" s="12"/>
      <c r="Z48" s="12"/>
      <c r="AA48" s="12"/>
      <c r="AB48" s="12"/>
      <c r="AC48" s="12"/>
      <c r="AD48" s="12"/>
      <c r="AE48" s="12"/>
      <c r="AF48" s="12"/>
      <c r="AG48" s="12"/>
      <c r="AH48" s="12"/>
    </row>
    <row r="49" spans="1:34" ht="53.45" customHeight="1">
      <c r="A49" s="55"/>
      <c r="B49" s="178" t="str">
        <f ca="1">OFFSET(L!$C$1,MATCH("Declaration"&amp;ADDRESS(ROW(),COLUMN(),4),L!$A:$A,0)-1,SL,,)&amp;Q$37</f>
        <v>5) Have you received data/information for each 3TG from all relevant suppliers? (*)</v>
      </c>
      <c r="C49" s="13"/>
      <c r="D49" s="340" t="str">
        <f ca="1">D25</f>
        <v>Answer</v>
      </c>
      <c r="E49" s="340"/>
      <c r="F49" s="21"/>
      <c r="G49" s="58" t="str">
        <f ca="1">G25</f>
        <v>Comments</v>
      </c>
      <c r="H49" s="169"/>
      <c r="I49" s="169"/>
      <c r="J49" s="169"/>
      <c r="K49" s="50"/>
      <c r="L49" s="148" t="s">
        <v>2437</v>
      </c>
      <c r="M49" s="142"/>
      <c r="N49" s="142"/>
      <c r="O49" s="143"/>
      <c r="P49" s="12"/>
      <c r="Q49" s="12"/>
      <c r="R49" s="12"/>
      <c r="S49" s="12"/>
      <c r="T49" s="12"/>
      <c r="U49" s="12"/>
      <c r="V49" s="12"/>
      <c r="W49" s="12"/>
      <c r="X49" s="12"/>
      <c r="Y49" s="12"/>
      <c r="Z49" s="12"/>
      <c r="AA49" s="12"/>
      <c r="AB49" s="12"/>
      <c r="AC49" s="12"/>
      <c r="AD49" s="12"/>
      <c r="AE49" s="12"/>
      <c r="AF49" s="12"/>
      <c r="AG49" s="12"/>
      <c r="AH49" s="12"/>
    </row>
    <row r="50" spans="1:34" ht="22.5">
      <c r="A50" s="55"/>
      <c r="B50" s="54" t="str">
        <f ca="1">B38</f>
        <v xml:space="preserve">Tantalum  </v>
      </c>
      <c r="C50" s="49"/>
      <c r="D50" s="342"/>
      <c r="E50" s="343"/>
      <c r="F50" s="61"/>
      <c r="G50" s="344"/>
      <c r="H50" s="345"/>
      <c r="I50" s="345"/>
      <c r="J50" s="346"/>
      <c r="K50" s="50"/>
      <c r="L50" s="154"/>
      <c r="M50" s="144"/>
      <c r="N50" s="142"/>
      <c r="O50" s="143"/>
      <c r="P50" s="12"/>
      <c r="Q50" s="12"/>
      <c r="R50" s="12"/>
      <c r="S50" s="12"/>
      <c r="T50" s="12"/>
      <c r="U50" s="12"/>
      <c r="V50" s="12"/>
      <c r="W50" s="12"/>
      <c r="X50" s="12"/>
      <c r="Y50" s="12"/>
      <c r="Z50" s="12"/>
      <c r="AA50" s="12"/>
      <c r="AB50" s="12"/>
      <c r="AC50" s="12"/>
      <c r="AD50" s="12"/>
      <c r="AE50" s="12"/>
      <c r="AF50" s="12"/>
      <c r="AG50" s="12"/>
      <c r="AH50" s="12"/>
    </row>
    <row r="51" spans="1:34" ht="22.5">
      <c r="A51" s="55"/>
      <c r="B51" s="54" t="str">
        <f ca="1">B39</f>
        <v>Tin  (*)</v>
      </c>
      <c r="C51" s="49"/>
      <c r="D51" s="342" t="s">
        <v>911</v>
      </c>
      <c r="E51" s="343"/>
      <c r="F51" s="61"/>
      <c r="G51" s="344"/>
      <c r="H51" s="345"/>
      <c r="I51" s="345"/>
      <c r="J51" s="346"/>
      <c r="K51" s="50"/>
      <c r="L51" s="154"/>
      <c r="M51" s="142"/>
      <c r="N51" s="142"/>
      <c r="O51" s="143"/>
      <c r="P51" s="12"/>
      <c r="Q51" s="12"/>
      <c r="R51" s="12"/>
      <c r="S51" s="12"/>
      <c r="T51" s="12"/>
      <c r="U51" s="12"/>
      <c r="V51" s="12"/>
      <c r="W51" s="12"/>
      <c r="X51" s="12"/>
      <c r="Y51" s="12"/>
      <c r="Z51" s="12"/>
      <c r="AA51" s="12"/>
      <c r="AB51" s="12"/>
      <c r="AC51" s="12"/>
      <c r="AD51" s="12"/>
      <c r="AE51" s="12"/>
      <c r="AF51" s="12"/>
      <c r="AG51" s="12"/>
      <c r="AH51" s="12"/>
    </row>
    <row r="52" spans="1:34" ht="22.5">
      <c r="A52" s="55"/>
      <c r="B52" s="54" t="str">
        <f ca="1">B40</f>
        <v xml:space="preserve">Gold  </v>
      </c>
      <c r="C52" s="49"/>
      <c r="D52" s="342"/>
      <c r="E52" s="343"/>
      <c r="F52" s="61"/>
      <c r="G52" s="344"/>
      <c r="H52" s="345"/>
      <c r="I52" s="345"/>
      <c r="J52" s="346"/>
      <c r="K52" s="50"/>
      <c r="L52" s="154"/>
      <c r="M52" s="142"/>
      <c r="N52" s="142"/>
      <c r="O52" s="143"/>
      <c r="P52" s="12"/>
      <c r="Q52" s="12"/>
      <c r="R52" s="12"/>
      <c r="S52" s="12"/>
      <c r="T52" s="12"/>
      <c r="U52" s="12"/>
      <c r="V52" s="12"/>
      <c r="W52" s="12"/>
      <c r="X52" s="12"/>
      <c r="Y52" s="12"/>
      <c r="Z52" s="12"/>
      <c r="AA52" s="12"/>
      <c r="AB52" s="12"/>
      <c r="AC52" s="12"/>
      <c r="AD52" s="12"/>
      <c r="AE52" s="12"/>
      <c r="AF52" s="12"/>
      <c r="AG52" s="12"/>
      <c r="AH52" s="12"/>
    </row>
    <row r="53" spans="1:34" ht="22.5">
      <c r="A53" s="55"/>
      <c r="B53" s="54" t="str">
        <f ca="1">B41</f>
        <v xml:space="preserve">Tungsten  </v>
      </c>
      <c r="C53" s="49"/>
      <c r="D53" s="342"/>
      <c r="E53" s="343"/>
      <c r="F53" s="61"/>
      <c r="G53" s="344"/>
      <c r="H53" s="345"/>
      <c r="I53" s="345"/>
      <c r="J53" s="346"/>
      <c r="K53" s="50"/>
      <c r="L53" s="154"/>
      <c r="M53" s="142"/>
      <c r="N53" s="142"/>
      <c r="O53" s="143"/>
      <c r="P53" s="12"/>
      <c r="Q53" s="12"/>
      <c r="R53" s="12"/>
      <c r="S53" s="12"/>
      <c r="T53" s="12"/>
      <c r="U53" s="12"/>
      <c r="V53" s="12"/>
      <c r="W53" s="12"/>
      <c r="X53" s="12"/>
      <c r="Y53" s="12"/>
      <c r="Z53" s="12"/>
      <c r="AA53" s="12"/>
      <c r="AB53" s="12"/>
      <c r="AC53" s="12"/>
      <c r="AD53" s="12"/>
      <c r="AE53" s="12"/>
      <c r="AF53" s="12"/>
      <c r="AG53" s="12"/>
      <c r="AH53" s="12"/>
    </row>
    <row r="54" spans="1:34" ht="15.75">
      <c r="A54" s="55"/>
      <c r="B54" s="60"/>
      <c r="C54" s="13"/>
      <c r="D54" s="105"/>
      <c r="E54" s="105"/>
      <c r="F54" s="104"/>
      <c r="G54" s="106"/>
      <c r="H54" s="106"/>
      <c r="I54" s="106"/>
      <c r="J54" s="106"/>
      <c r="K54" s="50"/>
      <c r="L54" s="148"/>
      <c r="M54" s="149"/>
      <c r="N54" s="142"/>
      <c r="O54" s="143"/>
      <c r="P54" s="12"/>
      <c r="Q54" s="12"/>
      <c r="R54" s="12"/>
      <c r="S54" s="12"/>
      <c r="T54" s="12"/>
      <c r="U54" s="12"/>
      <c r="V54" s="12"/>
      <c r="W54" s="12"/>
      <c r="X54" s="12"/>
      <c r="Y54" s="12"/>
      <c r="Z54" s="12"/>
      <c r="AA54" s="12"/>
      <c r="AB54" s="12"/>
      <c r="AC54" s="12"/>
      <c r="AD54" s="12"/>
      <c r="AE54" s="12"/>
      <c r="AF54" s="12"/>
      <c r="AG54" s="12"/>
      <c r="AH54" s="12"/>
    </row>
    <row r="55" spans="1:34" ht="45.75">
      <c r="A55" s="55"/>
      <c r="B55" s="178" t="str">
        <f ca="1">OFFSET(L!$C$1,MATCH("Declaration"&amp;ADDRESS(ROW(),COLUMN(),4),L!$A:$A,0)-1,SL,,)&amp;Q$37</f>
        <v>6) Have you identified all of the smelters supplying the 3TG to your supply chain?  (*)</v>
      </c>
      <c r="C55" s="13"/>
      <c r="D55" s="340" t="str">
        <f ca="1">D25</f>
        <v>Answer</v>
      </c>
      <c r="E55" s="340"/>
      <c r="F55" s="21"/>
      <c r="G55" s="58" t="str">
        <f ca="1">G25</f>
        <v>Comments</v>
      </c>
      <c r="H55" s="362"/>
      <c r="I55" s="362"/>
      <c r="J55" s="362"/>
      <c r="K55" s="50"/>
      <c r="L55" s="148" t="s">
        <v>2435</v>
      </c>
      <c r="M55" s="149"/>
      <c r="N55" s="142"/>
      <c r="O55" s="143"/>
      <c r="P55" s="12"/>
      <c r="Q55" s="12"/>
      <c r="R55" s="12"/>
      <c r="S55" s="12"/>
      <c r="T55" s="12"/>
      <c r="U55" s="12"/>
      <c r="V55" s="12"/>
      <c r="W55" s="12"/>
      <c r="X55" s="12"/>
      <c r="Y55" s="12"/>
      <c r="Z55" s="12"/>
      <c r="AA55" s="12"/>
      <c r="AB55" s="12"/>
      <c r="AC55" s="12"/>
      <c r="AD55" s="12"/>
      <c r="AE55" s="12"/>
      <c r="AF55" s="12"/>
      <c r="AG55" s="12"/>
      <c r="AH55" s="12"/>
    </row>
    <row r="56" spans="1:34" ht="22.5">
      <c r="A56" s="55"/>
      <c r="B56" s="54" t="str">
        <f ca="1">B38</f>
        <v xml:space="preserve">Tantalum  </v>
      </c>
      <c r="C56" s="13"/>
      <c r="D56" s="342"/>
      <c r="E56" s="343"/>
      <c r="F56" s="61"/>
      <c r="G56" s="344"/>
      <c r="H56" s="345"/>
      <c r="I56" s="345"/>
      <c r="J56" s="346"/>
      <c r="K56" s="50"/>
      <c r="L56" s="154"/>
      <c r="M56" s="144"/>
      <c r="N56" s="142"/>
      <c r="O56" s="143"/>
      <c r="P56" s="12"/>
      <c r="Q56" s="12"/>
      <c r="R56" s="12"/>
      <c r="S56" s="12"/>
      <c r="T56" s="12"/>
      <c r="U56" s="12"/>
      <c r="V56" s="12"/>
      <c r="W56" s="12"/>
      <c r="X56" s="12"/>
      <c r="Y56" s="12"/>
      <c r="Z56" s="12"/>
      <c r="AA56" s="12"/>
      <c r="AB56" s="12"/>
      <c r="AC56" s="12"/>
      <c r="AD56" s="12"/>
      <c r="AE56" s="12"/>
      <c r="AF56" s="12"/>
      <c r="AG56" s="12"/>
      <c r="AH56" s="12"/>
    </row>
    <row r="57" spans="1:34" ht="22.5">
      <c r="A57" s="55"/>
      <c r="B57" s="54" t="str">
        <f ca="1">B39</f>
        <v>Tin  (*)</v>
      </c>
      <c r="C57" s="13"/>
      <c r="D57" s="342" t="s">
        <v>905</v>
      </c>
      <c r="E57" s="343"/>
      <c r="F57" s="61"/>
      <c r="G57" s="344"/>
      <c r="H57" s="345"/>
      <c r="I57" s="345"/>
      <c r="J57" s="346"/>
      <c r="K57" s="50"/>
      <c r="L57" s="154"/>
      <c r="M57" s="142"/>
      <c r="N57" s="142"/>
      <c r="O57" s="143"/>
      <c r="P57" s="12"/>
      <c r="Q57" s="12"/>
      <c r="R57" s="12"/>
      <c r="S57" s="12"/>
      <c r="T57" s="12"/>
      <c r="U57" s="12"/>
      <c r="V57" s="12"/>
      <c r="W57" s="12"/>
      <c r="X57" s="12"/>
      <c r="Y57" s="12"/>
      <c r="Z57" s="12"/>
      <c r="AA57" s="12"/>
      <c r="AB57" s="12"/>
      <c r="AC57" s="12"/>
      <c r="AD57" s="12"/>
      <c r="AE57" s="12"/>
      <c r="AF57" s="12"/>
      <c r="AG57" s="12"/>
      <c r="AH57" s="12"/>
    </row>
    <row r="58" spans="1:34" ht="22.5">
      <c r="A58" s="55"/>
      <c r="B58" s="54" t="str">
        <f ca="1">B40</f>
        <v xml:space="preserve">Gold  </v>
      </c>
      <c r="C58" s="13"/>
      <c r="D58" s="342"/>
      <c r="E58" s="343"/>
      <c r="F58" s="61"/>
      <c r="G58" s="344"/>
      <c r="H58" s="345"/>
      <c r="I58" s="345"/>
      <c r="J58" s="346"/>
      <c r="K58" s="50"/>
      <c r="L58" s="154"/>
      <c r="M58" s="142"/>
      <c r="N58" s="142"/>
      <c r="O58" s="143"/>
      <c r="P58" s="12"/>
      <c r="Q58" s="12"/>
      <c r="R58" s="12"/>
      <c r="S58" s="12"/>
      <c r="T58" s="12"/>
      <c r="U58" s="12"/>
      <c r="V58" s="12"/>
      <c r="W58" s="12"/>
      <c r="X58" s="12"/>
      <c r="Y58" s="12"/>
      <c r="Z58" s="12"/>
      <c r="AA58" s="12"/>
      <c r="AB58" s="12"/>
      <c r="AC58" s="12"/>
      <c r="AD58" s="12"/>
      <c r="AE58" s="12"/>
      <c r="AF58" s="12"/>
      <c r="AG58" s="12"/>
      <c r="AH58" s="12"/>
    </row>
    <row r="59" spans="1:34" ht="22.5">
      <c r="A59" s="55"/>
      <c r="B59" s="54" t="str">
        <f ca="1">B41</f>
        <v xml:space="preserve">Tungsten  </v>
      </c>
      <c r="C59" s="13"/>
      <c r="D59" s="342"/>
      <c r="E59" s="343"/>
      <c r="F59" s="61"/>
      <c r="G59" s="344"/>
      <c r="H59" s="345"/>
      <c r="I59" s="345"/>
      <c r="J59" s="346"/>
      <c r="K59" s="50"/>
      <c r="L59" s="154"/>
      <c r="M59" s="142"/>
      <c r="N59" s="142"/>
      <c r="O59" s="143"/>
      <c r="P59" s="12"/>
      <c r="Q59" s="12"/>
      <c r="R59" s="12"/>
      <c r="S59" s="12"/>
      <c r="T59" s="12"/>
      <c r="U59" s="12"/>
      <c r="V59" s="12"/>
      <c r="W59" s="12"/>
      <c r="X59" s="12"/>
      <c r="Y59" s="12"/>
      <c r="Z59" s="12"/>
      <c r="AA59" s="12"/>
      <c r="AB59" s="12"/>
      <c r="AC59" s="12"/>
      <c r="AD59" s="12"/>
      <c r="AE59" s="12"/>
      <c r="AF59" s="12"/>
      <c r="AG59" s="12"/>
      <c r="AH59" s="12"/>
    </row>
    <row r="60" spans="1:34" ht="15.75">
      <c r="A60" s="55"/>
      <c r="B60" s="27"/>
      <c r="C60" s="13"/>
      <c r="D60" s="107"/>
      <c r="E60" s="107"/>
      <c r="F60" s="104"/>
      <c r="G60" s="108"/>
      <c r="H60" s="108"/>
      <c r="I60" s="108"/>
      <c r="J60" s="108"/>
      <c r="K60" s="50"/>
      <c r="L60" s="148"/>
      <c r="M60" s="149"/>
      <c r="N60" s="142"/>
      <c r="O60" s="143"/>
      <c r="P60" s="12"/>
      <c r="Q60" s="12"/>
      <c r="R60" s="12"/>
      <c r="S60" s="12"/>
      <c r="T60" s="12"/>
      <c r="U60" s="12"/>
      <c r="V60" s="12"/>
      <c r="W60" s="12"/>
      <c r="X60" s="12"/>
      <c r="Y60" s="12"/>
      <c r="Z60" s="12"/>
      <c r="AA60" s="12"/>
      <c r="AB60" s="12"/>
      <c r="AC60" s="12"/>
      <c r="AD60" s="12"/>
      <c r="AE60" s="12"/>
      <c r="AF60" s="12"/>
      <c r="AG60" s="12"/>
      <c r="AH60" s="12"/>
    </row>
    <row r="61" spans="1:34" ht="45.75">
      <c r="A61" s="55"/>
      <c r="B61" s="58" t="str">
        <f ca="1">OFFSET(L!$C$1,MATCH("Declaration"&amp;ADDRESS(ROW(),COLUMN(),4),L!$A:$A,0)-1,SL,,)&amp;Q$37</f>
        <v>7) Has all applicable smelter information received by your company been reported in this declaration?  (*)</v>
      </c>
      <c r="C61" s="13"/>
      <c r="D61" s="340" t="str">
        <f ca="1">D25</f>
        <v>Answer</v>
      </c>
      <c r="E61" s="340"/>
      <c r="F61" s="21"/>
      <c r="G61" s="58" t="str">
        <f ca="1">G25</f>
        <v>Comments</v>
      </c>
      <c r="H61" s="362" t="str">
        <f>IF(Q69="(*)","Click here to enter smelter names","")</f>
        <v/>
      </c>
      <c r="I61" s="362"/>
      <c r="J61" s="362"/>
      <c r="K61" s="50"/>
      <c r="L61" s="148" t="s">
        <v>2435</v>
      </c>
      <c r="M61" s="149"/>
      <c r="N61" s="142"/>
      <c r="O61" s="143"/>
      <c r="P61" s="12"/>
      <c r="Q61" s="12"/>
      <c r="R61" s="12"/>
      <c r="S61" s="12"/>
      <c r="T61" s="12"/>
      <c r="U61" s="12"/>
      <c r="V61" s="12"/>
      <c r="W61" s="12"/>
      <c r="X61" s="12"/>
      <c r="Y61" s="12"/>
      <c r="Z61" s="12"/>
      <c r="AA61" s="12"/>
      <c r="AB61" s="12"/>
      <c r="AC61" s="12"/>
      <c r="AD61" s="12"/>
      <c r="AE61" s="12"/>
      <c r="AF61" s="12"/>
      <c r="AG61" s="12"/>
      <c r="AH61" s="12"/>
    </row>
    <row r="62" spans="1:34" ht="22.5">
      <c r="A62" s="55"/>
      <c r="B62" s="54" t="str">
        <f ca="1">B38</f>
        <v xml:space="preserve">Tantalum  </v>
      </c>
      <c r="C62" s="49"/>
      <c r="D62" s="342"/>
      <c r="E62" s="343"/>
      <c r="F62" s="62"/>
      <c r="G62" s="344"/>
      <c r="H62" s="345"/>
      <c r="I62" s="345"/>
      <c r="J62" s="346"/>
      <c r="K62" s="50"/>
      <c r="L62" s="154"/>
      <c r="M62" s="144"/>
      <c r="N62" s="142"/>
      <c r="O62" s="143"/>
      <c r="P62" s="12"/>
      <c r="Q62" s="12"/>
      <c r="R62" s="12"/>
      <c r="S62" s="12"/>
      <c r="T62" s="12"/>
      <c r="U62" s="12"/>
      <c r="V62" s="12"/>
      <c r="W62" s="12"/>
      <c r="X62" s="12"/>
      <c r="Y62" s="12"/>
      <c r="Z62" s="12"/>
      <c r="AA62" s="12"/>
      <c r="AB62" s="12"/>
      <c r="AC62" s="12"/>
      <c r="AD62" s="12"/>
      <c r="AE62" s="12"/>
      <c r="AF62" s="12"/>
      <c r="AG62" s="12"/>
      <c r="AH62" s="12"/>
    </row>
    <row r="63" spans="1:34" ht="22.5">
      <c r="A63" s="55"/>
      <c r="B63" s="54" t="str">
        <f ca="1">B39</f>
        <v>Tin  (*)</v>
      </c>
      <c r="C63" s="49"/>
      <c r="D63" s="342" t="s">
        <v>905</v>
      </c>
      <c r="E63" s="343"/>
      <c r="F63" s="62"/>
      <c r="G63" s="344"/>
      <c r="H63" s="345"/>
      <c r="I63" s="345"/>
      <c r="J63" s="346"/>
      <c r="K63" s="50"/>
      <c r="L63" s="154"/>
      <c r="M63" s="142"/>
      <c r="N63" s="142"/>
      <c r="O63" s="143"/>
      <c r="P63" s="12"/>
      <c r="Q63" s="12"/>
      <c r="R63" s="12"/>
      <c r="S63" s="12"/>
      <c r="T63" s="12"/>
      <c r="U63" s="12"/>
      <c r="V63" s="12"/>
      <c r="W63" s="12"/>
      <c r="X63" s="12"/>
      <c r="Y63" s="12"/>
      <c r="Z63" s="12"/>
      <c r="AA63" s="12"/>
      <c r="AB63" s="12"/>
      <c r="AC63" s="12"/>
      <c r="AD63" s="12"/>
      <c r="AE63" s="12"/>
      <c r="AF63" s="12"/>
      <c r="AG63" s="12"/>
      <c r="AH63" s="12"/>
    </row>
    <row r="64" spans="1:34" ht="22.5">
      <c r="A64" s="55"/>
      <c r="B64" s="54" t="str">
        <f ca="1">B40</f>
        <v xml:space="preserve">Gold  </v>
      </c>
      <c r="C64" s="49"/>
      <c r="D64" s="342"/>
      <c r="E64" s="343"/>
      <c r="F64" s="62"/>
      <c r="G64" s="344"/>
      <c r="H64" s="345"/>
      <c r="I64" s="345"/>
      <c r="J64" s="346"/>
      <c r="K64" s="50"/>
      <c r="L64" s="154"/>
      <c r="M64" s="142"/>
      <c r="N64" s="142"/>
      <c r="O64" s="143"/>
      <c r="P64" s="12"/>
      <c r="Q64" s="12"/>
      <c r="R64" s="12"/>
      <c r="S64" s="12"/>
      <c r="T64" s="12"/>
      <c r="U64" s="12"/>
      <c r="V64" s="12"/>
      <c r="W64" s="12"/>
      <c r="X64" s="12"/>
      <c r="Y64" s="12"/>
      <c r="Z64" s="12"/>
      <c r="AA64" s="12"/>
      <c r="AB64" s="12"/>
      <c r="AC64" s="12"/>
      <c r="AD64" s="12"/>
      <c r="AE64" s="12"/>
      <c r="AF64" s="12"/>
      <c r="AG64" s="12"/>
      <c r="AH64" s="12"/>
    </row>
    <row r="65" spans="1:34" ht="22.5">
      <c r="A65" s="52"/>
      <c r="B65" s="54" t="str">
        <f ca="1">B41</f>
        <v xml:space="preserve">Tungsten  </v>
      </c>
      <c r="C65" s="63"/>
      <c r="D65" s="342"/>
      <c r="E65" s="343"/>
      <c r="F65" s="64"/>
      <c r="G65" s="344"/>
      <c r="H65" s="345"/>
      <c r="I65" s="345"/>
      <c r="J65" s="346"/>
      <c r="K65" s="53"/>
      <c r="L65" s="155"/>
      <c r="M65" s="142"/>
      <c r="N65" s="142"/>
      <c r="O65" s="143"/>
      <c r="P65" s="12"/>
      <c r="Q65" s="12"/>
      <c r="R65" s="12"/>
      <c r="S65" s="12"/>
      <c r="T65" s="12"/>
      <c r="U65" s="12"/>
      <c r="V65" s="12"/>
      <c r="W65" s="12"/>
      <c r="X65" s="12"/>
      <c r="Y65" s="12"/>
      <c r="Z65" s="12"/>
      <c r="AA65" s="12"/>
      <c r="AB65" s="12"/>
      <c r="AC65" s="12"/>
      <c r="AD65" s="12"/>
      <c r="AE65" s="12"/>
      <c r="AF65" s="12"/>
      <c r="AG65" s="12"/>
      <c r="AH65" s="12"/>
    </row>
    <row r="66" spans="1:34" ht="15">
      <c r="A66" s="55"/>
      <c r="B66" s="20"/>
      <c r="C66" s="20"/>
      <c r="D66" s="20"/>
      <c r="E66" s="20"/>
      <c r="F66" s="20"/>
      <c r="G66" s="100"/>
      <c r="H66" s="100"/>
      <c r="I66" s="100"/>
      <c r="J66" s="100"/>
      <c r="K66" s="50"/>
      <c r="L66" s="151"/>
      <c r="M66" s="142"/>
      <c r="N66" s="142"/>
      <c r="O66" s="143"/>
      <c r="P66" s="12"/>
      <c r="Q66" s="12"/>
      <c r="R66" s="12"/>
      <c r="S66" s="12"/>
      <c r="T66" s="12"/>
      <c r="U66" s="12"/>
      <c r="V66" s="12"/>
      <c r="W66" s="12"/>
      <c r="X66" s="12"/>
      <c r="Y66" s="12"/>
      <c r="Z66" s="12"/>
      <c r="AA66" s="12"/>
      <c r="AB66" s="12"/>
      <c r="AC66" s="12"/>
      <c r="AD66" s="12"/>
      <c r="AE66" s="12"/>
      <c r="AF66" s="12"/>
      <c r="AG66" s="12"/>
      <c r="AH66" s="12"/>
    </row>
    <row r="67" spans="1:34" ht="15">
      <c r="A67" s="55"/>
      <c r="B67" s="386" t="str">
        <f ca="1">OFFSET(L!$C$1,MATCH("Declaration"&amp;ADDRESS(ROW(),COLUMN(),4),L!$A:$A,0)-1,SL,,)</f>
        <v>Answer the Following Questions at a Company Level</v>
      </c>
      <c r="C67" s="386"/>
      <c r="D67" s="386"/>
      <c r="E67" s="386"/>
      <c r="F67" s="386"/>
      <c r="G67" s="386"/>
      <c r="H67" s="386"/>
      <c r="I67" s="386"/>
      <c r="J67" s="386"/>
      <c r="K67" s="50"/>
      <c r="L67" s="151"/>
      <c r="M67" s="142"/>
      <c r="N67" s="142"/>
      <c r="O67" s="143"/>
      <c r="P67" s="12"/>
      <c r="Q67" s="12"/>
      <c r="R67" s="12"/>
      <c r="S67" s="12"/>
      <c r="T67" s="12"/>
      <c r="U67" s="12"/>
      <c r="V67" s="12"/>
      <c r="W67" s="12"/>
      <c r="X67" s="12"/>
      <c r="Y67" s="12"/>
      <c r="Z67" s="12"/>
      <c r="AA67" s="12"/>
      <c r="AB67" s="12"/>
      <c r="AC67" s="12"/>
      <c r="AD67" s="12"/>
      <c r="AE67" s="12"/>
      <c r="AF67" s="12"/>
      <c r="AG67" s="12"/>
      <c r="AH67" s="12"/>
    </row>
    <row r="68" spans="1:34" ht="15.75">
      <c r="A68" s="65"/>
      <c r="B68" s="66" t="str">
        <f ca="1">OFFSET(L!$C$1,MATCH("Declaration"&amp;ADDRESS(ROW(),COLUMN(),4),L!$A:$A,0)-1,SL,,)</f>
        <v>Question</v>
      </c>
      <c r="C68" s="101"/>
      <c r="D68" s="341" t="str">
        <f ca="1">D25</f>
        <v>Answer</v>
      </c>
      <c r="E68" s="341"/>
      <c r="F68" s="67"/>
      <c r="G68" s="341" t="str">
        <f ca="1">G25</f>
        <v>Comments</v>
      </c>
      <c r="H68" s="341" t="e">
        <f>HLOOKUP(SL,LT,$O68,0)</f>
        <v>#NAME?</v>
      </c>
      <c r="I68" s="341" t="e">
        <f>HLOOKUP(SL,LT,$O68,0)</f>
        <v>#NAME?</v>
      </c>
      <c r="J68" s="102"/>
      <c r="K68" s="69"/>
      <c r="L68" s="150"/>
      <c r="M68" s="149"/>
      <c r="N68" s="142"/>
      <c r="O68" s="143"/>
      <c r="P68" s="12"/>
      <c r="Q68" s="12"/>
      <c r="R68" s="12"/>
      <c r="S68" s="12"/>
      <c r="T68" s="12"/>
      <c r="U68" s="12"/>
      <c r="V68" s="12"/>
      <c r="W68" s="12"/>
      <c r="X68" s="12"/>
      <c r="Y68" s="12"/>
      <c r="Z68" s="12"/>
      <c r="AA68" s="12"/>
      <c r="AB68" s="12"/>
      <c r="AC68" s="12"/>
      <c r="AD68" s="12"/>
      <c r="AE68" s="12"/>
      <c r="AF68" s="12"/>
      <c r="AG68" s="12"/>
      <c r="AH68" s="12"/>
    </row>
    <row r="69" spans="1:34" ht="30">
      <c r="A69" s="55"/>
      <c r="B69" s="70" t="str">
        <f ca="1">OFFSET(L!$C$1,MATCH("Declaration"&amp;ADDRESS(ROW(),COLUMN(),4),L!$A:$A,0)-1,SL,,)&amp;$Q$37</f>
        <v>A. Do you have a policy in place that addresses conflict minerals sourcing? (*)</v>
      </c>
      <c r="C69" s="71"/>
      <c r="D69" s="342" t="s">
        <v>905</v>
      </c>
      <c r="E69" s="343"/>
      <c r="F69" s="71"/>
      <c r="G69" s="344"/>
      <c r="H69" s="345"/>
      <c r="I69" s="345"/>
      <c r="J69" s="346"/>
      <c r="K69" s="50"/>
      <c r="L69" s="150" t="s">
        <v>2436</v>
      </c>
      <c r="M69" s="149"/>
      <c r="N69" s="142"/>
      <c r="O69" s="143"/>
      <c r="P69" s="12"/>
      <c r="Q69" s="12"/>
      <c r="R69" s="12"/>
      <c r="S69" s="12"/>
      <c r="T69" s="12"/>
      <c r="U69" s="12"/>
      <c r="V69" s="12"/>
      <c r="W69" s="12"/>
      <c r="X69" s="12"/>
      <c r="Y69" s="12"/>
      <c r="Z69" s="12"/>
      <c r="AA69" s="12"/>
      <c r="AB69" s="12"/>
      <c r="AC69" s="12"/>
      <c r="AD69" s="12"/>
      <c r="AE69" s="12"/>
      <c r="AF69" s="12"/>
      <c r="AG69" s="12"/>
      <c r="AH69" s="12"/>
    </row>
    <row r="70" spans="1:34" ht="15.75">
      <c r="A70" s="55"/>
      <c r="B70" s="72"/>
      <c r="C70" s="15"/>
      <c r="D70" s="1"/>
      <c r="E70" s="1"/>
      <c r="F70" s="15"/>
      <c r="G70" s="391"/>
      <c r="H70" s="391"/>
      <c r="I70" s="391"/>
      <c r="J70" s="391"/>
      <c r="K70" s="50"/>
      <c r="L70" s="150"/>
      <c r="M70" s="149"/>
      <c r="N70" s="142"/>
      <c r="O70" s="143"/>
      <c r="P70" s="12"/>
      <c r="Q70" s="12"/>
      <c r="R70" s="12"/>
      <c r="S70" s="12"/>
      <c r="T70" s="12"/>
      <c r="U70" s="12"/>
      <c r="V70" s="12"/>
      <c r="W70" s="12"/>
      <c r="X70" s="12"/>
      <c r="Y70" s="12"/>
      <c r="Z70" s="12"/>
      <c r="AA70" s="12"/>
      <c r="AB70" s="12"/>
      <c r="AC70" s="12"/>
      <c r="AD70" s="12"/>
      <c r="AE70" s="12"/>
      <c r="AF70" s="12"/>
      <c r="AG70" s="12"/>
      <c r="AH70" s="12"/>
    </row>
    <row r="71" spans="1:34" ht="49.15" customHeight="1">
      <c r="A71" s="55"/>
      <c r="B71" s="70" t="str">
        <f ca="1">OFFSET(L!$C$1,MATCH("Declaration"&amp;ADDRESS(ROW(),COLUMN(),4),L!$A:$A,0)-1,SL,,)&amp;$Q$37</f>
        <v>B. Is your conflict minerals sourcing policy publicly available on your website? (Note – If yes, the user shall specify the URL in the comment field.) (*)</v>
      </c>
      <c r="C71" s="71"/>
      <c r="D71" s="342" t="s">
        <v>905</v>
      </c>
      <c r="E71" s="343"/>
      <c r="F71" s="71"/>
      <c r="G71" s="387"/>
      <c r="H71" s="388"/>
      <c r="I71" s="388"/>
      <c r="J71" s="389"/>
      <c r="K71" s="50"/>
      <c r="L71" s="150" t="s">
        <v>2437</v>
      </c>
      <c r="M71" s="149"/>
      <c r="N71" s="142"/>
      <c r="O71" s="143"/>
      <c r="P71" s="12"/>
      <c r="Q71" s="12"/>
      <c r="R71" s="12"/>
      <c r="S71" s="12"/>
      <c r="T71" s="12"/>
      <c r="U71" s="12"/>
      <c r="V71" s="12"/>
      <c r="W71" s="12"/>
      <c r="X71" s="12"/>
      <c r="Y71" s="12"/>
      <c r="Z71" s="12"/>
      <c r="AA71" s="12"/>
      <c r="AB71" s="12"/>
      <c r="AC71" s="12"/>
      <c r="AD71" s="12"/>
      <c r="AE71" s="12"/>
      <c r="AF71" s="12"/>
      <c r="AG71" s="12"/>
      <c r="AH71" s="12"/>
    </row>
    <row r="72" spans="1:34" ht="15.75">
      <c r="A72" s="55"/>
      <c r="B72" s="72"/>
      <c r="C72" s="15"/>
      <c r="D72" s="1"/>
      <c r="E72" s="1"/>
      <c r="F72" s="15"/>
      <c r="G72" s="68"/>
      <c r="H72" s="68"/>
      <c r="I72" s="68"/>
      <c r="J72" s="68"/>
      <c r="K72" s="50"/>
      <c r="L72" s="150"/>
      <c r="M72" s="149"/>
      <c r="N72" s="142"/>
      <c r="O72" s="143"/>
      <c r="P72" s="12"/>
      <c r="Q72" s="12"/>
      <c r="R72" s="12"/>
      <c r="S72" s="12"/>
      <c r="T72" s="12"/>
      <c r="U72" s="12"/>
      <c r="V72" s="12"/>
      <c r="W72" s="12"/>
      <c r="X72" s="12"/>
      <c r="Y72" s="12"/>
      <c r="Z72" s="12"/>
      <c r="AA72" s="12"/>
      <c r="AB72" s="12"/>
      <c r="AC72" s="12"/>
      <c r="AD72" s="12"/>
      <c r="AE72" s="12"/>
      <c r="AF72" s="12"/>
      <c r="AG72" s="12"/>
      <c r="AH72" s="12"/>
    </row>
    <row r="73" spans="1:34" ht="36.75" customHeight="1">
      <c r="A73" s="55"/>
      <c r="B73" s="70" t="str">
        <f ca="1">OFFSET(L!$C$1,MATCH("Declaration"&amp;ADDRESS(ROW(),COLUMN(),4),L!$A:$A,0)-1,SL,,)&amp;$Q$37</f>
        <v>C. Do you require your direct suppliers to be DRC conflict-free? (*)</v>
      </c>
      <c r="C73" s="71"/>
      <c r="D73" s="342" t="s">
        <v>905</v>
      </c>
      <c r="E73" s="343"/>
      <c r="F73" s="71"/>
      <c r="G73" s="344"/>
      <c r="H73" s="345"/>
      <c r="I73" s="345"/>
      <c r="J73" s="346"/>
      <c r="K73" s="50"/>
      <c r="L73" s="150" t="s">
        <v>2437</v>
      </c>
      <c r="M73" s="149"/>
      <c r="N73" s="142"/>
      <c r="O73" s="143"/>
      <c r="P73" s="12"/>
      <c r="Q73" s="12"/>
      <c r="R73" s="12"/>
      <c r="S73" s="12"/>
      <c r="T73" s="12"/>
      <c r="U73" s="12"/>
      <c r="V73" s="12"/>
      <c r="W73" s="12"/>
      <c r="X73" s="12"/>
      <c r="Y73" s="12"/>
      <c r="Z73" s="12"/>
      <c r="AA73" s="12"/>
      <c r="AB73" s="12"/>
      <c r="AC73" s="12"/>
      <c r="AD73" s="12"/>
      <c r="AE73" s="12"/>
      <c r="AF73" s="12"/>
      <c r="AG73" s="12"/>
      <c r="AH73" s="12"/>
    </row>
    <row r="74" spans="1:34" ht="15.75">
      <c r="A74" s="55"/>
      <c r="B74" s="72"/>
      <c r="C74" s="15"/>
      <c r="D74" s="1"/>
      <c r="E74" s="1"/>
      <c r="F74" s="15"/>
      <c r="G74" s="68"/>
      <c r="H74" s="68"/>
      <c r="I74" s="68"/>
      <c r="J74" s="68"/>
      <c r="K74" s="50"/>
      <c r="L74" s="150"/>
      <c r="M74" s="149"/>
      <c r="N74" s="142"/>
      <c r="O74" s="143"/>
      <c r="P74" s="12"/>
      <c r="Q74" s="12"/>
      <c r="R74" s="12"/>
      <c r="S74" s="12"/>
      <c r="T74" s="12"/>
      <c r="U74" s="12"/>
      <c r="V74" s="12"/>
      <c r="W74" s="12"/>
      <c r="X74" s="12"/>
      <c r="Y74" s="12"/>
      <c r="Z74" s="12"/>
      <c r="AA74" s="12"/>
      <c r="AB74" s="12"/>
      <c r="AC74" s="12"/>
      <c r="AD74" s="12"/>
      <c r="AE74" s="12"/>
      <c r="AF74" s="12"/>
      <c r="AG74" s="12"/>
      <c r="AH74" s="12"/>
    </row>
    <row r="75" spans="1:34" ht="48" customHeight="1">
      <c r="A75" s="55"/>
      <c r="B75" s="70" t="str">
        <f ca="1">OFFSET(L!$C$1,MATCH("Declaration"&amp;ADDRESS(ROW(),COLUMN(),4),L!$A:$A,0)-1,SL,,)&amp;$Q$37</f>
        <v>D. Do you require your direct suppliers to source the 3TG from smelters whose due diligence practices have been validated by an independent third party audit program? (*)</v>
      </c>
      <c r="C75" s="71"/>
      <c r="D75" s="342" t="s">
        <v>905</v>
      </c>
      <c r="E75" s="343"/>
      <c r="F75" s="71"/>
      <c r="G75" s="344"/>
      <c r="H75" s="345"/>
      <c r="I75" s="345"/>
      <c r="J75" s="346"/>
      <c r="K75" s="50"/>
      <c r="L75" s="150" t="s">
        <v>2516</v>
      </c>
      <c r="M75" s="149"/>
      <c r="N75" s="142"/>
      <c r="O75" s="143"/>
      <c r="P75" s="12"/>
      <c r="Q75" s="12"/>
      <c r="R75" s="12"/>
      <c r="S75" s="12"/>
      <c r="T75" s="12"/>
      <c r="U75" s="12"/>
      <c r="V75" s="12"/>
      <c r="W75" s="12"/>
      <c r="X75" s="12"/>
      <c r="Y75" s="12"/>
      <c r="Z75" s="12"/>
      <c r="AA75" s="12"/>
      <c r="AB75" s="12"/>
      <c r="AC75" s="12"/>
      <c r="AD75" s="12"/>
      <c r="AE75" s="12"/>
      <c r="AF75" s="12"/>
      <c r="AG75" s="12"/>
      <c r="AH75" s="12"/>
    </row>
    <row r="76" spans="1:34" ht="15.75">
      <c r="A76" s="55"/>
      <c r="B76" s="73"/>
      <c r="C76" s="15"/>
      <c r="D76" s="74"/>
      <c r="E76" s="74"/>
      <c r="F76" s="15"/>
      <c r="G76" s="68"/>
      <c r="H76" s="68"/>
      <c r="I76" s="68"/>
      <c r="J76" s="68"/>
      <c r="K76" s="50"/>
      <c r="L76" s="150"/>
      <c r="M76" s="149"/>
      <c r="N76" s="142"/>
      <c r="O76" s="143"/>
      <c r="P76" s="12"/>
      <c r="Q76" s="12"/>
      <c r="R76" s="12"/>
      <c r="S76" s="12"/>
      <c r="T76" s="12"/>
      <c r="U76" s="12"/>
      <c r="V76" s="12"/>
      <c r="W76" s="12"/>
      <c r="X76" s="12"/>
      <c r="Y76" s="12"/>
      <c r="Z76" s="12"/>
      <c r="AA76" s="12"/>
      <c r="AB76" s="12"/>
      <c r="AC76" s="12"/>
      <c r="AD76" s="12"/>
      <c r="AE76" s="12"/>
      <c r="AF76" s="12"/>
      <c r="AG76" s="12"/>
      <c r="AH76" s="12"/>
    </row>
    <row r="77" spans="1:34" ht="35.25" customHeight="1">
      <c r="A77" s="55"/>
      <c r="B77" s="70" t="str">
        <f ca="1">OFFSET(L!$C$1,MATCH("Declaration"&amp;ADDRESS(ROW(),COLUMN(),4),L!$A:$A,0)-1,SL,,)&amp;$Q$37</f>
        <v>E. Have you implemented due diligence measures for conflict-free sourcing? (*)</v>
      </c>
      <c r="C77" s="71"/>
      <c r="D77" s="342" t="s">
        <v>905</v>
      </c>
      <c r="E77" s="343"/>
      <c r="F77" s="71"/>
      <c r="G77" s="344"/>
      <c r="H77" s="345"/>
      <c r="I77" s="345"/>
      <c r="J77" s="346"/>
      <c r="K77" s="50"/>
      <c r="L77" s="150" t="s">
        <v>2437</v>
      </c>
      <c r="M77" s="149"/>
      <c r="N77" s="142"/>
      <c r="O77" s="143"/>
      <c r="P77" s="12"/>
      <c r="Q77" s="12"/>
      <c r="R77" s="12"/>
      <c r="S77" s="12"/>
      <c r="T77" s="12"/>
      <c r="U77" s="12"/>
      <c r="V77" s="12"/>
      <c r="W77" s="12"/>
      <c r="X77" s="12"/>
      <c r="Y77" s="12"/>
      <c r="Z77" s="12"/>
      <c r="AA77" s="12"/>
      <c r="AB77" s="12"/>
      <c r="AC77" s="12"/>
      <c r="AD77" s="12"/>
      <c r="AE77" s="12"/>
      <c r="AF77" s="12"/>
      <c r="AG77" s="12"/>
      <c r="AH77" s="12"/>
    </row>
    <row r="78" spans="1:34" ht="15.75">
      <c r="A78" s="55"/>
      <c r="B78" s="72"/>
      <c r="C78" s="15"/>
      <c r="D78" s="1"/>
      <c r="E78" s="1"/>
      <c r="F78" s="15"/>
      <c r="G78" s="68"/>
      <c r="H78" s="68"/>
      <c r="I78" s="68"/>
      <c r="J78" s="68"/>
      <c r="K78" s="50"/>
      <c r="L78" s="150"/>
      <c r="M78" s="149"/>
      <c r="N78" s="142"/>
      <c r="O78" s="143"/>
      <c r="P78" s="12"/>
      <c r="Q78" s="12"/>
      <c r="R78" s="12"/>
      <c r="S78" s="12"/>
      <c r="T78" s="12"/>
      <c r="U78" s="12"/>
      <c r="V78" s="12"/>
      <c r="W78" s="12"/>
      <c r="X78" s="12"/>
      <c r="Y78" s="12"/>
      <c r="Z78" s="12"/>
      <c r="AA78" s="12"/>
      <c r="AB78" s="12"/>
      <c r="AC78" s="12"/>
      <c r="AD78" s="12"/>
      <c r="AE78" s="12"/>
      <c r="AF78" s="12"/>
      <c r="AG78" s="12"/>
      <c r="AH78" s="12"/>
    </row>
    <row r="79" spans="1:34" ht="49.5" customHeight="1">
      <c r="A79" s="55"/>
      <c r="B79" s="70" t="str">
        <f ca="1">OFFSET(L!$C$1,MATCH("Declaration"&amp;ADDRESS(ROW(),COLUMN(),4),L!$A:$A,0)-1,SL,,)&amp;$Q$37</f>
        <v>F. Do you collect conflict minerals due diligence information from your suppliers which is in conformance with the IPC-1755 Conflict Minerals Data Exchange standard [e.g., the CFSI Conflict Minerals Reporting Template]? (*)</v>
      </c>
      <c r="C79" s="71"/>
      <c r="D79" s="342" t="s">
        <v>905</v>
      </c>
      <c r="E79" s="343"/>
      <c r="F79" s="71"/>
      <c r="G79" s="344"/>
      <c r="H79" s="345"/>
      <c r="I79" s="345"/>
      <c r="J79" s="346"/>
      <c r="K79" s="50"/>
      <c r="L79" s="150" t="s">
        <v>2437</v>
      </c>
      <c r="M79" s="149"/>
      <c r="N79" s="142"/>
      <c r="O79" s="143"/>
      <c r="P79" s="12"/>
      <c r="Q79" s="12"/>
      <c r="R79" s="12"/>
      <c r="S79" s="12"/>
      <c r="T79" s="12"/>
      <c r="U79" s="12"/>
      <c r="V79" s="12"/>
      <c r="W79" s="12"/>
      <c r="X79" s="12"/>
      <c r="Y79" s="12"/>
      <c r="Z79" s="12"/>
      <c r="AA79" s="12"/>
      <c r="AB79" s="12"/>
      <c r="AC79" s="12"/>
      <c r="AD79" s="12"/>
      <c r="AE79" s="12"/>
      <c r="AF79" s="12"/>
      <c r="AG79" s="12"/>
      <c r="AH79" s="12"/>
    </row>
    <row r="80" spans="1:34" ht="15.75">
      <c r="A80" s="55"/>
      <c r="B80" s="75"/>
      <c r="C80" s="15"/>
      <c r="D80" s="1"/>
      <c r="E80" s="1"/>
      <c r="F80" s="16"/>
      <c r="G80" s="391"/>
      <c r="H80" s="391"/>
      <c r="I80" s="391"/>
      <c r="J80" s="391"/>
      <c r="K80" s="50"/>
      <c r="L80" s="150"/>
      <c r="M80" s="149"/>
      <c r="N80" s="142"/>
      <c r="O80" s="143"/>
      <c r="P80" s="12"/>
      <c r="Q80" s="12"/>
      <c r="R80" s="12"/>
      <c r="S80" s="12"/>
      <c r="T80" s="12"/>
      <c r="U80" s="12"/>
      <c r="V80" s="12"/>
      <c r="W80" s="12"/>
      <c r="X80" s="12"/>
      <c r="Y80" s="12"/>
      <c r="Z80" s="12"/>
      <c r="AA80" s="12"/>
      <c r="AB80" s="12"/>
      <c r="AC80" s="12"/>
      <c r="AD80" s="12"/>
      <c r="AE80" s="12"/>
      <c r="AF80" s="12"/>
      <c r="AG80" s="12"/>
      <c r="AH80" s="12"/>
    </row>
    <row r="81" spans="1:34" ht="30">
      <c r="A81" s="55"/>
      <c r="B81" s="70" t="str">
        <f ca="1">OFFSET(L!$C$1,MATCH("Declaration"&amp;ADDRESS(ROW(),COLUMN(),4),L!$A:$A,0)-1,SL,,)&amp;$Q$37</f>
        <v>G. Do you request smelter names from your suppliers? (*)</v>
      </c>
      <c r="C81" s="71"/>
      <c r="D81" s="342" t="s">
        <v>905</v>
      </c>
      <c r="E81" s="343"/>
      <c r="F81" s="71"/>
      <c r="G81" s="344"/>
      <c r="H81" s="345"/>
      <c r="I81" s="345"/>
      <c r="J81" s="346"/>
      <c r="K81" s="50"/>
      <c r="L81" s="150" t="s">
        <v>2437</v>
      </c>
      <c r="M81" s="149"/>
      <c r="N81" s="142"/>
      <c r="O81" s="143"/>
      <c r="P81" s="12"/>
      <c r="Q81" s="12"/>
      <c r="R81" s="12"/>
      <c r="S81" s="12"/>
      <c r="T81" s="12"/>
      <c r="U81" s="12"/>
      <c r="V81" s="12"/>
      <c r="W81" s="12"/>
      <c r="X81" s="12"/>
      <c r="Y81" s="12"/>
      <c r="Z81" s="12"/>
      <c r="AA81" s="12"/>
      <c r="AB81" s="12"/>
      <c r="AC81" s="12"/>
      <c r="AD81" s="12"/>
      <c r="AE81" s="12"/>
      <c r="AF81" s="12"/>
      <c r="AG81" s="12"/>
      <c r="AH81" s="12"/>
    </row>
    <row r="82" spans="1:34" ht="15.75">
      <c r="A82" s="55"/>
      <c r="B82" s="75"/>
      <c r="C82" s="15"/>
      <c r="D82" s="1"/>
      <c r="E82" s="1"/>
      <c r="F82" s="16"/>
      <c r="G82" s="391"/>
      <c r="H82" s="391"/>
      <c r="I82" s="391"/>
      <c r="J82" s="391"/>
      <c r="K82" s="50"/>
      <c r="L82" s="150"/>
      <c r="M82" s="149"/>
      <c r="N82" s="142"/>
      <c r="O82" s="143"/>
      <c r="P82" s="12"/>
      <c r="Q82" s="12"/>
      <c r="R82" s="12"/>
      <c r="S82" s="12"/>
      <c r="T82" s="12"/>
      <c r="U82" s="12"/>
      <c r="V82" s="12"/>
      <c r="W82" s="12"/>
      <c r="X82" s="12"/>
      <c r="Y82" s="12"/>
      <c r="Z82" s="12"/>
      <c r="AA82" s="12"/>
      <c r="AB82" s="12"/>
      <c r="AC82" s="12"/>
      <c r="AD82" s="12"/>
      <c r="AE82" s="12"/>
      <c r="AF82" s="12"/>
      <c r="AG82" s="12"/>
      <c r="AH82" s="12"/>
    </row>
    <row r="83" spans="1:34" ht="37.15" customHeight="1">
      <c r="A83" s="55"/>
      <c r="B83" s="70" t="str">
        <f ca="1">OFFSET(L!$C$1,MATCH("Declaration"&amp;ADDRESS(ROW(),COLUMN(),4),L!$A:$A,0)-1,SL,,)&amp;$Q$37</f>
        <v>H. Do you review due diligence information received from your suppliers against your company’s expectations? (*)</v>
      </c>
      <c r="C83" s="71"/>
      <c r="D83" s="342" t="s">
        <v>905</v>
      </c>
      <c r="E83" s="343"/>
      <c r="F83" s="71"/>
      <c r="G83" s="344"/>
      <c r="H83" s="345"/>
      <c r="I83" s="345"/>
      <c r="J83" s="346"/>
      <c r="K83" s="50"/>
      <c r="L83" s="150" t="s">
        <v>2435</v>
      </c>
      <c r="M83" s="149"/>
      <c r="N83" s="142"/>
      <c r="O83" s="143"/>
      <c r="P83" s="12"/>
      <c r="Q83" s="12"/>
      <c r="R83" s="12"/>
      <c r="S83" s="12"/>
      <c r="T83" s="12"/>
      <c r="U83" s="12"/>
      <c r="V83" s="12"/>
      <c r="W83" s="12"/>
      <c r="X83" s="12"/>
      <c r="Y83" s="12"/>
      <c r="Z83" s="12"/>
      <c r="AA83" s="12"/>
      <c r="AB83" s="12"/>
      <c r="AC83" s="12"/>
      <c r="AD83" s="12"/>
      <c r="AE83" s="12"/>
      <c r="AF83" s="12"/>
      <c r="AG83" s="12"/>
      <c r="AH83" s="12"/>
    </row>
    <row r="84" spans="1:34" ht="15.75">
      <c r="A84" s="55"/>
      <c r="B84" s="72"/>
      <c r="C84" s="15"/>
      <c r="D84" s="1"/>
      <c r="E84" s="1"/>
      <c r="F84" s="16"/>
      <c r="G84" s="394"/>
      <c r="H84" s="394"/>
      <c r="I84" s="394"/>
      <c r="J84" s="394"/>
      <c r="K84" s="50"/>
      <c r="L84" s="150"/>
      <c r="M84" s="149"/>
      <c r="N84" s="142"/>
      <c r="O84" s="143"/>
      <c r="P84" s="12"/>
      <c r="Q84" s="12"/>
      <c r="R84" s="12"/>
      <c r="S84" s="12"/>
      <c r="T84" s="12"/>
      <c r="U84" s="12"/>
      <c r="V84" s="12"/>
      <c r="W84" s="12"/>
      <c r="X84" s="12"/>
      <c r="Y84" s="12"/>
      <c r="Z84" s="12"/>
      <c r="AA84" s="12"/>
      <c r="AB84" s="12"/>
      <c r="AC84" s="12"/>
      <c r="AD84" s="12"/>
      <c r="AE84" s="12"/>
      <c r="AF84" s="12"/>
      <c r="AG84" s="12"/>
      <c r="AH84" s="12"/>
    </row>
    <row r="85" spans="1:34" ht="30">
      <c r="A85" s="55"/>
      <c r="B85" s="70" t="str">
        <f ca="1">OFFSET(L!$C$1,MATCH("Declaration"&amp;ADDRESS(ROW(),COLUMN(),4),L!$A:$A,0)-1,SL,,)&amp;$Q$37</f>
        <v>I. Does your review process include corrective action management? (*)</v>
      </c>
      <c r="C85" s="71"/>
      <c r="D85" s="342" t="s">
        <v>904</v>
      </c>
      <c r="E85" s="343"/>
      <c r="F85" s="71"/>
      <c r="G85" s="344"/>
      <c r="H85" s="345"/>
      <c r="I85" s="345"/>
      <c r="J85" s="346"/>
      <c r="K85" s="50"/>
      <c r="L85" s="150" t="s">
        <v>2437</v>
      </c>
      <c r="M85" s="149"/>
      <c r="N85" s="142"/>
      <c r="O85" s="143"/>
      <c r="P85" s="12"/>
      <c r="Q85" s="12"/>
      <c r="R85" s="12"/>
      <c r="S85" s="12"/>
      <c r="T85" s="12"/>
      <c r="U85" s="12"/>
      <c r="V85" s="12"/>
      <c r="W85" s="12"/>
      <c r="X85" s="12"/>
      <c r="Y85" s="12"/>
      <c r="Z85" s="12"/>
      <c r="AA85" s="12"/>
      <c r="AB85" s="12"/>
      <c r="AC85" s="12"/>
      <c r="AD85" s="12"/>
      <c r="AE85" s="12"/>
      <c r="AF85" s="12"/>
      <c r="AG85" s="12"/>
      <c r="AH85" s="12"/>
    </row>
    <row r="86" spans="1:34" ht="15">
      <c r="A86" s="55"/>
      <c r="B86" s="76"/>
      <c r="C86" s="13"/>
      <c r="D86" s="77"/>
      <c r="E86" s="77"/>
      <c r="F86" s="13"/>
      <c r="G86" s="78"/>
      <c r="H86" s="78"/>
      <c r="I86" s="78"/>
      <c r="J86" s="78"/>
      <c r="K86" s="50"/>
      <c r="L86" s="150"/>
      <c r="M86" s="149"/>
      <c r="N86" s="142"/>
      <c r="O86" s="143"/>
      <c r="P86" s="12"/>
      <c r="Q86" s="12"/>
      <c r="R86" s="12"/>
      <c r="S86" s="12"/>
      <c r="T86" s="12"/>
      <c r="U86" s="12"/>
      <c r="V86" s="12"/>
      <c r="W86" s="12"/>
      <c r="X86" s="12"/>
      <c r="Y86" s="12"/>
      <c r="Z86" s="12"/>
      <c r="AA86" s="12"/>
      <c r="AB86" s="12"/>
      <c r="AC86" s="12"/>
      <c r="AD86" s="12"/>
      <c r="AE86" s="12"/>
      <c r="AF86" s="12"/>
      <c r="AG86" s="12"/>
      <c r="AH86" s="12"/>
    </row>
    <row r="87" spans="1:34" ht="30">
      <c r="A87" s="55"/>
      <c r="B87" s="70" t="str">
        <f ca="1">OFFSET(L!$C$1,MATCH("Declaration"&amp;ADDRESS(ROW(),COLUMN(),4),L!$A:$A,0)-1,SL,,)&amp;$Q$37</f>
        <v>J. Are you subject to the SEC Conflict Minerals rule? (*)</v>
      </c>
      <c r="C87" s="71"/>
      <c r="D87" s="342" t="s">
        <v>905</v>
      </c>
      <c r="E87" s="343"/>
      <c r="F87" s="71"/>
      <c r="G87" s="344"/>
      <c r="H87" s="345"/>
      <c r="I87" s="345"/>
      <c r="J87" s="346"/>
      <c r="K87" s="50"/>
      <c r="L87" s="151" t="s">
        <v>2437</v>
      </c>
      <c r="M87" s="142"/>
      <c r="N87" s="142"/>
      <c r="O87" s="143"/>
      <c r="P87" s="12"/>
      <c r="Q87" s="12"/>
      <c r="R87" s="12"/>
      <c r="S87" s="12"/>
      <c r="T87" s="12"/>
      <c r="U87" s="12"/>
      <c r="V87" s="12"/>
      <c r="W87" s="12"/>
      <c r="X87" s="12"/>
      <c r="Y87" s="12"/>
      <c r="Z87" s="12"/>
      <c r="AA87" s="12"/>
      <c r="AB87" s="12"/>
      <c r="AC87" s="12"/>
      <c r="AD87" s="12"/>
      <c r="AE87" s="12"/>
      <c r="AF87" s="12"/>
      <c r="AG87" s="12"/>
      <c r="AH87" s="12"/>
    </row>
    <row r="88" spans="1:34" ht="15">
      <c r="A88" s="55"/>
      <c r="B88" s="390" t="str">
        <f ca="1">IF(OR($D$8="",$I$3=""),"","Click here to check required fields completion")</f>
        <v/>
      </c>
      <c r="C88" s="390"/>
      <c r="D88" s="390"/>
      <c r="E88" s="390"/>
      <c r="F88" s="390"/>
      <c r="G88" s="390"/>
      <c r="H88" s="390"/>
      <c r="I88" s="390"/>
      <c r="J88" s="390"/>
      <c r="K88" s="50"/>
      <c r="L88" s="151"/>
      <c r="M88" s="142"/>
      <c r="N88" s="142"/>
      <c r="O88" s="143"/>
      <c r="P88" s="12"/>
      <c r="Q88" s="12"/>
      <c r="R88" s="12"/>
      <c r="S88" s="12"/>
      <c r="T88" s="12"/>
      <c r="U88" s="12"/>
      <c r="V88" s="12"/>
      <c r="W88" s="12"/>
      <c r="X88" s="12"/>
      <c r="Y88" s="12"/>
      <c r="Z88" s="12"/>
      <c r="AA88" s="12"/>
      <c r="AB88" s="12"/>
      <c r="AC88" s="12"/>
      <c r="AD88" s="12"/>
      <c r="AE88" s="12"/>
      <c r="AF88" s="12"/>
      <c r="AG88" s="12"/>
      <c r="AH88" s="12"/>
    </row>
    <row r="89" spans="1:34" ht="15.75" thickBot="1">
      <c r="A89" s="392" t="str">
        <f ca="1">OFFSET(L!$C$1,MATCH("General"&amp;"Cpy",L!$A:$A,0)-1,SL,,)</f>
        <v>© 2016 Conflict-Free Sourcing Initiative. All rights reserved.</v>
      </c>
      <c r="B89" s="393"/>
      <c r="C89" s="393"/>
      <c r="D89" s="393"/>
      <c r="E89" s="393"/>
      <c r="F89" s="393"/>
      <c r="G89" s="393"/>
      <c r="H89" s="393"/>
      <c r="I89" s="393"/>
      <c r="J89" s="393"/>
      <c r="K89" s="79"/>
      <c r="L89" s="151"/>
      <c r="M89" s="142"/>
      <c r="N89" s="142"/>
      <c r="O89" s="143"/>
      <c r="P89" s="12"/>
      <c r="Q89" s="12"/>
      <c r="R89" s="12"/>
      <c r="S89" s="12"/>
      <c r="T89" s="12"/>
      <c r="U89" s="12"/>
      <c r="V89" s="12"/>
      <c r="W89" s="12"/>
      <c r="X89" s="12"/>
      <c r="Y89" s="12"/>
      <c r="Z89" s="12"/>
      <c r="AA89" s="12"/>
      <c r="AB89" s="12"/>
      <c r="AC89" s="12"/>
      <c r="AD89" s="12"/>
      <c r="AE89" s="12"/>
      <c r="AF89" s="12"/>
      <c r="AG89" s="12"/>
      <c r="AH89" s="12"/>
    </row>
    <row r="90" spans="1:34" ht="15.75" thickTop="1">
      <c r="A90" s="142"/>
      <c r="B90" s="125"/>
      <c r="L90" s="141"/>
      <c r="M90" s="142"/>
      <c r="N90" s="142"/>
      <c r="O90" s="143"/>
      <c r="P90" s="12"/>
      <c r="Q90" s="12"/>
      <c r="R90" s="12"/>
      <c r="S90" s="12"/>
      <c r="T90" s="12"/>
      <c r="U90" s="12"/>
      <c r="V90" s="12"/>
      <c r="W90" s="12"/>
      <c r="X90" s="12"/>
      <c r="Y90" s="12"/>
      <c r="Z90" s="12"/>
      <c r="AA90" s="12"/>
      <c r="AB90" s="12"/>
      <c r="AC90" s="12"/>
      <c r="AD90" s="12"/>
      <c r="AE90" s="12"/>
      <c r="AF90" s="12"/>
      <c r="AG90" s="12"/>
      <c r="AH90" s="12"/>
    </row>
    <row r="91" spans="1:34">
      <c r="A91" s="125"/>
      <c r="B91" s="125"/>
    </row>
    <row r="93" spans="1:34" hidden="1"/>
    <row r="94" spans="1:34" hidden="1">
      <c r="D94" s="158" t="s">
        <v>904</v>
      </c>
    </row>
    <row r="95" spans="1:34" hidden="1">
      <c r="D95" s="158" t="s">
        <v>905</v>
      </c>
    </row>
    <row r="96" spans="1:34" hidden="1">
      <c r="D96" s="158" t="s">
        <v>906</v>
      </c>
    </row>
    <row r="97" spans="4:4" hidden="1">
      <c r="D97" s="158" t="s">
        <v>907</v>
      </c>
    </row>
    <row r="98" spans="4:4" hidden="1">
      <c r="D98" s="158" t="s">
        <v>908</v>
      </c>
    </row>
    <row r="99" spans="4:4" hidden="1">
      <c r="D99" s="158" t="s">
        <v>909</v>
      </c>
    </row>
    <row r="100" spans="4:4" hidden="1">
      <c r="D100" s="158" t="s">
        <v>910</v>
      </c>
    </row>
    <row r="101" spans="4:4" hidden="1">
      <c r="D101" s="158" t="s">
        <v>912</v>
      </c>
    </row>
    <row r="102" spans="4:4" hidden="1">
      <c r="D102" s="158" t="s">
        <v>911</v>
      </c>
    </row>
    <row r="103" spans="4:4" hidden="1"/>
  </sheetData>
  <sheetProtection password="E985" sheet="1" formatColumns="0" formatRows="0"/>
  <customSheetViews>
    <customSheetView guid="{81CF54B1-70AB-4A68-BB72-21925B5D4874}" scale="80" zeroValues="0" fitToPage="1" hiddenColumns="1">
      <selection activeCell="D8" sqref="D8:J8"/>
      <pageMargins left="0.7" right="0.7" top="0.75" bottom="0.75" header="0.3" footer="0.3"/>
      <pageSetup orientation="portrait" r:id="rId1"/>
    </customSheetView>
  </customSheetViews>
  <mergeCells count="120">
    <mergeCell ref="A89:J89"/>
    <mergeCell ref="G79:J79"/>
    <mergeCell ref="D52:E52"/>
    <mergeCell ref="G59:J59"/>
    <mergeCell ref="H55:J55"/>
    <mergeCell ref="G64:J64"/>
    <mergeCell ref="D65:E65"/>
    <mergeCell ref="G69:J69"/>
    <mergeCell ref="D64:E64"/>
    <mergeCell ref="D69:E69"/>
    <mergeCell ref="D87:E87"/>
    <mergeCell ref="G70:J70"/>
    <mergeCell ref="G84:J84"/>
    <mergeCell ref="D77:E77"/>
    <mergeCell ref="G85:J85"/>
    <mergeCell ref="D73:E73"/>
    <mergeCell ref="G80:J80"/>
    <mergeCell ref="G77:J77"/>
    <mergeCell ref="G73:J73"/>
    <mergeCell ref="B88:J88"/>
    <mergeCell ref="G87:J87"/>
    <mergeCell ref="D75:E75"/>
    <mergeCell ref="D83:E83"/>
    <mergeCell ref="D79:E79"/>
    <mergeCell ref="D85:E85"/>
    <mergeCell ref="G82:J82"/>
    <mergeCell ref="G81:J81"/>
    <mergeCell ref="G83:J83"/>
    <mergeCell ref="D81:E81"/>
    <mergeCell ref="G62:J62"/>
    <mergeCell ref="G75:J75"/>
    <mergeCell ref="H37:J37"/>
    <mergeCell ref="D12:J12"/>
    <mergeCell ref="D19:J19"/>
    <mergeCell ref="D23:E23"/>
    <mergeCell ref="G65:J65"/>
    <mergeCell ref="G63:J63"/>
    <mergeCell ref="B67:J67"/>
    <mergeCell ref="D63:E63"/>
    <mergeCell ref="D62:E62"/>
    <mergeCell ref="G71:J71"/>
    <mergeCell ref="D71:E71"/>
    <mergeCell ref="G68:I68"/>
    <mergeCell ref="D68:E68"/>
    <mergeCell ref="D9:G9"/>
    <mergeCell ref="B7:J7"/>
    <mergeCell ref="D29:E29"/>
    <mergeCell ref="G26:J26"/>
    <mergeCell ref="G28:J28"/>
    <mergeCell ref="B10:B11"/>
    <mergeCell ref="A1:K1"/>
    <mergeCell ref="D2:J2"/>
    <mergeCell ref="D8:J8"/>
    <mergeCell ref="D18:J18"/>
    <mergeCell ref="B4:H4"/>
    <mergeCell ref="D10:J10"/>
    <mergeCell ref="D14:J14"/>
    <mergeCell ref="D13:J13"/>
    <mergeCell ref="F3:H3"/>
    <mergeCell ref="I4:J4"/>
    <mergeCell ref="D11:J11"/>
    <mergeCell ref="B6:J6"/>
    <mergeCell ref="H61:J61"/>
    <mergeCell ref="G56:J56"/>
    <mergeCell ref="D59:E59"/>
    <mergeCell ref="D58:E58"/>
    <mergeCell ref="D57:E57"/>
    <mergeCell ref="G57:J57"/>
    <mergeCell ref="G58:J58"/>
    <mergeCell ref="D56:E56"/>
    <mergeCell ref="D61:E61"/>
    <mergeCell ref="G39:J39"/>
    <mergeCell ref="G32:J32"/>
    <mergeCell ref="G29:J29"/>
    <mergeCell ref="D28:E28"/>
    <mergeCell ref="G35:J35"/>
    <mergeCell ref="G47:J47"/>
    <mergeCell ref="D53:E53"/>
    <mergeCell ref="D50:E50"/>
    <mergeCell ref="G50:J50"/>
    <mergeCell ref="D51:E51"/>
    <mergeCell ref="D47:E47"/>
    <mergeCell ref="G51:J51"/>
    <mergeCell ref="G52:J52"/>
    <mergeCell ref="G53:J53"/>
    <mergeCell ref="G46:J46"/>
    <mergeCell ref="G41:J41"/>
    <mergeCell ref="D40:E40"/>
    <mergeCell ref="D41:E41"/>
    <mergeCell ref="G44:J44"/>
    <mergeCell ref="D45:E45"/>
    <mergeCell ref="G45:J45"/>
    <mergeCell ref="G40:J40"/>
    <mergeCell ref="D44:E44"/>
    <mergeCell ref="G33:J33"/>
    <mergeCell ref="G27:J27"/>
    <mergeCell ref="D21:J21"/>
    <mergeCell ref="D26:E26"/>
    <mergeCell ref="D27:E27"/>
    <mergeCell ref="D15:J15"/>
    <mergeCell ref="D22:E22"/>
    <mergeCell ref="B24:J24"/>
    <mergeCell ref="D17:J17"/>
    <mergeCell ref="G38:J38"/>
    <mergeCell ref="D16:J16"/>
    <mergeCell ref="D20:J20"/>
    <mergeCell ref="D38:E38"/>
    <mergeCell ref="D34:E34"/>
    <mergeCell ref="D33:E33"/>
    <mergeCell ref="G34:J34"/>
    <mergeCell ref="D31:E31"/>
    <mergeCell ref="D25:E25"/>
    <mergeCell ref="D37:E37"/>
    <mergeCell ref="D43:E43"/>
    <mergeCell ref="D49:E49"/>
    <mergeCell ref="D55:E55"/>
    <mergeCell ref="D32:E32"/>
    <mergeCell ref="D46:E46"/>
    <mergeCell ref="D35:E35"/>
    <mergeCell ref="D39:E39"/>
  </mergeCells>
  <phoneticPr fontId="4" type="noConversion"/>
  <conditionalFormatting sqref="D69:E69 D71:E71 D73:E73 D75:E75 D87:E87 D79:E79 D81:E81 D83:E83 D85:E85 D77">
    <cfRule type="expression" dxfId="65" priority="30" stopIfTrue="1">
      <formula>AND($D$26="No",$D$27="No",$D$28="No",$D$29="No")</formula>
    </cfRule>
    <cfRule type="expression" dxfId="64" priority="31" stopIfTrue="1">
      <formula>IF(D69="",TRUE)</formula>
    </cfRule>
  </conditionalFormatting>
  <conditionalFormatting sqref="G71:J71">
    <cfRule type="expression" dxfId="63" priority="2" stopIfTrue="1">
      <formula>IF(AND($D$71="Yes",$G$71=""),TRUE)</formula>
    </cfRule>
  </conditionalFormatting>
  <conditionalFormatting sqref="D26:E26">
    <cfRule type="expression" dxfId="62" priority="82" stopIfTrue="1">
      <formula>IF($D$26="",TRUE)</formula>
    </cfRule>
  </conditionalFormatting>
  <conditionalFormatting sqref="D38:E38 D44:E44 D50:E50 D56:E56 D62:E62">
    <cfRule type="expression" dxfId="61" priority="87" stopIfTrue="1">
      <formula>$P$38=""</formula>
    </cfRule>
    <cfRule type="expression" dxfId="60" priority="88" stopIfTrue="1">
      <formula>D38=""</formula>
    </cfRule>
  </conditionalFormatting>
  <conditionalFormatting sqref="D27:E27">
    <cfRule type="expression" dxfId="59" priority="89" stopIfTrue="1">
      <formula>IF($D$27="",TRUE)</formula>
    </cfRule>
  </conditionalFormatting>
  <conditionalFormatting sqref="D28:E28">
    <cfRule type="expression" dxfId="58" priority="90" stopIfTrue="1">
      <formula>IF($D$28="",TRUE)</formula>
    </cfRule>
  </conditionalFormatting>
  <conditionalFormatting sqref="D29:E29">
    <cfRule type="expression" dxfId="57" priority="91" stopIfTrue="1">
      <formula>IF($D$29="",TRUE)</formula>
    </cfRule>
  </conditionalFormatting>
  <conditionalFormatting sqref="D32:E32">
    <cfRule type="expression" dxfId="56" priority="92" stopIfTrue="1">
      <formula>IF($D$32="",TRUE)</formula>
    </cfRule>
  </conditionalFormatting>
  <conditionalFormatting sqref="D33:E33">
    <cfRule type="expression" dxfId="55" priority="93" stopIfTrue="1">
      <formula>IF($D$33="",TRUE)</formula>
    </cfRule>
  </conditionalFormatting>
  <conditionalFormatting sqref="D34:E34">
    <cfRule type="expression" dxfId="54" priority="94" stopIfTrue="1">
      <formula>IF($D$34="",TRUE)</formula>
    </cfRule>
  </conditionalFormatting>
  <conditionalFormatting sqref="D35:E35">
    <cfRule type="expression" dxfId="53" priority="95" stopIfTrue="1">
      <formula>IF($D$35="",TRUE)</formula>
    </cfRule>
  </conditionalFormatting>
  <conditionalFormatting sqref="D8:J8">
    <cfRule type="expression" dxfId="52" priority="96" stopIfTrue="1">
      <formula>IF($D$8="",TRUE)</formula>
    </cfRule>
  </conditionalFormatting>
  <conditionalFormatting sqref="D9:G9">
    <cfRule type="expression" dxfId="51" priority="97" stopIfTrue="1">
      <formula>IF($D$9="",TRUE)</formula>
    </cfRule>
  </conditionalFormatting>
  <conditionalFormatting sqref="D15:J15">
    <cfRule type="expression" dxfId="50" priority="98" stopIfTrue="1">
      <formula>IF($D$15="",TRUE)</formula>
    </cfRule>
  </conditionalFormatting>
  <conditionalFormatting sqref="D16:J16">
    <cfRule type="expression" dxfId="49" priority="99" stopIfTrue="1">
      <formula>IF($D$16="",TRUE)</formula>
    </cfRule>
  </conditionalFormatting>
  <conditionalFormatting sqref="D17:J17">
    <cfRule type="expression" dxfId="48" priority="100" stopIfTrue="1">
      <formula>IF($D$17="",TRUE)</formula>
    </cfRule>
  </conditionalFormatting>
  <conditionalFormatting sqref="D18:J18">
    <cfRule type="expression" dxfId="47" priority="101" stopIfTrue="1">
      <formula>IF($D$18="",TRUE)</formula>
    </cfRule>
  </conditionalFormatting>
  <conditionalFormatting sqref="D20:J20">
    <cfRule type="expression" dxfId="46" priority="102" stopIfTrue="1">
      <formula>IF($D$20="",TRUE)</formula>
    </cfRule>
  </conditionalFormatting>
  <conditionalFormatting sqref="D21:J21">
    <cfRule type="expression" dxfId="45" priority="103" stopIfTrue="1">
      <formula>IF($D$21="",TRUE)</formula>
    </cfRule>
  </conditionalFormatting>
  <conditionalFormatting sqref="D22:E22">
    <cfRule type="expression" dxfId="44" priority="104" stopIfTrue="1">
      <formula>IF($D$22="",TRUE)</formula>
    </cfRule>
  </conditionalFormatting>
  <conditionalFormatting sqref="D39:E39 D45:E45 D51:E51 D57:E57 D63:E63">
    <cfRule type="expression" dxfId="43" priority="105" stopIfTrue="1">
      <formula>$P$39=""</formula>
    </cfRule>
    <cfRule type="expression" dxfId="42" priority="106" stopIfTrue="1">
      <formula>D39=""</formula>
    </cfRule>
  </conditionalFormatting>
  <conditionalFormatting sqref="D40:E40 D46:E46 D52:E52 D58:E58 D64:E64">
    <cfRule type="expression" dxfId="41" priority="107" stopIfTrue="1">
      <formula>$P$40=""</formula>
    </cfRule>
    <cfRule type="expression" dxfId="40" priority="108" stopIfTrue="1">
      <formula>D40=""</formula>
    </cfRule>
  </conditionalFormatting>
  <conditionalFormatting sqref="D41:E41 D47:E47 D53:E53 D59:E59 D65:E65">
    <cfRule type="expression" dxfId="39" priority="109" stopIfTrue="1">
      <formula>$P$41=""</formula>
    </cfRule>
    <cfRule type="expression" dxfId="38" priority="110" stopIfTrue="1">
      <formula>D41=""</formula>
    </cfRule>
  </conditionalFormatting>
  <conditionalFormatting sqref="D10:J10">
    <cfRule type="expression" dxfId="37" priority="1" stopIfTrue="1">
      <formula>IF($D$9=$Q$9,TRUE)</formula>
    </cfRule>
    <cfRule type="expression" dxfId="36" priority="111" stopIfTrue="1">
      <formula>IF(AND($D$10="",$D$9=$R$9),TRUE)</formula>
    </cfRule>
  </conditionalFormatting>
  <dataValidations count="6">
    <dataValidation type="list" allowBlank="1" showInputMessage="1" showErrorMessage="1" sqref="D3">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formula1>39082</formula1>
      <formula2>46112</formula2>
    </dataValidation>
    <dataValidation type="list" allowBlank="1" showInputMessage="1" showErrorMessage="1" errorTitle="Required Field" error="Select from dropdown options to declare survey scope" sqref="D9:G9">
      <formula1>$P$9:$R$9</formula1>
    </dataValidation>
    <dataValidation type="list" allowBlank="1" showInputMessage="1" showErrorMessage="1" sqref="D26:E29 D87:E87 D85:E85 D83:E83 D81:E81 D79:E79 D77:E77 D75:E75 D73:E73 D71:E71 D69:E69 D56:E59 D32:E35 D62:E65">
      <formula1>$D$94:$D$95</formula1>
    </dataValidation>
    <dataValidation type="list" allowBlank="1" showInputMessage="1" showErrorMessage="1" sqref="D38:E41 D44:E47">
      <formula1>$D$94:$D$96</formula1>
    </dataValidation>
    <dataValidation type="list" allowBlank="1" showInputMessage="1" showErrorMessage="1" sqref="D50:E53">
      <formula1>$D$97:$D$102</formula1>
    </dataValidation>
  </dataValidations>
  <hyperlinks>
    <hyperlink ref="I4:J4" location="Instructions!B71" display="Link to Terms &amp; Conditions"/>
    <hyperlink ref="F3:H3" location="Checker!A1" display="Checker!A1"/>
    <hyperlink ref="B88:J88" location="Checker!A1" display="Checker!A1"/>
    <hyperlink ref="B78:J78" location="Checker!A1" display="Checker!A1"/>
    <hyperlink ref="H61:J61" location="'Smelter List'!A1" display="'Smelter List'!A1"/>
    <hyperlink ref="D11:J11" location="'Product List'!B6" display="'Product List'!B6"/>
  </hyperlinks>
  <pageMargins left="0.70866141732283505" right="0.70866141732283505" top="0.74803149606299202" bottom="0.74803149606299202" header="0.31496062992126" footer="0.31496062992126"/>
  <pageSetup scale="41" fitToHeight="0" orientation="portrait" r:id="rId2"/>
  <rowBreaks count="1" manualBreakCount="1">
    <brk id="60" max="11"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Y2508"/>
  <sheetViews>
    <sheetView showGridLines="0" showZeros="0" zoomScale="75" zoomScaleNormal="75" workbookViewId="0">
      <pane ySplit="4" topLeftCell="A17" activePane="bottomLeft" state="frozen"/>
      <selection pane="bottomLeft" activeCell="C17" sqref="C17"/>
    </sheetView>
  </sheetViews>
  <sheetFormatPr defaultColWidth="8.75" defaultRowHeight="12.75"/>
  <cols>
    <col min="1" max="1" width="13.625" style="204" customWidth="1"/>
    <col min="2" max="2" width="13.375" style="204" customWidth="1"/>
    <col min="3" max="3" width="40.5" style="204" customWidth="1"/>
    <col min="4" max="4" width="30.625" style="204" customWidth="1"/>
    <col min="5" max="5" width="20.75" style="204" customWidth="1"/>
    <col min="6" max="7" width="13.75" style="204" customWidth="1"/>
    <col min="8" max="8" width="25.125" style="204" customWidth="1"/>
    <col min="9" max="9" width="24.25" style="204" customWidth="1"/>
    <col min="10" max="10" width="18.375" style="204" customWidth="1"/>
    <col min="11" max="11" width="27.375" style="204" customWidth="1"/>
    <col min="12" max="12" width="20.625" style="204" customWidth="1"/>
    <col min="13" max="13" width="35.125" style="204" customWidth="1"/>
    <col min="14" max="14" width="42.125" style="204" customWidth="1"/>
    <col min="15" max="15" width="32.125" style="204" customWidth="1"/>
    <col min="16" max="16" width="22.875" style="204" customWidth="1"/>
    <col min="17" max="17" width="43.5" style="204" customWidth="1"/>
    <col min="18" max="18" width="8.75" style="142" hidden="1" customWidth="1"/>
    <col min="19" max="19" width="6.125" style="142" hidden="1" customWidth="1"/>
    <col min="20" max="20" width="8.625" style="142" hidden="1" customWidth="1"/>
    <col min="21" max="21" width="8.75" style="142" hidden="1" customWidth="1"/>
    <col min="22" max="23" width="4.375" style="142" hidden="1" customWidth="1"/>
    <col min="24" max="24" width="4.375" style="204" hidden="1" customWidth="1"/>
    <col min="25" max="25" width="7.75" style="204" hidden="1" customWidth="1"/>
    <col min="26" max="31" width="4.375" style="204" customWidth="1"/>
    <col min="32" max="16384" width="8.75" style="204"/>
  </cols>
  <sheetData>
    <row r="1" spans="1:25" s="22" customFormat="1" ht="13.5" thickTop="1">
      <c r="A1" s="230"/>
      <c r="B1" s="224"/>
      <c r="C1" s="224"/>
      <c r="D1" s="224"/>
      <c r="E1" s="224"/>
      <c r="F1" s="224"/>
      <c r="G1" s="224"/>
      <c r="H1" s="224"/>
      <c r="I1" s="224"/>
      <c r="J1" s="224"/>
      <c r="K1" s="224"/>
      <c r="L1" s="224"/>
      <c r="M1" s="224"/>
      <c r="N1" s="224"/>
      <c r="O1" s="224"/>
      <c r="P1" s="224"/>
      <c r="Q1" s="225"/>
      <c r="R1" s="231" t="s">
        <v>4707</v>
      </c>
      <c r="S1" s="232"/>
      <c r="T1" s="233"/>
      <c r="U1" s="231"/>
      <c r="V1" s="231"/>
      <c r="W1" s="231"/>
    </row>
    <row r="2" spans="1:25" s="22" customFormat="1" ht="20.100000000000001" customHeight="1">
      <c r="A2" s="258"/>
      <c r="B2" s="305" t="str">
        <f ca="1">OFFSET(L!$C$1,MATCH("Smelter List"&amp;ADDRESS(ROW(),COLUMN(),4),L!$A:$A,0)-1,SL,,)</f>
        <v>TO BEGIN:</v>
      </c>
      <c r="C2" s="260"/>
      <c r="D2" s="260"/>
      <c r="E2" s="260"/>
      <c r="F2" s="113"/>
      <c r="G2" s="113"/>
      <c r="H2" s="113"/>
      <c r="I2" s="114"/>
      <c r="J2" s="395" t="str">
        <f ca="1">OFFSET(L!$C$1,MATCH("Smelter List"&amp;ADDRESS(ROW(),COLUMN(),4),L!$A:$A,0)-1,SL,,)</f>
        <v>Link to "CFSP Compliant Smelter List"</v>
      </c>
      <c r="K2" s="396"/>
      <c r="L2" s="396"/>
      <c r="M2" s="396"/>
      <c r="N2" s="396"/>
      <c r="O2" s="396"/>
      <c r="P2" s="170"/>
      <c r="Q2" s="159"/>
      <c r="R2" s="231"/>
      <c r="S2" s="231"/>
      <c r="T2" s="232"/>
      <c r="U2" s="231"/>
      <c r="V2" s="231"/>
      <c r="W2" s="231"/>
    </row>
    <row r="3" spans="1:25" s="22" customFormat="1" ht="183.95" customHeight="1">
      <c r="A3" s="259"/>
      <c r="B3" s="397" t="str">
        <f ca="1">OFFSET(L!$C$1,MATCH("Smelter List"&amp;ADDRESS(ROW(),COLUMN(),4),L!$A:$A,0)-1,SL,,)</f>
        <v xml:space="preserve">
Option A: If you know the Smelter Identification Number, input the number in Column A (columns B, C, D, E, F, G, I, and J will auto-populate).
Option B:  If you have a Metal and Smelter Reference List name combination, complete the following steps:
Step 1. Select Metal in column B
Step 2. Select from dropdown in column C (wrong combination will trigger RED color)
Step 3. If dropdown selection is "Smelter Not Listed" complete columns D &amp; E
Step 4. Enter all available smelter information in columns H thru P
Mandatory fields are noted with an asterisk (*).
NOTE: A combination of Options A and B can be used to complete the Smelter List tab.  Do not alter autopopulated cells.  All errors in the Smelter Reference List should be reported to CFSI by contacting info@conflictfreesmelter.org.
</v>
      </c>
      <c r="C3" s="397"/>
      <c r="D3" s="397"/>
      <c r="E3" s="397"/>
      <c r="F3" s="179"/>
      <c r="G3" s="179" t="str">
        <f ca="1">OFFSET(L!$C$1,MATCH("General"&amp;"Cpy",L!$A:$A,0)-1,SL,,)</f>
        <v>© 2016 Conflict-Free Sourcing Initiative. All rights reserved.</v>
      </c>
      <c r="H3" s="115"/>
      <c r="I3" s="116"/>
      <c r="J3" s="171"/>
      <c r="K3" s="172"/>
      <c r="L3" s="160"/>
      <c r="M3" s="173"/>
      <c r="N3" s="173"/>
      <c r="O3" s="124"/>
      <c r="P3" s="124"/>
      <c r="Q3" s="188" t="s">
        <v>4881</v>
      </c>
      <c r="R3" s="231"/>
      <c r="S3" s="231"/>
      <c r="T3" s="234" t="s">
        <v>2292</v>
      </c>
      <c r="U3" s="234" t="s">
        <v>2291</v>
      </c>
      <c r="V3" s="234" t="s">
        <v>2293</v>
      </c>
      <c r="W3" s="234" t="s">
        <v>2290</v>
      </c>
    </row>
    <row r="4" spans="1:25" s="237" customFormat="1" ht="78.75">
      <c r="A4" s="198" t="str">
        <f ca="1">OFFSET(L!$C$1,MATCH("Smelter List"&amp;ADDRESS(ROW(),COLUMN(),4),L!$A:$A,0)-1,SL,,)</f>
        <v>Smelter Identification Number Input Column</v>
      </c>
      <c r="B4" s="198" t="str">
        <f ca="1">OFFSET(L!$C$1,MATCH("Smelter List"&amp;ADDRESS(ROW(),COLUMN(),4),L!$A:$A,0)-1,SL,,)</f>
        <v>Metal (*)</v>
      </c>
      <c r="C4" s="198" t="str">
        <f ca="1">OFFSET(L!$C$1,MATCH("Smelter List"&amp;ADDRESS(ROW(),COLUMN(),4),L!$A:$A,0)-1,SL,,)</f>
        <v>Smelter Reference List (*)</v>
      </c>
      <c r="D4" s="198" t="str">
        <f ca="1">OFFSET(L!$C$1,MATCH("Smelter List"&amp;ADDRESS(ROW(),COLUMN(),4),L!$A:$A,0)-1,SL,,)</f>
        <v>Smelter Name (*)</v>
      </c>
      <c r="E4" s="198" t="str">
        <f ca="1">OFFSET(L!$C$1,MATCH("Smelter List"&amp;ADDRESS(ROW(),COLUMN(),4),L!$A:$A,0)-1,SL,,)</f>
        <v>Smelter Country (*)</v>
      </c>
      <c r="F4" s="198" t="str">
        <f ca="1">OFFSET(L!$C$1,MATCH("Smelter List"&amp;ADDRESS(ROW(),COLUMN(),4),L!$A:$A,0)-1,SL,,)</f>
        <v>Smelter Identification</v>
      </c>
      <c r="G4" s="198" t="str">
        <f ca="1">OFFSET(L!$C$1,MATCH("Smelter List"&amp;ADDRESS(ROW(),COLUMN(),4),L!$A:$A,0)-1,SL,,)</f>
        <v>Source of Smelter Identification Number</v>
      </c>
      <c r="H4" s="199" t="str">
        <f ca="1">OFFSET(L!$C$1,MATCH("Smelter List"&amp;ADDRESS(ROW(),COLUMN(),4),L!$A:$A,0)-1,SL,,)</f>
        <v xml:space="preserve">Smelter Street </v>
      </c>
      <c r="I4" s="199" t="str">
        <f ca="1">OFFSET(L!$C$1,MATCH("Smelter List"&amp;ADDRESS(ROW(),COLUMN(),4),L!$A:$A,0)-1,SL,,)</f>
        <v>Smelter City</v>
      </c>
      <c r="J4" s="199" t="str">
        <f ca="1">OFFSET(L!$C$1,MATCH("Smelter List"&amp;ADDRESS(ROW(),COLUMN(),4),L!$A:$A,0)-1,SL,,)</f>
        <v>Smelter Facility Location: State / Province</v>
      </c>
      <c r="K4" s="199" t="str">
        <f ca="1">OFFSET(L!$C$1,MATCH("Smelter List"&amp;ADDRESS(ROW(),COLUMN(),4),L!$A:$A,0)-1,SL,,)</f>
        <v>Smelter Contact Name</v>
      </c>
      <c r="L4" s="199" t="str">
        <f ca="1">OFFSET(L!$C$1,MATCH("Smelter List"&amp;ADDRESS(ROW(),COLUMN(),4),L!$A:$A,0)-1,SL,,)</f>
        <v>Smelter Contact Email</v>
      </c>
      <c r="M4" s="199" t="str">
        <f ca="1">OFFSET(L!$C$1,MATCH("Smelter List"&amp;ADDRESS(ROW(),COLUMN(),4),L!$A:$A,0)-1,SL,,)</f>
        <v>Proposed next steps</v>
      </c>
      <c r="N4" s="199" t="str">
        <f ca="1">OFFSET(L!$C$1,MATCH("Smelter List"&amp;ADDRESS(ROW(),COLUMN(),4),L!$A:$A,0)-1,SL,,)</f>
        <v>Name of Mine(s) or if recycled or scrap sourced, enter "recycled" or "scrap"</v>
      </c>
      <c r="O4" s="199" t="str">
        <f ca="1">OFFSET(L!$C$1,MATCH("Smelter List"&amp;ADDRESS(ROW(),COLUMN(),4),L!$A:$A,0)-1,SL,,)</f>
        <v>Location (Country) of Mine(s) or if recycled or scrap sourced, enter "recycled" or "scrap"</v>
      </c>
      <c r="P4" s="199" t="str">
        <f ca="1">OFFSET(L!$C$1,MATCH("Smelter List"&amp;ADDRESS(ROW(),COLUMN(),4),L!$A:$A,0)-1,SL,,)</f>
        <v>Does 100% of the smelter’s feedstock originate from recycled or scrap sources?</v>
      </c>
      <c r="Q4" s="200" t="str">
        <f ca="1">OFFSET(L!$C$1,MATCH("Smelter List"&amp;ADDRESS(ROW(),COLUMN(),4),L!$A:$A,0)-1,SL,,)</f>
        <v>Comments</v>
      </c>
      <c r="R4" s="235"/>
      <c r="S4" s="236"/>
      <c r="T4" s="236" t="s">
        <v>2538</v>
      </c>
      <c r="U4" s="236" t="s">
        <v>1802</v>
      </c>
      <c r="V4" s="236"/>
      <c r="W4" s="236"/>
    </row>
    <row r="5" spans="1:25" s="223" customFormat="1" ht="20.25">
      <c r="A5" s="293"/>
      <c r="B5" s="294" t="str">
        <f>IF(LEN(A5)=0,"",INDEX('Smelter Reference List'!$A:$A,MATCH($A5,'Smelter Reference List'!$E:$E,0)))</f>
        <v/>
      </c>
      <c r="C5" s="301" t="str">
        <f>IF(LEN(A5)=0,"",INDEX('Smelter Reference List'!$C:$C,MATCH($A5,'Smelter Reference List'!$E:$E,0)))</f>
        <v/>
      </c>
      <c r="D5" s="294" t="str">
        <f ca="1">IF(ISERROR($S5),"",OFFSET('Smelter Reference List'!$C$4,$S5-4,0)&amp;"")</f>
        <v/>
      </c>
      <c r="E5" s="294" t="str">
        <f ca="1">IF(ISERROR($S5),"",OFFSET('Smelter Reference List'!$D$4,$S5-4,0)&amp;"")</f>
        <v/>
      </c>
      <c r="F5" s="294" t="str">
        <f ca="1">IF(ISERROR($S5),"",OFFSET('Smelter Reference List'!$E$4,$S5-4,0))</f>
        <v/>
      </c>
      <c r="G5" s="294" t="str">
        <f ca="1">IF(C5=$U$4,"Enter smelter details", IF(ISERROR($S5),"",OFFSET('Smelter Reference List'!$F$4,$S5-4,0)))</f>
        <v/>
      </c>
      <c r="H5" s="295" t="str">
        <f ca="1">IF(ISERROR($S5),"",OFFSET('Smelter Reference List'!$G$4,$S5-4,0))</f>
        <v/>
      </c>
      <c r="I5" s="296" t="str">
        <f ca="1">IF(ISERROR($S5),"",OFFSET('Smelter Reference List'!$H$4,$S5-4,0))</f>
        <v/>
      </c>
      <c r="J5" s="296" t="str">
        <f ca="1">IF(ISERROR($S5),"",OFFSET('Smelter Reference List'!$I$4,$S5-4,0))</f>
        <v/>
      </c>
      <c r="K5" s="297"/>
      <c r="L5" s="297"/>
      <c r="M5" s="297"/>
      <c r="N5" s="297"/>
      <c r="O5" s="297"/>
      <c r="P5" s="297"/>
      <c r="Q5" s="239"/>
      <c r="R5" s="227"/>
      <c r="S5" s="228" t="e">
        <f>IF(C5="",NA(),MATCH($B5&amp;$C5,'Smelter Reference List'!$J:$J,0))</f>
        <v>#N/A</v>
      </c>
      <c r="T5" s="229"/>
      <c r="U5" s="229">
        <f ca="1">IF(AND(C5="Smelter not listed",OR(LEN(D5)=0,LEN(E5)=0)),1,0)</f>
        <v>0</v>
      </c>
      <c r="V5" s="229"/>
      <c r="W5" s="229"/>
      <c r="Y5" s="245" t="str">
        <f>B5&amp;C5</f>
        <v/>
      </c>
    </row>
    <row r="6" spans="1:25" s="223" customFormat="1" ht="20.25">
      <c r="A6" s="293"/>
      <c r="B6" s="294" t="str">
        <f>IF(LEN(A6)=0,"",INDEX('Smelter Reference List'!$A:$A,MATCH($A6,'Smelter Reference List'!$E:$E,0)))</f>
        <v/>
      </c>
      <c r="C6" s="301" t="str">
        <f>IF(LEN(A6)=0,"",INDEX('Smelter Reference List'!$C:$C,MATCH($A6,'Smelter Reference List'!$E:$E,0)))</f>
        <v/>
      </c>
      <c r="D6" s="294" t="str">
        <f ca="1">IF(ISERROR($S6),"",OFFSET('Smelter Reference List'!$C$4,$S6-4,0)&amp;"")</f>
        <v/>
      </c>
      <c r="E6" s="294" t="str">
        <f ca="1">IF(ISERROR($S6),"",OFFSET('Smelter Reference List'!$D$4,$S6-4,0)&amp;"")</f>
        <v/>
      </c>
      <c r="F6" s="294" t="str">
        <f ca="1">IF(ISERROR($S6),"",OFFSET('Smelter Reference List'!$E$4,$S6-4,0))</f>
        <v/>
      </c>
      <c r="G6" s="294" t="str">
        <f ca="1">IF(C6=$U$4,"Enter smelter details", IF(ISERROR($S6),"",OFFSET('Smelter Reference List'!$F$4,$S6-4,0)))</f>
        <v/>
      </c>
      <c r="H6" s="295" t="str">
        <f ca="1">IF(ISERROR($S6),"",OFFSET('Smelter Reference List'!$G$4,$S6-4,0))</f>
        <v/>
      </c>
      <c r="I6" s="296" t="str">
        <f ca="1">IF(ISERROR($S6),"",OFFSET('Smelter Reference List'!$H$4,$S6-4,0))</f>
        <v/>
      </c>
      <c r="J6" s="296" t="str">
        <f ca="1">IF(ISERROR($S6),"",OFFSET('Smelter Reference List'!$I$4,$S6-4,0))</f>
        <v/>
      </c>
      <c r="K6" s="298"/>
      <c r="L6" s="298"/>
      <c r="M6" s="298"/>
      <c r="N6" s="298"/>
      <c r="O6" s="298"/>
      <c r="P6" s="298"/>
      <c r="Q6" s="299"/>
      <c r="R6" s="227"/>
      <c r="S6" s="228" t="e">
        <f>IF(C6="",NA(),MATCH($B6&amp;$C6,'Smelter Reference List'!$J:$J,0))</f>
        <v>#N/A</v>
      </c>
      <c r="T6" s="229"/>
      <c r="U6" s="229">
        <f t="shared" ref="U6:U69" ca="1" si="0">IF(AND(C6="Smelter not listed",OR(LEN(D6)=0,LEN(E6)=0)),1,0)</f>
        <v>0</v>
      </c>
      <c r="V6" s="229"/>
      <c r="W6" s="229"/>
      <c r="Y6" s="223" t="str">
        <f t="shared" ref="Y6:Y69" si="1">B6&amp;C6</f>
        <v/>
      </c>
    </row>
    <row r="7" spans="1:25" s="223" customFormat="1" ht="20.25">
      <c r="A7" s="293"/>
      <c r="B7" s="294" t="str">
        <f>IF(LEN(A7)=0,"",INDEX('Smelter Reference List'!$A:$A,MATCH($A7,'Smelter Reference List'!$E:$E,0)))</f>
        <v/>
      </c>
      <c r="C7" s="301" t="str">
        <f>IF(LEN(A7)=0,"",INDEX('Smelter Reference List'!$C:$C,MATCH($A7,'Smelter Reference List'!$E:$E,0)))</f>
        <v/>
      </c>
      <c r="D7" s="294" t="str">
        <f ca="1">IF(ISERROR($S7),"",OFFSET('Smelter Reference List'!$C$4,$S7-4,0)&amp;"")</f>
        <v/>
      </c>
      <c r="E7" s="294" t="str">
        <f ca="1">IF(ISERROR($S7),"",OFFSET('Smelter Reference List'!$D$4,$S7-4,0)&amp;"")</f>
        <v/>
      </c>
      <c r="F7" s="294" t="str">
        <f ca="1">IF(ISERROR($S7),"",OFFSET('Smelter Reference List'!$E$4,$S7-4,0))</f>
        <v/>
      </c>
      <c r="G7" s="294" t="str">
        <f ca="1">IF(C7=$U$4,"Enter smelter details", IF(ISERROR($S7),"",OFFSET('Smelter Reference List'!$F$4,$S7-4,0)))</f>
        <v/>
      </c>
      <c r="H7" s="295" t="str">
        <f ca="1">IF(ISERROR($S7),"",OFFSET('Smelter Reference List'!$G$4,$S7-4,0))</f>
        <v/>
      </c>
      <c r="I7" s="296" t="str">
        <f ca="1">IF(ISERROR($S7),"",OFFSET('Smelter Reference List'!$H$4,$S7-4,0))</f>
        <v/>
      </c>
      <c r="J7" s="296" t="str">
        <f ca="1">IF(ISERROR($S7),"",OFFSET('Smelter Reference List'!$I$4,$S7-4,0))</f>
        <v/>
      </c>
      <c r="K7" s="298"/>
      <c r="L7" s="298"/>
      <c r="M7" s="298"/>
      <c r="N7" s="298"/>
      <c r="O7" s="298"/>
      <c r="P7" s="298"/>
      <c r="Q7" s="299"/>
      <c r="R7" s="227"/>
      <c r="S7" s="228" t="e">
        <f>IF(C7="",NA(),MATCH($B7&amp;$C7,'Smelter Reference List'!$J:$J,0))</f>
        <v>#N/A</v>
      </c>
      <c r="T7" s="229"/>
      <c r="U7" s="229">
        <f t="shared" ca="1" si="0"/>
        <v>0</v>
      </c>
      <c r="V7" s="229"/>
      <c r="W7" s="229"/>
      <c r="Y7" s="223" t="str">
        <f t="shared" si="1"/>
        <v/>
      </c>
    </row>
    <row r="8" spans="1:25" s="223" customFormat="1" ht="20.25">
      <c r="A8" s="293"/>
      <c r="B8" s="294" t="str">
        <f>IF(LEN(A8)=0,"",INDEX('Smelter Reference List'!$A:$A,MATCH($A8,'Smelter Reference List'!$E:$E,0)))</f>
        <v/>
      </c>
      <c r="C8" s="301" t="str">
        <f>IF(LEN(A8)=0,"",INDEX('Smelter Reference List'!$C:$C,MATCH($A8,'Smelter Reference List'!$E:$E,0)))</f>
        <v/>
      </c>
      <c r="D8" s="294" t="str">
        <f ca="1">IF(ISERROR($S8),"",OFFSET('Smelter Reference List'!$C$4,$S8-4,0)&amp;"")</f>
        <v/>
      </c>
      <c r="E8" s="294" t="str">
        <f ca="1">IF(ISERROR($S8),"",OFFSET('Smelter Reference List'!$D$4,$S8-4,0)&amp;"")</f>
        <v/>
      </c>
      <c r="F8" s="294" t="str">
        <f ca="1">IF(ISERROR($S8),"",OFFSET('Smelter Reference List'!$E$4,$S8-4,0))</f>
        <v/>
      </c>
      <c r="G8" s="294" t="str">
        <f ca="1">IF(C8=$U$4,"Enter smelter details", IF(ISERROR($S8),"",OFFSET('Smelter Reference List'!$F$4,$S8-4,0)))</f>
        <v/>
      </c>
      <c r="H8" s="295" t="str">
        <f ca="1">IF(ISERROR($S8),"",OFFSET('Smelter Reference List'!$G$4,$S8-4,0))</f>
        <v/>
      </c>
      <c r="I8" s="296" t="str">
        <f ca="1">IF(ISERROR($S8),"",OFFSET('Smelter Reference List'!$H$4,$S8-4,0))</f>
        <v/>
      </c>
      <c r="J8" s="296" t="str">
        <f ca="1">IF(ISERROR($S8),"",OFFSET('Smelter Reference List'!$I$4,$S8-4,0))</f>
        <v/>
      </c>
      <c r="K8" s="298"/>
      <c r="L8" s="298"/>
      <c r="M8" s="298"/>
      <c r="N8" s="298"/>
      <c r="O8" s="298"/>
      <c r="P8" s="298"/>
      <c r="Q8" s="299"/>
      <c r="R8" s="227"/>
      <c r="S8" s="228" t="e">
        <f>IF(C8="",NA(),MATCH($B8&amp;$C8,'Smelter Reference List'!$J:$J,0))</f>
        <v>#N/A</v>
      </c>
      <c r="T8" s="229"/>
      <c r="U8" s="229">
        <f t="shared" ca="1" si="0"/>
        <v>0</v>
      </c>
      <c r="V8" s="229"/>
      <c r="W8" s="229"/>
      <c r="Y8" s="223" t="str">
        <f t="shared" si="1"/>
        <v/>
      </c>
    </row>
    <row r="9" spans="1:25" s="223" customFormat="1" ht="20.25">
      <c r="A9" s="293"/>
      <c r="B9" s="294" t="str">
        <f>IF(LEN(A9)=0,"",INDEX('Smelter Reference List'!$A:$A,MATCH($A9,'Smelter Reference List'!$E:$E,0)))</f>
        <v/>
      </c>
      <c r="C9" s="301" t="str">
        <f>IF(LEN(A9)=0,"",INDEX('Smelter Reference List'!$C:$C,MATCH($A9,'Smelter Reference List'!$E:$E,0)))</f>
        <v/>
      </c>
      <c r="D9" s="294" t="str">
        <f ca="1">IF(ISERROR($S9),"",OFFSET('Smelter Reference List'!$C$4,$S9-4,0)&amp;"")</f>
        <v/>
      </c>
      <c r="E9" s="294" t="str">
        <f ca="1">IF(ISERROR($S9),"",OFFSET('Smelter Reference List'!$D$4,$S9-4,0)&amp;"")</f>
        <v/>
      </c>
      <c r="F9" s="294" t="str">
        <f ca="1">IF(ISERROR($S9),"",OFFSET('Smelter Reference List'!$E$4,$S9-4,0))</f>
        <v/>
      </c>
      <c r="G9" s="294" t="str">
        <f ca="1">IF(C9=$U$4,"Enter smelter details", IF(ISERROR($S9),"",OFFSET('Smelter Reference List'!$F$4,$S9-4,0)))</f>
        <v/>
      </c>
      <c r="H9" s="295" t="str">
        <f ca="1">IF(ISERROR($S9),"",OFFSET('Smelter Reference List'!$G$4,$S9-4,0))</f>
        <v/>
      </c>
      <c r="I9" s="296" t="str">
        <f ca="1">IF(ISERROR($S9),"",OFFSET('Smelter Reference List'!$H$4,$S9-4,0))</f>
        <v/>
      </c>
      <c r="J9" s="296" t="str">
        <f ca="1">IF(ISERROR($S9),"",OFFSET('Smelter Reference List'!$I$4,$S9-4,0))</f>
        <v/>
      </c>
      <c r="K9" s="298"/>
      <c r="L9" s="298"/>
      <c r="M9" s="298"/>
      <c r="N9" s="298"/>
      <c r="O9" s="298"/>
      <c r="P9" s="298"/>
      <c r="Q9" s="299"/>
      <c r="R9" s="227"/>
      <c r="S9" s="228" t="e">
        <f>IF(C9="",NA(),MATCH($B9&amp;$C9,'Smelter Reference List'!$J:$J,0))</f>
        <v>#N/A</v>
      </c>
      <c r="T9" s="229"/>
      <c r="U9" s="229">
        <f t="shared" ca="1" si="0"/>
        <v>0</v>
      </c>
      <c r="V9" s="229"/>
      <c r="W9" s="229"/>
      <c r="Y9" s="223" t="str">
        <f t="shared" si="1"/>
        <v/>
      </c>
    </row>
    <row r="10" spans="1:25" s="223" customFormat="1" ht="20.25">
      <c r="A10" s="293"/>
      <c r="B10" s="294" t="str">
        <f>IF(LEN(A10)=0,"",INDEX('Smelter Reference List'!$A:$A,MATCH($A10,'Smelter Reference List'!$E:$E,0)))</f>
        <v/>
      </c>
      <c r="C10" s="301" t="str">
        <f>IF(LEN(A10)=0,"",INDEX('Smelter Reference List'!$C:$C,MATCH($A10,'Smelter Reference List'!$E:$E,0)))</f>
        <v/>
      </c>
      <c r="D10" s="294" t="str">
        <f ca="1">IF(ISERROR($S10),"",OFFSET('Smelter Reference List'!$C$4,$S10-4,0)&amp;"")</f>
        <v/>
      </c>
      <c r="E10" s="294" t="str">
        <f ca="1">IF(ISERROR($S10),"",OFFSET('Smelter Reference List'!$D$4,$S10-4,0)&amp;"")</f>
        <v/>
      </c>
      <c r="F10" s="294" t="str">
        <f ca="1">IF(ISERROR($S10),"",OFFSET('Smelter Reference List'!$E$4,$S10-4,0))</f>
        <v/>
      </c>
      <c r="G10" s="294" t="str">
        <f ca="1">IF(C10=$U$4,"Enter smelter details", IF(ISERROR($S10),"",OFFSET('Smelter Reference List'!$F$4,$S10-4,0)))</f>
        <v/>
      </c>
      <c r="H10" s="295" t="str">
        <f ca="1">IF(ISERROR($S10),"",OFFSET('Smelter Reference List'!$G$4,$S10-4,0))</f>
        <v/>
      </c>
      <c r="I10" s="296" t="str">
        <f ca="1">IF(ISERROR($S10),"",OFFSET('Smelter Reference List'!$H$4,$S10-4,0))</f>
        <v/>
      </c>
      <c r="J10" s="296" t="str">
        <f ca="1">IF(ISERROR($S10),"",OFFSET('Smelter Reference List'!$I$4,$S10-4,0))</f>
        <v/>
      </c>
      <c r="K10" s="298"/>
      <c r="L10" s="298"/>
      <c r="M10" s="298"/>
      <c r="N10" s="298"/>
      <c r="O10" s="298"/>
      <c r="P10" s="298"/>
      <c r="Q10" s="299"/>
      <c r="R10" s="227"/>
      <c r="S10" s="228" t="e">
        <f>IF(C10="",NA(),MATCH($B10&amp;$C10,'Smelter Reference List'!$J:$J,0))</f>
        <v>#N/A</v>
      </c>
      <c r="T10" s="229"/>
      <c r="U10" s="229">
        <f t="shared" ca="1" si="0"/>
        <v>0</v>
      </c>
      <c r="V10" s="229"/>
      <c r="W10" s="229"/>
      <c r="Y10" s="223" t="str">
        <f t="shared" si="1"/>
        <v/>
      </c>
    </row>
    <row r="11" spans="1:25" s="223" customFormat="1" ht="20.25">
      <c r="A11" s="293"/>
      <c r="B11" s="294" t="str">
        <f>IF(LEN(A11)=0,"",INDEX('Smelter Reference List'!$A:$A,MATCH($A11,'Smelter Reference List'!$E:$E,0)))</f>
        <v/>
      </c>
      <c r="C11" s="301" t="str">
        <f>IF(LEN(A11)=0,"",INDEX('Smelter Reference List'!$C:$C,MATCH($A11,'Smelter Reference List'!$E:$E,0)))</f>
        <v/>
      </c>
      <c r="D11" s="294" t="str">
        <f ca="1">IF(ISERROR($S11),"",OFFSET('Smelter Reference List'!$C$4,$S11-4,0)&amp;"")</f>
        <v/>
      </c>
      <c r="E11" s="294" t="str">
        <f ca="1">IF(ISERROR($S11),"",OFFSET('Smelter Reference List'!$D$4,$S11-4,0)&amp;"")</f>
        <v/>
      </c>
      <c r="F11" s="294" t="str">
        <f ca="1">IF(ISERROR($S11),"",OFFSET('Smelter Reference List'!$E$4,$S11-4,0))</f>
        <v/>
      </c>
      <c r="G11" s="294" t="str">
        <f ca="1">IF(C11=$U$4,"Enter smelter details", IF(ISERROR($S11),"",OFFSET('Smelter Reference List'!$F$4,$S11-4,0)))</f>
        <v/>
      </c>
      <c r="H11" s="295" t="str">
        <f ca="1">IF(ISERROR($S11),"",OFFSET('Smelter Reference List'!$G$4,$S11-4,0))</f>
        <v/>
      </c>
      <c r="I11" s="296" t="str">
        <f ca="1">IF(ISERROR($S11),"",OFFSET('Smelter Reference List'!$H$4,$S11-4,0))</f>
        <v/>
      </c>
      <c r="J11" s="296" t="str">
        <f ca="1">IF(ISERROR($S11),"",OFFSET('Smelter Reference List'!$I$4,$S11-4,0))</f>
        <v/>
      </c>
      <c r="K11" s="298"/>
      <c r="L11" s="298"/>
      <c r="M11" s="298"/>
      <c r="N11" s="298"/>
      <c r="O11" s="298"/>
      <c r="P11" s="298"/>
      <c r="Q11" s="299"/>
      <c r="R11" s="227"/>
      <c r="S11" s="228" t="e">
        <f>IF(C11="",NA(),MATCH($B11&amp;$C11,'Smelter Reference List'!$J:$J,0))</f>
        <v>#N/A</v>
      </c>
      <c r="T11" s="229"/>
      <c r="U11" s="229">
        <f t="shared" ca="1" si="0"/>
        <v>0</v>
      </c>
      <c r="V11" s="229"/>
      <c r="W11" s="229"/>
      <c r="Y11" s="223" t="str">
        <f t="shared" si="1"/>
        <v/>
      </c>
    </row>
    <row r="12" spans="1:25" s="223" customFormat="1" ht="20.25">
      <c r="A12" s="293"/>
      <c r="B12" s="294" t="str">
        <f>IF(LEN(A12)=0,"",INDEX('Smelter Reference List'!$A:$A,MATCH($A12,'Smelter Reference List'!$E:$E,0)))</f>
        <v/>
      </c>
      <c r="C12" s="301" t="str">
        <f>IF(LEN(A12)=0,"",INDEX('Smelter Reference List'!$C:$C,MATCH($A12,'Smelter Reference List'!$E:$E,0)))</f>
        <v/>
      </c>
      <c r="D12" s="294" t="str">
        <f ca="1">IF(ISERROR($S12),"",OFFSET('Smelter Reference List'!$C$4,$S12-4,0)&amp;"")</f>
        <v/>
      </c>
      <c r="E12" s="294" t="str">
        <f ca="1">IF(ISERROR($S12),"",OFFSET('Smelter Reference List'!$D$4,$S12-4,0)&amp;"")</f>
        <v/>
      </c>
      <c r="F12" s="294" t="str">
        <f ca="1">IF(ISERROR($S12),"",OFFSET('Smelter Reference List'!$E$4,$S12-4,0))</f>
        <v/>
      </c>
      <c r="G12" s="294" t="str">
        <f ca="1">IF(C12=$U$4,"Enter smelter details", IF(ISERROR($S12),"",OFFSET('Smelter Reference List'!$F$4,$S12-4,0)))</f>
        <v/>
      </c>
      <c r="H12" s="295" t="str">
        <f ca="1">IF(ISERROR($S12),"",OFFSET('Smelter Reference List'!$G$4,$S12-4,0))</f>
        <v/>
      </c>
      <c r="I12" s="296" t="str">
        <f ca="1">IF(ISERROR($S12),"",OFFSET('Smelter Reference List'!$H$4,$S12-4,0))</f>
        <v/>
      </c>
      <c r="J12" s="296" t="str">
        <f ca="1">IF(ISERROR($S12),"",OFFSET('Smelter Reference List'!$I$4,$S12-4,0))</f>
        <v/>
      </c>
      <c r="K12" s="298"/>
      <c r="L12" s="298"/>
      <c r="M12" s="298"/>
      <c r="N12" s="298"/>
      <c r="O12" s="298"/>
      <c r="P12" s="298"/>
      <c r="Q12" s="299"/>
      <c r="R12" s="227"/>
      <c r="S12" s="228" t="e">
        <f>IF(C12="",NA(),MATCH($B12&amp;$C12,'Smelter Reference List'!$J:$J,0))</f>
        <v>#N/A</v>
      </c>
      <c r="T12" s="229"/>
      <c r="U12" s="229">
        <f t="shared" ca="1" si="0"/>
        <v>0</v>
      </c>
      <c r="V12" s="229"/>
      <c r="W12" s="229"/>
      <c r="Y12" s="223" t="str">
        <f t="shared" si="1"/>
        <v/>
      </c>
    </row>
    <row r="13" spans="1:25" s="223" customFormat="1" ht="20.25">
      <c r="A13" s="293"/>
      <c r="B13" s="294" t="str">
        <f>IF(LEN(A13)=0,"",INDEX('Smelter Reference List'!$A:$A,MATCH($A13,'Smelter Reference List'!$E:$E,0)))</f>
        <v/>
      </c>
      <c r="C13" s="301" t="str">
        <f>IF(LEN(A13)=0,"",INDEX('Smelter Reference List'!$C:$C,MATCH($A13,'Smelter Reference List'!$E:$E,0)))</f>
        <v/>
      </c>
      <c r="D13" s="294" t="str">
        <f ca="1">IF(ISERROR($S13),"",OFFSET('Smelter Reference List'!$C$4,$S13-4,0)&amp;"")</f>
        <v/>
      </c>
      <c r="E13" s="294" t="str">
        <f ca="1">IF(ISERROR($S13),"",OFFSET('Smelter Reference List'!$D$4,$S13-4,0)&amp;"")</f>
        <v/>
      </c>
      <c r="F13" s="294" t="str">
        <f ca="1">IF(ISERROR($S13),"",OFFSET('Smelter Reference List'!$E$4,$S13-4,0))</f>
        <v/>
      </c>
      <c r="G13" s="294" t="str">
        <f ca="1">IF(C13=$U$4,"Enter smelter details", IF(ISERROR($S13),"",OFFSET('Smelter Reference List'!$F$4,$S13-4,0)))</f>
        <v/>
      </c>
      <c r="H13" s="295" t="str">
        <f ca="1">IF(ISERROR($S13),"",OFFSET('Smelter Reference List'!$G$4,$S13-4,0))</f>
        <v/>
      </c>
      <c r="I13" s="296" t="str">
        <f ca="1">IF(ISERROR($S13),"",OFFSET('Smelter Reference List'!$H$4,$S13-4,0))</f>
        <v/>
      </c>
      <c r="J13" s="296" t="str">
        <f ca="1">IF(ISERROR($S13),"",OFFSET('Smelter Reference List'!$I$4,$S13-4,0))</f>
        <v/>
      </c>
      <c r="K13" s="298"/>
      <c r="L13" s="298"/>
      <c r="M13" s="298"/>
      <c r="N13" s="298"/>
      <c r="O13" s="298"/>
      <c r="P13" s="298"/>
      <c r="Q13" s="299"/>
      <c r="R13" s="227"/>
      <c r="S13" s="228" t="e">
        <f>IF(C13="",NA(),MATCH($B13&amp;$C13,'Smelter Reference List'!$J:$J,0))</f>
        <v>#N/A</v>
      </c>
      <c r="T13" s="229"/>
      <c r="U13" s="229">
        <f t="shared" ca="1" si="0"/>
        <v>0</v>
      </c>
      <c r="V13" s="229"/>
      <c r="W13" s="229"/>
      <c r="Y13" s="223" t="str">
        <f t="shared" si="1"/>
        <v/>
      </c>
    </row>
    <row r="14" spans="1:25" s="223" customFormat="1" ht="20.25">
      <c r="A14" s="293"/>
      <c r="B14" s="294" t="str">
        <f>IF(LEN(A14)=0,"",INDEX('Smelter Reference List'!$A:$A,MATCH($A14,'Smelter Reference List'!$E:$E,0)))</f>
        <v/>
      </c>
      <c r="C14" s="301" t="str">
        <f>IF(LEN(A14)=0,"",INDEX('Smelter Reference List'!$C:$C,MATCH($A14,'Smelter Reference List'!$E:$E,0)))</f>
        <v/>
      </c>
      <c r="D14" s="294" t="str">
        <f ca="1">IF(ISERROR($S14),"",OFFSET('Smelter Reference List'!$C$4,$S14-4,0)&amp;"")</f>
        <v/>
      </c>
      <c r="E14" s="294" t="str">
        <f ca="1">IF(ISERROR($S14),"",OFFSET('Smelter Reference List'!$D$4,$S14-4,0)&amp;"")</f>
        <v/>
      </c>
      <c r="F14" s="294" t="str">
        <f ca="1">IF(ISERROR($S14),"",OFFSET('Smelter Reference List'!$E$4,$S14-4,0))</f>
        <v/>
      </c>
      <c r="G14" s="294" t="str">
        <f ca="1">IF(C14=$U$4,"Enter smelter details", IF(ISERROR($S14),"",OFFSET('Smelter Reference List'!$F$4,$S14-4,0)))</f>
        <v/>
      </c>
      <c r="H14" s="295" t="str">
        <f ca="1">IF(ISERROR($S14),"",OFFSET('Smelter Reference List'!$G$4,$S14-4,0))</f>
        <v/>
      </c>
      <c r="I14" s="296" t="str">
        <f ca="1">IF(ISERROR($S14),"",OFFSET('Smelter Reference List'!$H$4,$S14-4,0))</f>
        <v/>
      </c>
      <c r="J14" s="296" t="str">
        <f ca="1">IF(ISERROR($S14),"",OFFSET('Smelter Reference List'!$I$4,$S14-4,0))</f>
        <v/>
      </c>
      <c r="K14" s="298"/>
      <c r="L14" s="298"/>
      <c r="M14" s="298"/>
      <c r="N14" s="298"/>
      <c r="O14" s="298"/>
      <c r="P14" s="298"/>
      <c r="Q14" s="299"/>
      <c r="R14" s="227"/>
      <c r="S14" s="228" t="e">
        <f>IF(C14="",NA(),MATCH($B14&amp;$C14,'Smelter Reference List'!$J:$J,0))</f>
        <v>#N/A</v>
      </c>
      <c r="T14" s="229"/>
      <c r="U14" s="229">
        <f t="shared" ca="1" si="0"/>
        <v>0</v>
      </c>
      <c r="V14" s="229"/>
      <c r="W14" s="229"/>
      <c r="Y14" s="223" t="str">
        <f t="shared" si="1"/>
        <v/>
      </c>
    </row>
    <row r="15" spans="1:25" s="223" customFormat="1" ht="20.25">
      <c r="A15" s="293"/>
      <c r="B15" s="294" t="str">
        <f>IF(LEN(A15)=0,"",INDEX('Smelter Reference List'!$A:$A,MATCH($A15,'Smelter Reference List'!$E:$E,0)))</f>
        <v/>
      </c>
      <c r="C15" s="301" t="str">
        <f>IF(LEN(A15)=0,"",INDEX('Smelter Reference List'!$C:$C,MATCH($A15,'Smelter Reference List'!$E:$E,0)))</f>
        <v/>
      </c>
      <c r="D15" s="294" t="str">
        <f ca="1">IF(ISERROR($S15),"",OFFSET('Smelter Reference List'!$C$4,$S15-4,0)&amp;"")</f>
        <v/>
      </c>
      <c r="E15" s="294" t="str">
        <f ca="1">IF(ISERROR($S15),"",OFFSET('Smelter Reference List'!$D$4,$S15-4,0)&amp;"")</f>
        <v/>
      </c>
      <c r="F15" s="294" t="str">
        <f ca="1">IF(ISERROR($S15),"",OFFSET('Smelter Reference List'!$E$4,$S15-4,0))</f>
        <v/>
      </c>
      <c r="G15" s="294" t="str">
        <f ca="1">IF(C15=$U$4,"Enter smelter details", IF(ISERROR($S15),"",OFFSET('Smelter Reference List'!$F$4,$S15-4,0)))</f>
        <v/>
      </c>
      <c r="H15" s="295" t="str">
        <f ca="1">IF(ISERROR($S15),"",OFFSET('Smelter Reference List'!$G$4,$S15-4,0))</f>
        <v/>
      </c>
      <c r="I15" s="296" t="str">
        <f ca="1">IF(ISERROR($S15),"",OFFSET('Smelter Reference List'!$H$4,$S15-4,0))</f>
        <v/>
      </c>
      <c r="J15" s="296" t="str">
        <f ca="1">IF(ISERROR($S15),"",OFFSET('Smelter Reference List'!$I$4,$S15-4,0))</f>
        <v/>
      </c>
      <c r="K15" s="298"/>
      <c r="L15" s="298"/>
      <c r="M15" s="298"/>
      <c r="N15" s="298"/>
      <c r="O15" s="298"/>
      <c r="P15" s="298"/>
      <c r="Q15" s="299"/>
      <c r="R15" s="227"/>
      <c r="S15" s="228" t="e">
        <f>IF(C15="",NA(),MATCH($B15&amp;$C15,'Smelter Reference List'!$J:$J,0))</f>
        <v>#N/A</v>
      </c>
      <c r="T15" s="229"/>
      <c r="U15" s="229">
        <f t="shared" ca="1" si="0"/>
        <v>0</v>
      </c>
      <c r="V15" s="229"/>
      <c r="W15" s="229"/>
      <c r="Y15" s="223" t="str">
        <f t="shared" si="1"/>
        <v/>
      </c>
    </row>
    <row r="16" spans="1:25" s="223" customFormat="1" ht="20.25">
      <c r="A16" s="293"/>
      <c r="B16" s="294" t="str">
        <f>IF(LEN(A16)=0,"",INDEX('Smelter Reference List'!$A:$A,MATCH($A16,'Smelter Reference List'!$E:$E,0)))</f>
        <v/>
      </c>
      <c r="C16" s="301" t="str">
        <f>IF(LEN(A16)=0,"",INDEX('Smelter Reference List'!$C:$C,MATCH($A16,'Smelter Reference List'!$E:$E,0)))</f>
        <v/>
      </c>
      <c r="D16" s="294" t="str">
        <f ca="1">IF(ISERROR($S16),"",OFFSET('Smelter Reference List'!$C$4,$S16-4,0)&amp;"")</f>
        <v/>
      </c>
      <c r="E16" s="294" t="str">
        <f ca="1">IF(ISERROR($S16),"",OFFSET('Smelter Reference List'!$D$4,$S16-4,0)&amp;"")</f>
        <v/>
      </c>
      <c r="F16" s="294" t="str">
        <f ca="1">IF(ISERROR($S16),"",OFFSET('Smelter Reference List'!$E$4,$S16-4,0))</f>
        <v/>
      </c>
      <c r="G16" s="294" t="str">
        <f ca="1">IF(C16=$U$4,"Enter smelter details", IF(ISERROR($S16),"",OFFSET('Smelter Reference List'!$F$4,$S16-4,0)))</f>
        <v/>
      </c>
      <c r="H16" s="295" t="str">
        <f ca="1">IF(ISERROR($S16),"",OFFSET('Smelter Reference List'!$G$4,$S16-4,0))</f>
        <v/>
      </c>
      <c r="I16" s="296" t="str">
        <f ca="1">IF(ISERROR($S16),"",OFFSET('Smelter Reference List'!$H$4,$S16-4,0))</f>
        <v/>
      </c>
      <c r="J16" s="296" t="str">
        <f ca="1">IF(ISERROR($S16),"",OFFSET('Smelter Reference List'!$I$4,$S16-4,0))</f>
        <v/>
      </c>
      <c r="K16" s="298"/>
      <c r="L16" s="298"/>
      <c r="M16" s="298"/>
      <c r="N16" s="298"/>
      <c r="O16" s="298"/>
      <c r="P16" s="298"/>
      <c r="Q16" s="299"/>
      <c r="R16" s="227"/>
      <c r="S16" s="228" t="e">
        <f>IF(C16="",NA(),MATCH($B16&amp;$C16,'Smelter Reference List'!$J:$J,0))</f>
        <v>#N/A</v>
      </c>
      <c r="T16" s="229"/>
      <c r="U16" s="229">
        <f t="shared" ca="1" si="0"/>
        <v>0</v>
      </c>
      <c r="V16" s="229"/>
      <c r="W16" s="229"/>
      <c r="Y16" s="223" t="str">
        <f t="shared" si="1"/>
        <v/>
      </c>
    </row>
    <row r="17" spans="1:25" s="223" customFormat="1" ht="20.25">
      <c r="A17" s="293"/>
      <c r="B17" s="294" t="s">
        <v>2291</v>
      </c>
      <c r="C17" s="301" t="s">
        <v>2538</v>
      </c>
      <c r="D17" s="294" t="str">
        <f ca="1">IF(ISERROR($S17),"",OFFSET('Smelter Reference List'!$C$4,$S17-4,0)&amp;"")</f>
        <v>Unknown</v>
      </c>
      <c r="E17" s="294" t="str">
        <f ca="1">IF(ISERROR($S17),"",OFFSET('Smelter Reference List'!$D$4,$S17-4,0)&amp;"")</f>
        <v>Unknown</v>
      </c>
      <c r="F17" s="294">
        <f ca="1">IF(ISERROR($S17),"",OFFSET('Smelter Reference List'!$E$4,$S17-4,0))</f>
        <v>0</v>
      </c>
      <c r="G17" s="294">
        <f ca="1">IF(C17=$U$4,"Enter smelter details", IF(ISERROR($S17),"",OFFSET('Smelter Reference List'!$F$4,$S17-4,0)))</f>
        <v>0</v>
      </c>
      <c r="H17" s="295">
        <f ca="1">IF(ISERROR($S17),"",OFFSET('Smelter Reference List'!$G$4,$S17-4,0))</f>
        <v>0</v>
      </c>
      <c r="I17" s="296">
        <f ca="1">IF(ISERROR($S17),"",OFFSET('Smelter Reference List'!$H$4,$S17-4,0))</f>
        <v>0</v>
      </c>
      <c r="J17" s="296">
        <f ca="1">IF(ISERROR($S17),"",OFFSET('Smelter Reference List'!$I$4,$S17-4,0))</f>
        <v>0</v>
      </c>
      <c r="K17" s="298"/>
      <c r="L17" s="298"/>
      <c r="M17" s="298"/>
      <c r="N17" s="298"/>
      <c r="O17" s="298"/>
      <c r="P17" s="298"/>
      <c r="Q17" s="299"/>
      <c r="R17" s="227"/>
      <c r="S17" s="228">
        <f>IF(C17="",NA(),MATCH($B17&amp;$C17,'Smelter Reference List'!$J:$J,0))</f>
        <v>465</v>
      </c>
      <c r="T17" s="229"/>
      <c r="U17" s="229">
        <f t="shared" ca="1" si="0"/>
        <v>0</v>
      </c>
      <c r="V17" s="229"/>
      <c r="W17" s="229"/>
      <c r="Y17" s="223" t="str">
        <f t="shared" si="1"/>
        <v>TinSmelter not yet identified</v>
      </c>
    </row>
    <row r="18" spans="1:25" s="223" customFormat="1" ht="20.25">
      <c r="A18" s="293"/>
      <c r="B18" s="294" t="str">
        <f>IF(LEN(A18)=0,"",INDEX('Smelter Reference List'!$A:$A,MATCH($A18,'Smelter Reference List'!$E:$E,0)))</f>
        <v/>
      </c>
      <c r="C18" s="301" t="str">
        <f>IF(LEN(A18)=0,"",INDEX('Smelter Reference List'!$C:$C,MATCH($A18,'Smelter Reference List'!$E:$E,0)))</f>
        <v/>
      </c>
      <c r="D18" s="294" t="str">
        <f ca="1">IF(ISERROR($S18),"",OFFSET('Smelter Reference List'!$C$4,$S18-4,0)&amp;"")</f>
        <v/>
      </c>
      <c r="E18" s="294" t="str">
        <f ca="1">IF(ISERROR($S18),"",OFFSET('Smelter Reference List'!$D$4,$S18-4,0)&amp;"")</f>
        <v/>
      </c>
      <c r="F18" s="294" t="str">
        <f ca="1">IF(ISERROR($S18),"",OFFSET('Smelter Reference List'!$E$4,$S18-4,0))</f>
        <v/>
      </c>
      <c r="G18" s="294" t="str">
        <f ca="1">IF(C18=$U$4,"Enter smelter details", IF(ISERROR($S18),"",OFFSET('Smelter Reference List'!$F$4,$S18-4,0)))</f>
        <v/>
      </c>
      <c r="H18" s="295" t="str">
        <f ca="1">IF(ISERROR($S18),"",OFFSET('Smelter Reference List'!$G$4,$S18-4,0))</f>
        <v/>
      </c>
      <c r="I18" s="296" t="str">
        <f ca="1">IF(ISERROR($S18),"",OFFSET('Smelter Reference List'!$H$4,$S18-4,0))</f>
        <v/>
      </c>
      <c r="J18" s="296" t="str">
        <f ca="1">IF(ISERROR($S18),"",OFFSET('Smelter Reference List'!$I$4,$S18-4,0))</f>
        <v/>
      </c>
      <c r="K18" s="298"/>
      <c r="L18" s="298"/>
      <c r="M18" s="298"/>
      <c r="N18" s="298"/>
      <c r="O18" s="298"/>
      <c r="P18" s="298"/>
      <c r="Q18" s="299"/>
      <c r="R18" s="227"/>
      <c r="S18" s="228" t="e">
        <f>IF(C18="",NA(),MATCH($B18&amp;$C18,'Smelter Reference List'!$J:$J,0))</f>
        <v>#N/A</v>
      </c>
      <c r="T18" s="229"/>
      <c r="U18" s="229">
        <f t="shared" ca="1" si="0"/>
        <v>0</v>
      </c>
      <c r="V18" s="229"/>
      <c r="W18" s="229"/>
      <c r="Y18" s="223" t="str">
        <f t="shared" si="1"/>
        <v/>
      </c>
    </row>
    <row r="19" spans="1:25" s="223" customFormat="1" ht="20.25">
      <c r="A19" s="293"/>
      <c r="B19" s="294" t="str">
        <f>IF(LEN(A19)=0,"",INDEX('Smelter Reference List'!$A:$A,MATCH($A19,'Smelter Reference List'!$E:$E,0)))</f>
        <v/>
      </c>
      <c r="C19" s="301" t="str">
        <f>IF(LEN(A19)=0,"",INDEX('Smelter Reference List'!$C:$C,MATCH($A19,'Smelter Reference List'!$E:$E,0)))</f>
        <v/>
      </c>
      <c r="D19" s="294" t="str">
        <f ca="1">IF(ISERROR($S19),"",OFFSET('Smelter Reference List'!$C$4,$S19-4,0)&amp;"")</f>
        <v/>
      </c>
      <c r="E19" s="294" t="str">
        <f ca="1">IF(ISERROR($S19),"",OFFSET('Smelter Reference List'!$D$4,$S19-4,0)&amp;"")</f>
        <v/>
      </c>
      <c r="F19" s="294" t="str">
        <f ca="1">IF(ISERROR($S19),"",OFFSET('Smelter Reference List'!$E$4,$S19-4,0))</f>
        <v/>
      </c>
      <c r="G19" s="294" t="str">
        <f ca="1">IF(C19=$U$4,"Enter smelter details", IF(ISERROR($S19),"",OFFSET('Smelter Reference List'!$F$4,$S19-4,0)))</f>
        <v/>
      </c>
      <c r="H19" s="295" t="str">
        <f ca="1">IF(ISERROR($S19),"",OFFSET('Smelter Reference List'!$G$4,$S19-4,0))</f>
        <v/>
      </c>
      <c r="I19" s="296" t="str">
        <f ca="1">IF(ISERROR($S19),"",OFFSET('Smelter Reference List'!$H$4,$S19-4,0))</f>
        <v/>
      </c>
      <c r="J19" s="296" t="str">
        <f ca="1">IF(ISERROR($S19),"",OFFSET('Smelter Reference List'!$I$4,$S19-4,0))</f>
        <v/>
      </c>
      <c r="K19" s="298"/>
      <c r="L19" s="298"/>
      <c r="M19" s="298"/>
      <c r="N19" s="298"/>
      <c r="O19" s="298"/>
      <c r="P19" s="298"/>
      <c r="Q19" s="299"/>
      <c r="R19" s="227"/>
      <c r="S19" s="228" t="e">
        <f>IF(C19="",NA(),MATCH($B19&amp;$C19,'Smelter Reference List'!$J:$J,0))</f>
        <v>#N/A</v>
      </c>
      <c r="T19" s="229"/>
      <c r="U19" s="229">
        <f t="shared" ca="1" si="0"/>
        <v>0</v>
      </c>
      <c r="V19" s="229"/>
      <c r="W19" s="229"/>
      <c r="Y19" s="223" t="str">
        <f t="shared" si="1"/>
        <v/>
      </c>
    </row>
    <row r="20" spans="1:25" s="223" customFormat="1" ht="20.25">
      <c r="A20" s="293"/>
      <c r="B20" s="294" t="str">
        <f>IF(LEN(A20)=0,"",INDEX('Smelter Reference List'!$A:$A,MATCH($A20,'Smelter Reference List'!$E:$E,0)))</f>
        <v/>
      </c>
      <c r="C20" s="301" t="str">
        <f>IF(LEN(A20)=0,"",INDEX('Smelter Reference List'!$C:$C,MATCH($A20,'Smelter Reference List'!$E:$E,0)))</f>
        <v/>
      </c>
      <c r="D20" s="294" t="str">
        <f ca="1">IF(ISERROR($S20),"",OFFSET('Smelter Reference List'!$C$4,$S20-4,0)&amp;"")</f>
        <v/>
      </c>
      <c r="E20" s="294" t="str">
        <f ca="1">IF(ISERROR($S20),"",OFFSET('Smelter Reference List'!$D$4,$S20-4,0)&amp;"")</f>
        <v/>
      </c>
      <c r="F20" s="294" t="str">
        <f ca="1">IF(ISERROR($S20),"",OFFSET('Smelter Reference List'!$E$4,$S20-4,0))</f>
        <v/>
      </c>
      <c r="G20" s="294" t="str">
        <f ca="1">IF(C20=$U$4,"Enter smelter details", IF(ISERROR($S20),"",OFFSET('Smelter Reference List'!$F$4,$S20-4,0)))</f>
        <v/>
      </c>
      <c r="H20" s="295" t="str">
        <f ca="1">IF(ISERROR($S20),"",OFFSET('Smelter Reference List'!$G$4,$S20-4,0))</f>
        <v/>
      </c>
      <c r="I20" s="296" t="str">
        <f ca="1">IF(ISERROR($S20),"",OFFSET('Smelter Reference List'!$H$4,$S20-4,0))</f>
        <v/>
      </c>
      <c r="J20" s="296" t="str">
        <f ca="1">IF(ISERROR($S20),"",OFFSET('Smelter Reference List'!$I$4,$S20-4,0))</f>
        <v/>
      </c>
      <c r="K20" s="298"/>
      <c r="L20" s="298"/>
      <c r="M20" s="298"/>
      <c r="N20" s="298"/>
      <c r="O20" s="298"/>
      <c r="P20" s="298"/>
      <c r="Q20" s="299"/>
      <c r="R20" s="227"/>
      <c r="S20" s="228" t="e">
        <f>IF(C20="",NA(),MATCH($B20&amp;$C20,'Smelter Reference List'!$J:$J,0))</f>
        <v>#N/A</v>
      </c>
      <c r="T20" s="229"/>
      <c r="U20" s="229">
        <f t="shared" ca="1" si="0"/>
        <v>0</v>
      </c>
      <c r="V20" s="229"/>
      <c r="W20" s="229"/>
      <c r="Y20" s="223" t="str">
        <f t="shared" si="1"/>
        <v/>
      </c>
    </row>
    <row r="21" spans="1:25" s="223" customFormat="1" ht="20.25">
      <c r="A21" s="293"/>
      <c r="B21" s="294" t="str">
        <f>IF(LEN(A21)=0,"",INDEX('Smelter Reference List'!$A:$A,MATCH($A21,'Smelter Reference List'!$E:$E,0)))</f>
        <v/>
      </c>
      <c r="C21" s="301" t="str">
        <f>IF(LEN(A21)=0,"",INDEX('Smelter Reference List'!$C:$C,MATCH($A21,'Smelter Reference List'!$E:$E,0)))</f>
        <v/>
      </c>
      <c r="D21" s="294" t="str">
        <f ca="1">IF(ISERROR($S21),"",OFFSET('Smelter Reference List'!$C$4,$S21-4,0)&amp;"")</f>
        <v/>
      </c>
      <c r="E21" s="294" t="str">
        <f ca="1">IF(ISERROR($S21),"",OFFSET('Smelter Reference List'!$D$4,$S21-4,0)&amp;"")</f>
        <v/>
      </c>
      <c r="F21" s="294" t="str">
        <f ca="1">IF(ISERROR($S21),"",OFFSET('Smelter Reference List'!$E$4,$S21-4,0))</f>
        <v/>
      </c>
      <c r="G21" s="294" t="str">
        <f ca="1">IF(C21=$U$4,"Enter smelter details", IF(ISERROR($S21),"",OFFSET('Smelter Reference List'!$F$4,$S21-4,0)))</f>
        <v/>
      </c>
      <c r="H21" s="295" t="str">
        <f ca="1">IF(ISERROR($S21),"",OFFSET('Smelter Reference List'!$G$4,$S21-4,0))</f>
        <v/>
      </c>
      <c r="I21" s="296" t="str">
        <f ca="1">IF(ISERROR($S21),"",OFFSET('Smelter Reference List'!$H$4,$S21-4,0))</f>
        <v/>
      </c>
      <c r="J21" s="296" t="str">
        <f ca="1">IF(ISERROR($S21),"",OFFSET('Smelter Reference List'!$I$4,$S21-4,0))</f>
        <v/>
      </c>
      <c r="K21" s="298"/>
      <c r="L21" s="298"/>
      <c r="M21" s="298"/>
      <c r="N21" s="298"/>
      <c r="O21" s="298"/>
      <c r="P21" s="298"/>
      <c r="Q21" s="299"/>
      <c r="R21" s="227"/>
      <c r="S21" s="228" t="e">
        <f>IF(C21="",NA(),MATCH($B21&amp;$C21,'Smelter Reference List'!$J:$J,0))</f>
        <v>#N/A</v>
      </c>
      <c r="T21" s="229"/>
      <c r="U21" s="229">
        <f t="shared" ca="1" si="0"/>
        <v>0</v>
      </c>
      <c r="V21" s="229"/>
      <c r="W21" s="229"/>
      <c r="Y21" s="223" t="str">
        <f t="shared" si="1"/>
        <v/>
      </c>
    </row>
    <row r="22" spans="1:25" s="223" customFormat="1" ht="20.25">
      <c r="A22" s="293"/>
      <c r="B22" s="294" t="str">
        <f>IF(LEN(A22)=0,"",INDEX('Smelter Reference List'!$A:$A,MATCH($A22,'Smelter Reference List'!$E:$E,0)))</f>
        <v/>
      </c>
      <c r="C22" s="301" t="str">
        <f>IF(LEN(A22)=0,"",INDEX('Smelter Reference List'!$C:$C,MATCH($A22,'Smelter Reference List'!$E:$E,0)))</f>
        <v/>
      </c>
      <c r="D22" s="294" t="str">
        <f ca="1">IF(ISERROR($S22),"",OFFSET('Smelter Reference List'!$C$4,$S22-4,0)&amp;"")</f>
        <v/>
      </c>
      <c r="E22" s="294" t="str">
        <f ca="1">IF(ISERROR($S22),"",OFFSET('Smelter Reference List'!$D$4,$S22-4,0)&amp;"")</f>
        <v/>
      </c>
      <c r="F22" s="294" t="str">
        <f ca="1">IF(ISERROR($S22),"",OFFSET('Smelter Reference List'!$E$4,$S22-4,0))</f>
        <v/>
      </c>
      <c r="G22" s="294" t="str">
        <f ca="1">IF(C22=$U$4,"Enter smelter details", IF(ISERROR($S22),"",OFFSET('Smelter Reference List'!$F$4,$S22-4,0)))</f>
        <v/>
      </c>
      <c r="H22" s="295" t="str">
        <f ca="1">IF(ISERROR($S22),"",OFFSET('Smelter Reference List'!$G$4,$S22-4,0))</f>
        <v/>
      </c>
      <c r="I22" s="296" t="str">
        <f ca="1">IF(ISERROR($S22),"",OFFSET('Smelter Reference List'!$H$4,$S22-4,0))</f>
        <v/>
      </c>
      <c r="J22" s="296" t="str">
        <f ca="1">IF(ISERROR($S22),"",OFFSET('Smelter Reference List'!$I$4,$S22-4,0))</f>
        <v/>
      </c>
      <c r="K22" s="298"/>
      <c r="L22" s="298"/>
      <c r="M22" s="298"/>
      <c r="N22" s="298"/>
      <c r="O22" s="298"/>
      <c r="P22" s="298"/>
      <c r="Q22" s="299"/>
      <c r="R22" s="227"/>
      <c r="S22" s="228" t="e">
        <f>IF(C22="",NA(),MATCH($B22&amp;$C22,'Smelter Reference List'!$J:$J,0))</f>
        <v>#N/A</v>
      </c>
      <c r="T22" s="229"/>
      <c r="U22" s="229">
        <f t="shared" ca="1" si="0"/>
        <v>0</v>
      </c>
      <c r="V22" s="229"/>
      <c r="W22" s="229"/>
      <c r="Y22" s="223" t="str">
        <f t="shared" si="1"/>
        <v/>
      </c>
    </row>
    <row r="23" spans="1:25" s="223" customFormat="1" ht="20.25">
      <c r="A23" s="293"/>
      <c r="B23" s="294" t="str">
        <f>IF(LEN(A23)=0,"",INDEX('Smelter Reference List'!$A:$A,MATCH($A23,'Smelter Reference List'!$E:$E,0)))</f>
        <v/>
      </c>
      <c r="C23" s="301" t="str">
        <f>IF(LEN(A23)=0,"",INDEX('Smelter Reference List'!$C:$C,MATCH($A23,'Smelter Reference List'!$E:$E,0)))</f>
        <v/>
      </c>
      <c r="D23" s="294" t="str">
        <f ca="1">IF(ISERROR($S23),"",OFFSET('Smelter Reference List'!$C$4,$S23-4,0)&amp;"")</f>
        <v/>
      </c>
      <c r="E23" s="294" t="str">
        <f ca="1">IF(ISERROR($S23),"",OFFSET('Smelter Reference List'!$D$4,$S23-4,0)&amp;"")</f>
        <v/>
      </c>
      <c r="F23" s="294" t="str">
        <f ca="1">IF(ISERROR($S23),"",OFFSET('Smelter Reference List'!$E$4,$S23-4,0))</f>
        <v/>
      </c>
      <c r="G23" s="294" t="str">
        <f ca="1">IF(C23=$U$4,"Enter smelter details", IF(ISERROR($S23),"",OFFSET('Smelter Reference List'!$F$4,$S23-4,0)))</f>
        <v/>
      </c>
      <c r="H23" s="295" t="str">
        <f ca="1">IF(ISERROR($S23),"",OFFSET('Smelter Reference List'!$G$4,$S23-4,0))</f>
        <v/>
      </c>
      <c r="I23" s="296" t="str">
        <f ca="1">IF(ISERROR($S23),"",OFFSET('Smelter Reference List'!$H$4,$S23-4,0))</f>
        <v/>
      </c>
      <c r="J23" s="296" t="str">
        <f ca="1">IF(ISERROR($S23),"",OFFSET('Smelter Reference List'!$I$4,$S23-4,0))</f>
        <v/>
      </c>
      <c r="K23" s="298"/>
      <c r="L23" s="298"/>
      <c r="M23" s="298"/>
      <c r="N23" s="298"/>
      <c r="O23" s="298"/>
      <c r="P23" s="298"/>
      <c r="Q23" s="299"/>
      <c r="R23" s="227"/>
      <c r="S23" s="228" t="e">
        <f>IF(C23="",NA(),MATCH($B23&amp;$C23,'Smelter Reference List'!$J:$J,0))</f>
        <v>#N/A</v>
      </c>
      <c r="T23" s="229"/>
      <c r="U23" s="229">
        <f t="shared" ca="1" si="0"/>
        <v>0</v>
      </c>
      <c r="V23" s="229"/>
      <c r="W23" s="229"/>
      <c r="Y23" s="223" t="str">
        <f t="shared" si="1"/>
        <v/>
      </c>
    </row>
    <row r="24" spans="1:25" s="223" customFormat="1" ht="20.25">
      <c r="A24" s="293"/>
      <c r="B24" s="294" t="str">
        <f>IF(LEN(A24)=0,"",INDEX('Smelter Reference List'!$A:$A,MATCH($A24,'Smelter Reference List'!$E:$E,0)))</f>
        <v/>
      </c>
      <c r="C24" s="301" t="str">
        <f>IF(LEN(A24)=0,"",INDEX('Smelter Reference List'!$C:$C,MATCH($A24,'Smelter Reference List'!$E:$E,0)))</f>
        <v/>
      </c>
      <c r="D24" s="294" t="str">
        <f ca="1">IF(ISERROR($S24),"",OFFSET('Smelter Reference List'!$C$4,$S24-4,0)&amp;"")</f>
        <v/>
      </c>
      <c r="E24" s="294" t="str">
        <f ca="1">IF(ISERROR($S24),"",OFFSET('Smelter Reference List'!$D$4,$S24-4,0)&amp;"")</f>
        <v/>
      </c>
      <c r="F24" s="294" t="str">
        <f ca="1">IF(ISERROR($S24),"",OFFSET('Smelter Reference List'!$E$4,$S24-4,0))</f>
        <v/>
      </c>
      <c r="G24" s="294" t="str">
        <f ca="1">IF(C24=$U$4,"Enter smelter details", IF(ISERROR($S24),"",OFFSET('Smelter Reference List'!$F$4,$S24-4,0)))</f>
        <v/>
      </c>
      <c r="H24" s="295" t="str">
        <f ca="1">IF(ISERROR($S24),"",OFFSET('Smelter Reference List'!$G$4,$S24-4,0))</f>
        <v/>
      </c>
      <c r="I24" s="296" t="str">
        <f ca="1">IF(ISERROR($S24),"",OFFSET('Smelter Reference List'!$H$4,$S24-4,0))</f>
        <v/>
      </c>
      <c r="J24" s="296" t="str">
        <f ca="1">IF(ISERROR($S24),"",OFFSET('Smelter Reference List'!$I$4,$S24-4,0))</f>
        <v/>
      </c>
      <c r="K24" s="298"/>
      <c r="L24" s="298"/>
      <c r="M24" s="298"/>
      <c r="N24" s="298"/>
      <c r="O24" s="298"/>
      <c r="P24" s="298"/>
      <c r="Q24" s="299"/>
      <c r="R24" s="227"/>
      <c r="S24" s="228" t="e">
        <f>IF(C24="",NA(),MATCH($B24&amp;$C24,'Smelter Reference List'!$J:$J,0))</f>
        <v>#N/A</v>
      </c>
      <c r="T24" s="229"/>
      <c r="U24" s="229">
        <f t="shared" ca="1" si="0"/>
        <v>0</v>
      </c>
      <c r="V24" s="229"/>
      <c r="W24" s="229"/>
      <c r="Y24" s="223" t="str">
        <f t="shared" si="1"/>
        <v/>
      </c>
    </row>
    <row r="25" spans="1:25" s="223" customFormat="1" ht="20.25">
      <c r="A25" s="293"/>
      <c r="B25" s="294" t="str">
        <f>IF(LEN(A25)=0,"",INDEX('Smelter Reference List'!$A:$A,MATCH($A25,'Smelter Reference List'!$E:$E,0)))</f>
        <v/>
      </c>
      <c r="C25" s="301" t="str">
        <f>IF(LEN(A25)=0,"",INDEX('Smelter Reference List'!$C:$C,MATCH($A25,'Smelter Reference List'!$E:$E,0)))</f>
        <v/>
      </c>
      <c r="D25" s="294" t="str">
        <f ca="1">IF(ISERROR($S25),"",OFFSET('Smelter Reference List'!$C$4,$S25-4,0)&amp;"")</f>
        <v/>
      </c>
      <c r="E25" s="294" t="str">
        <f ca="1">IF(ISERROR($S25),"",OFFSET('Smelter Reference List'!$D$4,$S25-4,0)&amp;"")</f>
        <v/>
      </c>
      <c r="F25" s="294" t="str">
        <f ca="1">IF(ISERROR($S25),"",OFFSET('Smelter Reference List'!$E$4,$S25-4,0))</f>
        <v/>
      </c>
      <c r="G25" s="294" t="str">
        <f ca="1">IF(C25=$U$4,"Enter smelter details", IF(ISERROR($S25),"",OFFSET('Smelter Reference List'!$F$4,$S25-4,0)))</f>
        <v/>
      </c>
      <c r="H25" s="295" t="str">
        <f ca="1">IF(ISERROR($S25),"",OFFSET('Smelter Reference List'!$G$4,$S25-4,0))</f>
        <v/>
      </c>
      <c r="I25" s="296" t="str">
        <f ca="1">IF(ISERROR($S25),"",OFFSET('Smelter Reference List'!$H$4,$S25-4,0))</f>
        <v/>
      </c>
      <c r="J25" s="296" t="str">
        <f ca="1">IF(ISERROR($S25),"",OFFSET('Smelter Reference List'!$I$4,$S25-4,0))</f>
        <v/>
      </c>
      <c r="K25" s="298"/>
      <c r="L25" s="298"/>
      <c r="M25" s="298"/>
      <c r="N25" s="298"/>
      <c r="O25" s="298"/>
      <c r="P25" s="298"/>
      <c r="Q25" s="299"/>
      <c r="R25" s="227"/>
      <c r="S25" s="228" t="e">
        <f>IF(C25="",NA(),MATCH($B25&amp;$C25,'Smelter Reference List'!$J:$J,0))</f>
        <v>#N/A</v>
      </c>
      <c r="T25" s="229"/>
      <c r="U25" s="229">
        <f t="shared" ca="1" si="0"/>
        <v>0</v>
      </c>
      <c r="V25" s="229"/>
      <c r="W25" s="229"/>
      <c r="Y25" s="223" t="str">
        <f t="shared" si="1"/>
        <v/>
      </c>
    </row>
    <row r="26" spans="1:25" s="223" customFormat="1" ht="20.25">
      <c r="A26" s="293"/>
      <c r="B26" s="294" t="str">
        <f>IF(LEN(A26)=0,"",INDEX('Smelter Reference List'!$A:$A,MATCH($A26,'Smelter Reference List'!$E:$E,0)))</f>
        <v/>
      </c>
      <c r="C26" s="301" t="str">
        <f>IF(LEN(A26)=0,"",INDEX('Smelter Reference List'!$C:$C,MATCH($A26,'Smelter Reference List'!$E:$E,0)))</f>
        <v/>
      </c>
      <c r="D26" s="294" t="str">
        <f ca="1">IF(ISERROR($S26),"",OFFSET('Smelter Reference List'!$C$4,$S26-4,0)&amp;"")</f>
        <v/>
      </c>
      <c r="E26" s="294" t="str">
        <f ca="1">IF(ISERROR($S26),"",OFFSET('Smelter Reference List'!$D$4,$S26-4,0)&amp;"")</f>
        <v/>
      </c>
      <c r="F26" s="294" t="str">
        <f ca="1">IF(ISERROR($S26),"",OFFSET('Smelter Reference List'!$E$4,$S26-4,0))</f>
        <v/>
      </c>
      <c r="G26" s="294" t="str">
        <f ca="1">IF(C26=$U$4,"Enter smelter details", IF(ISERROR($S26),"",OFFSET('Smelter Reference List'!$F$4,$S26-4,0)))</f>
        <v/>
      </c>
      <c r="H26" s="295" t="str">
        <f ca="1">IF(ISERROR($S26),"",OFFSET('Smelter Reference List'!$G$4,$S26-4,0))</f>
        <v/>
      </c>
      <c r="I26" s="296" t="str">
        <f ca="1">IF(ISERROR($S26),"",OFFSET('Smelter Reference List'!$H$4,$S26-4,0))</f>
        <v/>
      </c>
      <c r="J26" s="296" t="str">
        <f ca="1">IF(ISERROR($S26),"",OFFSET('Smelter Reference List'!$I$4,$S26-4,0))</f>
        <v/>
      </c>
      <c r="K26" s="298"/>
      <c r="L26" s="298"/>
      <c r="M26" s="298"/>
      <c r="N26" s="298"/>
      <c r="O26" s="298"/>
      <c r="P26" s="298"/>
      <c r="Q26" s="299"/>
      <c r="R26" s="227"/>
      <c r="S26" s="228" t="e">
        <f>IF(C26="",NA(),MATCH($B26&amp;$C26,'Smelter Reference List'!$J:$J,0))</f>
        <v>#N/A</v>
      </c>
      <c r="T26" s="229"/>
      <c r="U26" s="229">
        <f t="shared" ca="1" si="0"/>
        <v>0</v>
      </c>
      <c r="V26" s="229"/>
      <c r="W26" s="229"/>
      <c r="Y26" s="223" t="str">
        <f t="shared" si="1"/>
        <v/>
      </c>
    </row>
    <row r="27" spans="1:25" s="223" customFormat="1" ht="20.25">
      <c r="A27" s="293"/>
      <c r="B27" s="294" t="str">
        <f>IF(LEN(A27)=0,"",INDEX('Smelter Reference List'!$A:$A,MATCH($A27,'Smelter Reference List'!$E:$E,0)))</f>
        <v/>
      </c>
      <c r="C27" s="301" t="str">
        <f>IF(LEN(A27)=0,"",INDEX('Smelter Reference List'!$C:$C,MATCH($A27,'Smelter Reference List'!$E:$E,0)))</f>
        <v/>
      </c>
      <c r="D27" s="294" t="str">
        <f ca="1">IF(ISERROR($S27),"",OFFSET('Smelter Reference List'!$C$4,$S27-4,0)&amp;"")</f>
        <v/>
      </c>
      <c r="E27" s="294" t="str">
        <f ca="1">IF(ISERROR($S27),"",OFFSET('Smelter Reference List'!$D$4,$S27-4,0)&amp;"")</f>
        <v/>
      </c>
      <c r="F27" s="294" t="str">
        <f ca="1">IF(ISERROR($S27),"",OFFSET('Smelter Reference List'!$E$4,$S27-4,0))</f>
        <v/>
      </c>
      <c r="G27" s="294" t="str">
        <f ca="1">IF(C27=$U$4,"Enter smelter details", IF(ISERROR($S27),"",OFFSET('Smelter Reference List'!$F$4,$S27-4,0)))</f>
        <v/>
      </c>
      <c r="H27" s="295" t="str">
        <f ca="1">IF(ISERROR($S27),"",OFFSET('Smelter Reference List'!$G$4,$S27-4,0))</f>
        <v/>
      </c>
      <c r="I27" s="296" t="str">
        <f ca="1">IF(ISERROR($S27),"",OFFSET('Smelter Reference List'!$H$4,$S27-4,0))</f>
        <v/>
      </c>
      <c r="J27" s="296" t="str">
        <f ca="1">IF(ISERROR($S27),"",OFFSET('Smelter Reference List'!$I$4,$S27-4,0))</f>
        <v/>
      </c>
      <c r="K27" s="298"/>
      <c r="L27" s="298"/>
      <c r="M27" s="298"/>
      <c r="N27" s="298"/>
      <c r="O27" s="298"/>
      <c r="P27" s="298"/>
      <c r="Q27" s="299"/>
      <c r="R27" s="227"/>
      <c r="S27" s="228" t="e">
        <f>IF(C27="",NA(),MATCH($B27&amp;$C27,'Smelter Reference List'!$J:$J,0))</f>
        <v>#N/A</v>
      </c>
      <c r="T27" s="229"/>
      <c r="U27" s="229">
        <f t="shared" ca="1" si="0"/>
        <v>0</v>
      </c>
      <c r="V27" s="229"/>
      <c r="W27" s="229"/>
      <c r="Y27" s="223" t="str">
        <f t="shared" si="1"/>
        <v/>
      </c>
    </row>
    <row r="28" spans="1:25" s="223" customFormat="1" ht="20.25">
      <c r="A28" s="293"/>
      <c r="B28" s="294" t="str">
        <f>IF(LEN(A28)=0,"",INDEX('Smelter Reference List'!$A:$A,MATCH($A28,'Smelter Reference List'!$E:$E,0)))</f>
        <v/>
      </c>
      <c r="C28" s="301" t="str">
        <f>IF(LEN(A28)=0,"",INDEX('Smelter Reference List'!$C:$C,MATCH($A28,'Smelter Reference List'!$E:$E,0)))</f>
        <v/>
      </c>
      <c r="D28" s="294" t="str">
        <f ca="1">IF(ISERROR($S28),"",OFFSET('Smelter Reference List'!$C$4,$S28-4,0)&amp;"")</f>
        <v/>
      </c>
      <c r="E28" s="294" t="str">
        <f ca="1">IF(ISERROR($S28),"",OFFSET('Smelter Reference List'!$D$4,$S28-4,0)&amp;"")</f>
        <v/>
      </c>
      <c r="F28" s="294" t="str">
        <f ca="1">IF(ISERROR($S28),"",OFFSET('Smelter Reference List'!$E$4,$S28-4,0))</f>
        <v/>
      </c>
      <c r="G28" s="294" t="str">
        <f ca="1">IF(C28=$U$4,"Enter smelter details", IF(ISERROR($S28),"",OFFSET('Smelter Reference List'!$F$4,$S28-4,0)))</f>
        <v/>
      </c>
      <c r="H28" s="295" t="str">
        <f ca="1">IF(ISERROR($S28),"",OFFSET('Smelter Reference List'!$G$4,$S28-4,0))</f>
        <v/>
      </c>
      <c r="I28" s="296" t="str">
        <f ca="1">IF(ISERROR($S28),"",OFFSET('Smelter Reference List'!$H$4,$S28-4,0))</f>
        <v/>
      </c>
      <c r="J28" s="296" t="str">
        <f ca="1">IF(ISERROR($S28),"",OFFSET('Smelter Reference List'!$I$4,$S28-4,0))</f>
        <v/>
      </c>
      <c r="K28" s="298"/>
      <c r="L28" s="298"/>
      <c r="M28" s="298"/>
      <c r="N28" s="298"/>
      <c r="O28" s="298"/>
      <c r="P28" s="298"/>
      <c r="Q28" s="299"/>
      <c r="R28" s="227"/>
      <c r="S28" s="228" t="e">
        <f>IF(C28="",NA(),MATCH($B28&amp;$C28,'Smelter Reference List'!$J:$J,0))</f>
        <v>#N/A</v>
      </c>
      <c r="T28" s="229"/>
      <c r="U28" s="229">
        <f t="shared" ca="1" si="0"/>
        <v>0</v>
      </c>
      <c r="V28" s="229"/>
      <c r="W28" s="229"/>
      <c r="Y28" s="223" t="str">
        <f t="shared" si="1"/>
        <v/>
      </c>
    </row>
    <row r="29" spans="1:25" s="223" customFormat="1" ht="20.25">
      <c r="A29" s="293"/>
      <c r="B29" s="294" t="str">
        <f>IF(LEN(A29)=0,"",INDEX('Smelter Reference List'!$A:$A,MATCH($A29,'Smelter Reference List'!$E:$E,0)))</f>
        <v/>
      </c>
      <c r="C29" s="301" t="str">
        <f>IF(LEN(A29)=0,"",INDEX('Smelter Reference List'!$C:$C,MATCH($A29,'Smelter Reference List'!$E:$E,0)))</f>
        <v/>
      </c>
      <c r="D29" s="294" t="str">
        <f ca="1">IF(ISERROR($S29),"",OFFSET('Smelter Reference List'!$C$4,$S29-4,0)&amp;"")</f>
        <v/>
      </c>
      <c r="E29" s="294" t="str">
        <f ca="1">IF(ISERROR($S29),"",OFFSET('Smelter Reference List'!$D$4,$S29-4,0)&amp;"")</f>
        <v/>
      </c>
      <c r="F29" s="294" t="str">
        <f ca="1">IF(ISERROR($S29),"",OFFSET('Smelter Reference List'!$E$4,$S29-4,0))</f>
        <v/>
      </c>
      <c r="G29" s="294" t="str">
        <f ca="1">IF(C29=$U$4,"Enter smelter details", IF(ISERROR($S29),"",OFFSET('Smelter Reference List'!$F$4,$S29-4,0)))</f>
        <v/>
      </c>
      <c r="H29" s="295" t="str">
        <f ca="1">IF(ISERROR($S29),"",OFFSET('Smelter Reference List'!$G$4,$S29-4,0))</f>
        <v/>
      </c>
      <c r="I29" s="296" t="str">
        <f ca="1">IF(ISERROR($S29),"",OFFSET('Smelter Reference List'!$H$4,$S29-4,0))</f>
        <v/>
      </c>
      <c r="J29" s="296" t="str">
        <f ca="1">IF(ISERROR($S29),"",OFFSET('Smelter Reference List'!$I$4,$S29-4,0))</f>
        <v/>
      </c>
      <c r="K29" s="298"/>
      <c r="L29" s="298"/>
      <c r="M29" s="298"/>
      <c r="N29" s="298"/>
      <c r="O29" s="298"/>
      <c r="P29" s="298"/>
      <c r="Q29" s="299"/>
      <c r="R29" s="227"/>
      <c r="S29" s="228" t="e">
        <f>IF(C29="",NA(),MATCH($B29&amp;$C29,'Smelter Reference List'!$J:$J,0))</f>
        <v>#N/A</v>
      </c>
      <c r="T29" s="229"/>
      <c r="U29" s="229">
        <f t="shared" ca="1" si="0"/>
        <v>0</v>
      </c>
      <c r="V29" s="229"/>
      <c r="W29" s="229"/>
      <c r="Y29" s="223" t="str">
        <f t="shared" si="1"/>
        <v/>
      </c>
    </row>
    <row r="30" spans="1:25" s="223" customFormat="1" ht="20.25">
      <c r="A30" s="293"/>
      <c r="B30" s="294" t="str">
        <f>IF(LEN(A30)=0,"",INDEX('Smelter Reference List'!$A:$A,MATCH($A30,'Smelter Reference List'!$E:$E,0)))</f>
        <v/>
      </c>
      <c r="C30" s="301" t="str">
        <f>IF(LEN(A30)=0,"",INDEX('Smelter Reference List'!$C:$C,MATCH($A30,'Smelter Reference List'!$E:$E,0)))</f>
        <v/>
      </c>
      <c r="D30" s="294" t="str">
        <f ca="1">IF(ISERROR($S30),"",OFFSET('Smelter Reference List'!$C$4,$S30-4,0)&amp;"")</f>
        <v/>
      </c>
      <c r="E30" s="294" t="str">
        <f ca="1">IF(ISERROR($S30),"",OFFSET('Smelter Reference List'!$D$4,$S30-4,0)&amp;"")</f>
        <v/>
      </c>
      <c r="F30" s="294" t="str">
        <f ca="1">IF(ISERROR($S30),"",OFFSET('Smelter Reference List'!$E$4,$S30-4,0))</f>
        <v/>
      </c>
      <c r="G30" s="294" t="str">
        <f ca="1">IF(C30=$U$4,"Enter smelter details", IF(ISERROR($S30),"",OFFSET('Smelter Reference List'!$F$4,$S30-4,0)))</f>
        <v/>
      </c>
      <c r="H30" s="295" t="str">
        <f ca="1">IF(ISERROR($S30),"",OFFSET('Smelter Reference List'!$G$4,$S30-4,0))</f>
        <v/>
      </c>
      <c r="I30" s="296" t="str">
        <f ca="1">IF(ISERROR($S30),"",OFFSET('Smelter Reference List'!$H$4,$S30-4,0))</f>
        <v/>
      </c>
      <c r="J30" s="296" t="str">
        <f ca="1">IF(ISERROR($S30),"",OFFSET('Smelter Reference List'!$I$4,$S30-4,0))</f>
        <v/>
      </c>
      <c r="K30" s="298"/>
      <c r="L30" s="298"/>
      <c r="M30" s="298"/>
      <c r="N30" s="298"/>
      <c r="O30" s="298"/>
      <c r="P30" s="298"/>
      <c r="Q30" s="299"/>
      <c r="R30" s="227"/>
      <c r="S30" s="228" t="e">
        <f>IF(C30="",NA(),MATCH($B30&amp;$C30,'Smelter Reference List'!$J:$J,0))</f>
        <v>#N/A</v>
      </c>
      <c r="T30" s="229"/>
      <c r="U30" s="229">
        <f t="shared" ca="1" si="0"/>
        <v>0</v>
      </c>
      <c r="V30" s="229"/>
      <c r="W30" s="229"/>
      <c r="Y30" s="223" t="str">
        <f t="shared" si="1"/>
        <v/>
      </c>
    </row>
    <row r="31" spans="1:25" s="223" customFormat="1" ht="20.25">
      <c r="A31" s="293"/>
      <c r="B31" s="294" t="str">
        <f>IF(LEN(A31)=0,"",INDEX('Smelter Reference List'!$A:$A,MATCH($A31,'Smelter Reference List'!$E:$E,0)))</f>
        <v/>
      </c>
      <c r="C31" s="301" t="str">
        <f>IF(LEN(A31)=0,"",INDEX('Smelter Reference List'!$C:$C,MATCH($A31,'Smelter Reference List'!$E:$E,0)))</f>
        <v/>
      </c>
      <c r="D31" s="294" t="str">
        <f ca="1">IF(ISERROR($S31),"",OFFSET('Smelter Reference List'!$C$4,$S31-4,0)&amp;"")</f>
        <v/>
      </c>
      <c r="E31" s="294" t="str">
        <f ca="1">IF(ISERROR($S31),"",OFFSET('Smelter Reference List'!$D$4,$S31-4,0)&amp;"")</f>
        <v/>
      </c>
      <c r="F31" s="294" t="str">
        <f ca="1">IF(ISERROR($S31),"",OFFSET('Smelter Reference List'!$E$4,$S31-4,0))</f>
        <v/>
      </c>
      <c r="G31" s="294" t="str">
        <f ca="1">IF(C31=$U$4,"Enter smelter details", IF(ISERROR($S31),"",OFFSET('Smelter Reference List'!$F$4,$S31-4,0)))</f>
        <v/>
      </c>
      <c r="H31" s="295" t="str">
        <f ca="1">IF(ISERROR($S31),"",OFFSET('Smelter Reference List'!$G$4,$S31-4,0))</f>
        <v/>
      </c>
      <c r="I31" s="296" t="str">
        <f ca="1">IF(ISERROR($S31),"",OFFSET('Smelter Reference List'!$H$4,$S31-4,0))</f>
        <v/>
      </c>
      <c r="J31" s="296" t="str">
        <f ca="1">IF(ISERROR($S31),"",OFFSET('Smelter Reference List'!$I$4,$S31-4,0))</f>
        <v/>
      </c>
      <c r="K31" s="298"/>
      <c r="L31" s="298"/>
      <c r="M31" s="298"/>
      <c r="N31" s="298"/>
      <c r="O31" s="298"/>
      <c r="P31" s="298"/>
      <c r="Q31" s="299"/>
      <c r="R31" s="227"/>
      <c r="S31" s="228" t="e">
        <f>IF(C31="",NA(),MATCH($B31&amp;$C31,'Smelter Reference List'!$J:$J,0))</f>
        <v>#N/A</v>
      </c>
      <c r="T31" s="229"/>
      <c r="U31" s="229">
        <f t="shared" ca="1" si="0"/>
        <v>0</v>
      </c>
      <c r="V31" s="229"/>
      <c r="W31" s="229"/>
      <c r="Y31" s="223" t="str">
        <f t="shared" si="1"/>
        <v/>
      </c>
    </row>
    <row r="32" spans="1:25" s="223" customFormat="1" ht="20.25">
      <c r="A32" s="293"/>
      <c r="B32" s="294" t="str">
        <f>IF(LEN(A32)=0,"",INDEX('Smelter Reference List'!$A:$A,MATCH($A32,'Smelter Reference List'!$E:$E,0)))</f>
        <v/>
      </c>
      <c r="C32" s="301" t="str">
        <f>IF(LEN(A32)=0,"",INDEX('Smelter Reference List'!$C:$C,MATCH($A32,'Smelter Reference List'!$E:$E,0)))</f>
        <v/>
      </c>
      <c r="D32" s="294" t="str">
        <f ca="1">IF(ISERROR($S32),"",OFFSET('Smelter Reference List'!$C$4,$S32-4,0)&amp;"")</f>
        <v/>
      </c>
      <c r="E32" s="294" t="str">
        <f ca="1">IF(ISERROR($S32),"",OFFSET('Smelter Reference List'!$D$4,$S32-4,0)&amp;"")</f>
        <v/>
      </c>
      <c r="F32" s="294" t="str">
        <f ca="1">IF(ISERROR($S32),"",OFFSET('Smelter Reference List'!$E$4,$S32-4,0))</f>
        <v/>
      </c>
      <c r="G32" s="294" t="str">
        <f ca="1">IF(C32=$U$4,"Enter smelter details", IF(ISERROR($S32),"",OFFSET('Smelter Reference List'!$F$4,$S32-4,0)))</f>
        <v/>
      </c>
      <c r="H32" s="295" t="str">
        <f ca="1">IF(ISERROR($S32),"",OFFSET('Smelter Reference List'!$G$4,$S32-4,0))</f>
        <v/>
      </c>
      <c r="I32" s="296" t="str">
        <f ca="1">IF(ISERROR($S32),"",OFFSET('Smelter Reference List'!$H$4,$S32-4,0))</f>
        <v/>
      </c>
      <c r="J32" s="296" t="str">
        <f ca="1">IF(ISERROR($S32),"",OFFSET('Smelter Reference List'!$I$4,$S32-4,0))</f>
        <v/>
      </c>
      <c r="K32" s="298"/>
      <c r="L32" s="298"/>
      <c r="M32" s="298"/>
      <c r="N32" s="298"/>
      <c r="O32" s="298"/>
      <c r="P32" s="298"/>
      <c r="Q32" s="299"/>
      <c r="R32" s="227"/>
      <c r="S32" s="228" t="e">
        <f>IF(C32="",NA(),MATCH($B32&amp;$C32,'Smelter Reference List'!$J:$J,0))</f>
        <v>#N/A</v>
      </c>
      <c r="T32" s="229"/>
      <c r="U32" s="229">
        <f t="shared" ca="1" si="0"/>
        <v>0</v>
      </c>
      <c r="V32" s="229"/>
      <c r="W32" s="229"/>
      <c r="Y32" s="223" t="str">
        <f t="shared" si="1"/>
        <v/>
      </c>
    </row>
    <row r="33" spans="1:25" s="223" customFormat="1" ht="20.25">
      <c r="A33" s="293"/>
      <c r="B33" s="294" t="str">
        <f>IF(LEN(A33)=0,"",INDEX('Smelter Reference List'!$A:$A,MATCH($A33,'Smelter Reference List'!$E:$E,0)))</f>
        <v/>
      </c>
      <c r="C33" s="301" t="str">
        <f>IF(LEN(A33)=0,"",INDEX('Smelter Reference List'!$C:$C,MATCH($A33,'Smelter Reference List'!$E:$E,0)))</f>
        <v/>
      </c>
      <c r="D33" s="294" t="str">
        <f ca="1">IF(ISERROR($S33),"",OFFSET('Smelter Reference List'!$C$4,$S33-4,0)&amp;"")</f>
        <v/>
      </c>
      <c r="E33" s="294" t="str">
        <f ca="1">IF(ISERROR($S33),"",OFFSET('Smelter Reference List'!$D$4,$S33-4,0)&amp;"")</f>
        <v/>
      </c>
      <c r="F33" s="294" t="str">
        <f ca="1">IF(ISERROR($S33),"",OFFSET('Smelter Reference List'!$E$4,$S33-4,0))</f>
        <v/>
      </c>
      <c r="G33" s="294" t="str">
        <f ca="1">IF(C33=$U$4,"Enter smelter details", IF(ISERROR($S33),"",OFFSET('Smelter Reference List'!$F$4,$S33-4,0)))</f>
        <v/>
      </c>
      <c r="H33" s="295" t="str">
        <f ca="1">IF(ISERROR($S33),"",OFFSET('Smelter Reference List'!$G$4,$S33-4,0))</f>
        <v/>
      </c>
      <c r="I33" s="296" t="str">
        <f ca="1">IF(ISERROR($S33),"",OFFSET('Smelter Reference List'!$H$4,$S33-4,0))</f>
        <v/>
      </c>
      <c r="J33" s="296" t="str">
        <f ca="1">IF(ISERROR($S33),"",OFFSET('Smelter Reference List'!$I$4,$S33-4,0))</f>
        <v/>
      </c>
      <c r="K33" s="298"/>
      <c r="L33" s="298"/>
      <c r="M33" s="298"/>
      <c r="N33" s="298"/>
      <c r="O33" s="298"/>
      <c r="P33" s="298"/>
      <c r="Q33" s="299"/>
      <c r="R33" s="227"/>
      <c r="S33" s="228" t="e">
        <f>IF(C33="",NA(),MATCH($B33&amp;$C33,'Smelter Reference List'!$J:$J,0))</f>
        <v>#N/A</v>
      </c>
      <c r="T33" s="229"/>
      <c r="U33" s="229">
        <f t="shared" ca="1" si="0"/>
        <v>0</v>
      </c>
      <c r="V33" s="229"/>
      <c r="W33" s="229"/>
      <c r="Y33" s="223" t="str">
        <f t="shared" si="1"/>
        <v/>
      </c>
    </row>
    <row r="34" spans="1:25" s="223" customFormat="1" ht="20.25">
      <c r="A34" s="293"/>
      <c r="B34" s="294" t="str">
        <f>IF(LEN(A34)=0,"",INDEX('Smelter Reference List'!$A:$A,MATCH($A34,'Smelter Reference List'!$E:$E,0)))</f>
        <v/>
      </c>
      <c r="C34" s="301" t="str">
        <f>IF(LEN(A34)=0,"",INDEX('Smelter Reference List'!$C:$C,MATCH($A34,'Smelter Reference List'!$E:$E,0)))</f>
        <v/>
      </c>
      <c r="D34" s="294" t="str">
        <f ca="1">IF(ISERROR($S34),"",OFFSET('Smelter Reference List'!$C$4,$S34-4,0)&amp;"")</f>
        <v/>
      </c>
      <c r="E34" s="294" t="str">
        <f ca="1">IF(ISERROR($S34),"",OFFSET('Smelter Reference List'!$D$4,$S34-4,0)&amp;"")</f>
        <v/>
      </c>
      <c r="F34" s="294" t="str">
        <f ca="1">IF(ISERROR($S34),"",OFFSET('Smelter Reference List'!$E$4,$S34-4,0))</f>
        <v/>
      </c>
      <c r="G34" s="294" t="str">
        <f ca="1">IF(C34=$U$4,"Enter smelter details", IF(ISERROR($S34),"",OFFSET('Smelter Reference List'!$F$4,$S34-4,0)))</f>
        <v/>
      </c>
      <c r="H34" s="295" t="str">
        <f ca="1">IF(ISERROR($S34),"",OFFSET('Smelter Reference List'!$G$4,$S34-4,0))</f>
        <v/>
      </c>
      <c r="I34" s="296" t="str">
        <f ca="1">IF(ISERROR($S34),"",OFFSET('Smelter Reference List'!$H$4,$S34-4,0))</f>
        <v/>
      </c>
      <c r="J34" s="296" t="str">
        <f ca="1">IF(ISERROR($S34),"",OFFSET('Smelter Reference List'!$I$4,$S34-4,0))</f>
        <v/>
      </c>
      <c r="K34" s="298"/>
      <c r="L34" s="298"/>
      <c r="M34" s="298"/>
      <c r="N34" s="298"/>
      <c r="O34" s="298"/>
      <c r="P34" s="298"/>
      <c r="Q34" s="299"/>
      <c r="R34" s="227"/>
      <c r="S34" s="228" t="e">
        <f>IF(C34="",NA(),MATCH($B34&amp;$C34,'Smelter Reference List'!$J:$J,0))</f>
        <v>#N/A</v>
      </c>
      <c r="T34" s="229"/>
      <c r="U34" s="229">
        <f t="shared" ca="1" si="0"/>
        <v>0</v>
      </c>
      <c r="V34" s="229"/>
      <c r="W34" s="229"/>
      <c r="Y34" s="223" t="str">
        <f t="shared" si="1"/>
        <v/>
      </c>
    </row>
    <row r="35" spans="1:25" s="223" customFormat="1" ht="20.25">
      <c r="A35" s="293"/>
      <c r="B35" s="294" t="str">
        <f>IF(LEN(A35)=0,"",INDEX('Smelter Reference List'!$A:$A,MATCH($A35,'Smelter Reference List'!$E:$E,0)))</f>
        <v/>
      </c>
      <c r="C35" s="301" t="str">
        <f>IF(LEN(A35)=0,"",INDEX('Smelter Reference List'!$C:$C,MATCH($A35,'Smelter Reference List'!$E:$E,0)))</f>
        <v/>
      </c>
      <c r="D35" s="294" t="str">
        <f ca="1">IF(ISERROR($S35),"",OFFSET('Smelter Reference List'!$C$4,$S35-4,0)&amp;"")</f>
        <v/>
      </c>
      <c r="E35" s="294" t="str">
        <f ca="1">IF(ISERROR($S35),"",OFFSET('Smelter Reference List'!$D$4,$S35-4,0)&amp;"")</f>
        <v/>
      </c>
      <c r="F35" s="294" t="str">
        <f ca="1">IF(ISERROR($S35),"",OFFSET('Smelter Reference List'!$E$4,$S35-4,0))</f>
        <v/>
      </c>
      <c r="G35" s="294" t="str">
        <f ca="1">IF(C35=$U$4,"Enter smelter details", IF(ISERROR($S35),"",OFFSET('Smelter Reference List'!$F$4,$S35-4,0)))</f>
        <v/>
      </c>
      <c r="H35" s="295" t="str">
        <f ca="1">IF(ISERROR($S35),"",OFFSET('Smelter Reference List'!$G$4,$S35-4,0))</f>
        <v/>
      </c>
      <c r="I35" s="296" t="str">
        <f ca="1">IF(ISERROR($S35),"",OFFSET('Smelter Reference List'!$H$4,$S35-4,0))</f>
        <v/>
      </c>
      <c r="J35" s="296" t="str">
        <f ca="1">IF(ISERROR($S35),"",OFFSET('Smelter Reference List'!$I$4,$S35-4,0))</f>
        <v/>
      </c>
      <c r="K35" s="298"/>
      <c r="L35" s="298"/>
      <c r="M35" s="298"/>
      <c r="N35" s="298"/>
      <c r="O35" s="298"/>
      <c r="P35" s="298"/>
      <c r="Q35" s="299"/>
      <c r="R35" s="227"/>
      <c r="S35" s="228" t="e">
        <f>IF(C35="",NA(),MATCH($B35&amp;$C35,'Smelter Reference List'!$J:$J,0))</f>
        <v>#N/A</v>
      </c>
      <c r="T35" s="229"/>
      <c r="U35" s="229">
        <f t="shared" ca="1" si="0"/>
        <v>0</v>
      </c>
      <c r="V35" s="229"/>
      <c r="W35" s="229"/>
      <c r="Y35" s="223" t="str">
        <f t="shared" si="1"/>
        <v/>
      </c>
    </row>
    <row r="36" spans="1:25" s="223" customFormat="1" ht="20.25">
      <c r="A36" s="293"/>
      <c r="B36" s="294" t="str">
        <f>IF(LEN(A36)=0,"",INDEX('Smelter Reference List'!$A:$A,MATCH($A36,'Smelter Reference List'!$E:$E,0)))</f>
        <v/>
      </c>
      <c r="C36" s="301" t="str">
        <f>IF(LEN(A36)=0,"",INDEX('Smelter Reference List'!$C:$C,MATCH($A36,'Smelter Reference List'!$E:$E,0)))</f>
        <v/>
      </c>
      <c r="D36" s="294" t="str">
        <f ca="1">IF(ISERROR($S36),"",OFFSET('Smelter Reference List'!$C$4,$S36-4,0)&amp;"")</f>
        <v/>
      </c>
      <c r="E36" s="294" t="str">
        <f ca="1">IF(ISERROR($S36),"",OFFSET('Smelter Reference List'!$D$4,$S36-4,0)&amp;"")</f>
        <v/>
      </c>
      <c r="F36" s="294" t="str">
        <f ca="1">IF(ISERROR($S36),"",OFFSET('Smelter Reference List'!$E$4,$S36-4,0))</f>
        <v/>
      </c>
      <c r="G36" s="294" t="str">
        <f ca="1">IF(C36=$U$4,"Enter smelter details", IF(ISERROR($S36),"",OFFSET('Smelter Reference List'!$F$4,$S36-4,0)))</f>
        <v/>
      </c>
      <c r="H36" s="295" t="str">
        <f ca="1">IF(ISERROR($S36),"",OFFSET('Smelter Reference List'!$G$4,$S36-4,0))</f>
        <v/>
      </c>
      <c r="I36" s="296" t="str">
        <f ca="1">IF(ISERROR($S36),"",OFFSET('Smelter Reference List'!$H$4,$S36-4,0))</f>
        <v/>
      </c>
      <c r="J36" s="296" t="str">
        <f ca="1">IF(ISERROR($S36),"",OFFSET('Smelter Reference List'!$I$4,$S36-4,0))</f>
        <v/>
      </c>
      <c r="K36" s="298"/>
      <c r="L36" s="298"/>
      <c r="M36" s="298"/>
      <c r="N36" s="298"/>
      <c r="O36" s="298"/>
      <c r="P36" s="298"/>
      <c r="Q36" s="299"/>
      <c r="R36" s="227"/>
      <c r="S36" s="228" t="e">
        <f>IF(C36="",NA(),MATCH($B36&amp;$C36,'Smelter Reference List'!$J:$J,0))</f>
        <v>#N/A</v>
      </c>
      <c r="T36" s="229"/>
      <c r="U36" s="229">
        <f t="shared" ca="1" si="0"/>
        <v>0</v>
      </c>
      <c r="V36" s="229"/>
      <c r="W36" s="229"/>
      <c r="Y36" s="223" t="str">
        <f t="shared" si="1"/>
        <v/>
      </c>
    </row>
    <row r="37" spans="1:25" s="223" customFormat="1" ht="20.25">
      <c r="A37" s="293"/>
      <c r="B37" s="294" t="str">
        <f>IF(LEN(A37)=0,"",INDEX('Smelter Reference List'!$A:$A,MATCH($A37,'Smelter Reference List'!$E:$E,0)))</f>
        <v/>
      </c>
      <c r="C37" s="301" t="str">
        <f>IF(LEN(A37)=0,"",INDEX('Smelter Reference List'!$C:$C,MATCH($A37,'Smelter Reference List'!$E:$E,0)))</f>
        <v/>
      </c>
      <c r="D37" s="294" t="str">
        <f ca="1">IF(ISERROR($S37),"",OFFSET('Smelter Reference List'!$C$4,$S37-4,0)&amp;"")</f>
        <v/>
      </c>
      <c r="E37" s="294" t="str">
        <f ca="1">IF(ISERROR($S37),"",OFFSET('Smelter Reference List'!$D$4,$S37-4,0)&amp;"")</f>
        <v/>
      </c>
      <c r="F37" s="294" t="str">
        <f ca="1">IF(ISERROR($S37),"",OFFSET('Smelter Reference List'!$E$4,$S37-4,0))</f>
        <v/>
      </c>
      <c r="G37" s="294" t="str">
        <f ca="1">IF(C37=$U$4,"Enter smelter details", IF(ISERROR($S37),"",OFFSET('Smelter Reference List'!$F$4,$S37-4,0)))</f>
        <v/>
      </c>
      <c r="H37" s="295" t="str">
        <f ca="1">IF(ISERROR($S37),"",OFFSET('Smelter Reference List'!$G$4,$S37-4,0))</f>
        <v/>
      </c>
      <c r="I37" s="296" t="str">
        <f ca="1">IF(ISERROR($S37),"",OFFSET('Smelter Reference List'!$H$4,$S37-4,0))</f>
        <v/>
      </c>
      <c r="J37" s="296" t="str">
        <f ca="1">IF(ISERROR($S37),"",OFFSET('Smelter Reference List'!$I$4,$S37-4,0))</f>
        <v/>
      </c>
      <c r="K37" s="298"/>
      <c r="L37" s="298"/>
      <c r="M37" s="298"/>
      <c r="N37" s="298"/>
      <c r="O37" s="298"/>
      <c r="P37" s="298"/>
      <c r="Q37" s="299"/>
      <c r="R37" s="227"/>
      <c r="S37" s="228" t="e">
        <f>IF(C37="",NA(),MATCH($B37&amp;$C37,'Smelter Reference List'!$J:$J,0))</f>
        <v>#N/A</v>
      </c>
      <c r="T37" s="229"/>
      <c r="U37" s="229">
        <f t="shared" ca="1" si="0"/>
        <v>0</v>
      </c>
      <c r="V37" s="229"/>
      <c r="W37" s="229"/>
      <c r="Y37" s="223" t="str">
        <f t="shared" si="1"/>
        <v/>
      </c>
    </row>
    <row r="38" spans="1:25" s="223" customFormat="1" ht="20.25">
      <c r="A38" s="293"/>
      <c r="B38" s="294" t="str">
        <f>IF(LEN(A38)=0,"",INDEX('Smelter Reference List'!$A:$A,MATCH($A38,'Smelter Reference List'!$E:$E,0)))</f>
        <v/>
      </c>
      <c r="C38" s="301" t="str">
        <f>IF(LEN(A38)=0,"",INDEX('Smelter Reference List'!$C:$C,MATCH($A38,'Smelter Reference List'!$E:$E,0)))</f>
        <v/>
      </c>
      <c r="D38" s="294" t="str">
        <f ca="1">IF(ISERROR($S38),"",OFFSET('Smelter Reference List'!$C$4,$S38-4,0)&amp;"")</f>
        <v/>
      </c>
      <c r="E38" s="294" t="str">
        <f ca="1">IF(ISERROR($S38),"",OFFSET('Smelter Reference List'!$D$4,$S38-4,0)&amp;"")</f>
        <v/>
      </c>
      <c r="F38" s="294" t="str">
        <f ca="1">IF(ISERROR($S38),"",OFFSET('Smelter Reference List'!$E$4,$S38-4,0))</f>
        <v/>
      </c>
      <c r="G38" s="294" t="str">
        <f ca="1">IF(C38=$U$4,"Enter smelter details", IF(ISERROR($S38),"",OFFSET('Smelter Reference List'!$F$4,$S38-4,0)))</f>
        <v/>
      </c>
      <c r="H38" s="295" t="str">
        <f ca="1">IF(ISERROR($S38),"",OFFSET('Smelter Reference List'!$G$4,$S38-4,0))</f>
        <v/>
      </c>
      <c r="I38" s="296" t="str">
        <f ca="1">IF(ISERROR($S38),"",OFFSET('Smelter Reference List'!$H$4,$S38-4,0))</f>
        <v/>
      </c>
      <c r="J38" s="296" t="str">
        <f ca="1">IF(ISERROR($S38),"",OFFSET('Smelter Reference List'!$I$4,$S38-4,0))</f>
        <v/>
      </c>
      <c r="K38" s="298"/>
      <c r="L38" s="298"/>
      <c r="M38" s="298"/>
      <c r="N38" s="298"/>
      <c r="O38" s="298"/>
      <c r="P38" s="298"/>
      <c r="Q38" s="299"/>
      <c r="R38" s="227"/>
      <c r="S38" s="228" t="e">
        <f>IF(C38="",NA(),MATCH($B38&amp;$C38,'Smelter Reference List'!$J:$J,0))</f>
        <v>#N/A</v>
      </c>
      <c r="T38" s="229"/>
      <c r="U38" s="229">
        <f t="shared" ca="1" si="0"/>
        <v>0</v>
      </c>
      <c r="V38" s="229"/>
      <c r="W38" s="229"/>
      <c r="Y38" s="223" t="str">
        <f t="shared" si="1"/>
        <v/>
      </c>
    </row>
    <row r="39" spans="1:25" s="223" customFormat="1" ht="20.25">
      <c r="A39" s="293"/>
      <c r="B39" s="294" t="str">
        <f>IF(LEN(A39)=0,"",INDEX('Smelter Reference List'!$A:$A,MATCH($A39,'Smelter Reference List'!$E:$E,0)))</f>
        <v/>
      </c>
      <c r="C39" s="301" t="str">
        <f>IF(LEN(A39)=0,"",INDEX('Smelter Reference List'!$C:$C,MATCH($A39,'Smelter Reference List'!$E:$E,0)))</f>
        <v/>
      </c>
      <c r="D39" s="294" t="str">
        <f ca="1">IF(ISERROR($S39),"",OFFSET('Smelter Reference List'!$C$4,$S39-4,0)&amp;"")</f>
        <v/>
      </c>
      <c r="E39" s="294" t="str">
        <f ca="1">IF(ISERROR($S39),"",OFFSET('Smelter Reference List'!$D$4,$S39-4,0)&amp;"")</f>
        <v/>
      </c>
      <c r="F39" s="294" t="str">
        <f ca="1">IF(ISERROR($S39),"",OFFSET('Smelter Reference List'!$E$4,$S39-4,0))</f>
        <v/>
      </c>
      <c r="G39" s="294" t="str">
        <f ca="1">IF(C39=$U$4,"Enter smelter details", IF(ISERROR($S39),"",OFFSET('Smelter Reference List'!$F$4,$S39-4,0)))</f>
        <v/>
      </c>
      <c r="H39" s="295" t="str">
        <f ca="1">IF(ISERROR($S39),"",OFFSET('Smelter Reference List'!$G$4,$S39-4,0))</f>
        <v/>
      </c>
      <c r="I39" s="296" t="str">
        <f ca="1">IF(ISERROR($S39),"",OFFSET('Smelter Reference List'!$H$4,$S39-4,0))</f>
        <v/>
      </c>
      <c r="J39" s="296" t="str">
        <f ca="1">IF(ISERROR($S39),"",OFFSET('Smelter Reference List'!$I$4,$S39-4,0))</f>
        <v/>
      </c>
      <c r="K39" s="298"/>
      <c r="L39" s="298"/>
      <c r="M39" s="298"/>
      <c r="N39" s="298"/>
      <c r="O39" s="298"/>
      <c r="P39" s="298"/>
      <c r="Q39" s="299"/>
      <c r="R39" s="227"/>
      <c r="S39" s="228" t="e">
        <f>IF(C39="",NA(),MATCH($B39&amp;$C39,'Smelter Reference List'!$J:$J,0))</f>
        <v>#N/A</v>
      </c>
      <c r="T39" s="229"/>
      <c r="U39" s="229">
        <f t="shared" ca="1" si="0"/>
        <v>0</v>
      </c>
      <c r="V39" s="229"/>
      <c r="W39" s="229"/>
      <c r="Y39" s="223" t="str">
        <f t="shared" si="1"/>
        <v/>
      </c>
    </row>
    <row r="40" spans="1:25" s="223" customFormat="1" ht="20.25">
      <c r="A40" s="293"/>
      <c r="B40" s="294" t="str">
        <f>IF(LEN(A40)=0,"",INDEX('Smelter Reference List'!$A:$A,MATCH($A40,'Smelter Reference List'!$E:$E,0)))</f>
        <v/>
      </c>
      <c r="C40" s="301" t="str">
        <f>IF(LEN(A40)=0,"",INDEX('Smelter Reference List'!$C:$C,MATCH($A40,'Smelter Reference List'!$E:$E,0)))</f>
        <v/>
      </c>
      <c r="D40" s="294" t="str">
        <f ca="1">IF(ISERROR($S40),"",OFFSET('Smelter Reference List'!$C$4,$S40-4,0)&amp;"")</f>
        <v/>
      </c>
      <c r="E40" s="294" t="str">
        <f ca="1">IF(ISERROR($S40),"",OFFSET('Smelter Reference List'!$D$4,$S40-4,0)&amp;"")</f>
        <v/>
      </c>
      <c r="F40" s="294" t="str">
        <f ca="1">IF(ISERROR($S40),"",OFFSET('Smelter Reference List'!$E$4,$S40-4,0))</f>
        <v/>
      </c>
      <c r="G40" s="294" t="str">
        <f ca="1">IF(C40=$U$4,"Enter smelter details", IF(ISERROR($S40),"",OFFSET('Smelter Reference List'!$F$4,$S40-4,0)))</f>
        <v/>
      </c>
      <c r="H40" s="295" t="str">
        <f ca="1">IF(ISERROR($S40),"",OFFSET('Smelter Reference List'!$G$4,$S40-4,0))</f>
        <v/>
      </c>
      <c r="I40" s="296" t="str">
        <f ca="1">IF(ISERROR($S40),"",OFFSET('Smelter Reference List'!$H$4,$S40-4,0))</f>
        <v/>
      </c>
      <c r="J40" s="296" t="str">
        <f ca="1">IF(ISERROR($S40),"",OFFSET('Smelter Reference List'!$I$4,$S40-4,0))</f>
        <v/>
      </c>
      <c r="K40" s="298"/>
      <c r="L40" s="298"/>
      <c r="M40" s="298"/>
      <c r="N40" s="298"/>
      <c r="O40" s="298"/>
      <c r="P40" s="298"/>
      <c r="Q40" s="299"/>
      <c r="R40" s="227"/>
      <c r="S40" s="228" t="e">
        <f>IF(C40="",NA(),MATCH($B40&amp;$C40,'Smelter Reference List'!$J:$J,0))</f>
        <v>#N/A</v>
      </c>
      <c r="T40" s="229"/>
      <c r="U40" s="229">
        <f t="shared" ca="1" si="0"/>
        <v>0</v>
      </c>
      <c r="V40" s="229"/>
      <c r="W40" s="229"/>
      <c r="Y40" s="223" t="str">
        <f t="shared" si="1"/>
        <v/>
      </c>
    </row>
    <row r="41" spans="1:25" s="223" customFormat="1" ht="20.25">
      <c r="A41" s="293"/>
      <c r="B41" s="294" t="str">
        <f>IF(LEN(A41)=0,"",INDEX('Smelter Reference List'!$A:$A,MATCH($A41,'Smelter Reference List'!$E:$E,0)))</f>
        <v/>
      </c>
      <c r="C41" s="301" t="str">
        <f>IF(LEN(A41)=0,"",INDEX('Smelter Reference List'!$C:$C,MATCH($A41,'Smelter Reference List'!$E:$E,0)))</f>
        <v/>
      </c>
      <c r="D41" s="294" t="str">
        <f ca="1">IF(ISERROR($S41),"",OFFSET('Smelter Reference List'!$C$4,$S41-4,0)&amp;"")</f>
        <v/>
      </c>
      <c r="E41" s="294" t="str">
        <f ca="1">IF(ISERROR($S41),"",OFFSET('Smelter Reference List'!$D$4,$S41-4,0)&amp;"")</f>
        <v/>
      </c>
      <c r="F41" s="294" t="str">
        <f ca="1">IF(ISERROR($S41),"",OFFSET('Smelter Reference List'!$E$4,$S41-4,0))</f>
        <v/>
      </c>
      <c r="G41" s="294" t="str">
        <f ca="1">IF(C41=$U$4,"Enter smelter details", IF(ISERROR($S41),"",OFFSET('Smelter Reference List'!$F$4,$S41-4,0)))</f>
        <v/>
      </c>
      <c r="H41" s="295" t="str">
        <f ca="1">IF(ISERROR($S41),"",OFFSET('Smelter Reference List'!$G$4,$S41-4,0))</f>
        <v/>
      </c>
      <c r="I41" s="296" t="str">
        <f ca="1">IF(ISERROR($S41),"",OFFSET('Smelter Reference List'!$H$4,$S41-4,0))</f>
        <v/>
      </c>
      <c r="J41" s="296" t="str">
        <f ca="1">IF(ISERROR($S41),"",OFFSET('Smelter Reference List'!$I$4,$S41-4,0))</f>
        <v/>
      </c>
      <c r="K41" s="298"/>
      <c r="L41" s="298"/>
      <c r="M41" s="298"/>
      <c r="N41" s="298"/>
      <c r="O41" s="298"/>
      <c r="P41" s="298"/>
      <c r="Q41" s="299"/>
      <c r="R41" s="227"/>
      <c r="S41" s="228" t="e">
        <f>IF(C41="",NA(),MATCH($B41&amp;$C41,'Smelter Reference List'!$J:$J,0))</f>
        <v>#N/A</v>
      </c>
      <c r="T41" s="229"/>
      <c r="U41" s="229">
        <f t="shared" ca="1" si="0"/>
        <v>0</v>
      </c>
      <c r="V41" s="229"/>
      <c r="W41" s="229"/>
      <c r="Y41" s="223" t="str">
        <f t="shared" si="1"/>
        <v/>
      </c>
    </row>
    <row r="42" spans="1:25" s="223" customFormat="1" ht="20.25">
      <c r="A42" s="293"/>
      <c r="B42" s="294" t="str">
        <f>IF(LEN(A42)=0,"",INDEX('Smelter Reference List'!$A:$A,MATCH($A42,'Smelter Reference List'!$E:$E,0)))</f>
        <v/>
      </c>
      <c r="C42" s="301" t="str">
        <f>IF(LEN(A42)=0,"",INDEX('Smelter Reference List'!$C:$C,MATCH($A42,'Smelter Reference List'!$E:$E,0)))</f>
        <v/>
      </c>
      <c r="D42" s="294" t="str">
        <f ca="1">IF(ISERROR($S42),"",OFFSET('Smelter Reference List'!$C$4,$S42-4,0)&amp;"")</f>
        <v/>
      </c>
      <c r="E42" s="294" t="str">
        <f ca="1">IF(ISERROR($S42),"",OFFSET('Smelter Reference List'!$D$4,$S42-4,0)&amp;"")</f>
        <v/>
      </c>
      <c r="F42" s="294" t="str">
        <f ca="1">IF(ISERROR($S42),"",OFFSET('Smelter Reference List'!$E$4,$S42-4,0))</f>
        <v/>
      </c>
      <c r="G42" s="294" t="str">
        <f ca="1">IF(C42=$U$4,"Enter smelter details", IF(ISERROR($S42),"",OFFSET('Smelter Reference List'!$F$4,$S42-4,0)))</f>
        <v/>
      </c>
      <c r="H42" s="295" t="str">
        <f ca="1">IF(ISERROR($S42),"",OFFSET('Smelter Reference List'!$G$4,$S42-4,0))</f>
        <v/>
      </c>
      <c r="I42" s="296" t="str">
        <f ca="1">IF(ISERROR($S42),"",OFFSET('Smelter Reference List'!$H$4,$S42-4,0))</f>
        <v/>
      </c>
      <c r="J42" s="296" t="str">
        <f ca="1">IF(ISERROR($S42),"",OFFSET('Smelter Reference List'!$I$4,$S42-4,0))</f>
        <v/>
      </c>
      <c r="K42" s="298"/>
      <c r="L42" s="298"/>
      <c r="M42" s="298"/>
      <c r="N42" s="298"/>
      <c r="O42" s="298"/>
      <c r="P42" s="298"/>
      <c r="Q42" s="299"/>
      <c r="R42" s="227"/>
      <c r="S42" s="228" t="e">
        <f>IF(C42="",NA(),MATCH($B42&amp;$C42,'Smelter Reference List'!$J:$J,0))</f>
        <v>#N/A</v>
      </c>
      <c r="T42" s="229"/>
      <c r="U42" s="229">
        <f t="shared" ca="1" si="0"/>
        <v>0</v>
      </c>
      <c r="V42" s="229"/>
      <c r="W42" s="229"/>
      <c r="Y42" s="223" t="str">
        <f t="shared" si="1"/>
        <v/>
      </c>
    </row>
    <row r="43" spans="1:25" s="223" customFormat="1" ht="20.25">
      <c r="A43" s="293"/>
      <c r="B43" s="294" t="str">
        <f>IF(LEN(A43)=0,"",INDEX('Smelter Reference List'!$A:$A,MATCH($A43,'Smelter Reference List'!$E:$E,0)))</f>
        <v/>
      </c>
      <c r="C43" s="301" t="str">
        <f>IF(LEN(A43)=0,"",INDEX('Smelter Reference List'!$C:$C,MATCH($A43,'Smelter Reference List'!$E:$E,0)))</f>
        <v/>
      </c>
      <c r="D43" s="294" t="str">
        <f ca="1">IF(ISERROR($S43),"",OFFSET('Smelter Reference List'!$C$4,$S43-4,0)&amp;"")</f>
        <v/>
      </c>
      <c r="E43" s="294" t="str">
        <f ca="1">IF(ISERROR($S43),"",OFFSET('Smelter Reference List'!$D$4,$S43-4,0)&amp;"")</f>
        <v/>
      </c>
      <c r="F43" s="294" t="str">
        <f ca="1">IF(ISERROR($S43),"",OFFSET('Smelter Reference List'!$E$4,$S43-4,0))</f>
        <v/>
      </c>
      <c r="G43" s="294" t="str">
        <f ca="1">IF(C43=$U$4,"Enter smelter details", IF(ISERROR($S43),"",OFFSET('Smelter Reference List'!$F$4,$S43-4,0)))</f>
        <v/>
      </c>
      <c r="H43" s="295" t="str">
        <f ca="1">IF(ISERROR($S43),"",OFFSET('Smelter Reference List'!$G$4,$S43-4,0))</f>
        <v/>
      </c>
      <c r="I43" s="296" t="str">
        <f ca="1">IF(ISERROR($S43),"",OFFSET('Smelter Reference List'!$H$4,$S43-4,0))</f>
        <v/>
      </c>
      <c r="J43" s="296" t="str">
        <f ca="1">IF(ISERROR($S43),"",OFFSET('Smelter Reference List'!$I$4,$S43-4,0))</f>
        <v/>
      </c>
      <c r="K43" s="298"/>
      <c r="L43" s="298"/>
      <c r="M43" s="298"/>
      <c r="N43" s="298"/>
      <c r="O43" s="298"/>
      <c r="P43" s="298"/>
      <c r="Q43" s="299"/>
      <c r="R43" s="227"/>
      <c r="S43" s="228" t="e">
        <f>IF(C43="",NA(),MATCH($B43&amp;$C43,'Smelter Reference List'!$J:$J,0))</f>
        <v>#N/A</v>
      </c>
      <c r="T43" s="229"/>
      <c r="U43" s="229">
        <f t="shared" ca="1" si="0"/>
        <v>0</v>
      </c>
      <c r="V43" s="229"/>
      <c r="W43" s="229"/>
      <c r="Y43" s="223" t="str">
        <f t="shared" si="1"/>
        <v/>
      </c>
    </row>
    <row r="44" spans="1:25" s="223" customFormat="1" ht="20.25">
      <c r="A44" s="293"/>
      <c r="B44" s="294" t="str">
        <f>IF(LEN(A44)=0,"",INDEX('Smelter Reference List'!$A:$A,MATCH($A44,'Smelter Reference List'!$E:$E,0)))</f>
        <v/>
      </c>
      <c r="C44" s="301" t="str">
        <f>IF(LEN(A44)=0,"",INDEX('Smelter Reference List'!$C:$C,MATCH($A44,'Smelter Reference List'!$E:$E,0)))</f>
        <v/>
      </c>
      <c r="D44" s="294" t="str">
        <f ca="1">IF(ISERROR($S44),"",OFFSET('Smelter Reference List'!$C$4,$S44-4,0)&amp;"")</f>
        <v/>
      </c>
      <c r="E44" s="294" t="str">
        <f ca="1">IF(ISERROR($S44),"",OFFSET('Smelter Reference List'!$D$4,$S44-4,0)&amp;"")</f>
        <v/>
      </c>
      <c r="F44" s="294" t="str">
        <f ca="1">IF(ISERROR($S44),"",OFFSET('Smelter Reference List'!$E$4,$S44-4,0))</f>
        <v/>
      </c>
      <c r="G44" s="294" t="str">
        <f ca="1">IF(C44=$U$4,"Enter smelter details", IF(ISERROR($S44),"",OFFSET('Smelter Reference List'!$F$4,$S44-4,0)))</f>
        <v/>
      </c>
      <c r="H44" s="295" t="str">
        <f ca="1">IF(ISERROR($S44),"",OFFSET('Smelter Reference List'!$G$4,$S44-4,0))</f>
        <v/>
      </c>
      <c r="I44" s="296" t="str">
        <f ca="1">IF(ISERROR($S44),"",OFFSET('Smelter Reference List'!$H$4,$S44-4,0))</f>
        <v/>
      </c>
      <c r="J44" s="296" t="str">
        <f ca="1">IF(ISERROR($S44),"",OFFSET('Smelter Reference List'!$I$4,$S44-4,0))</f>
        <v/>
      </c>
      <c r="K44" s="298"/>
      <c r="L44" s="298"/>
      <c r="M44" s="298"/>
      <c r="N44" s="298"/>
      <c r="O44" s="298"/>
      <c r="P44" s="298"/>
      <c r="Q44" s="299"/>
      <c r="R44" s="227"/>
      <c r="S44" s="228" t="e">
        <f>IF(C44="",NA(),MATCH($B44&amp;$C44,'Smelter Reference List'!$J:$J,0))</f>
        <v>#N/A</v>
      </c>
      <c r="T44" s="229"/>
      <c r="U44" s="229">
        <f t="shared" ca="1" si="0"/>
        <v>0</v>
      </c>
      <c r="V44" s="229"/>
      <c r="W44" s="229"/>
      <c r="Y44" s="223" t="str">
        <f t="shared" si="1"/>
        <v/>
      </c>
    </row>
    <row r="45" spans="1:25" s="223" customFormat="1" ht="20.25">
      <c r="A45" s="293"/>
      <c r="B45" s="294" t="str">
        <f>IF(LEN(A45)=0,"",INDEX('Smelter Reference List'!$A:$A,MATCH($A45,'Smelter Reference List'!$E:$E,0)))</f>
        <v/>
      </c>
      <c r="C45" s="301" t="str">
        <f>IF(LEN(A45)=0,"",INDEX('Smelter Reference List'!$C:$C,MATCH($A45,'Smelter Reference List'!$E:$E,0)))</f>
        <v/>
      </c>
      <c r="D45" s="294" t="str">
        <f ca="1">IF(ISERROR($S45),"",OFFSET('Smelter Reference List'!$C$4,$S45-4,0)&amp;"")</f>
        <v/>
      </c>
      <c r="E45" s="294" t="str">
        <f ca="1">IF(ISERROR($S45),"",OFFSET('Smelter Reference List'!$D$4,$S45-4,0)&amp;"")</f>
        <v/>
      </c>
      <c r="F45" s="294" t="str">
        <f ca="1">IF(ISERROR($S45),"",OFFSET('Smelter Reference List'!$E$4,$S45-4,0))</f>
        <v/>
      </c>
      <c r="G45" s="294" t="str">
        <f ca="1">IF(C45=$U$4,"Enter smelter details", IF(ISERROR($S45),"",OFFSET('Smelter Reference List'!$F$4,$S45-4,0)))</f>
        <v/>
      </c>
      <c r="H45" s="295" t="str">
        <f ca="1">IF(ISERROR($S45),"",OFFSET('Smelter Reference List'!$G$4,$S45-4,0))</f>
        <v/>
      </c>
      <c r="I45" s="296" t="str">
        <f ca="1">IF(ISERROR($S45),"",OFFSET('Smelter Reference List'!$H$4,$S45-4,0))</f>
        <v/>
      </c>
      <c r="J45" s="296" t="str">
        <f ca="1">IF(ISERROR($S45),"",OFFSET('Smelter Reference List'!$I$4,$S45-4,0))</f>
        <v/>
      </c>
      <c r="K45" s="298"/>
      <c r="L45" s="298"/>
      <c r="M45" s="298"/>
      <c r="N45" s="298"/>
      <c r="O45" s="298"/>
      <c r="P45" s="298"/>
      <c r="Q45" s="299"/>
      <c r="R45" s="227"/>
      <c r="S45" s="228" t="e">
        <f>IF(C45="",NA(),MATCH($B45&amp;$C45,'Smelter Reference List'!$J:$J,0))</f>
        <v>#N/A</v>
      </c>
      <c r="T45" s="229"/>
      <c r="U45" s="229">
        <f t="shared" ca="1" si="0"/>
        <v>0</v>
      </c>
      <c r="V45" s="229"/>
      <c r="W45" s="229"/>
      <c r="Y45" s="223" t="str">
        <f t="shared" si="1"/>
        <v/>
      </c>
    </row>
    <row r="46" spans="1:25" s="223" customFormat="1" ht="20.25">
      <c r="A46" s="293"/>
      <c r="B46" s="294" t="str">
        <f>IF(LEN(A46)=0,"",INDEX('Smelter Reference List'!$A:$A,MATCH($A46,'Smelter Reference List'!$E:$E,0)))</f>
        <v/>
      </c>
      <c r="C46" s="301" t="str">
        <f>IF(LEN(A46)=0,"",INDEX('Smelter Reference List'!$C:$C,MATCH($A46,'Smelter Reference List'!$E:$E,0)))</f>
        <v/>
      </c>
      <c r="D46" s="294" t="str">
        <f ca="1">IF(ISERROR($S46),"",OFFSET('Smelter Reference List'!$C$4,$S46-4,0)&amp;"")</f>
        <v/>
      </c>
      <c r="E46" s="294" t="str">
        <f ca="1">IF(ISERROR($S46),"",OFFSET('Smelter Reference List'!$D$4,$S46-4,0)&amp;"")</f>
        <v/>
      </c>
      <c r="F46" s="294" t="str">
        <f ca="1">IF(ISERROR($S46),"",OFFSET('Smelter Reference List'!$E$4,$S46-4,0))</f>
        <v/>
      </c>
      <c r="G46" s="294" t="str">
        <f ca="1">IF(C46=$U$4,"Enter smelter details", IF(ISERROR($S46),"",OFFSET('Smelter Reference List'!$F$4,$S46-4,0)))</f>
        <v/>
      </c>
      <c r="H46" s="295" t="str">
        <f ca="1">IF(ISERROR($S46),"",OFFSET('Smelter Reference List'!$G$4,$S46-4,0))</f>
        <v/>
      </c>
      <c r="I46" s="296" t="str">
        <f ca="1">IF(ISERROR($S46),"",OFFSET('Smelter Reference List'!$H$4,$S46-4,0))</f>
        <v/>
      </c>
      <c r="J46" s="296" t="str">
        <f ca="1">IF(ISERROR($S46),"",OFFSET('Smelter Reference List'!$I$4,$S46-4,0))</f>
        <v/>
      </c>
      <c r="K46" s="298"/>
      <c r="L46" s="298"/>
      <c r="M46" s="298"/>
      <c r="N46" s="298"/>
      <c r="O46" s="298"/>
      <c r="P46" s="298"/>
      <c r="Q46" s="299"/>
      <c r="R46" s="227"/>
      <c r="S46" s="228" t="e">
        <f>IF(C46="",NA(),MATCH($B46&amp;$C46,'Smelter Reference List'!$J:$J,0))</f>
        <v>#N/A</v>
      </c>
      <c r="T46" s="229"/>
      <c r="U46" s="229">
        <f t="shared" ca="1" si="0"/>
        <v>0</v>
      </c>
      <c r="V46" s="229"/>
      <c r="W46" s="229"/>
      <c r="Y46" s="223" t="str">
        <f t="shared" si="1"/>
        <v/>
      </c>
    </row>
    <row r="47" spans="1:25" s="223" customFormat="1" ht="20.25">
      <c r="A47" s="293"/>
      <c r="B47" s="294" t="str">
        <f>IF(LEN(A47)=0,"",INDEX('Smelter Reference List'!$A:$A,MATCH($A47,'Smelter Reference List'!$E:$E,0)))</f>
        <v/>
      </c>
      <c r="C47" s="301" t="str">
        <f>IF(LEN(A47)=0,"",INDEX('Smelter Reference List'!$C:$C,MATCH($A47,'Smelter Reference List'!$E:$E,0)))</f>
        <v/>
      </c>
      <c r="D47" s="294" t="str">
        <f ca="1">IF(ISERROR($S47),"",OFFSET('Smelter Reference List'!$C$4,$S47-4,0)&amp;"")</f>
        <v/>
      </c>
      <c r="E47" s="294" t="str">
        <f ca="1">IF(ISERROR($S47),"",OFFSET('Smelter Reference List'!$D$4,$S47-4,0)&amp;"")</f>
        <v/>
      </c>
      <c r="F47" s="294" t="str">
        <f ca="1">IF(ISERROR($S47),"",OFFSET('Smelter Reference List'!$E$4,$S47-4,0))</f>
        <v/>
      </c>
      <c r="G47" s="294" t="str">
        <f ca="1">IF(C47=$U$4,"Enter smelter details", IF(ISERROR($S47),"",OFFSET('Smelter Reference List'!$F$4,$S47-4,0)))</f>
        <v/>
      </c>
      <c r="H47" s="295" t="str">
        <f ca="1">IF(ISERROR($S47),"",OFFSET('Smelter Reference List'!$G$4,$S47-4,0))</f>
        <v/>
      </c>
      <c r="I47" s="296" t="str">
        <f ca="1">IF(ISERROR($S47),"",OFFSET('Smelter Reference List'!$H$4,$S47-4,0))</f>
        <v/>
      </c>
      <c r="J47" s="296" t="str">
        <f ca="1">IF(ISERROR($S47),"",OFFSET('Smelter Reference List'!$I$4,$S47-4,0))</f>
        <v/>
      </c>
      <c r="K47" s="298"/>
      <c r="L47" s="298"/>
      <c r="M47" s="298"/>
      <c r="N47" s="298"/>
      <c r="O47" s="298"/>
      <c r="P47" s="298"/>
      <c r="Q47" s="299"/>
      <c r="R47" s="227"/>
      <c r="S47" s="228" t="e">
        <f>IF(C47="",NA(),MATCH($B47&amp;$C47,'Smelter Reference List'!$J:$J,0))</f>
        <v>#N/A</v>
      </c>
      <c r="T47" s="229"/>
      <c r="U47" s="229">
        <f t="shared" ca="1" si="0"/>
        <v>0</v>
      </c>
      <c r="V47" s="229"/>
      <c r="W47" s="229"/>
      <c r="Y47" s="223" t="str">
        <f t="shared" si="1"/>
        <v/>
      </c>
    </row>
    <row r="48" spans="1:25" s="223" customFormat="1" ht="20.25">
      <c r="A48" s="293"/>
      <c r="B48" s="294" t="str">
        <f>IF(LEN(A48)=0,"",INDEX('Smelter Reference List'!$A:$A,MATCH($A48,'Smelter Reference List'!$E:$E,0)))</f>
        <v/>
      </c>
      <c r="C48" s="301" t="str">
        <f>IF(LEN(A48)=0,"",INDEX('Smelter Reference List'!$C:$C,MATCH($A48,'Smelter Reference List'!$E:$E,0)))</f>
        <v/>
      </c>
      <c r="D48" s="294" t="str">
        <f ca="1">IF(ISERROR($S48),"",OFFSET('Smelter Reference List'!$C$4,$S48-4,0)&amp;"")</f>
        <v/>
      </c>
      <c r="E48" s="294" t="str">
        <f ca="1">IF(ISERROR($S48),"",OFFSET('Smelter Reference List'!$D$4,$S48-4,0)&amp;"")</f>
        <v/>
      </c>
      <c r="F48" s="294" t="str">
        <f ca="1">IF(ISERROR($S48),"",OFFSET('Smelter Reference List'!$E$4,$S48-4,0))</f>
        <v/>
      </c>
      <c r="G48" s="294" t="str">
        <f ca="1">IF(C48=$U$4,"Enter smelter details", IF(ISERROR($S48),"",OFFSET('Smelter Reference List'!$F$4,$S48-4,0)))</f>
        <v/>
      </c>
      <c r="H48" s="295" t="str">
        <f ca="1">IF(ISERROR($S48),"",OFFSET('Smelter Reference List'!$G$4,$S48-4,0))</f>
        <v/>
      </c>
      <c r="I48" s="296" t="str">
        <f ca="1">IF(ISERROR($S48),"",OFFSET('Smelter Reference List'!$H$4,$S48-4,0))</f>
        <v/>
      </c>
      <c r="J48" s="296" t="str">
        <f ca="1">IF(ISERROR($S48),"",OFFSET('Smelter Reference List'!$I$4,$S48-4,0))</f>
        <v/>
      </c>
      <c r="K48" s="298"/>
      <c r="L48" s="298"/>
      <c r="M48" s="298"/>
      <c r="N48" s="298"/>
      <c r="O48" s="298"/>
      <c r="P48" s="298"/>
      <c r="Q48" s="299"/>
      <c r="R48" s="227"/>
      <c r="S48" s="228" t="e">
        <f>IF(C48="",NA(),MATCH($B48&amp;$C48,'Smelter Reference List'!$J:$J,0))</f>
        <v>#N/A</v>
      </c>
      <c r="T48" s="229"/>
      <c r="U48" s="229">
        <f t="shared" ca="1" si="0"/>
        <v>0</v>
      </c>
      <c r="V48" s="229"/>
      <c r="W48" s="229"/>
      <c r="Y48" s="223" t="str">
        <f t="shared" si="1"/>
        <v/>
      </c>
    </row>
    <row r="49" spans="1:25" s="223" customFormat="1" ht="20.25">
      <c r="A49" s="293"/>
      <c r="B49" s="294" t="str">
        <f>IF(LEN(A49)=0,"",INDEX('Smelter Reference List'!$A:$A,MATCH($A49,'Smelter Reference List'!$E:$E,0)))</f>
        <v/>
      </c>
      <c r="C49" s="301" t="str">
        <f>IF(LEN(A49)=0,"",INDEX('Smelter Reference List'!$C:$C,MATCH($A49,'Smelter Reference List'!$E:$E,0)))</f>
        <v/>
      </c>
      <c r="D49" s="294" t="str">
        <f ca="1">IF(ISERROR($S49),"",OFFSET('Smelter Reference List'!$C$4,$S49-4,0)&amp;"")</f>
        <v/>
      </c>
      <c r="E49" s="294" t="str">
        <f ca="1">IF(ISERROR($S49),"",OFFSET('Smelter Reference List'!$D$4,$S49-4,0)&amp;"")</f>
        <v/>
      </c>
      <c r="F49" s="294" t="str">
        <f ca="1">IF(ISERROR($S49),"",OFFSET('Smelter Reference List'!$E$4,$S49-4,0))</f>
        <v/>
      </c>
      <c r="G49" s="294" t="str">
        <f ca="1">IF(C49=$U$4,"Enter smelter details", IF(ISERROR($S49),"",OFFSET('Smelter Reference List'!$F$4,$S49-4,0)))</f>
        <v/>
      </c>
      <c r="H49" s="295" t="str">
        <f ca="1">IF(ISERROR($S49),"",OFFSET('Smelter Reference List'!$G$4,$S49-4,0))</f>
        <v/>
      </c>
      <c r="I49" s="296" t="str">
        <f ca="1">IF(ISERROR($S49),"",OFFSET('Smelter Reference List'!$H$4,$S49-4,0))</f>
        <v/>
      </c>
      <c r="J49" s="296" t="str">
        <f ca="1">IF(ISERROR($S49),"",OFFSET('Smelter Reference List'!$I$4,$S49-4,0))</f>
        <v/>
      </c>
      <c r="K49" s="298"/>
      <c r="L49" s="298"/>
      <c r="M49" s="298"/>
      <c r="N49" s="298"/>
      <c r="O49" s="298"/>
      <c r="P49" s="298"/>
      <c r="Q49" s="299"/>
      <c r="R49" s="227"/>
      <c r="S49" s="228" t="e">
        <f>IF(C49="",NA(),MATCH($B49&amp;$C49,'Smelter Reference List'!$J:$J,0))</f>
        <v>#N/A</v>
      </c>
      <c r="T49" s="229"/>
      <c r="U49" s="229">
        <f t="shared" ca="1" si="0"/>
        <v>0</v>
      </c>
      <c r="V49" s="229"/>
      <c r="W49" s="229"/>
      <c r="Y49" s="223" t="str">
        <f t="shared" si="1"/>
        <v/>
      </c>
    </row>
    <row r="50" spans="1:25" s="223" customFormat="1" ht="20.25">
      <c r="A50" s="293"/>
      <c r="B50" s="294" t="str">
        <f>IF(LEN(A50)=0,"",INDEX('Smelter Reference List'!$A:$A,MATCH($A50,'Smelter Reference List'!$E:$E,0)))</f>
        <v/>
      </c>
      <c r="C50" s="301" t="str">
        <f>IF(LEN(A50)=0,"",INDEX('Smelter Reference List'!$C:$C,MATCH($A50,'Smelter Reference List'!$E:$E,0)))</f>
        <v/>
      </c>
      <c r="D50" s="294" t="str">
        <f ca="1">IF(ISERROR($S50),"",OFFSET('Smelter Reference List'!$C$4,$S50-4,0)&amp;"")</f>
        <v/>
      </c>
      <c r="E50" s="294" t="str">
        <f ca="1">IF(ISERROR($S50),"",OFFSET('Smelter Reference List'!$D$4,$S50-4,0)&amp;"")</f>
        <v/>
      </c>
      <c r="F50" s="294" t="str">
        <f ca="1">IF(ISERROR($S50),"",OFFSET('Smelter Reference List'!$E$4,$S50-4,0))</f>
        <v/>
      </c>
      <c r="G50" s="294" t="str">
        <f ca="1">IF(C50=$U$4,"Enter smelter details", IF(ISERROR($S50),"",OFFSET('Smelter Reference List'!$F$4,$S50-4,0)))</f>
        <v/>
      </c>
      <c r="H50" s="295" t="str">
        <f ca="1">IF(ISERROR($S50),"",OFFSET('Smelter Reference List'!$G$4,$S50-4,0))</f>
        <v/>
      </c>
      <c r="I50" s="296" t="str">
        <f ca="1">IF(ISERROR($S50),"",OFFSET('Smelter Reference List'!$H$4,$S50-4,0))</f>
        <v/>
      </c>
      <c r="J50" s="296" t="str">
        <f ca="1">IF(ISERROR($S50),"",OFFSET('Smelter Reference List'!$I$4,$S50-4,0))</f>
        <v/>
      </c>
      <c r="K50" s="298"/>
      <c r="L50" s="298"/>
      <c r="M50" s="298"/>
      <c r="N50" s="298"/>
      <c r="O50" s="298"/>
      <c r="P50" s="298"/>
      <c r="Q50" s="299"/>
      <c r="R50" s="227"/>
      <c r="S50" s="228" t="e">
        <f>IF(C50="",NA(),MATCH($B50&amp;$C50,'Smelter Reference List'!$J:$J,0))</f>
        <v>#N/A</v>
      </c>
      <c r="T50" s="229"/>
      <c r="U50" s="229">
        <f t="shared" ca="1" si="0"/>
        <v>0</v>
      </c>
      <c r="V50" s="229"/>
      <c r="W50" s="229"/>
      <c r="Y50" s="223" t="str">
        <f t="shared" si="1"/>
        <v/>
      </c>
    </row>
    <row r="51" spans="1:25" s="223" customFormat="1" ht="20.25">
      <c r="A51" s="293"/>
      <c r="B51" s="294" t="str">
        <f>IF(LEN(A51)=0,"",INDEX('Smelter Reference List'!$A:$A,MATCH($A51,'Smelter Reference List'!$E:$E,0)))</f>
        <v/>
      </c>
      <c r="C51" s="301" t="str">
        <f>IF(LEN(A51)=0,"",INDEX('Smelter Reference List'!$C:$C,MATCH($A51,'Smelter Reference List'!$E:$E,0)))</f>
        <v/>
      </c>
      <c r="D51" s="294" t="str">
        <f ca="1">IF(ISERROR($S51),"",OFFSET('Smelter Reference List'!$C$4,$S51-4,0)&amp;"")</f>
        <v/>
      </c>
      <c r="E51" s="294" t="str">
        <f ca="1">IF(ISERROR($S51),"",OFFSET('Smelter Reference List'!$D$4,$S51-4,0)&amp;"")</f>
        <v/>
      </c>
      <c r="F51" s="294" t="str">
        <f ca="1">IF(ISERROR($S51),"",OFFSET('Smelter Reference List'!$E$4,$S51-4,0))</f>
        <v/>
      </c>
      <c r="G51" s="294" t="str">
        <f ca="1">IF(C51=$U$4,"Enter smelter details", IF(ISERROR($S51),"",OFFSET('Smelter Reference List'!$F$4,$S51-4,0)))</f>
        <v/>
      </c>
      <c r="H51" s="295" t="str">
        <f ca="1">IF(ISERROR($S51),"",OFFSET('Smelter Reference List'!$G$4,$S51-4,0))</f>
        <v/>
      </c>
      <c r="I51" s="296" t="str">
        <f ca="1">IF(ISERROR($S51),"",OFFSET('Smelter Reference List'!$H$4,$S51-4,0))</f>
        <v/>
      </c>
      <c r="J51" s="296" t="str">
        <f ca="1">IF(ISERROR($S51),"",OFFSET('Smelter Reference List'!$I$4,$S51-4,0))</f>
        <v/>
      </c>
      <c r="K51" s="298"/>
      <c r="L51" s="298"/>
      <c r="M51" s="298"/>
      <c r="N51" s="298"/>
      <c r="O51" s="298"/>
      <c r="P51" s="298"/>
      <c r="Q51" s="299"/>
      <c r="R51" s="227"/>
      <c r="S51" s="228" t="e">
        <f>IF(C51="",NA(),MATCH($B51&amp;$C51,'Smelter Reference List'!$J:$J,0))</f>
        <v>#N/A</v>
      </c>
      <c r="T51" s="229"/>
      <c r="U51" s="229">
        <f t="shared" ca="1" si="0"/>
        <v>0</v>
      </c>
      <c r="V51" s="229"/>
      <c r="W51" s="229"/>
      <c r="Y51" s="223" t="str">
        <f t="shared" si="1"/>
        <v/>
      </c>
    </row>
    <row r="52" spans="1:25" s="223" customFormat="1" ht="20.25">
      <c r="A52" s="293"/>
      <c r="B52" s="294" t="str">
        <f>IF(LEN(A52)=0,"",INDEX('Smelter Reference List'!$A:$A,MATCH($A52,'Smelter Reference List'!$E:$E,0)))</f>
        <v/>
      </c>
      <c r="C52" s="301" t="str">
        <f>IF(LEN(A52)=0,"",INDEX('Smelter Reference List'!$C:$C,MATCH($A52,'Smelter Reference List'!$E:$E,0)))</f>
        <v/>
      </c>
      <c r="D52" s="294" t="str">
        <f ca="1">IF(ISERROR($S52),"",OFFSET('Smelter Reference List'!$C$4,$S52-4,0)&amp;"")</f>
        <v/>
      </c>
      <c r="E52" s="294" t="str">
        <f ca="1">IF(ISERROR($S52),"",OFFSET('Smelter Reference List'!$D$4,$S52-4,0)&amp;"")</f>
        <v/>
      </c>
      <c r="F52" s="294" t="str">
        <f ca="1">IF(ISERROR($S52),"",OFFSET('Smelter Reference List'!$E$4,$S52-4,0))</f>
        <v/>
      </c>
      <c r="G52" s="294" t="str">
        <f ca="1">IF(C52=$U$4,"Enter smelter details", IF(ISERROR($S52),"",OFFSET('Smelter Reference List'!$F$4,$S52-4,0)))</f>
        <v/>
      </c>
      <c r="H52" s="295" t="str">
        <f ca="1">IF(ISERROR($S52),"",OFFSET('Smelter Reference List'!$G$4,$S52-4,0))</f>
        <v/>
      </c>
      <c r="I52" s="296" t="str">
        <f ca="1">IF(ISERROR($S52),"",OFFSET('Smelter Reference List'!$H$4,$S52-4,0))</f>
        <v/>
      </c>
      <c r="J52" s="296" t="str">
        <f ca="1">IF(ISERROR($S52),"",OFFSET('Smelter Reference List'!$I$4,$S52-4,0))</f>
        <v/>
      </c>
      <c r="K52" s="298"/>
      <c r="L52" s="298"/>
      <c r="M52" s="298"/>
      <c r="N52" s="298"/>
      <c r="O52" s="298"/>
      <c r="P52" s="298"/>
      <c r="Q52" s="299"/>
      <c r="R52" s="227"/>
      <c r="S52" s="228" t="e">
        <f>IF(C52="",NA(),MATCH($B52&amp;$C52,'Smelter Reference List'!$J:$J,0))</f>
        <v>#N/A</v>
      </c>
      <c r="T52" s="229"/>
      <c r="U52" s="229">
        <f t="shared" ca="1" si="0"/>
        <v>0</v>
      </c>
      <c r="V52" s="229"/>
      <c r="W52" s="229"/>
      <c r="Y52" s="223" t="str">
        <f t="shared" si="1"/>
        <v/>
      </c>
    </row>
    <row r="53" spans="1:25" s="223" customFormat="1" ht="20.25">
      <c r="A53" s="293"/>
      <c r="B53" s="294" t="str">
        <f>IF(LEN(A53)=0,"",INDEX('Smelter Reference List'!$A:$A,MATCH($A53,'Smelter Reference List'!$E:$E,0)))</f>
        <v/>
      </c>
      <c r="C53" s="301" t="str">
        <f>IF(LEN(A53)=0,"",INDEX('Smelter Reference List'!$C:$C,MATCH($A53,'Smelter Reference List'!$E:$E,0)))</f>
        <v/>
      </c>
      <c r="D53" s="294" t="str">
        <f ca="1">IF(ISERROR($S53),"",OFFSET('Smelter Reference List'!$C$4,$S53-4,0)&amp;"")</f>
        <v/>
      </c>
      <c r="E53" s="294" t="str">
        <f ca="1">IF(ISERROR($S53),"",OFFSET('Smelter Reference List'!$D$4,$S53-4,0)&amp;"")</f>
        <v/>
      </c>
      <c r="F53" s="294" t="str">
        <f ca="1">IF(ISERROR($S53),"",OFFSET('Smelter Reference List'!$E$4,$S53-4,0))</f>
        <v/>
      </c>
      <c r="G53" s="294" t="str">
        <f ca="1">IF(C53=$U$4,"Enter smelter details", IF(ISERROR($S53),"",OFFSET('Smelter Reference List'!$F$4,$S53-4,0)))</f>
        <v/>
      </c>
      <c r="H53" s="295" t="str">
        <f ca="1">IF(ISERROR($S53),"",OFFSET('Smelter Reference List'!$G$4,$S53-4,0))</f>
        <v/>
      </c>
      <c r="I53" s="296" t="str">
        <f ca="1">IF(ISERROR($S53),"",OFFSET('Smelter Reference List'!$H$4,$S53-4,0))</f>
        <v/>
      </c>
      <c r="J53" s="296" t="str">
        <f ca="1">IF(ISERROR($S53),"",OFFSET('Smelter Reference List'!$I$4,$S53-4,0))</f>
        <v/>
      </c>
      <c r="K53" s="298"/>
      <c r="L53" s="298"/>
      <c r="M53" s="298"/>
      <c r="N53" s="298"/>
      <c r="O53" s="298"/>
      <c r="P53" s="298"/>
      <c r="Q53" s="299"/>
      <c r="R53" s="227"/>
      <c r="S53" s="228" t="e">
        <f>IF(C53="",NA(),MATCH($B53&amp;$C53,'Smelter Reference List'!$J:$J,0))</f>
        <v>#N/A</v>
      </c>
      <c r="T53" s="229"/>
      <c r="U53" s="229">
        <f t="shared" ca="1" si="0"/>
        <v>0</v>
      </c>
      <c r="V53" s="229"/>
      <c r="W53" s="229"/>
      <c r="Y53" s="223" t="str">
        <f t="shared" si="1"/>
        <v/>
      </c>
    </row>
    <row r="54" spans="1:25" s="223" customFormat="1" ht="20.25">
      <c r="A54" s="293"/>
      <c r="B54" s="294" t="str">
        <f>IF(LEN(A54)=0,"",INDEX('Smelter Reference List'!$A:$A,MATCH($A54,'Smelter Reference List'!$E:$E,0)))</f>
        <v/>
      </c>
      <c r="C54" s="301" t="str">
        <f>IF(LEN(A54)=0,"",INDEX('Smelter Reference List'!$C:$C,MATCH($A54,'Smelter Reference List'!$E:$E,0)))</f>
        <v/>
      </c>
      <c r="D54" s="294" t="str">
        <f ca="1">IF(ISERROR($S54),"",OFFSET('Smelter Reference List'!$C$4,$S54-4,0)&amp;"")</f>
        <v/>
      </c>
      <c r="E54" s="294" t="str">
        <f ca="1">IF(ISERROR($S54),"",OFFSET('Smelter Reference List'!$D$4,$S54-4,0)&amp;"")</f>
        <v/>
      </c>
      <c r="F54" s="294" t="str">
        <f ca="1">IF(ISERROR($S54),"",OFFSET('Smelter Reference List'!$E$4,$S54-4,0))</f>
        <v/>
      </c>
      <c r="G54" s="294" t="str">
        <f ca="1">IF(C54=$U$4,"Enter smelter details", IF(ISERROR($S54),"",OFFSET('Smelter Reference List'!$F$4,$S54-4,0)))</f>
        <v/>
      </c>
      <c r="H54" s="295" t="str">
        <f ca="1">IF(ISERROR($S54),"",OFFSET('Smelter Reference List'!$G$4,$S54-4,0))</f>
        <v/>
      </c>
      <c r="I54" s="296" t="str">
        <f ca="1">IF(ISERROR($S54),"",OFFSET('Smelter Reference List'!$H$4,$S54-4,0))</f>
        <v/>
      </c>
      <c r="J54" s="296" t="str">
        <f ca="1">IF(ISERROR($S54),"",OFFSET('Smelter Reference List'!$I$4,$S54-4,0))</f>
        <v/>
      </c>
      <c r="K54" s="298"/>
      <c r="L54" s="298"/>
      <c r="M54" s="298"/>
      <c r="N54" s="298"/>
      <c r="O54" s="298"/>
      <c r="P54" s="298"/>
      <c r="Q54" s="299"/>
      <c r="R54" s="227"/>
      <c r="S54" s="228" t="e">
        <f>IF(C54="",NA(),MATCH($B54&amp;$C54,'Smelter Reference List'!$J:$J,0))</f>
        <v>#N/A</v>
      </c>
      <c r="T54" s="229"/>
      <c r="U54" s="229">
        <f t="shared" ca="1" si="0"/>
        <v>0</v>
      </c>
      <c r="V54" s="229"/>
      <c r="W54" s="229"/>
      <c r="Y54" s="223" t="str">
        <f t="shared" si="1"/>
        <v/>
      </c>
    </row>
    <row r="55" spans="1:25" s="223" customFormat="1" ht="20.25">
      <c r="A55" s="293"/>
      <c r="B55" s="294" t="str">
        <f>IF(LEN(A55)=0,"",INDEX('Smelter Reference List'!$A:$A,MATCH($A55,'Smelter Reference List'!$E:$E,0)))</f>
        <v/>
      </c>
      <c r="C55" s="301" t="str">
        <f>IF(LEN(A55)=0,"",INDEX('Smelter Reference List'!$C:$C,MATCH($A55,'Smelter Reference List'!$E:$E,0)))</f>
        <v/>
      </c>
      <c r="D55" s="294" t="str">
        <f ca="1">IF(ISERROR($S55),"",OFFSET('Smelter Reference List'!$C$4,$S55-4,0)&amp;"")</f>
        <v/>
      </c>
      <c r="E55" s="294" t="str">
        <f ca="1">IF(ISERROR($S55),"",OFFSET('Smelter Reference List'!$D$4,$S55-4,0)&amp;"")</f>
        <v/>
      </c>
      <c r="F55" s="294" t="str">
        <f ca="1">IF(ISERROR($S55),"",OFFSET('Smelter Reference List'!$E$4,$S55-4,0))</f>
        <v/>
      </c>
      <c r="G55" s="294" t="str">
        <f ca="1">IF(C55=$U$4,"Enter smelter details", IF(ISERROR($S55),"",OFFSET('Smelter Reference List'!$F$4,$S55-4,0)))</f>
        <v/>
      </c>
      <c r="H55" s="295" t="str">
        <f ca="1">IF(ISERROR($S55),"",OFFSET('Smelter Reference List'!$G$4,$S55-4,0))</f>
        <v/>
      </c>
      <c r="I55" s="296" t="str">
        <f ca="1">IF(ISERROR($S55),"",OFFSET('Smelter Reference List'!$H$4,$S55-4,0))</f>
        <v/>
      </c>
      <c r="J55" s="296" t="str">
        <f ca="1">IF(ISERROR($S55),"",OFFSET('Smelter Reference List'!$I$4,$S55-4,0))</f>
        <v/>
      </c>
      <c r="K55" s="298"/>
      <c r="L55" s="298"/>
      <c r="M55" s="298"/>
      <c r="N55" s="298"/>
      <c r="O55" s="298"/>
      <c r="P55" s="298"/>
      <c r="Q55" s="299"/>
      <c r="R55" s="227"/>
      <c r="S55" s="228" t="e">
        <f>IF(C55="",NA(),MATCH($B55&amp;$C55,'Smelter Reference List'!$J:$J,0))</f>
        <v>#N/A</v>
      </c>
      <c r="T55" s="229"/>
      <c r="U55" s="229">
        <f t="shared" ca="1" si="0"/>
        <v>0</v>
      </c>
      <c r="V55" s="229"/>
      <c r="W55" s="229"/>
      <c r="Y55" s="223" t="str">
        <f t="shared" si="1"/>
        <v/>
      </c>
    </row>
    <row r="56" spans="1:25" s="223" customFormat="1" ht="20.25">
      <c r="A56" s="293"/>
      <c r="B56" s="294" t="str">
        <f>IF(LEN(A56)=0,"",INDEX('Smelter Reference List'!$A:$A,MATCH($A56,'Smelter Reference List'!$E:$E,0)))</f>
        <v/>
      </c>
      <c r="C56" s="301" t="str">
        <f>IF(LEN(A56)=0,"",INDEX('Smelter Reference List'!$C:$C,MATCH($A56,'Smelter Reference List'!$E:$E,0)))</f>
        <v/>
      </c>
      <c r="D56" s="294" t="str">
        <f ca="1">IF(ISERROR($S56),"",OFFSET('Smelter Reference List'!$C$4,$S56-4,0)&amp;"")</f>
        <v/>
      </c>
      <c r="E56" s="294" t="str">
        <f ca="1">IF(ISERROR($S56),"",OFFSET('Smelter Reference List'!$D$4,$S56-4,0)&amp;"")</f>
        <v/>
      </c>
      <c r="F56" s="294" t="str">
        <f ca="1">IF(ISERROR($S56),"",OFFSET('Smelter Reference List'!$E$4,$S56-4,0))</f>
        <v/>
      </c>
      <c r="G56" s="294" t="str">
        <f ca="1">IF(C56=$U$4,"Enter smelter details", IF(ISERROR($S56),"",OFFSET('Smelter Reference List'!$F$4,$S56-4,0)))</f>
        <v/>
      </c>
      <c r="H56" s="295" t="str">
        <f ca="1">IF(ISERROR($S56),"",OFFSET('Smelter Reference List'!$G$4,$S56-4,0))</f>
        <v/>
      </c>
      <c r="I56" s="296" t="str">
        <f ca="1">IF(ISERROR($S56),"",OFFSET('Smelter Reference List'!$H$4,$S56-4,0))</f>
        <v/>
      </c>
      <c r="J56" s="296" t="str">
        <f ca="1">IF(ISERROR($S56),"",OFFSET('Smelter Reference List'!$I$4,$S56-4,0))</f>
        <v/>
      </c>
      <c r="K56" s="298"/>
      <c r="L56" s="298"/>
      <c r="M56" s="298"/>
      <c r="N56" s="298"/>
      <c r="O56" s="298"/>
      <c r="P56" s="298"/>
      <c r="Q56" s="299"/>
      <c r="R56" s="227"/>
      <c r="S56" s="228" t="e">
        <f>IF(C56="",NA(),MATCH($B56&amp;$C56,'Smelter Reference List'!$J:$J,0))</f>
        <v>#N/A</v>
      </c>
      <c r="T56" s="229"/>
      <c r="U56" s="229">
        <f t="shared" ca="1" si="0"/>
        <v>0</v>
      </c>
      <c r="V56" s="229"/>
      <c r="W56" s="229"/>
      <c r="Y56" s="223" t="str">
        <f t="shared" si="1"/>
        <v/>
      </c>
    </row>
    <row r="57" spans="1:25" s="223" customFormat="1" ht="20.25">
      <c r="A57" s="293"/>
      <c r="B57" s="294" t="str">
        <f>IF(LEN(A57)=0,"",INDEX('Smelter Reference List'!$A:$A,MATCH($A57,'Smelter Reference List'!$E:$E,0)))</f>
        <v/>
      </c>
      <c r="C57" s="301" t="str">
        <f>IF(LEN(A57)=0,"",INDEX('Smelter Reference List'!$C:$C,MATCH($A57,'Smelter Reference List'!$E:$E,0)))</f>
        <v/>
      </c>
      <c r="D57" s="294" t="str">
        <f ca="1">IF(ISERROR($S57),"",OFFSET('Smelter Reference List'!$C$4,$S57-4,0)&amp;"")</f>
        <v/>
      </c>
      <c r="E57" s="294" t="str">
        <f ca="1">IF(ISERROR($S57),"",OFFSET('Smelter Reference List'!$D$4,$S57-4,0)&amp;"")</f>
        <v/>
      </c>
      <c r="F57" s="294" t="str">
        <f ca="1">IF(ISERROR($S57),"",OFFSET('Smelter Reference List'!$E$4,$S57-4,0))</f>
        <v/>
      </c>
      <c r="G57" s="294" t="str">
        <f ca="1">IF(C57=$U$4,"Enter smelter details", IF(ISERROR($S57),"",OFFSET('Smelter Reference List'!$F$4,$S57-4,0)))</f>
        <v/>
      </c>
      <c r="H57" s="295" t="str">
        <f ca="1">IF(ISERROR($S57),"",OFFSET('Smelter Reference List'!$G$4,$S57-4,0))</f>
        <v/>
      </c>
      <c r="I57" s="296" t="str">
        <f ca="1">IF(ISERROR($S57),"",OFFSET('Smelter Reference List'!$H$4,$S57-4,0))</f>
        <v/>
      </c>
      <c r="J57" s="296" t="str">
        <f ca="1">IF(ISERROR($S57),"",OFFSET('Smelter Reference List'!$I$4,$S57-4,0))</f>
        <v/>
      </c>
      <c r="K57" s="298"/>
      <c r="L57" s="298"/>
      <c r="M57" s="298"/>
      <c r="N57" s="298"/>
      <c r="O57" s="298"/>
      <c r="P57" s="298"/>
      <c r="Q57" s="299"/>
      <c r="R57" s="227"/>
      <c r="S57" s="228" t="e">
        <f>IF(C57="",NA(),MATCH($B57&amp;$C57,'Smelter Reference List'!$J:$J,0))</f>
        <v>#N/A</v>
      </c>
      <c r="T57" s="229"/>
      <c r="U57" s="229">
        <f t="shared" ca="1" si="0"/>
        <v>0</v>
      </c>
      <c r="V57" s="229"/>
      <c r="W57" s="229"/>
      <c r="Y57" s="223" t="str">
        <f t="shared" si="1"/>
        <v/>
      </c>
    </row>
    <row r="58" spans="1:25" s="223" customFormat="1" ht="20.25">
      <c r="A58" s="293"/>
      <c r="B58" s="294" t="str">
        <f>IF(LEN(A58)=0,"",INDEX('Smelter Reference List'!$A:$A,MATCH($A58,'Smelter Reference List'!$E:$E,0)))</f>
        <v/>
      </c>
      <c r="C58" s="301" t="str">
        <f>IF(LEN(A58)=0,"",INDEX('Smelter Reference List'!$C:$C,MATCH($A58,'Smelter Reference List'!$E:$E,0)))</f>
        <v/>
      </c>
      <c r="D58" s="294" t="str">
        <f ca="1">IF(ISERROR($S58),"",OFFSET('Smelter Reference List'!$C$4,$S58-4,0)&amp;"")</f>
        <v/>
      </c>
      <c r="E58" s="294" t="str">
        <f ca="1">IF(ISERROR($S58),"",OFFSET('Smelter Reference List'!$D$4,$S58-4,0)&amp;"")</f>
        <v/>
      </c>
      <c r="F58" s="294" t="str">
        <f ca="1">IF(ISERROR($S58),"",OFFSET('Smelter Reference List'!$E$4,$S58-4,0))</f>
        <v/>
      </c>
      <c r="G58" s="294" t="str">
        <f ca="1">IF(C58=$U$4,"Enter smelter details", IF(ISERROR($S58),"",OFFSET('Smelter Reference List'!$F$4,$S58-4,0)))</f>
        <v/>
      </c>
      <c r="H58" s="295" t="str">
        <f ca="1">IF(ISERROR($S58),"",OFFSET('Smelter Reference List'!$G$4,$S58-4,0))</f>
        <v/>
      </c>
      <c r="I58" s="296" t="str">
        <f ca="1">IF(ISERROR($S58),"",OFFSET('Smelter Reference List'!$H$4,$S58-4,0))</f>
        <v/>
      </c>
      <c r="J58" s="296" t="str">
        <f ca="1">IF(ISERROR($S58),"",OFFSET('Smelter Reference List'!$I$4,$S58-4,0))</f>
        <v/>
      </c>
      <c r="K58" s="298"/>
      <c r="L58" s="298"/>
      <c r="M58" s="298"/>
      <c r="N58" s="298"/>
      <c r="O58" s="298"/>
      <c r="P58" s="298"/>
      <c r="Q58" s="299"/>
      <c r="R58" s="227"/>
      <c r="S58" s="228" t="e">
        <f>IF(C58="",NA(),MATCH($B58&amp;$C58,'Smelter Reference List'!$J:$J,0))</f>
        <v>#N/A</v>
      </c>
      <c r="T58" s="229"/>
      <c r="U58" s="229">
        <f t="shared" ca="1" si="0"/>
        <v>0</v>
      </c>
      <c r="V58" s="229"/>
      <c r="W58" s="229"/>
      <c r="Y58" s="223" t="str">
        <f t="shared" si="1"/>
        <v/>
      </c>
    </row>
    <row r="59" spans="1:25" s="223" customFormat="1" ht="20.25">
      <c r="A59" s="293"/>
      <c r="B59" s="294" t="str">
        <f>IF(LEN(A59)=0,"",INDEX('Smelter Reference List'!$A:$A,MATCH($A59,'Smelter Reference List'!$E:$E,0)))</f>
        <v/>
      </c>
      <c r="C59" s="301" t="str">
        <f>IF(LEN(A59)=0,"",INDEX('Smelter Reference List'!$C:$C,MATCH($A59,'Smelter Reference List'!$E:$E,0)))</f>
        <v/>
      </c>
      <c r="D59" s="294" t="str">
        <f ca="1">IF(ISERROR($S59),"",OFFSET('Smelter Reference List'!$C$4,$S59-4,0)&amp;"")</f>
        <v/>
      </c>
      <c r="E59" s="294" t="str">
        <f ca="1">IF(ISERROR($S59),"",OFFSET('Smelter Reference List'!$D$4,$S59-4,0)&amp;"")</f>
        <v/>
      </c>
      <c r="F59" s="294" t="str">
        <f ca="1">IF(ISERROR($S59),"",OFFSET('Smelter Reference List'!$E$4,$S59-4,0))</f>
        <v/>
      </c>
      <c r="G59" s="294" t="str">
        <f ca="1">IF(C59=$U$4,"Enter smelter details", IF(ISERROR($S59),"",OFFSET('Smelter Reference List'!$F$4,$S59-4,0)))</f>
        <v/>
      </c>
      <c r="H59" s="295" t="str">
        <f ca="1">IF(ISERROR($S59),"",OFFSET('Smelter Reference List'!$G$4,$S59-4,0))</f>
        <v/>
      </c>
      <c r="I59" s="296" t="str">
        <f ca="1">IF(ISERROR($S59),"",OFFSET('Smelter Reference List'!$H$4,$S59-4,0))</f>
        <v/>
      </c>
      <c r="J59" s="296" t="str">
        <f ca="1">IF(ISERROR($S59),"",OFFSET('Smelter Reference List'!$I$4,$S59-4,0))</f>
        <v/>
      </c>
      <c r="K59" s="298"/>
      <c r="L59" s="298"/>
      <c r="M59" s="298"/>
      <c r="N59" s="298"/>
      <c r="O59" s="298"/>
      <c r="P59" s="298"/>
      <c r="Q59" s="299"/>
      <c r="R59" s="227"/>
      <c r="S59" s="228" t="e">
        <f>IF(C59="",NA(),MATCH($B59&amp;$C59,'Smelter Reference List'!$J:$J,0))</f>
        <v>#N/A</v>
      </c>
      <c r="T59" s="229"/>
      <c r="U59" s="229">
        <f t="shared" ca="1" si="0"/>
        <v>0</v>
      </c>
      <c r="V59" s="229"/>
      <c r="W59" s="229"/>
      <c r="Y59" s="223" t="str">
        <f t="shared" si="1"/>
        <v/>
      </c>
    </row>
    <row r="60" spans="1:25" s="223" customFormat="1" ht="20.25">
      <c r="A60" s="293"/>
      <c r="B60" s="294" t="str">
        <f>IF(LEN(A60)=0,"",INDEX('Smelter Reference List'!$A:$A,MATCH($A60,'Smelter Reference List'!$E:$E,0)))</f>
        <v/>
      </c>
      <c r="C60" s="301" t="str">
        <f>IF(LEN(A60)=0,"",INDEX('Smelter Reference List'!$C:$C,MATCH($A60,'Smelter Reference List'!$E:$E,0)))</f>
        <v/>
      </c>
      <c r="D60" s="294" t="str">
        <f ca="1">IF(ISERROR($S60),"",OFFSET('Smelter Reference List'!$C$4,$S60-4,0)&amp;"")</f>
        <v/>
      </c>
      <c r="E60" s="294" t="str">
        <f ca="1">IF(ISERROR($S60),"",OFFSET('Smelter Reference List'!$D$4,$S60-4,0)&amp;"")</f>
        <v/>
      </c>
      <c r="F60" s="294" t="str">
        <f ca="1">IF(ISERROR($S60),"",OFFSET('Smelter Reference List'!$E$4,$S60-4,0))</f>
        <v/>
      </c>
      <c r="G60" s="294" t="str">
        <f ca="1">IF(C60=$U$4,"Enter smelter details", IF(ISERROR($S60),"",OFFSET('Smelter Reference List'!$F$4,$S60-4,0)))</f>
        <v/>
      </c>
      <c r="H60" s="295" t="str">
        <f ca="1">IF(ISERROR($S60),"",OFFSET('Smelter Reference List'!$G$4,$S60-4,0))</f>
        <v/>
      </c>
      <c r="I60" s="296" t="str">
        <f ca="1">IF(ISERROR($S60),"",OFFSET('Smelter Reference List'!$H$4,$S60-4,0))</f>
        <v/>
      </c>
      <c r="J60" s="296" t="str">
        <f ca="1">IF(ISERROR($S60),"",OFFSET('Smelter Reference List'!$I$4,$S60-4,0))</f>
        <v/>
      </c>
      <c r="K60" s="298"/>
      <c r="L60" s="298"/>
      <c r="M60" s="298"/>
      <c r="N60" s="298"/>
      <c r="O60" s="298"/>
      <c r="P60" s="298"/>
      <c r="Q60" s="299"/>
      <c r="R60" s="227"/>
      <c r="S60" s="228" t="e">
        <f>IF(C60="",NA(),MATCH($B60&amp;$C60,'Smelter Reference List'!$J:$J,0))</f>
        <v>#N/A</v>
      </c>
      <c r="T60" s="229"/>
      <c r="U60" s="229">
        <f t="shared" ca="1" si="0"/>
        <v>0</v>
      </c>
      <c r="V60" s="229"/>
      <c r="W60" s="229"/>
      <c r="Y60" s="223" t="str">
        <f t="shared" si="1"/>
        <v/>
      </c>
    </row>
    <row r="61" spans="1:25" s="223" customFormat="1" ht="20.25">
      <c r="A61" s="293"/>
      <c r="B61" s="294" t="str">
        <f>IF(LEN(A61)=0,"",INDEX('Smelter Reference List'!$A:$A,MATCH($A61,'Smelter Reference List'!$E:$E,0)))</f>
        <v/>
      </c>
      <c r="C61" s="301" t="str">
        <f>IF(LEN(A61)=0,"",INDEX('Smelter Reference List'!$C:$C,MATCH($A61,'Smelter Reference List'!$E:$E,0)))</f>
        <v/>
      </c>
      <c r="D61" s="294" t="str">
        <f ca="1">IF(ISERROR($S61),"",OFFSET('Smelter Reference List'!$C$4,$S61-4,0)&amp;"")</f>
        <v/>
      </c>
      <c r="E61" s="294" t="str">
        <f ca="1">IF(ISERROR($S61),"",OFFSET('Smelter Reference List'!$D$4,$S61-4,0)&amp;"")</f>
        <v/>
      </c>
      <c r="F61" s="294" t="str">
        <f ca="1">IF(ISERROR($S61),"",OFFSET('Smelter Reference List'!$E$4,$S61-4,0))</f>
        <v/>
      </c>
      <c r="G61" s="294" t="str">
        <f ca="1">IF(C61=$U$4,"Enter smelter details", IF(ISERROR($S61),"",OFFSET('Smelter Reference List'!$F$4,$S61-4,0)))</f>
        <v/>
      </c>
      <c r="H61" s="295" t="str">
        <f ca="1">IF(ISERROR($S61),"",OFFSET('Smelter Reference List'!$G$4,$S61-4,0))</f>
        <v/>
      </c>
      <c r="I61" s="296" t="str">
        <f ca="1">IF(ISERROR($S61),"",OFFSET('Smelter Reference List'!$H$4,$S61-4,0))</f>
        <v/>
      </c>
      <c r="J61" s="296" t="str">
        <f ca="1">IF(ISERROR($S61),"",OFFSET('Smelter Reference List'!$I$4,$S61-4,0))</f>
        <v/>
      </c>
      <c r="K61" s="298"/>
      <c r="L61" s="298"/>
      <c r="M61" s="298"/>
      <c r="N61" s="298"/>
      <c r="O61" s="298"/>
      <c r="P61" s="298"/>
      <c r="Q61" s="299"/>
      <c r="R61" s="227"/>
      <c r="S61" s="228" t="e">
        <f>IF(C61="",NA(),MATCH($B61&amp;$C61,'Smelter Reference List'!$J:$J,0))</f>
        <v>#N/A</v>
      </c>
      <c r="T61" s="229"/>
      <c r="U61" s="229">
        <f t="shared" ca="1" si="0"/>
        <v>0</v>
      </c>
      <c r="V61" s="229"/>
      <c r="W61" s="229"/>
      <c r="Y61" s="223" t="str">
        <f t="shared" si="1"/>
        <v/>
      </c>
    </row>
    <row r="62" spans="1:25" s="223" customFormat="1" ht="20.25">
      <c r="A62" s="293"/>
      <c r="B62" s="294" t="str">
        <f>IF(LEN(A62)=0,"",INDEX('Smelter Reference List'!$A:$A,MATCH($A62,'Smelter Reference List'!$E:$E,0)))</f>
        <v/>
      </c>
      <c r="C62" s="301" t="str">
        <f>IF(LEN(A62)=0,"",INDEX('Smelter Reference List'!$C:$C,MATCH($A62,'Smelter Reference List'!$E:$E,0)))</f>
        <v/>
      </c>
      <c r="D62" s="294" t="str">
        <f ca="1">IF(ISERROR($S62),"",OFFSET('Smelter Reference List'!$C$4,$S62-4,0)&amp;"")</f>
        <v/>
      </c>
      <c r="E62" s="294" t="str">
        <f ca="1">IF(ISERROR($S62),"",OFFSET('Smelter Reference List'!$D$4,$S62-4,0)&amp;"")</f>
        <v/>
      </c>
      <c r="F62" s="294" t="str">
        <f ca="1">IF(ISERROR($S62),"",OFFSET('Smelter Reference List'!$E$4,$S62-4,0))</f>
        <v/>
      </c>
      <c r="G62" s="294" t="str">
        <f ca="1">IF(C62=$U$4,"Enter smelter details", IF(ISERROR($S62),"",OFFSET('Smelter Reference List'!$F$4,$S62-4,0)))</f>
        <v/>
      </c>
      <c r="H62" s="295" t="str">
        <f ca="1">IF(ISERROR($S62),"",OFFSET('Smelter Reference List'!$G$4,$S62-4,0))</f>
        <v/>
      </c>
      <c r="I62" s="296" t="str">
        <f ca="1">IF(ISERROR($S62),"",OFFSET('Smelter Reference List'!$H$4,$S62-4,0))</f>
        <v/>
      </c>
      <c r="J62" s="296" t="str">
        <f ca="1">IF(ISERROR($S62),"",OFFSET('Smelter Reference List'!$I$4,$S62-4,0))</f>
        <v/>
      </c>
      <c r="K62" s="298"/>
      <c r="L62" s="298"/>
      <c r="M62" s="298"/>
      <c r="N62" s="298"/>
      <c r="O62" s="298"/>
      <c r="P62" s="298"/>
      <c r="Q62" s="299"/>
      <c r="R62" s="227"/>
      <c r="S62" s="228" t="e">
        <f>IF(C62="",NA(),MATCH($B62&amp;$C62,'Smelter Reference List'!$J:$J,0))</f>
        <v>#N/A</v>
      </c>
      <c r="T62" s="229"/>
      <c r="U62" s="229">
        <f t="shared" ca="1" si="0"/>
        <v>0</v>
      </c>
      <c r="V62" s="229"/>
      <c r="W62" s="229"/>
      <c r="Y62" s="223" t="str">
        <f t="shared" si="1"/>
        <v/>
      </c>
    </row>
    <row r="63" spans="1:25" s="223" customFormat="1" ht="20.25">
      <c r="A63" s="293"/>
      <c r="B63" s="294" t="str">
        <f>IF(LEN(A63)=0,"",INDEX('Smelter Reference List'!$A:$A,MATCH($A63,'Smelter Reference List'!$E:$E,0)))</f>
        <v/>
      </c>
      <c r="C63" s="301" t="str">
        <f>IF(LEN(A63)=0,"",INDEX('Smelter Reference List'!$C:$C,MATCH($A63,'Smelter Reference List'!$E:$E,0)))</f>
        <v/>
      </c>
      <c r="D63" s="294" t="str">
        <f ca="1">IF(ISERROR($S63),"",OFFSET('Smelter Reference List'!$C$4,$S63-4,0)&amp;"")</f>
        <v/>
      </c>
      <c r="E63" s="294" t="str">
        <f ca="1">IF(ISERROR($S63),"",OFFSET('Smelter Reference List'!$D$4,$S63-4,0)&amp;"")</f>
        <v/>
      </c>
      <c r="F63" s="294" t="str">
        <f ca="1">IF(ISERROR($S63),"",OFFSET('Smelter Reference List'!$E$4,$S63-4,0))</f>
        <v/>
      </c>
      <c r="G63" s="294" t="str">
        <f ca="1">IF(C63=$U$4,"Enter smelter details", IF(ISERROR($S63),"",OFFSET('Smelter Reference List'!$F$4,$S63-4,0)))</f>
        <v/>
      </c>
      <c r="H63" s="295" t="str">
        <f ca="1">IF(ISERROR($S63),"",OFFSET('Smelter Reference List'!$G$4,$S63-4,0))</f>
        <v/>
      </c>
      <c r="I63" s="296" t="str">
        <f ca="1">IF(ISERROR($S63),"",OFFSET('Smelter Reference List'!$H$4,$S63-4,0))</f>
        <v/>
      </c>
      <c r="J63" s="296" t="str">
        <f ca="1">IF(ISERROR($S63),"",OFFSET('Smelter Reference List'!$I$4,$S63-4,0))</f>
        <v/>
      </c>
      <c r="K63" s="298"/>
      <c r="L63" s="298"/>
      <c r="M63" s="298"/>
      <c r="N63" s="298"/>
      <c r="O63" s="298"/>
      <c r="P63" s="298"/>
      <c r="Q63" s="299"/>
      <c r="R63" s="227"/>
      <c r="S63" s="228" t="e">
        <f>IF(C63="",NA(),MATCH($B63&amp;$C63,'Smelter Reference List'!$J:$J,0))</f>
        <v>#N/A</v>
      </c>
      <c r="T63" s="229"/>
      <c r="U63" s="229">
        <f t="shared" ca="1" si="0"/>
        <v>0</v>
      </c>
      <c r="V63" s="229"/>
      <c r="W63" s="229"/>
      <c r="Y63" s="223" t="str">
        <f t="shared" si="1"/>
        <v/>
      </c>
    </row>
    <row r="64" spans="1:25" s="223" customFormat="1" ht="20.25">
      <c r="A64" s="293"/>
      <c r="B64" s="294" t="str">
        <f>IF(LEN(A64)=0,"",INDEX('Smelter Reference List'!$A:$A,MATCH($A64,'Smelter Reference List'!$E:$E,0)))</f>
        <v/>
      </c>
      <c r="C64" s="301" t="str">
        <f>IF(LEN(A64)=0,"",INDEX('Smelter Reference List'!$C:$C,MATCH($A64,'Smelter Reference List'!$E:$E,0)))</f>
        <v/>
      </c>
      <c r="D64" s="294" t="str">
        <f ca="1">IF(ISERROR($S64),"",OFFSET('Smelter Reference List'!$C$4,$S64-4,0)&amp;"")</f>
        <v/>
      </c>
      <c r="E64" s="294" t="str">
        <f ca="1">IF(ISERROR($S64),"",OFFSET('Smelter Reference List'!$D$4,$S64-4,0)&amp;"")</f>
        <v/>
      </c>
      <c r="F64" s="294" t="str">
        <f ca="1">IF(ISERROR($S64),"",OFFSET('Smelter Reference List'!$E$4,$S64-4,0))</f>
        <v/>
      </c>
      <c r="G64" s="294" t="str">
        <f ca="1">IF(C64=$U$4,"Enter smelter details", IF(ISERROR($S64),"",OFFSET('Smelter Reference List'!$F$4,$S64-4,0)))</f>
        <v/>
      </c>
      <c r="H64" s="295" t="str">
        <f ca="1">IF(ISERROR($S64),"",OFFSET('Smelter Reference List'!$G$4,$S64-4,0))</f>
        <v/>
      </c>
      <c r="I64" s="296" t="str">
        <f ca="1">IF(ISERROR($S64),"",OFFSET('Smelter Reference List'!$H$4,$S64-4,0))</f>
        <v/>
      </c>
      <c r="J64" s="296" t="str">
        <f ca="1">IF(ISERROR($S64),"",OFFSET('Smelter Reference List'!$I$4,$S64-4,0))</f>
        <v/>
      </c>
      <c r="K64" s="298"/>
      <c r="L64" s="298"/>
      <c r="M64" s="298"/>
      <c r="N64" s="298"/>
      <c r="O64" s="298"/>
      <c r="P64" s="298"/>
      <c r="Q64" s="299"/>
      <c r="R64" s="227"/>
      <c r="S64" s="228" t="e">
        <f>IF(C64="",NA(),MATCH($B64&amp;$C64,'Smelter Reference List'!$J:$J,0))</f>
        <v>#N/A</v>
      </c>
      <c r="T64" s="229"/>
      <c r="U64" s="229">
        <f t="shared" ca="1" si="0"/>
        <v>0</v>
      </c>
      <c r="V64" s="229"/>
      <c r="W64" s="229"/>
      <c r="Y64" s="223" t="str">
        <f t="shared" si="1"/>
        <v/>
      </c>
    </row>
    <row r="65" spans="1:25" s="223" customFormat="1" ht="20.25">
      <c r="A65" s="293"/>
      <c r="B65" s="294" t="str">
        <f>IF(LEN(A65)=0,"",INDEX('Smelter Reference List'!$A:$A,MATCH($A65,'Smelter Reference List'!$E:$E,0)))</f>
        <v/>
      </c>
      <c r="C65" s="301" t="str">
        <f>IF(LEN(A65)=0,"",INDEX('Smelter Reference List'!$C:$C,MATCH($A65,'Smelter Reference List'!$E:$E,0)))</f>
        <v/>
      </c>
      <c r="D65" s="294" t="str">
        <f ca="1">IF(ISERROR($S65),"",OFFSET('Smelter Reference List'!$C$4,$S65-4,0)&amp;"")</f>
        <v/>
      </c>
      <c r="E65" s="294" t="str">
        <f ca="1">IF(ISERROR($S65),"",OFFSET('Smelter Reference List'!$D$4,$S65-4,0)&amp;"")</f>
        <v/>
      </c>
      <c r="F65" s="294" t="str">
        <f ca="1">IF(ISERROR($S65),"",OFFSET('Smelter Reference List'!$E$4,$S65-4,0))</f>
        <v/>
      </c>
      <c r="G65" s="294" t="str">
        <f ca="1">IF(C65=$U$4,"Enter smelter details", IF(ISERROR($S65),"",OFFSET('Smelter Reference List'!$F$4,$S65-4,0)))</f>
        <v/>
      </c>
      <c r="H65" s="295" t="str">
        <f ca="1">IF(ISERROR($S65),"",OFFSET('Smelter Reference List'!$G$4,$S65-4,0))</f>
        <v/>
      </c>
      <c r="I65" s="296" t="str">
        <f ca="1">IF(ISERROR($S65),"",OFFSET('Smelter Reference List'!$H$4,$S65-4,0))</f>
        <v/>
      </c>
      <c r="J65" s="296" t="str">
        <f ca="1">IF(ISERROR($S65),"",OFFSET('Smelter Reference List'!$I$4,$S65-4,0))</f>
        <v/>
      </c>
      <c r="K65" s="298"/>
      <c r="L65" s="298"/>
      <c r="M65" s="298"/>
      <c r="N65" s="298"/>
      <c r="O65" s="298"/>
      <c r="P65" s="298"/>
      <c r="Q65" s="299"/>
      <c r="R65" s="227"/>
      <c r="S65" s="228" t="e">
        <f>IF(C65="",NA(),MATCH($B65&amp;$C65,'Smelter Reference List'!$J:$J,0))</f>
        <v>#N/A</v>
      </c>
      <c r="T65" s="229"/>
      <c r="U65" s="229">
        <f t="shared" ca="1" si="0"/>
        <v>0</v>
      </c>
      <c r="V65" s="229"/>
      <c r="W65" s="229"/>
      <c r="Y65" s="223" t="str">
        <f t="shared" si="1"/>
        <v/>
      </c>
    </row>
    <row r="66" spans="1:25" s="223" customFormat="1" ht="20.25">
      <c r="A66" s="293"/>
      <c r="B66" s="294" t="str">
        <f>IF(LEN(A66)=0,"",INDEX('Smelter Reference List'!$A:$A,MATCH($A66,'Smelter Reference List'!$E:$E,0)))</f>
        <v/>
      </c>
      <c r="C66" s="301" t="str">
        <f>IF(LEN(A66)=0,"",INDEX('Smelter Reference List'!$C:$C,MATCH($A66,'Smelter Reference List'!$E:$E,0)))</f>
        <v/>
      </c>
      <c r="D66" s="294" t="str">
        <f ca="1">IF(ISERROR($S66),"",OFFSET('Smelter Reference List'!$C$4,$S66-4,0)&amp;"")</f>
        <v/>
      </c>
      <c r="E66" s="294" t="str">
        <f ca="1">IF(ISERROR($S66),"",OFFSET('Smelter Reference List'!$D$4,$S66-4,0)&amp;"")</f>
        <v/>
      </c>
      <c r="F66" s="294" t="str">
        <f ca="1">IF(ISERROR($S66),"",OFFSET('Smelter Reference List'!$E$4,$S66-4,0))</f>
        <v/>
      </c>
      <c r="G66" s="294" t="str">
        <f ca="1">IF(C66=$U$4,"Enter smelter details", IF(ISERROR($S66),"",OFFSET('Smelter Reference List'!$F$4,$S66-4,0)))</f>
        <v/>
      </c>
      <c r="H66" s="295" t="str">
        <f ca="1">IF(ISERROR($S66),"",OFFSET('Smelter Reference List'!$G$4,$S66-4,0))</f>
        <v/>
      </c>
      <c r="I66" s="296" t="str">
        <f ca="1">IF(ISERROR($S66),"",OFFSET('Smelter Reference List'!$H$4,$S66-4,0))</f>
        <v/>
      </c>
      <c r="J66" s="296" t="str">
        <f ca="1">IF(ISERROR($S66),"",OFFSET('Smelter Reference List'!$I$4,$S66-4,0))</f>
        <v/>
      </c>
      <c r="K66" s="298"/>
      <c r="L66" s="298"/>
      <c r="M66" s="298"/>
      <c r="N66" s="298"/>
      <c r="O66" s="298"/>
      <c r="P66" s="298"/>
      <c r="Q66" s="299"/>
      <c r="R66" s="227"/>
      <c r="S66" s="228" t="e">
        <f>IF(C66="",NA(),MATCH($B66&amp;$C66,'Smelter Reference List'!$J:$J,0))</f>
        <v>#N/A</v>
      </c>
      <c r="T66" s="229"/>
      <c r="U66" s="229">
        <f t="shared" ca="1" si="0"/>
        <v>0</v>
      </c>
      <c r="V66" s="229"/>
      <c r="W66" s="229"/>
      <c r="Y66" s="223" t="str">
        <f t="shared" si="1"/>
        <v/>
      </c>
    </row>
    <row r="67" spans="1:25" s="223" customFormat="1" ht="20.25">
      <c r="A67" s="293"/>
      <c r="B67" s="294" t="str">
        <f>IF(LEN(A67)=0,"",INDEX('Smelter Reference List'!$A:$A,MATCH($A67,'Smelter Reference List'!$E:$E,0)))</f>
        <v/>
      </c>
      <c r="C67" s="301" t="str">
        <f>IF(LEN(A67)=0,"",INDEX('Smelter Reference List'!$C:$C,MATCH($A67,'Smelter Reference List'!$E:$E,0)))</f>
        <v/>
      </c>
      <c r="D67" s="294" t="str">
        <f ca="1">IF(ISERROR($S67),"",OFFSET('Smelter Reference List'!$C$4,$S67-4,0)&amp;"")</f>
        <v/>
      </c>
      <c r="E67" s="294" t="str">
        <f ca="1">IF(ISERROR($S67),"",OFFSET('Smelter Reference List'!$D$4,$S67-4,0)&amp;"")</f>
        <v/>
      </c>
      <c r="F67" s="294" t="str">
        <f ca="1">IF(ISERROR($S67),"",OFFSET('Smelter Reference List'!$E$4,$S67-4,0))</f>
        <v/>
      </c>
      <c r="G67" s="294" t="str">
        <f ca="1">IF(C67=$U$4,"Enter smelter details", IF(ISERROR($S67),"",OFFSET('Smelter Reference List'!$F$4,$S67-4,0)))</f>
        <v/>
      </c>
      <c r="H67" s="295" t="str">
        <f ca="1">IF(ISERROR($S67),"",OFFSET('Smelter Reference List'!$G$4,$S67-4,0))</f>
        <v/>
      </c>
      <c r="I67" s="296" t="str">
        <f ca="1">IF(ISERROR($S67),"",OFFSET('Smelter Reference List'!$H$4,$S67-4,0))</f>
        <v/>
      </c>
      <c r="J67" s="296" t="str">
        <f ca="1">IF(ISERROR($S67),"",OFFSET('Smelter Reference List'!$I$4,$S67-4,0))</f>
        <v/>
      </c>
      <c r="K67" s="298"/>
      <c r="L67" s="298"/>
      <c r="M67" s="298"/>
      <c r="N67" s="298"/>
      <c r="O67" s="298"/>
      <c r="P67" s="298"/>
      <c r="Q67" s="299"/>
      <c r="R67" s="227"/>
      <c r="S67" s="228" t="e">
        <f>IF(C67="",NA(),MATCH($B67&amp;$C67,'Smelter Reference List'!$J:$J,0))</f>
        <v>#N/A</v>
      </c>
      <c r="T67" s="229"/>
      <c r="U67" s="229">
        <f t="shared" ca="1" si="0"/>
        <v>0</v>
      </c>
      <c r="V67" s="229"/>
      <c r="W67" s="229"/>
      <c r="Y67" s="223" t="str">
        <f t="shared" si="1"/>
        <v/>
      </c>
    </row>
    <row r="68" spans="1:25" s="223" customFormat="1" ht="20.25">
      <c r="A68" s="293"/>
      <c r="B68" s="294" t="str">
        <f>IF(LEN(A68)=0,"",INDEX('Smelter Reference List'!$A:$A,MATCH($A68,'Smelter Reference List'!$E:$E,0)))</f>
        <v/>
      </c>
      <c r="C68" s="301" t="str">
        <f>IF(LEN(A68)=0,"",INDEX('Smelter Reference List'!$C:$C,MATCH($A68,'Smelter Reference List'!$E:$E,0)))</f>
        <v/>
      </c>
      <c r="D68" s="294" t="str">
        <f ca="1">IF(ISERROR($S68),"",OFFSET('Smelter Reference List'!$C$4,$S68-4,0)&amp;"")</f>
        <v/>
      </c>
      <c r="E68" s="294" t="str">
        <f ca="1">IF(ISERROR($S68),"",OFFSET('Smelter Reference List'!$D$4,$S68-4,0)&amp;"")</f>
        <v/>
      </c>
      <c r="F68" s="294" t="str">
        <f ca="1">IF(ISERROR($S68),"",OFFSET('Smelter Reference List'!$E$4,$S68-4,0))</f>
        <v/>
      </c>
      <c r="G68" s="294" t="str">
        <f ca="1">IF(C68=$U$4,"Enter smelter details", IF(ISERROR($S68),"",OFFSET('Smelter Reference List'!$F$4,$S68-4,0)))</f>
        <v/>
      </c>
      <c r="H68" s="295" t="str">
        <f ca="1">IF(ISERROR($S68),"",OFFSET('Smelter Reference List'!$G$4,$S68-4,0))</f>
        <v/>
      </c>
      <c r="I68" s="296" t="str">
        <f ca="1">IF(ISERROR($S68),"",OFFSET('Smelter Reference List'!$H$4,$S68-4,0))</f>
        <v/>
      </c>
      <c r="J68" s="296" t="str">
        <f ca="1">IF(ISERROR($S68),"",OFFSET('Smelter Reference List'!$I$4,$S68-4,0))</f>
        <v/>
      </c>
      <c r="K68" s="298"/>
      <c r="L68" s="298"/>
      <c r="M68" s="298"/>
      <c r="N68" s="298"/>
      <c r="O68" s="298"/>
      <c r="P68" s="298"/>
      <c r="Q68" s="299"/>
      <c r="R68" s="227"/>
      <c r="S68" s="228" t="e">
        <f>IF(C68="",NA(),MATCH($B68&amp;$C68,'Smelter Reference List'!$J:$J,0))</f>
        <v>#N/A</v>
      </c>
      <c r="T68" s="229"/>
      <c r="U68" s="229">
        <f t="shared" ca="1" si="0"/>
        <v>0</v>
      </c>
      <c r="V68" s="229"/>
      <c r="W68" s="229"/>
      <c r="Y68" s="223" t="str">
        <f t="shared" si="1"/>
        <v/>
      </c>
    </row>
    <row r="69" spans="1:25" s="223" customFormat="1" ht="20.25">
      <c r="A69" s="293"/>
      <c r="B69" s="294" t="str">
        <f>IF(LEN(A69)=0,"",INDEX('Smelter Reference List'!$A:$A,MATCH($A69,'Smelter Reference List'!$E:$E,0)))</f>
        <v/>
      </c>
      <c r="C69" s="301" t="str">
        <f>IF(LEN(A69)=0,"",INDEX('Smelter Reference List'!$C:$C,MATCH($A69,'Smelter Reference List'!$E:$E,0)))</f>
        <v/>
      </c>
      <c r="D69" s="294" t="str">
        <f ca="1">IF(ISERROR($S69),"",OFFSET('Smelter Reference List'!$C$4,$S69-4,0)&amp;"")</f>
        <v/>
      </c>
      <c r="E69" s="294" t="str">
        <f ca="1">IF(ISERROR($S69),"",OFFSET('Smelter Reference List'!$D$4,$S69-4,0)&amp;"")</f>
        <v/>
      </c>
      <c r="F69" s="294" t="str">
        <f ca="1">IF(ISERROR($S69),"",OFFSET('Smelter Reference List'!$E$4,$S69-4,0))</f>
        <v/>
      </c>
      <c r="G69" s="294" t="str">
        <f ca="1">IF(C69=$U$4,"Enter smelter details", IF(ISERROR($S69),"",OFFSET('Smelter Reference List'!$F$4,$S69-4,0)))</f>
        <v/>
      </c>
      <c r="H69" s="295" t="str">
        <f ca="1">IF(ISERROR($S69),"",OFFSET('Smelter Reference List'!$G$4,$S69-4,0))</f>
        <v/>
      </c>
      <c r="I69" s="296" t="str">
        <f ca="1">IF(ISERROR($S69),"",OFFSET('Smelter Reference List'!$H$4,$S69-4,0))</f>
        <v/>
      </c>
      <c r="J69" s="296" t="str">
        <f ca="1">IF(ISERROR($S69),"",OFFSET('Smelter Reference List'!$I$4,$S69-4,0))</f>
        <v/>
      </c>
      <c r="K69" s="298"/>
      <c r="L69" s="298"/>
      <c r="M69" s="298"/>
      <c r="N69" s="298"/>
      <c r="O69" s="298"/>
      <c r="P69" s="298"/>
      <c r="Q69" s="299"/>
      <c r="R69" s="227"/>
      <c r="S69" s="228" t="e">
        <f>IF(C69="",NA(),MATCH($B69&amp;$C69,'Smelter Reference List'!$J:$J,0))</f>
        <v>#N/A</v>
      </c>
      <c r="T69" s="229"/>
      <c r="U69" s="229">
        <f t="shared" ca="1" si="0"/>
        <v>0</v>
      </c>
      <c r="V69" s="229"/>
      <c r="W69" s="229"/>
      <c r="Y69" s="223" t="str">
        <f t="shared" si="1"/>
        <v/>
      </c>
    </row>
    <row r="70" spans="1:25" s="223" customFormat="1" ht="20.25">
      <c r="A70" s="293"/>
      <c r="B70" s="294" t="str">
        <f>IF(LEN(A70)=0,"",INDEX('Smelter Reference List'!$A:$A,MATCH($A70,'Smelter Reference List'!$E:$E,0)))</f>
        <v/>
      </c>
      <c r="C70" s="301" t="str">
        <f>IF(LEN(A70)=0,"",INDEX('Smelter Reference List'!$C:$C,MATCH($A70,'Smelter Reference List'!$E:$E,0)))</f>
        <v/>
      </c>
      <c r="D70" s="294" t="str">
        <f ca="1">IF(ISERROR($S70),"",OFFSET('Smelter Reference List'!$C$4,$S70-4,0)&amp;"")</f>
        <v/>
      </c>
      <c r="E70" s="294" t="str">
        <f ca="1">IF(ISERROR($S70),"",OFFSET('Smelter Reference List'!$D$4,$S70-4,0)&amp;"")</f>
        <v/>
      </c>
      <c r="F70" s="294" t="str">
        <f ca="1">IF(ISERROR($S70),"",OFFSET('Smelter Reference List'!$E$4,$S70-4,0))</f>
        <v/>
      </c>
      <c r="G70" s="294" t="str">
        <f ca="1">IF(C70=$U$4,"Enter smelter details", IF(ISERROR($S70),"",OFFSET('Smelter Reference List'!$F$4,$S70-4,0)))</f>
        <v/>
      </c>
      <c r="H70" s="295" t="str">
        <f ca="1">IF(ISERROR($S70),"",OFFSET('Smelter Reference List'!$G$4,$S70-4,0))</f>
        <v/>
      </c>
      <c r="I70" s="296" t="str">
        <f ca="1">IF(ISERROR($S70),"",OFFSET('Smelter Reference List'!$H$4,$S70-4,0))</f>
        <v/>
      </c>
      <c r="J70" s="296" t="str">
        <f ca="1">IF(ISERROR($S70),"",OFFSET('Smelter Reference List'!$I$4,$S70-4,0))</f>
        <v/>
      </c>
      <c r="K70" s="298"/>
      <c r="L70" s="298"/>
      <c r="M70" s="298"/>
      <c r="N70" s="298"/>
      <c r="O70" s="298"/>
      <c r="P70" s="298"/>
      <c r="Q70" s="299"/>
      <c r="R70" s="227"/>
      <c r="S70" s="228" t="e">
        <f>IF(C70="",NA(),MATCH($B70&amp;$C70,'Smelter Reference List'!$J:$J,0))</f>
        <v>#N/A</v>
      </c>
      <c r="T70" s="229"/>
      <c r="U70" s="229">
        <f t="shared" ref="U70:U133" ca="1" si="2">IF(AND(C70="Smelter not listed",OR(LEN(D70)=0,LEN(E70)=0)),1,0)</f>
        <v>0</v>
      </c>
      <c r="V70" s="229"/>
      <c r="W70" s="229"/>
      <c r="Y70" s="223" t="str">
        <f t="shared" ref="Y70:Y133" si="3">B70&amp;C70</f>
        <v/>
      </c>
    </row>
    <row r="71" spans="1:25" s="223" customFormat="1" ht="20.25">
      <c r="A71" s="293"/>
      <c r="B71" s="294" t="str">
        <f>IF(LEN(A71)=0,"",INDEX('Smelter Reference List'!$A:$A,MATCH($A71,'Smelter Reference List'!$E:$E,0)))</f>
        <v/>
      </c>
      <c r="C71" s="301" t="str">
        <f>IF(LEN(A71)=0,"",INDEX('Smelter Reference List'!$C:$C,MATCH($A71,'Smelter Reference List'!$E:$E,0)))</f>
        <v/>
      </c>
      <c r="D71" s="294" t="str">
        <f ca="1">IF(ISERROR($S71),"",OFFSET('Smelter Reference List'!$C$4,$S71-4,0)&amp;"")</f>
        <v/>
      </c>
      <c r="E71" s="294" t="str">
        <f ca="1">IF(ISERROR($S71),"",OFFSET('Smelter Reference List'!$D$4,$S71-4,0)&amp;"")</f>
        <v/>
      </c>
      <c r="F71" s="294" t="str">
        <f ca="1">IF(ISERROR($S71),"",OFFSET('Smelter Reference List'!$E$4,$S71-4,0))</f>
        <v/>
      </c>
      <c r="G71" s="294" t="str">
        <f ca="1">IF(C71=$U$4,"Enter smelter details", IF(ISERROR($S71),"",OFFSET('Smelter Reference List'!$F$4,$S71-4,0)))</f>
        <v/>
      </c>
      <c r="H71" s="295" t="str">
        <f ca="1">IF(ISERROR($S71),"",OFFSET('Smelter Reference List'!$G$4,$S71-4,0))</f>
        <v/>
      </c>
      <c r="I71" s="296" t="str">
        <f ca="1">IF(ISERROR($S71),"",OFFSET('Smelter Reference List'!$H$4,$S71-4,0))</f>
        <v/>
      </c>
      <c r="J71" s="296" t="str">
        <f ca="1">IF(ISERROR($S71),"",OFFSET('Smelter Reference List'!$I$4,$S71-4,0))</f>
        <v/>
      </c>
      <c r="K71" s="298"/>
      <c r="L71" s="298"/>
      <c r="M71" s="298"/>
      <c r="N71" s="298"/>
      <c r="O71" s="298"/>
      <c r="P71" s="298"/>
      <c r="Q71" s="299"/>
      <c r="R71" s="227"/>
      <c r="S71" s="228" t="e">
        <f>IF(C71="",NA(),MATCH($B71&amp;$C71,'Smelter Reference List'!$J:$J,0))</f>
        <v>#N/A</v>
      </c>
      <c r="T71" s="229"/>
      <c r="U71" s="229">
        <f t="shared" ca="1" si="2"/>
        <v>0</v>
      </c>
      <c r="V71" s="229"/>
      <c r="W71" s="229"/>
      <c r="Y71" s="223" t="str">
        <f t="shared" si="3"/>
        <v/>
      </c>
    </row>
    <row r="72" spans="1:25" s="223" customFormat="1" ht="20.25">
      <c r="A72" s="293"/>
      <c r="B72" s="294" t="str">
        <f>IF(LEN(A72)=0,"",INDEX('Smelter Reference List'!$A:$A,MATCH($A72,'Smelter Reference List'!$E:$E,0)))</f>
        <v/>
      </c>
      <c r="C72" s="301" t="str">
        <f>IF(LEN(A72)=0,"",INDEX('Smelter Reference List'!$C:$C,MATCH($A72,'Smelter Reference List'!$E:$E,0)))</f>
        <v/>
      </c>
      <c r="D72" s="294" t="str">
        <f ca="1">IF(ISERROR($S72),"",OFFSET('Smelter Reference List'!$C$4,$S72-4,0)&amp;"")</f>
        <v/>
      </c>
      <c r="E72" s="294" t="str">
        <f ca="1">IF(ISERROR($S72),"",OFFSET('Smelter Reference List'!$D$4,$S72-4,0)&amp;"")</f>
        <v/>
      </c>
      <c r="F72" s="294" t="str">
        <f ca="1">IF(ISERROR($S72),"",OFFSET('Smelter Reference List'!$E$4,$S72-4,0))</f>
        <v/>
      </c>
      <c r="G72" s="294" t="str">
        <f ca="1">IF(C72=$U$4,"Enter smelter details", IF(ISERROR($S72),"",OFFSET('Smelter Reference List'!$F$4,$S72-4,0)))</f>
        <v/>
      </c>
      <c r="H72" s="295" t="str">
        <f ca="1">IF(ISERROR($S72),"",OFFSET('Smelter Reference List'!$G$4,$S72-4,0))</f>
        <v/>
      </c>
      <c r="I72" s="296" t="str">
        <f ca="1">IF(ISERROR($S72),"",OFFSET('Smelter Reference List'!$H$4,$S72-4,0))</f>
        <v/>
      </c>
      <c r="J72" s="296" t="str">
        <f ca="1">IF(ISERROR($S72),"",OFFSET('Smelter Reference List'!$I$4,$S72-4,0))</f>
        <v/>
      </c>
      <c r="K72" s="298"/>
      <c r="L72" s="298"/>
      <c r="M72" s="298"/>
      <c r="N72" s="298"/>
      <c r="O72" s="298"/>
      <c r="P72" s="298"/>
      <c r="Q72" s="299"/>
      <c r="R72" s="227"/>
      <c r="S72" s="228" t="e">
        <f>IF(C72="",NA(),MATCH($B72&amp;$C72,'Smelter Reference List'!$J:$J,0))</f>
        <v>#N/A</v>
      </c>
      <c r="T72" s="229"/>
      <c r="U72" s="229">
        <f t="shared" ca="1" si="2"/>
        <v>0</v>
      </c>
      <c r="V72" s="229"/>
      <c r="W72" s="229"/>
      <c r="Y72" s="223" t="str">
        <f t="shared" si="3"/>
        <v/>
      </c>
    </row>
    <row r="73" spans="1:25" s="223" customFormat="1" ht="20.25">
      <c r="A73" s="293"/>
      <c r="B73" s="294" t="str">
        <f>IF(LEN(A73)=0,"",INDEX('Smelter Reference List'!$A:$A,MATCH($A73,'Smelter Reference List'!$E:$E,0)))</f>
        <v/>
      </c>
      <c r="C73" s="301" t="str">
        <f>IF(LEN(A73)=0,"",INDEX('Smelter Reference List'!$C:$C,MATCH($A73,'Smelter Reference List'!$E:$E,0)))</f>
        <v/>
      </c>
      <c r="D73" s="294" t="str">
        <f ca="1">IF(ISERROR($S73),"",OFFSET('Smelter Reference List'!$C$4,$S73-4,0)&amp;"")</f>
        <v/>
      </c>
      <c r="E73" s="294" t="str">
        <f ca="1">IF(ISERROR($S73),"",OFFSET('Smelter Reference List'!$D$4,$S73-4,0)&amp;"")</f>
        <v/>
      </c>
      <c r="F73" s="294" t="str">
        <f ca="1">IF(ISERROR($S73),"",OFFSET('Smelter Reference List'!$E$4,$S73-4,0))</f>
        <v/>
      </c>
      <c r="G73" s="294" t="str">
        <f ca="1">IF(C73=$U$4,"Enter smelter details", IF(ISERROR($S73),"",OFFSET('Smelter Reference List'!$F$4,$S73-4,0)))</f>
        <v/>
      </c>
      <c r="H73" s="295" t="str">
        <f ca="1">IF(ISERROR($S73),"",OFFSET('Smelter Reference List'!$G$4,$S73-4,0))</f>
        <v/>
      </c>
      <c r="I73" s="296" t="str">
        <f ca="1">IF(ISERROR($S73),"",OFFSET('Smelter Reference List'!$H$4,$S73-4,0))</f>
        <v/>
      </c>
      <c r="J73" s="296" t="str">
        <f ca="1">IF(ISERROR($S73),"",OFFSET('Smelter Reference List'!$I$4,$S73-4,0))</f>
        <v/>
      </c>
      <c r="K73" s="298"/>
      <c r="L73" s="298"/>
      <c r="M73" s="298"/>
      <c r="N73" s="298"/>
      <c r="O73" s="298"/>
      <c r="P73" s="298"/>
      <c r="Q73" s="299"/>
      <c r="R73" s="227"/>
      <c r="S73" s="228" t="e">
        <f>IF(C73="",NA(),MATCH($B73&amp;$C73,'Smelter Reference List'!$J:$J,0))</f>
        <v>#N/A</v>
      </c>
      <c r="T73" s="229"/>
      <c r="U73" s="229">
        <f t="shared" ca="1" si="2"/>
        <v>0</v>
      </c>
      <c r="V73" s="229"/>
      <c r="W73" s="229"/>
      <c r="Y73" s="223" t="str">
        <f t="shared" si="3"/>
        <v/>
      </c>
    </row>
    <row r="74" spans="1:25" s="223" customFormat="1" ht="20.25">
      <c r="A74" s="293"/>
      <c r="B74" s="294" t="str">
        <f>IF(LEN(A74)=0,"",INDEX('Smelter Reference List'!$A:$A,MATCH($A74,'Smelter Reference List'!$E:$E,0)))</f>
        <v/>
      </c>
      <c r="C74" s="301" t="str">
        <f>IF(LEN(A74)=0,"",INDEX('Smelter Reference List'!$C:$C,MATCH($A74,'Smelter Reference List'!$E:$E,0)))</f>
        <v/>
      </c>
      <c r="D74" s="294" t="str">
        <f ca="1">IF(ISERROR($S74),"",OFFSET('Smelter Reference List'!$C$4,$S74-4,0)&amp;"")</f>
        <v/>
      </c>
      <c r="E74" s="294" t="str">
        <f ca="1">IF(ISERROR($S74),"",OFFSET('Smelter Reference List'!$D$4,$S74-4,0)&amp;"")</f>
        <v/>
      </c>
      <c r="F74" s="294" t="str">
        <f ca="1">IF(ISERROR($S74),"",OFFSET('Smelter Reference List'!$E$4,$S74-4,0))</f>
        <v/>
      </c>
      <c r="G74" s="294" t="str">
        <f ca="1">IF(C74=$U$4,"Enter smelter details", IF(ISERROR($S74),"",OFFSET('Smelter Reference List'!$F$4,$S74-4,0)))</f>
        <v/>
      </c>
      <c r="H74" s="295" t="str">
        <f ca="1">IF(ISERROR($S74),"",OFFSET('Smelter Reference List'!$G$4,$S74-4,0))</f>
        <v/>
      </c>
      <c r="I74" s="296" t="str">
        <f ca="1">IF(ISERROR($S74),"",OFFSET('Smelter Reference List'!$H$4,$S74-4,0))</f>
        <v/>
      </c>
      <c r="J74" s="296" t="str">
        <f ca="1">IF(ISERROR($S74),"",OFFSET('Smelter Reference List'!$I$4,$S74-4,0))</f>
        <v/>
      </c>
      <c r="K74" s="298"/>
      <c r="L74" s="298"/>
      <c r="M74" s="298"/>
      <c r="N74" s="298"/>
      <c r="O74" s="298"/>
      <c r="P74" s="298"/>
      <c r="Q74" s="299"/>
      <c r="R74" s="227"/>
      <c r="S74" s="228" t="e">
        <f>IF(C74="",NA(),MATCH($B74&amp;$C74,'Smelter Reference List'!$J:$J,0))</f>
        <v>#N/A</v>
      </c>
      <c r="T74" s="229"/>
      <c r="U74" s="229">
        <f t="shared" ca="1" si="2"/>
        <v>0</v>
      </c>
      <c r="V74" s="229"/>
      <c r="W74" s="229"/>
      <c r="Y74" s="223" t="str">
        <f t="shared" si="3"/>
        <v/>
      </c>
    </row>
    <row r="75" spans="1:25" s="223" customFormat="1" ht="20.25">
      <c r="A75" s="293"/>
      <c r="B75" s="294" t="str">
        <f>IF(LEN(A75)=0,"",INDEX('Smelter Reference List'!$A:$A,MATCH($A75,'Smelter Reference List'!$E:$E,0)))</f>
        <v/>
      </c>
      <c r="C75" s="301" t="str">
        <f>IF(LEN(A75)=0,"",INDEX('Smelter Reference List'!$C:$C,MATCH($A75,'Smelter Reference List'!$E:$E,0)))</f>
        <v/>
      </c>
      <c r="D75" s="294" t="str">
        <f ca="1">IF(ISERROR($S75),"",OFFSET('Smelter Reference List'!$C$4,$S75-4,0)&amp;"")</f>
        <v/>
      </c>
      <c r="E75" s="294" t="str">
        <f ca="1">IF(ISERROR($S75),"",OFFSET('Smelter Reference List'!$D$4,$S75-4,0)&amp;"")</f>
        <v/>
      </c>
      <c r="F75" s="294" t="str">
        <f ca="1">IF(ISERROR($S75),"",OFFSET('Smelter Reference List'!$E$4,$S75-4,0))</f>
        <v/>
      </c>
      <c r="G75" s="294" t="str">
        <f ca="1">IF(C75=$U$4,"Enter smelter details", IF(ISERROR($S75),"",OFFSET('Smelter Reference List'!$F$4,$S75-4,0)))</f>
        <v/>
      </c>
      <c r="H75" s="295" t="str">
        <f ca="1">IF(ISERROR($S75),"",OFFSET('Smelter Reference List'!$G$4,$S75-4,0))</f>
        <v/>
      </c>
      <c r="I75" s="296" t="str">
        <f ca="1">IF(ISERROR($S75),"",OFFSET('Smelter Reference List'!$H$4,$S75-4,0))</f>
        <v/>
      </c>
      <c r="J75" s="296" t="str">
        <f ca="1">IF(ISERROR($S75),"",OFFSET('Smelter Reference List'!$I$4,$S75-4,0))</f>
        <v/>
      </c>
      <c r="K75" s="298"/>
      <c r="L75" s="298"/>
      <c r="M75" s="298"/>
      <c r="N75" s="298"/>
      <c r="O75" s="298"/>
      <c r="P75" s="298"/>
      <c r="Q75" s="299"/>
      <c r="R75" s="227"/>
      <c r="S75" s="228" t="e">
        <f>IF(C75="",NA(),MATCH($B75&amp;$C75,'Smelter Reference List'!$J:$J,0))</f>
        <v>#N/A</v>
      </c>
      <c r="T75" s="229"/>
      <c r="U75" s="229">
        <f t="shared" ca="1" si="2"/>
        <v>0</v>
      </c>
      <c r="V75" s="229"/>
      <c r="W75" s="229"/>
      <c r="Y75" s="223" t="str">
        <f t="shared" si="3"/>
        <v/>
      </c>
    </row>
    <row r="76" spans="1:25" s="223" customFormat="1" ht="20.25">
      <c r="A76" s="293"/>
      <c r="B76" s="294" t="str">
        <f>IF(LEN(A76)=0,"",INDEX('Smelter Reference List'!$A:$A,MATCH($A76,'Smelter Reference List'!$E:$E,0)))</f>
        <v/>
      </c>
      <c r="C76" s="301" t="str">
        <f>IF(LEN(A76)=0,"",INDEX('Smelter Reference List'!$C:$C,MATCH($A76,'Smelter Reference List'!$E:$E,0)))</f>
        <v/>
      </c>
      <c r="D76" s="294" t="str">
        <f ca="1">IF(ISERROR($S76),"",OFFSET('Smelter Reference List'!$C$4,$S76-4,0)&amp;"")</f>
        <v/>
      </c>
      <c r="E76" s="294" t="str">
        <f ca="1">IF(ISERROR($S76),"",OFFSET('Smelter Reference List'!$D$4,$S76-4,0)&amp;"")</f>
        <v/>
      </c>
      <c r="F76" s="294" t="str">
        <f ca="1">IF(ISERROR($S76),"",OFFSET('Smelter Reference List'!$E$4,$S76-4,0))</f>
        <v/>
      </c>
      <c r="G76" s="294" t="str">
        <f ca="1">IF(C76=$U$4,"Enter smelter details", IF(ISERROR($S76),"",OFFSET('Smelter Reference List'!$F$4,$S76-4,0)))</f>
        <v/>
      </c>
      <c r="H76" s="295" t="str">
        <f ca="1">IF(ISERROR($S76),"",OFFSET('Smelter Reference List'!$G$4,$S76-4,0))</f>
        <v/>
      </c>
      <c r="I76" s="296" t="str">
        <f ca="1">IF(ISERROR($S76),"",OFFSET('Smelter Reference List'!$H$4,$S76-4,0))</f>
        <v/>
      </c>
      <c r="J76" s="296" t="str">
        <f ca="1">IF(ISERROR($S76),"",OFFSET('Smelter Reference List'!$I$4,$S76-4,0))</f>
        <v/>
      </c>
      <c r="K76" s="298"/>
      <c r="L76" s="298"/>
      <c r="M76" s="298"/>
      <c r="N76" s="298"/>
      <c r="O76" s="298"/>
      <c r="P76" s="298"/>
      <c r="Q76" s="299"/>
      <c r="R76" s="227"/>
      <c r="S76" s="228" t="e">
        <f>IF(C76="",NA(),MATCH($B76&amp;$C76,'Smelter Reference List'!$J:$J,0))</f>
        <v>#N/A</v>
      </c>
      <c r="T76" s="229"/>
      <c r="U76" s="229">
        <f t="shared" ca="1" si="2"/>
        <v>0</v>
      </c>
      <c r="V76" s="229"/>
      <c r="W76" s="229"/>
      <c r="Y76" s="223" t="str">
        <f t="shared" si="3"/>
        <v/>
      </c>
    </row>
    <row r="77" spans="1:25" s="223" customFormat="1" ht="20.25">
      <c r="A77" s="293"/>
      <c r="B77" s="294" t="str">
        <f>IF(LEN(A77)=0,"",INDEX('Smelter Reference List'!$A:$A,MATCH($A77,'Smelter Reference List'!$E:$E,0)))</f>
        <v/>
      </c>
      <c r="C77" s="301" t="str">
        <f>IF(LEN(A77)=0,"",INDEX('Smelter Reference List'!$C:$C,MATCH($A77,'Smelter Reference List'!$E:$E,0)))</f>
        <v/>
      </c>
      <c r="D77" s="294" t="str">
        <f ca="1">IF(ISERROR($S77),"",OFFSET('Smelter Reference List'!$C$4,$S77-4,0)&amp;"")</f>
        <v/>
      </c>
      <c r="E77" s="294" t="str">
        <f ca="1">IF(ISERROR($S77),"",OFFSET('Smelter Reference List'!$D$4,$S77-4,0)&amp;"")</f>
        <v/>
      </c>
      <c r="F77" s="294" t="str">
        <f ca="1">IF(ISERROR($S77),"",OFFSET('Smelter Reference List'!$E$4,$S77-4,0))</f>
        <v/>
      </c>
      <c r="G77" s="294" t="str">
        <f ca="1">IF(C77=$U$4,"Enter smelter details", IF(ISERROR($S77),"",OFFSET('Smelter Reference List'!$F$4,$S77-4,0)))</f>
        <v/>
      </c>
      <c r="H77" s="295" t="str">
        <f ca="1">IF(ISERROR($S77),"",OFFSET('Smelter Reference List'!$G$4,$S77-4,0))</f>
        <v/>
      </c>
      <c r="I77" s="296" t="str">
        <f ca="1">IF(ISERROR($S77),"",OFFSET('Smelter Reference List'!$H$4,$S77-4,0))</f>
        <v/>
      </c>
      <c r="J77" s="296" t="str">
        <f ca="1">IF(ISERROR($S77),"",OFFSET('Smelter Reference List'!$I$4,$S77-4,0))</f>
        <v/>
      </c>
      <c r="K77" s="298"/>
      <c r="L77" s="298"/>
      <c r="M77" s="298"/>
      <c r="N77" s="298"/>
      <c r="O77" s="298"/>
      <c r="P77" s="298"/>
      <c r="Q77" s="299"/>
      <c r="R77" s="227"/>
      <c r="S77" s="228" t="e">
        <f>IF(C77="",NA(),MATCH($B77&amp;$C77,'Smelter Reference List'!$J:$J,0))</f>
        <v>#N/A</v>
      </c>
      <c r="T77" s="229"/>
      <c r="U77" s="229">
        <f t="shared" ca="1" si="2"/>
        <v>0</v>
      </c>
      <c r="V77" s="229"/>
      <c r="W77" s="229"/>
      <c r="Y77" s="223" t="str">
        <f t="shared" si="3"/>
        <v/>
      </c>
    </row>
    <row r="78" spans="1:25" s="223" customFormat="1" ht="20.25">
      <c r="A78" s="293"/>
      <c r="B78" s="294" t="str">
        <f>IF(LEN(A78)=0,"",INDEX('Smelter Reference List'!$A:$A,MATCH($A78,'Smelter Reference List'!$E:$E,0)))</f>
        <v/>
      </c>
      <c r="C78" s="301" t="str">
        <f>IF(LEN(A78)=0,"",INDEX('Smelter Reference List'!$C:$C,MATCH($A78,'Smelter Reference List'!$E:$E,0)))</f>
        <v/>
      </c>
      <c r="D78" s="294" t="str">
        <f ca="1">IF(ISERROR($S78),"",OFFSET('Smelter Reference List'!$C$4,$S78-4,0)&amp;"")</f>
        <v/>
      </c>
      <c r="E78" s="294" t="str">
        <f ca="1">IF(ISERROR($S78),"",OFFSET('Smelter Reference List'!$D$4,$S78-4,0)&amp;"")</f>
        <v/>
      </c>
      <c r="F78" s="294" t="str">
        <f ca="1">IF(ISERROR($S78),"",OFFSET('Smelter Reference List'!$E$4,$S78-4,0))</f>
        <v/>
      </c>
      <c r="G78" s="294" t="str">
        <f ca="1">IF(C78=$U$4,"Enter smelter details", IF(ISERROR($S78),"",OFFSET('Smelter Reference List'!$F$4,$S78-4,0)))</f>
        <v/>
      </c>
      <c r="H78" s="295" t="str">
        <f ca="1">IF(ISERROR($S78),"",OFFSET('Smelter Reference List'!$G$4,$S78-4,0))</f>
        <v/>
      </c>
      <c r="I78" s="296" t="str">
        <f ca="1">IF(ISERROR($S78),"",OFFSET('Smelter Reference List'!$H$4,$S78-4,0))</f>
        <v/>
      </c>
      <c r="J78" s="296" t="str">
        <f ca="1">IF(ISERROR($S78),"",OFFSET('Smelter Reference List'!$I$4,$S78-4,0))</f>
        <v/>
      </c>
      <c r="K78" s="298"/>
      <c r="L78" s="298"/>
      <c r="M78" s="298"/>
      <c r="N78" s="298"/>
      <c r="O78" s="298"/>
      <c r="P78" s="298"/>
      <c r="Q78" s="299"/>
      <c r="R78" s="227"/>
      <c r="S78" s="228" t="e">
        <f>IF(C78="",NA(),MATCH($B78&amp;$C78,'Smelter Reference List'!$J:$J,0))</f>
        <v>#N/A</v>
      </c>
      <c r="T78" s="229"/>
      <c r="U78" s="229">
        <f t="shared" ca="1" si="2"/>
        <v>0</v>
      </c>
      <c r="V78" s="229"/>
      <c r="W78" s="229"/>
      <c r="Y78" s="223" t="str">
        <f t="shared" si="3"/>
        <v/>
      </c>
    </row>
    <row r="79" spans="1:25" s="223" customFormat="1" ht="20.25">
      <c r="A79" s="293"/>
      <c r="B79" s="294" t="str">
        <f>IF(LEN(A79)=0,"",INDEX('Smelter Reference List'!$A:$A,MATCH($A79,'Smelter Reference List'!$E:$E,0)))</f>
        <v/>
      </c>
      <c r="C79" s="301" t="str">
        <f>IF(LEN(A79)=0,"",INDEX('Smelter Reference List'!$C:$C,MATCH($A79,'Smelter Reference List'!$E:$E,0)))</f>
        <v/>
      </c>
      <c r="D79" s="294" t="str">
        <f ca="1">IF(ISERROR($S79),"",OFFSET('Smelter Reference List'!$C$4,$S79-4,0)&amp;"")</f>
        <v/>
      </c>
      <c r="E79" s="294" t="str">
        <f ca="1">IF(ISERROR($S79),"",OFFSET('Smelter Reference List'!$D$4,$S79-4,0)&amp;"")</f>
        <v/>
      </c>
      <c r="F79" s="294" t="str">
        <f ca="1">IF(ISERROR($S79),"",OFFSET('Smelter Reference List'!$E$4,$S79-4,0))</f>
        <v/>
      </c>
      <c r="G79" s="294" t="str">
        <f ca="1">IF(C79=$U$4,"Enter smelter details", IF(ISERROR($S79),"",OFFSET('Smelter Reference List'!$F$4,$S79-4,0)))</f>
        <v/>
      </c>
      <c r="H79" s="295" t="str">
        <f ca="1">IF(ISERROR($S79),"",OFFSET('Smelter Reference List'!$G$4,$S79-4,0))</f>
        <v/>
      </c>
      <c r="I79" s="296" t="str">
        <f ca="1">IF(ISERROR($S79),"",OFFSET('Smelter Reference List'!$H$4,$S79-4,0))</f>
        <v/>
      </c>
      <c r="J79" s="296" t="str">
        <f ca="1">IF(ISERROR($S79),"",OFFSET('Smelter Reference List'!$I$4,$S79-4,0))</f>
        <v/>
      </c>
      <c r="K79" s="298"/>
      <c r="L79" s="298"/>
      <c r="M79" s="298"/>
      <c r="N79" s="298"/>
      <c r="O79" s="298"/>
      <c r="P79" s="298"/>
      <c r="Q79" s="299"/>
      <c r="R79" s="227"/>
      <c r="S79" s="228" t="e">
        <f>IF(C79="",NA(),MATCH($B79&amp;$C79,'Smelter Reference List'!$J:$J,0))</f>
        <v>#N/A</v>
      </c>
      <c r="T79" s="229"/>
      <c r="U79" s="229">
        <f t="shared" ca="1" si="2"/>
        <v>0</v>
      </c>
      <c r="V79" s="229"/>
      <c r="W79" s="229"/>
      <c r="Y79" s="223" t="str">
        <f t="shared" si="3"/>
        <v/>
      </c>
    </row>
    <row r="80" spans="1:25" s="223" customFormat="1" ht="20.25">
      <c r="A80" s="293"/>
      <c r="B80" s="294" t="str">
        <f>IF(LEN(A80)=0,"",INDEX('Smelter Reference List'!$A:$A,MATCH($A80,'Smelter Reference List'!$E:$E,0)))</f>
        <v/>
      </c>
      <c r="C80" s="301" t="str">
        <f>IF(LEN(A80)=0,"",INDEX('Smelter Reference List'!$C:$C,MATCH($A80,'Smelter Reference List'!$E:$E,0)))</f>
        <v/>
      </c>
      <c r="D80" s="294" t="str">
        <f ca="1">IF(ISERROR($S80),"",OFFSET('Smelter Reference List'!$C$4,$S80-4,0)&amp;"")</f>
        <v/>
      </c>
      <c r="E80" s="294" t="str">
        <f ca="1">IF(ISERROR($S80),"",OFFSET('Smelter Reference List'!$D$4,$S80-4,0)&amp;"")</f>
        <v/>
      </c>
      <c r="F80" s="294" t="str">
        <f ca="1">IF(ISERROR($S80),"",OFFSET('Smelter Reference List'!$E$4,$S80-4,0))</f>
        <v/>
      </c>
      <c r="G80" s="294" t="str">
        <f ca="1">IF(C80=$U$4,"Enter smelter details", IF(ISERROR($S80),"",OFFSET('Smelter Reference List'!$F$4,$S80-4,0)))</f>
        <v/>
      </c>
      <c r="H80" s="295" t="str">
        <f ca="1">IF(ISERROR($S80),"",OFFSET('Smelter Reference List'!$G$4,$S80-4,0))</f>
        <v/>
      </c>
      <c r="I80" s="296" t="str">
        <f ca="1">IF(ISERROR($S80),"",OFFSET('Smelter Reference List'!$H$4,$S80-4,0))</f>
        <v/>
      </c>
      <c r="J80" s="296" t="str">
        <f ca="1">IF(ISERROR($S80),"",OFFSET('Smelter Reference List'!$I$4,$S80-4,0))</f>
        <v/>
      </c>
      <c r="K80" s="298"/>
      <c r="L80" s="298"/>
      <c r="M80" s="298"/>
      <c r="N80" s="298"/>
      <c r="O80" s="298"/>
      <c r="P80" s="298"/>
      <c r="Q80" s="299"/>
      <c r="R80" s="227"/>
      <c r="S80" s="228" t="e">
        <f>IF(C80="",NA(),MATCH($B80&amp;$C80,'Smelter Reference List'!$J:$J,0))</f>
        <v>#N/A</v>
      </c>
      <c r="T80" s="229"/>
      <c r="U80" s="229">
        <f t="shared" ca="1" si="2"/>
        <v>0</v>
      </c>
      <c r="V80" s="229"/>
      <c r="W80" s="229"/>
      <c r="Y80" s="223" t="str">
        <f t="shared" si="3"/>
        <v/>
      </c>
    </row>
    <row r="81" spans="1:25" s="223" customFormat="1" ht="20.25">
      <c r="A81" s="293"/>
      <c r="B81" s="294" t="str">
        <f>IF(LEN(A81)=0,"",INDEX('Smelter Reference List'!$A:$A,MATCH($A81,'Smelter Reference List'!$E:$E,0)))</f>
        <v/>
      </c>
      <c r="C81" s="301" t="str">
        <f>IF(LEN(A81)=0,"",INDEX('Smelter Reference List'!$C:$C,MATCH($A81,'Smelter Reference List'!$E:$E,0)))</f>
        <v/>
      </c>
      <c r="D81" s="294" t="str">
        <f ca="1">IF(ISERROR($S81),"",OFFSET('Smelter Reference List'!$C$4,$S81-4,0)&amp;"")</f>
        <v/>
      </c>
      <c r="E81" s="294" t="str">
        <f ca="1">IF(ISERROR($S81),"",OFFSET('Smelter Reference List'!$D$4,$S81-4,0)&amp;"")</f>
        <v/>
      </c>
      <c r="F81" s="294" t="str">
        <f ca="1">IF(ISERROR($S81),"",OFFSET('Smelter Reference List'!$E$4,$S81-4,0))</f>
        <v/>
      </c>
      <c r="G81" s="294" t="str">
        <f ca="1">IF(C81=$U$4,"Enter smelter details", IF(ISERROR($S81),"",OFFSET('Smelter Reference List'!$F$4,$S81-4,0)))</f>
        <v/>
      </c>
      <c r="H81" s="295" t="str">
        <f ca="1">IF(ISERROR($S81),"",OFFSET('Smelter Reference List'!$G$4,$S81-4,0))</f>
        <v/>
      </c>
      <c r="I81" s="296" t="str">
        <f ca="1">IF(ISERROR($S81),"",OFFSET('Smelter Reference List'!$H$4,$S81-4,0))</f>
        <v/>
      </c>
      <c r="J81" s="296" t="str">
        <f ca="1">IF(ISERROR($S81),"",OFFSET('Smelter Reference List'!$I$4,$S81-4,0))</f>
        <v/>
      </c>
      <c r="K81" s="298"/>
      <c r="L81" s="298"/>
      <c r="M81" s="298"/>
      <c r="N81" s="298"/>
      <c r="O81" s="298"/>
      <c r="P81" s="298"/>
      <c r="Q81" s="299"/>
      <c r="R81" s="227"/>
      <c r="S81" s="228" t="e">
        <f>IF(C81="",NA(),MATCH($B81&amp;$C81,'Smelter Reference List'!$J:$J,0))</f>
        <v>#N/A</v>
      </c>
      <c r="T81" s="229"/>
      <c r="U81" s="229">
        <f t="shared" ca="1" si="2"/>
        <v>0</v>
      </c>
      <c r="V81" s="229"/>
      <c r="W81" s="229"/>
      <c r="Y81" s="223" t="str">
        <f t="shared" si="3"/>
        <v/>
      </c>
    </row>
    <row r="82" spans="1:25" s="223" customFormat="1" ht="20.25">
      <c r="A82" s="293"/>
      <c r="B82" s="294" t="str">
        <f>IF(LEN(A82)=0,"",INDEX('Smelter Reference List'!$A:$A,MATCH($A82,'Smelter Reference List'!$E:$E,0)))</f>
        <v/>
      </c>
      <c r="C82" s="301" t="str">
        <f>IF(LEN(A82)=0,"",INDEX('Smelter Reference List'!$C:$C,MATCH($A82,'Smelter Reference List'!$E:$E,0)))</f>
        <v/>
      </c>
      <c r="D82" s="294" t="str">
        <f ca="1">IF(ISERROR($S82),"",OFFSET('Smelter Reference List'!$C$4,$S82-4,0)&amp;"")</f>
        <v/>
      </c>
      <c r="E82" s="294" t="str">
        <f ca="1">IF(ISERROR($S82),"",OFFSET('Smelter Reference List'!$D$4,$S82-4,0)&amp;"")</f>
        <v/>
      </c>
      <c r="F82" s="294" t="str">
        <f ca="1">IF(ISERROR($S82),"",OFFSET('Smelter Reference List'!$E$4,$S82-4,0))</f>
        <v/>
      </c>
      <c r="G82" s="294" t="str">
        <f ca="1">IF(C82=$U$4,"Enter smelter details", IF(ISERROR($S82),"",OFFSET('Smelter Reference List'!$F$4,$S82-4,0)))</f>
        <v/>
      </c>
      <c r="H82" s="295" t="str">
        <f ca="1">IF(ISERROR($S82),"",OFFSET('Smelter Reference List'!$G$4,$S82-4,0))</f>
        <v/>
      </c>
      <c r="I82" s="296" t="str">
        <f ca="1">IF(ISERROR($S82),"",OFFSET('Smelter Reference List'!$H$4,$S82-4,0))</f>
        <v/>
      </c>
      <c r="J82" s="296" t="str">
        <f ca="1">IF(ISERROR($S82),"",OFFSET('Smelter Reference List'!$I$4,$S82-4,0))</f>
        <v/>
      </c>
      <c r="K82" s="298"/>
      <c r="L82" s="298"/>
      <c r="M82" s="298"/>
      <c r="N82" s="298"/>
      <c r="O82" s="298"/>
      <c r="P82" s="298"/>
      <c r="Q82" s="299"/>
      <c r="R82" s="227"/>
      <c r="S82" s="228" t="e">
        <f>IF(C82="",NA(),MATCH($B82&amp;$C82,'Smelter Reference List'!$J:$J,0))</f>
        <v>#N/A</v>
      </c>
      <c r="T82" s="229"/>
      <c r="U82" s="229">
        <f t="shared" ca="1" si="2"/>
        <v>0</v>
      </c>
      <c r="V82" s="229"/>
      <c r="W82" s="229"/>
      <c r="Y82" s="223" t="str">
        <f t="shared" si="3"/>
        <v/>
      </c>
    </row>
    <row r="83" spans="1:25" s="223" customFormat="1" ht="20.25">
      <c r="A83" s="293"/>
      <c r="B83" s="294" t="str">
        <f>IF(LEN(A83)=0,"",INDEX('Smelter Reference List'!$A:$A,MATCH($A83,'Smelter Reference List'!$E:$E,0)))</f>
        <v/>
      </c>
      <c r="C83" s="301" t="str">
        <f>IF(LEN(A83)=0,"",INDEX('Smelter Reference List'!$C:$C,MATCH($A83,'Smelter Reference List'!$E:$E,0)))</f>
        <v/>
      </c>
      <c r="D83" s="294" t="str">
        <f ca="1">IF(ISERROR($S83),"",OFFSET('Smelter Reference List'!$C$4,$S83-4,0)&amp;"")</f>
        <v/>
      </c>
      <c r="E83" s="294" t="str">
        <f ca="1">IF(ISERROR($S83),"",OFFSET('Smelter Reference List'!$D$4,$S83-4,0)&amp;"")</f>
        <v/>
      </c>
      <c r="F83" s="294" t="str">
        <f ca="1">IF(ISERROR($S83),"",OFFSET('Smelter Reference List'!$E$4,$S83-4,0))</f>
        <v/>
      </c>
      <c r="G83" s="294" t="str">
        <f ca="1">IF(C83=$U$4,"Enter smelter details", IF(ISERROR($S83),"",OFFSET('Smelter Reference List'!$F$4,$S83-4,0)))</f>
        <v/>
      </c>
      <c r="H83" s="295" t="str">
        <f ca="1">IF(ISERROR($S83),"",OFFSET('Smelter Reference List'!$G$4,$S83-4,0))</f>
        <v/>
      </c>
      <c r="I83" s="296" t="str">
        <f ca="1">IF(ISERROR($S83),"",OFFSET('Smelter Reference List'!$H$4,$S83-4,0))</f>
        <v/>
      </c>
      <c r="J83" s="296" t="str">
        <f ca="1">IF(ISERROR($S83),"",OFFSET('Smelter Reference List'!$I$4,$S83-4,0))</f>
        <v/>
      </c>
      <c r="K83" s="298"/>
      <c r="L83" s="298"/>
      <c r="M83" s="298"/>
      <c r="N83" s="298"/>
      <c r="O83" s="298"/>
      <c r="P83" s="298"/>
      <c r="Q83" s="299"/>
      <c r="R83" s="227"/>
      <c r="S83" s="228" t="e">
        <f>IF(C83="",NA(),MATCH($B83&amp;$C83,'Smelter Reference List'!$J:$J,0))</f>
        <v>#N/A</v>
      </c>
      <c r="T83" s="229"/>
      <c r="U83" s="229">
        <f t="shared" ca="1" si="2"/>
        <v>0</v>
      </c>
      <c r="V83" s="229"/>
      <c r="W83" s="229"/>
      <c r="Y83" s="223" t="str">
        <f t="shared" si="3"/>
        <v/>
      </c>
    </row>
    <row r="84" spans="1:25" s="223" customFormat="1" ht="20.25">
      <c r="A84" s="293"/>
      <c r="B84" s="294" t="str">
        <f>IF(LEN(A84)=0,"",INDEX('Smelter Reference List'!$A:$A,MATCH($A84,'Smelter Reference List'!$E:$E,0)))</f>
        <v/>
      </c>
      <c r="C84" s="301" t="str">
        <f>IF(LEN(A84)=0,"",INDEX('Smelter Reference List'!$C:$C,MATCH($A84,'Smelter Reference List'!$E:$E,0)))</f>
        <v/>
      </c>
      <c r="D84" s="294" t="str">
        <f ca="1">IF(ISERROR($S84),"",OFFSET('Smelter Reference List'!$C$4,$S84-4,0)&amp;"")</f>
        <v/>
      </c>
      <c r="E84" s="294" t="str">
        <f ca="1">IF(ISERROR($S84),"",OFFSET('Smelter Reference List'!$D$4,$S84-4,0)&amp;"")</f>
        <v/>
      </c>
      <c r="F84" s="294" t="str">
        <f ca="1">IF(ISERROR($S84),"",OFFSET('Smelter Reference List'!$E$4,$S84-4,0))</f>
        <v/>
      </c>
      <c r="G84" s="294" t="str">
        <f ca="1">IF(C84=$U$4,"Enter smelter details", IF(ISERROR($S84),"",OFFSET('Smelter Reference List'!$F$4,$S84-4,0)))</f>
        <v/>
      </c>
      <c r="H84" s="295" t="str">
        <f ca="1">IF(ISERROR($S84),"",OFFSET('Smelter Reference List'!$G$4,$S84-4,0))</f>
        <v/>
      </c>
      <c r="I84" s="296" t="str">
        <f ca="1">IF(ISERROR($S84),"",OFFSET('Smelter Reference List'!$H$4,$S84-4,0))</f>
        <v/>
      </c>
      <c r="J84" s="296" t="str">
        <f ca="1">IF(ISERROR($S84),"",OFFSET('Smelter Reference List'!$I$4,$S84-4,0))</f>
        <v/>
      </c>
      <c r="K84" s="298"/>
      <c r="L84" s="298"/>
      <c r="M84" s="298"/>
      <c r="N84" s="298"/>
      <c r="O84" s="298"/>
      <c r="P84" s="298"/>
      <c r="Q84" s="299"/>
      <c r="R84" s="227"/>
      <c r="S84" s="228" t="e">
        <f>IF(C84="",NA(),MATCH($B84&amp;$C84,'Smelter Reference List'!$J:$J,0))</f>
        <v>#N/A</v>
      </c>
      <c r="T84" s="229"/>
      <c r="U84" s="229">
        <f t="shared" ca="1" si="2"/>
        <v>0</v>
      </c>
      <c r="V84" s="229"/>
      <c r="W84" s="229"/>
      <c r="Y84" s="223" t="str">
        <f t="shared" si="3"/>
        <v/>
      </c>
    </row>
    <row r="85" spans="1:25" s="223" customFormat="1" ht="20.25">
      <c r="A85" s="293"/>
      <c r="B85" s="294" t="str">
        <f>IF(LEN(A85)=0,"",INDEX('Smelter Reference List'!$A:$A,MATCH($A85,'Smelter Reference List'!$E:$E,0)))</f>
        <v/>
      </c>
      <c r="C85" s="301" t="str">
        <f>IF(LEN(A85)=0,"",INDEX('Smelter Reference List'!$C:$C,MATCH($A85,'Smelter Reference List'!$E:$E,0)))</f>
        <v/>
      </c>
      <c r="D85" s="294" t="str">
        <f ca="1">IF(ISERROR($S85),"",OFFSET('Smelter Reference List'!$C$4,$S85-4,0)&amp;"")</f>
        <v/>
      </c>
      <c r="E85" s="294" t="str">
        <f ca="1">IF(ISERROR($S85),"",OFFSET('Smelter Reference List'!$D$4,$S85-4,0)&amp;"")</f>
        <v/>
      </c>
      <c r="F85" s="294" t="str">
        <f ca="1">IF(ISERROR($S85),"",OFFSET('Smelter Reference List'!$E$4,$S85-4,0))</f>
        <v/>
      </c>
      <c r="G85" s="294" t="str">
        <f ca="1">IF(C85=$U$4,"Enter smelter details", IF(ISERROR($S85),"",OFFSET('Smelter Reference List'!$F$4,$S85-4,0)))</f>
        <v/>
      </c>
      <c r="H85" s="295" t="str">
        <f ca="1">IF(ISERROR($S85),"",OFFSET('Smelter Reference List'!$G$4,$S85-4,0))</f>
        <v/>
      </c>
      <c r="I85" s="296" t="str">
        <f ca="1">IF(ISERROR($S85),"",OFFSET('Smelter Reference List'!$H$4,$S85-4,0))</f>
        <v/>
      </c>
      <c r="J85" s="296" t="str">
        <f ca="1">IF(ISERROR($S85),"",OFFSET('Smelter Reference List'!$I$4,$S85-4,0))</f>
        <v/>
      </c>
      <c r="K85" s="298"/>
      <c r="L85" s="298"/>
      <c r="M85" s="298"/>
      <c r="N85" s="298"/>
      <c r="O85" s="298"/>
      <c r="P85" s="298"/>
      <c r="Q85" s="299"/>
      <c r="R85" s="227"/>
      <c r="S85" s="228" t="e">
        <f>IF(C85="",NA(),MATCH($B85&amp;$C85,'Smelter Reference List'!$J:$J,0))</f>
        <v>#N/A</v>
      </c>
      <c r="T85" s="229"/>
      <c r="U85" s="229">
        <f t="shared" ca="1" si="2"/>
        <v>0</v>
      </c>
      <c r="V85" s="229"/>
      <c r="W85" s="229"/>
      <c r="Y85" s="223" t="str">
        <f t="shared" si="3"/>
        <v/>
      </c>
    </row>
    <row r="86" spans="1:25" s="223" customFormat="1" ht="20.25">
      <c r="A86" s="293"/>
      <c r="B86" s="294" t="str">
        <f>IF(LEN(A86)=0,"",INDEX('Smelter Reference List'!$A:$A,MATCH($A86,'Smelter Reference List'!$E:$E,0)))</f>
        <v/>
      </c>
      <c r="C86" s="301" t="str">
        <f>IF(LEN(A86)=0,"",INDEX('Smelter Reference List'!$C:$C,MATCH($A86,'Smelter Reference List'!$E:$E,0)))</f>
        <v/>
      </c>
      <c r="D86" s="294" t="str">
        <f ca="1">IF(ISERROR($S86),"",OFFSET('Smelter Reference List'!$C$4,$S86-4,0)&amp;"")</f>
        <v/>
      </c>
      <c r="E86" s="294" t="str">
        <f ca="1">IF(ISERROR($S86),"",OFFSET('Smelter Reference List'!$D$4,$S86-4,0)&amp;"")</f>
        <v/>
      </c>
      <c r="F86" s="294" t="str">
        <f ca="1">IF(ISERROR($S86),"",OFFSET('Smelter Reference List'!$E$4,$S86-4,0))</f>
        <v/>
      </c>
      <c r="G86" s="294" t="str">
        <f ca="1">IF(C86=$U$4,"Enter smelter details", IF(ISERROR($S86),"",OFFSET('Smelter Reference List'!$F$4,$S86-4,0)))</f>
        <v/>
      </c>
      <c r="H86" s="295" t="str">
        <f ca="1">IF(ISERROR($S86),"",OFFSET('Smelter Reference List'!$G$4,$S86-4,0))</f>
        <v/>
      </c>
      <c r="I86" s="296" t="str">
        <f ca="1">IF(ISERROR($S86),"",OFFSET('Smelter Reference List'!$H$4,$S86-4,0))</f>
        <v/>
      </c>
      <c r="J86" s="296" t="str">
        <f ca="1">IF(ISERROR($S86),"",OFFSET('Smelter Reference List'!$I$4,$S86-4,0))</f>
        <v/>
      </c>
      <c r="K86" s="298"/>
      <c r="L86" s="298"/>
      <c r="M86" s="298"/>
      <c r="N86" s="298"/>
      <c r="O86" s="298"/>
      <c r="P86" s="298"/>
      <c r="Q86" s="299"/>
      <c r="R86" s="227"/>
      <c r="S86" s="228" t="e">
        <f>IF(C86="",NA(),MATCH($B86&amp;$C86,'Smelter Reference List'!$J:$J,0))</f>
        <v>#N/A</v>
      </c>
      <c r="T86" s="229"/>
      <c r="U86" s="229">
        <f t="shared" ca="1" si="2"/>
        <v>0</v>
      </c>
      <c r="V86" s="229"/>
      <c r="W86" s="229"/>
      <c r="Y86" s="223" t="str">
        <f t="shared" si="3"/>
        <v/>
      </c>
    </row>
    <row r="87" spans="1:25" s="223" customFormat="1" ht="20.25">
      <c r="A87" s="293"/>
      <c r="B87" s="294" t="str">
        <f>IF(LEN(A87)=0,"",INDEX('Smelter Reference List'!$A:$A,MATCH($A87,'Smelter Reference List'!$E:$E,0)))</f>
        <v/>
      </c>
      <c r="C87" s="301" t="str">
        <f>IF(LEN(A87)=0,"",INDEX('Smelter Reference List'!$C:$C,MATCH($A87,'Smelter Reference List'!$E:$E,0)))</f>
        <v/>
      </c>
      <c r="D87" s="294" t="str">
        <f ca="1">IF(ISERROR($S87),"",OFFSET('Smelter Reference List'!$C$4,$S87-4,0)&amp;"")</f>
        <v/>
      </c>
      <c r="E87" s="294" t="str">
        <f ca="1">IF(ISERROR($S87),"",OFFSET('Smelter Reference List'!$D$4,$S87-4,0)&amp;"")</f>
        <v/>
      </c>
      <c r="F87" s="294" t="str">
        <f ca="1">IF(ISERROR($S87),"",OFFSET('Smelter Reference List'!$E$4,$S87-4,0))</f>
        <v/>
      </c>
      <c r="G87" s="294" t="str">
        <f ca="1">IF(C87=$U$4,"Enter smelter details", IF(ISERROR($S87),"",OFFSET('Smelter Reference List'!$F$4,$S87-4,0)))</f>
        <v/>
      </c>
      <c r="H87" s="295" t="str">
        <f ca="1">IF(ISERROR($S87),"",OFFSET('Smelter Reference List'!$G$4,$S87-4,0))</f>
        <v/>
      </c>
      <c r="I87" s="296" t="str">
        <f ca="1">IF(ISERROR($S87),"",OFFSET('Smelter Reference List'!$H$4,$S87-4,0))</f>
        <v/>
      </c>
      <c r="J87" s="296" t="str">
        <f ca="1">IF(ISERROR($S87),"",OFFSET('Smelter Reference List'!$I$4,$S87-4,0))</f>
        <v/>
      </c>
      <c r="K87" s="298"/>
      <c r="L87" s="298"/>
      <c r="M87" s="298"/>
      <c r="N87" s="298"/>
      <c r="O87" s="298"/>
      <c r="P87" s="298"/>
      <c r="Q87" s="299"/>
      <c r="R87" s="227"/>
      <c r="S87" s="228" t="e">
        <f>IF(C87="",NA(),MATCH($B87&amp;$C87,'Smelter Reference List'!$J:$J,0))</f>
        <v>#N/A</v>
      </c>
      <c r="T87" s="229"/>
      <c r="U87" s="229">
        <f t="shared" ca="1" si="2"/>
        <v>0</v>
      </c>
      <c r="V87" s="229"/>
      <c r="W87" s="229"/>
      <c r="Y87" s="223" t="str">
        <f t="shared" si="3"/>
        <v/>
      </c>
    </row>
    <row r="88" spans="1:25" s="223" customFormat="1" ht="20.25">
      <c r="A88" s="293"/>
      <c r="B88" s="294" t="str">
        <f>IF(LEN(A88)=0,"",INDEX('Smelter Reference List'!$A:$A,MATCH($A88,'Smelter Reference List'!$E:$E,0)))</f>
        <v/>
      </c>
      <c r="C88" s="301" t="str">
        <f>IF(LEN(A88)=0,"",INDEX('Smelter Reference List'!$C:$C,MATCH($A88,'Smelter Reference List'!$E:$E,0)))</f>
        <v/>
      </c>
      <c r="D88" s="294" t="str">
        <f ca="1">IF(ISERROR($S88),"",OFFSET('Smelter Reference List'!$C$4,$S88-4,0)&amp;"")</f>
        <v/>
      </c>
      <c r="E88" s="294" t="str">
        <f ca="1">IF(ISERROR($S88),"",OFFSET('Smelter Reference List'!$D$4,$S88-4,0)&amp;"")</f>
        <v/>
      </c>
      <c r="F88" s="294" t="str">
        <f ca="1">IF(ISERROR($S88),"",OFFSET('Smelter Reference List'!$E$4,$S88-4,0))</f>
        <v/>
      </c>
      <c r="G88" s="294" t="str">
        <f ca="1">IF(C88=$U$4,"Enter smelter details", IF(ISERROR($S88),"",OFFSET('Smelter Reference List'!$F$4,$S88-4,0)))</f>
        <v/>
      </c>
      <c r="H88" s="295" t="str">
        <f ca="1">IF(ISERROR($S88),"",OFFSET('Smelter Reference List'!$G$4,$S88-4,0))</f>
        <v/>
      </c>
      <c r="I88" s="296" t="str">
        <f ca="1">IF(ISERROR($S88),"",OFFSET('Smelter Reference List'!$H$4,$S88-4,0))</f>
        <v/>
      </c>
      <c r="J88" s="296" t="str">
        <f ca="1">IF(ISERROR($S88),"",OFFSET('Smelter Reference List'!$I$4,$S88-4,0))</f>
        <v/>
      </c>
      <c r="K88" s="298"/>
      <c r="L88" s="298"/>
      <c r="M88" s="298"/>
      <c r="N88" s="298"/>
      <c r="O88" s="298"/>
      <c r="P88" s="298"/>
      <c r="Q88" s="299"/>
      <c r="R88" s="227"/>
      <c r="S88" s="228" t="e">
        <f>IF(C88="",NA(),MATCH($B88&amp;$C88,'Smelter Reference List'!$J:$J,0))</f>
        <v>#N/A</v>
      </c>
      <c r="T88" s="229"/>
      <c r="U88" s="229">
        <f t="shared" ca="1" si="2"/>
        <v>0</v>
      </c>
      <c r="V88" s="229"/>
      <c r="W88" s="229"/>
      <c r="Y88" s="223" t="str">
        <f t="shared" si="3"/>
        <v/>
      </c>
    </row>
    <row r="89" spans="1:25" s="223" customFormat="1" ht="20.25">
      <c r="A89" s="293"/>
      <c r="B89" s="294" t="str">
        <f>IF(LEN(A89)=0,"",INDEX('Smelter Reference List'!$A:$A,MATCH($A89,'Smelter Reference List'!$E:$E,0)))</f>
        <v/>
      </c>
      <c r="C89" s="301" t="str">
        <f>IF(LEN(A89)=0,"",INDEX('Smelter Reference List'!$C:$C,MATCH($A89,'Smelter Reference List'!$E:$E,0)))</f>
        <v/>
      </c>
      <c r="D89" s="294" t="str">
        <f ca="1">IF(ISERROR($S89),"",OFFSET('Smelter Reference List'!$C$4,$S89-4,0)&amp;"")</f>
        <v/>
      </c>
      <c r="E89" s="294" t="str">
        <f ca="1">IF(ISERROR($S89),"",OFFSET('Smelter Reference List'!$D$4,$S89-4,0)&amp;"")</f>
        <v/>
      </c>
      <c r="F89" s="294" t="str">
        <f ca="1">IF(ISERROR($S89),"",OFFSET('Smelter Reference List'!$E$4,$S89-4,0))</f>
        <v/>
      </c>
      <c r="G89" s="294" t="str">
        <f ca="1">IF(C89=$U$4,"Enter smelter details", IF(ISERROR($S89),"",OFFSET('Smelter Reference List'!$F$4,$S89-4,0)))</f>
        <v/>
      </c>
      <c r="H89" s="295" t="str">
        <f ca="1">IF(ISERROR($S89),"",OFFSET('Smelter Reference List'!$G$4,$S89-4,0))</f>
        <v/>
      </c>
      <c r="I89" s="296" t="str">
        <f ca="1">IF(ISERROR($S89),"",OFFSET('Smelter Reference List'!$H$4,$S89-4,0))</f>
        <v/>
      </c>
      <c r="J89" s="296" t="str">
        <f ca="1">IF(ISERROR($S89),"",OFFSET('Smelter Reference List'!$I$4,$S89-4,0))</f>
        <v/>
      </c>
      <c r="K89" s="298"/>
      <c r="L89" s="298"/>
      <c r="M89" s="298"/>
      <c r="N89" s="298"/>
      <c r="O89" s="298"/>
      <c r="P89" s="298"/>
      <c r="Q89" s="299"/>
      <c r="R89" s="227"/>
      <c r="S89" s="228" t="e">
        <f>IF(C89="",NA(),MATCH($B89&amp;$C89,'Smelter Reference List'!$J:$J,0))</f>
        <v>#N/A</v>
      </c>
      <c r="T89" s="229"/>
      <c r="U89" s="229">
        <f t="shared" ca="1" si="2"/>
        <v>0</v>
      </c>
      <c r="V89" s="229"/>
      <c r="W89" s="229"/>
      <c r="Y89" s="223" t="str">
        <f t="shared" si="3"/>
        <v/>
      </c>
    </row>
    <row r="90" spans="1:25" s="223" customFormat="1" ht="20.25">
      <c r="A90" s="293"/>
      <c r="B90" s="294" t="str">
        <f>IF(LEN(A90)=0,"",INDEX('Smelter Reference List'!$A:$A,MATCH($A90,'Smelter Reference List'!$E:$E,0)))</f>
        <v/>
      </c>
      <c r="C90" s="301" t="str">
        <f>IF(LEN(A90)=0,"",INDEX('Smelter Reference List'!$C:$C,MATCH($A90,'Smelter Reference List'!$E:$E,0)))</f>
        <v/>
      </c>
      <c r="D90" s="294" t="str">
        <f ca="1">IF(ISERROR($S90),"",OFFSET('Smelter Reference List'!$C$4,$S90-4,0)&amp;"")</f>
        <v/>
      </c>
      <c r="E90" s="294" t="str">
        <f ca="1">IF(ISERROR($S90),"",OFFSET('Smelter Reference List'!$D$4,$S90-4,0)&amp;"")</f>
        <v/>
      </c>
      <c r="F90" s="294" t="str">
        <f ca="1">IF(ISERROR($S90),"",OFFSET('Smelter Reference List'!$E$4,$S90-4,0))</f>
        <v/>
      </c>
      <c r="G90" s="294" t="str">
        <f ca="1">IF(C90=$U$4,"Enter smelter details", IF(ISERROR($S90),"",OFFSET('Smelter Reference List'!$F$4,$S90-4,0)))</f>
        <v/>
      </c>
      <c r="H90" s="295" t="str">
        <f ca="1">IF(ISERROR($S90),"",OFFSET('Smelter Reference List'!$G$4,$S90-4,0))</f>
        <v/>
      </c>
      <c r="I90" s="296" t="str">
        <f ca="1">IF(ISERROR($S90),"",OFFSET('Smelter Reference List'!$H$4,$S90-4,0))</f>
        <v/>
      </c>
      <c r="J90" s="296" t="str">
        <f ca="1">IF(ISERROR($S90),"",OFFSET('Smelter Reference List'!$I$4,$S90-4,0))</f>
        <v/>
      </c>
      <c r="K90" s="298"/>
      <c r="L90" s="298"/>
      <c r="M90" s="298"/>
      <c r="N90" s="298"/>
      <c r="O90" s="298"/>
      <c r="P90" s="298"/>
      <c r="Q90" s="299"/>
      <c r="R90" s="227"/>
      <c r="S90" s="228" t="e">
        <f>IF(C90="",NA(),MATCH($B90&amp;$C90,'Smelter Reference List'!$J:$J,0))</f>
        <v>#N/A</v>
      </c>
      <c r="T90" s="229"/>
      <c r="U90" s="229">
        <f t="shared" ca="1" si="2"/>
        <v>0</v>
      </c>
      <c r="V90" s="229"/>
      <c r="W90" s="229"/>
      <c r="Y90" s="223" t="str">
        <f t="shared" si="3"/>
        <v/>
      </c>
    </row>
    <row r="91" spans="1:25" s="223" customFormat="1" ht="20.25">
      <c r="A91" s="293"/>
      <c r="B91" s="294" t="str">
        <f>IF(LEN(A91)=0,"",INDEX('Smelter Reference List'!$A:$A,MATCH($A91,'Smelter Reference List'!$E:$E,0)))</f>
        <v/>
      </c>
      <c r="C91" s="301" t="str">
        <f>IF(LEN(A91)=0,"",INDEX('Smelter Reference List'!$C:$C,MATCH($A91,'Smelter Reference List'!$E:$E,0)))</f>
        <v/>
      </c>
      <c r="D91" s="294" t="str">
        <f ca="1">IF(ISERROR($S91),"",OFFSET('Smelter Reference List'!$C$4,$S91-4,0)&amp;"")</f>
        <v/>
      </c>
      <c r="E91" s="294" t="str">
        <f ca="1">IF(ISERROR($S91),"",OFFSET('Smelter Reference List'!$D$4,$S91-4,0)&amp;"")</f>
        <v/>
      </c>
      <c r="F91" s="294" t="str">
        <f ca="1">IF(ISERROR($S91),"",OFFSET('Smelter Reference List'!$E$4,$S91-4,0))</f>
        <v/>
      </c>
      <c r="G91" s="294" t="str">
        <f ca="1">IF(C91=$U$4,"Enter smelter details", IF(ISERROR($S91),"",OFFSET('Smelter Reference List'!$F$4,$S91-4,0)))</f>
        <v/>
      </c>
      <c r="H91" s="295" t="str">
        <f ca="1">IF(ISERROR($S91),"",OFFSET('Smelter Reference List'!$G$4,$S91-4,0))</f>
        <v/>
      </c>
      <c r="I91" s="296" t="str">
        <f ca="1">IF(ISERROR($S91),"",OFFSET('Smelter Reference List'!$H$4,$S91-4,0))</f>
        <v/>
      </c>
      <c r="J91" s="296" t="str">
        <f ca="1">IF(ISERROR($S91),"",OFFSET('Smelter Reference List'!$I$4,$S91-4,0))</f>
        <v/>
      </c>
      <c r="K91" s="298"/>
      <c r="L91" s="298"/>
      <c r="M91" s="298"/>
      <c r="N91" s="298"/>
      <c r="O91" s="298"/>
      <c r="P91" s="298"/>
      <c r="Q91" s="299"/>
      <c r="R91" s="227"/>
      <c r="S91" s="228" t="e">
        <f>IF(C91="",NA(),MATCH($B91&amp;$C91,'Smelter Reference List'!$J:$J,0))</f>
        <v>#N/A</v>
      </c>
      <c r="T91" s="229"/>
      <c r="U91" s="229">
        <f t="shared" ca="1" si="2"/>
        <v>0</v>
      </c>
      <c r="V91" s="229"/>
      <c r="W91" s="229"/>
      <c r="Y91" s="223" t="str">
        <f t="shared" si="3"/>
        <v/>
      </c>
    </row>
    <row r="92" spans="1:25" s="223" customFormat="1" ht="20.25">
      <c r="A92" s="293"/>
      <c r="B92" s="294" t="str">
        <f>IF(LEN(A92)=0,"",INDEX('Smelter Reference List'!$A:$A,MATCH($A92,'Smelter Reference List'!$E:$E,0)))</f>
        <v/>
      </c>
      <c r="C92" s="301" t="str">
        <f>IF(LEN(A92)=0,"",INDEX('Smelter Reference List'!$C:$C,MATCH($A92,'Smelter Reference List'!$E:$E,0)))</f>
        <v/>
      </c>
      <c r="D92" s="294" t="str">
        <f ca="1">IF(ISERROR($S92),"",OFFSET('Smelter Reference List'!$C$4,$S92-4,0)&amp;"")</f>
        <v/>
      </c>
      <c r="E92" s="294" t="str">
        <f ca="1">IF(ISERROR($S92),"",OFFSET('Smelter Reference List'!$D$4,$S92-4,0)&amp;"")</f>
        <v/>
      </c>
      <c r="F92" s="294" t="str">
        <f ca="1">IF(ISERROR($S92),"",OFFSET('Smelter Reference List'!$E$4,$S92-4,0))</f>
        <v/>
      </c>
      <c r="G92" s="294" t="str">
        <f ca="1">IF(C92=$U$4,"Enter smelter details", IF(ISERROR($S92),"",OFFSET('Smelter Reference List'!$F$4,$S92-4,0)))</f>
        <v/>
      </c>
      <c r="H92" s="295" t="str">
        <f ca="1">IF(ISERROR($S92),"",OFFSET('Smelter Reference List'!$G$4,$S92-4,0))</f>
        <v/>
      </c>
      <c r="I92" s="296" t="str">
        <f ca="1">IF(ISERROR($S92),"",OFFSET('Smelter Reference List'!$H$4,$S92-4,0))</f>
        <v/>
      </c>
      <c r="J92" s="296" t="str">
        <f ca="1">IF(ISERROR($S92),"",OFFSET('Smelter Reference List'!$I$4,$S92-4,0))</f>
        <v/>
      </c>
      <c r="K92" s="298"/>
      <c r="L92" s="298"/>
      <c r="M92" s="298"/>
      <c r="N92" s="298"/>
      <c r="O92" s="298"/>
      <c r="P92" s="298"/>
      <c r="Q92" s="299"/>
      <c r="R92" s="227"/>
      <c r="S92" s="228" t="e">
        <f>IF(C92="",NA(),MATCH($B92&amp;$C92,'Smelter Reference List'!$J:$J,0))</f>
        <v>#N/A</v>
      </c>
      <c r="T92" s="229"/>
      <c r="U92" s="229">
        <f t="shared" ca="1" si="2"/>
        <v>0</v>
      </c>
      <c r="V92" s="229"/>
      <c r="W92" s="229"/>
      <c r="Y92" s="223" t="str">
        <f t="shared" si="3"/>
        <v/>
      </c>
    </row>
    <row r="93" spans="1:25" s="223" customFormat="1" ht="20.25">
      <c r="A93" s="293"/>
      <c r="B93" s="294" t="str">
        <f>IF(LEN(A93)=0,"",INDEX('Smelter Reference List'!$A:$A,MATCH($A93,'Smelter Reference List'!$E:$E,0)))</f>
        <v/>
      </c>
      <c r="C93" s="301" t="str">
        <f>IF(LEN(A93)=0,"",INDEX('Smelter Reference List'!$C:$C,MATCH($A93,'Smelter Reference List'!$E:$E,0)))</f>
        <v/>
      </c>
      <c r="D93" s="294" t="str">
        <f ca="1">IF(ISERROR($S93),"",OFFSET('Smelter Reference List'!$C$4,$S93-4,0)&amp;"")</f>
        <v/>
      </c>
      <c r="E93" s="294" t="str">
        <f ca="1">IF(ISERROR($S93),"",OFFSET('Smelter Reference List'!$D$4,$S93-4,0)&amp;"")</f>
        <v/>
      </c>
      <c r="F93" s="294" t="str">
        <f ca="1">IF(ISERROR($S93),"",OFFSET('Smelter Reference List'!$E$4,$S93-4,0))</f>
        <v/>
      </c>
      <c r="G93" s="294" t="str">
        <f ca="1">IF(C93=$U$4,"Enter smelter details", IF(ISERROR($S93),"",OFFSET('Smelter Reference List'!$F$4,$S93-4,0)))</f>
        <v/>
      </c>
      <c r="H93" s="295" t="str">
        <f ca="1">IF(ISERROR($S93),"",OFFSET('Smelter Reference List'!$G$4,$S93-4,0))</f>
        <v/>
      </c>
      <c r="I93" s="296" t="str">
        <f ca="1">IF(ISERROR($S93),"",OFFSET('Smelter Reference List'!$H$4,$S93-4,0))</f>
        <v/>
      </c>
      <c r="J93" s="296" t="str">
        <f ca="1">IF(ISERROR($S93),"",OFFSET('Smelter Reference List'!$I$4,$S93-4,0))</f>
        <v/>
      </c>
      <c r="K93" s="298"/>
      <c r="L93" s="298"/>
      <c r="M93" s="298"/>
      <c r="N93" s="298"/>
      <c r="O93" s="298"/>
      <c r="P93" s="298"/>
      <c r="Q93" s="299"/>
      <c r="R93" s="227"/>
      <c r="S93" s="228" t="e">
        <f>IF(C93="",NA(),MATCH($B93&amp;$C93,'Smelter Reference List'!$J:$J,0))</f>
        <v>#N/A</v>
      </c>
      <c r="T93" s="229"/>
      <c r="U93" s="229">
        <f t="shared" ca="1" si="2"/>
        <v>0</v>
      </c>
      <c r="V93" s="229"/>
      <c r="W93" s="229"/>
      <c r="Y93" s="223" t="str">
        <f t="shared" si="3"/>
        <v/>
      </c>
    </row>
    <row r="94" spans="1:25" s="223" customFormat="1" ht="20.25">
      <c r="A94" s="293"/>
      <c r="B94" s="294" t="str">
        <f>IF(LEN(A94)=0,"",INDEX('Smelter Reference List'!$A:$A,MATCH($A94,'Smelter Reference List'!$E:$E,0)))</f>
        <v/>
      </c>
      <c r="C94" s="301" t="str">
        <f>IF(LEN(A94)=0,"",INDEX('Smelter Reference List'!$C:$C,MATCH($A94,'Smelter Reference List'!$E:$E,0)))</f>
        <v/>
      </c>
      <c r="D94" s="294" t="str">
        <f ca="1">IF(ISERROR($S94),"",OFFSET('Smelter Reference List'!$C$4,$S94-4,0)&amp;"")</f>
        <v/>
      </c>
      <c r="E94" s="294" t="str">
        <f ca="1">IF(ISERROR($S94),"",OFFSET('Smelter Reference List'!$D$4,$S94-4,0)&amp;"")</f>
        <v/>
      </c>
      <c r="F94" s="294" t="str">
        <f ca="1">IF(ISERROR($S94),"",OFFSET('Smelter Reference List'!$E$4,$S94-4,0))</f>
        <v/>
      </c>
      <c r="G94" s="294" t="str">
        <f ca="1">IF(C94=$U$4,"Enter smelter details", IF(ISERROR($S94),"",OFFSET('Smelter Reference List'!$F$4,$S94-4,0)))</f>
        <v/>
      </c>
      <c r="H94" s="295" t="str">
        <f ca="1">IF(ISERROR($S94),"",OFFSET('Smelter Reference List'!$G$4,$S94-4,0))</f>
        <v/>
      </c>
      <c r="I94" s="296" t="str">
        <f ca="1">IF(ISERROR($S94),"",OFFSET('Smelter Reference List'!$H$4,$S94-4,0))</f>
        <v/>
      </c>
      <c r="J94" s="296" t="str">
        <f ca="1">IF(ISERROR($S94),"",OFFSET('Smelter Reference List'!$I$4,$S94-4,0))</f>
        <v/>
      </c>
      <c r="K94" s="298"/>
      <c r="L94" s="298"/>
      <c r="M94" s="298"/>
      <c r="N94" s="298"/>
      <c r="O94" s="298"/>
      <c r="P94" s="298"/>
      <c r="Q94" s="299"/>
      <c r="R94" s="227"/>
      <c r="S94" s="228" t="e">
        <f>IF(C94="",NA(),MATCH($B94&amp;$C94,'Smelter Reference List'!$J:$J,0))</f>
        <v>#N/A</v>
      </c>
      <c r="T94" s="229"/>
      <c r="U94" s="229">
        <f t="shared" ca="1" si="2"/>
        <v>0</v>
      </c>
      <c r="V94" s="229"/>
      <c r="W94" s="229"/>
      <c r="Y94" s="223" t="str">
        <f t="shared" si="3"/>
        <v/>
      </c>
    </row>
    <row r="95" spans="1:25" s="223" customFormat="1" ht="20.25">
      <c r="A95" s="293"/>
      <c r="B95" s="294" t="str">
        <f>IF(LEN(A95)=0,"",INDEX('Smelter Reference List'!$A:$A,MATCH($A95,'Smelter Reference List'!$E:$E,0)))</f>
        <v/>
      </c>
      <c r="C95" s="301" t="str">
        <f>IF(LEN(A95)=0,"",INDEX('Smelter Reference List'!$C:$C,MATCH($A95,'Smelter Reference List'!$E:$E,0)))</f>
        <v/>
      </c>
      <c r="D95" s="294" t="str">
        <f ca="1">IF(ISERROR($S95),"",OFFSET('Smelter Reference List'!$C$4,$S95-4,0)&amp;"")</f>
        <v/>
      </c>
      <c r="E95" s="294" t="str">
        <f ca="1">IF(ISERROR($S95),"",OFFSET('Smelter Reference List'!$D$4,$S95-4,0)&amp;"")</f>
        <v/>
      </c>
      <c r="F95" s="294" t="str">
        <f ca="1">IF(ISERROR($S95),"",OFFSET('Smelter Reference List'!$E$4,$S95-4,0))</f>
        <v/>
      </c>
      <c r="G95" s="294" t="str">
        <f ca="1">IF(C95=$U$4,"Enter smelter details", IF(ISERROR($S95),"",OFFSET('Smelter Reference List'!$F$4,$S95-4,0)))</f>
        <v/>
      </c>
      <c r="H95" s="295" t="str">
        <f ca="1">IF(ISERROR($S95),"",OFFSET('Smelter Reference List'!$G$4,$S95-4,0))</f>
        <v/>
      </c>
      <c r="I95" s="296" t="str">
        <f ca="1">IF(ISERROR($S95),"",OFFSET('Smelter Reference List'!$H$4,$S95-4,0))</f>
        <v/>
      </c>
      <c r="J95" s="296" t="str">
        <f ca="1">IF(ISERROR($S95),"",OFFSET('Smelter Reference List'!$I$4,$S95-4,0))</f>
        <v/>
      </c>
      <c r="K95" s="298"/>
      <c r="L95" s="298"/>
      <c r="M95" s="298"/>
      <c r="N95" s="298"/>
      <c r="O95" s="298"/>
      <c r="P95" s="298"/>
      <c r="Q95" s="299"/>
      <c r="R95" s="227"/>
      <c r="S95" s="228" t="e">
        <f>IF(C95="",NA(),MATCH($B95&amp;$C95,'Smelter Reference List'!$J:$J,0))</f>
        <v>#N/A</v>
      </c>
      <c r="T95" s="229"/>
      <c r="U95" s="229">
        <f t="shared" ca="1" si="2"/>
        <v>0</v>
      </c>
      <c r="V95" s="229"/>
      <c r="W95" s="229"/>
      <c r="Y95" s="223" t="str">
        <f t="shared" si="3"/>
        <v/>
      </c>
    </row>
    <row r="96" spans="1:25" s="223" customFormat="1" ht="20.25">
      <c r="A96" s="293"/>
      <c r="B96" s="294" t="str">
        <f>IF(LEN(A96)=0,"",INDEX('Smelter Reference List'!$A:$A,MATCH($A96,'Smelter Reference List'!$E:$E,0)))</f>
        <v/>
      </c>
      <c r="C96" s="301" t="str">
        <f>IF(LEN(A96)=0,"",INDEX('Smelter Reference List'!$C:$C,MATCH($A96,'Smelter Reference List'!$E:$E,0)))</f>
        <v/>
      </c>
      <c r="D96" s="294" t="str">
        <f ca="1">IF(ISERROR($S96),"",OFFSET('Smelter Reference List'!$C$4,$S96-4,0)&amp;"")</f>
        <v/>
      </c>
      <c r="E96" s="294" t="str">
        <f ca="1">IF(ISERROR($S96),"",OFFSET('Smelter Reference List'!$D$4,$S96-4,0)&amp;"")</f>
        <v/>
      </c>
      <c r="F96" s="294" t="str">
        <f ca="1">IF(ISERROR($S96),"",OFFSET('Smelter Reference List'!$E$4,$S96-4,0))</f>
        <v/>
      </c>
      <c r="G96" s="294" t="str">
        <f ca="1">IF(C96=$U$4,"Enter smelter details", IF(ISERROR($S96),"",OFFSET('Smelter Reference List'!$F$4,$S96-4,0)))</f>
        <v/>
      </c>
      <c r="H96" s="295" t="str">
        <f ca="1">IF(ISERROR($S96),"",OFFSET('Smelter Reference List'!$G$4,$S96-4,0))</f>
        <v/>
      </c>
      <c r="I96" s="296" t="str">
        <f ca="1">IF(ISERROR($S96),"",OFFSET('Smelter Reference List'!$H$4,$S96-4,0))</f>
        <v/>
      </c>
      <c r="J96" s="296" t="str">
        <f ca="1">IF(ISERROR($S96),"",OFFSET('Smelter Reference List'!$I$4,$S96-4,0))</f>
        <v/>
      </c>
      <c r="K96" s="298"/>
      <c r="L96" s="298"/>
      <c r="M96" s="298"/>
      <c r="N96" s="298"/>
      <c r="O96" s="298"/>
      <c r="P96" s="298"/>
      <c r="Q96" s="299"/>
      <c r="R96" s="227"/>
      <c r="S96" s="228" t="e">
        <f>IF(C96="",NA(),MATCH($B96&amp;$C96,'Smelter Reference List'!$J:$J,0))</f>
        <v>#N/A</v>
      </c>
      <c r="T96" s="229"/>
      <c r="U96" s="229">
        <f t="shared" ca="1" si="2"/>
        <v>0</v>
      </c>
      <c r="V96" s="229"/>
      <c r="W96" s="229"/>
      <c r="Y96" s="223" t="str">
        <f t="shared" si="3"/>
        <v/>
      </c>
    </row>
    <row r="97" spans="1:25" s="223" customFormat="1" ht="20.25">
      <c r="A97" s="293"/>
      <c r="B97" s="294" t="str">
        <f>IF(LEN(A97)=0,"",INDEX('Smelter Reference List'!$A:$A,MATCH($A97,'Smelter Reference List'!$E:$E,0)))</f>
        <v/>
      </c>
      <c r="C97" s="301" t="str">
        <f>IF(LEN(A97)=0,"",INDEX('Smelter Reference List'!$C:$C,MATCH($A97,'Smelter Reference List'!$E:$E,0)))</f>
        <v/>
      </c>
      <c r="D97" s="294" t="str">
        <f ca="1">IF(ISERROR($S97),"",OFFSET('Smelter Reference List'!$C$4,$S97-4,0)&amp;"")</f>
        <v/>
      </c>
      <c r="E97" s="294" t="str">
        <f ca="1">IF(ISERROR($S97),"",OFFSET('Smelter Reference List'!$D$4,$S97-4,0)&amp;"")</f>
        <v/>
      </c>
      <c r="F97" s="294" t="str">
        <f ca="1">IF(ISERROR($S97),"",OFFSET('Smelter Reference List'!$E$4,$S97-4,0))</f>
        <v/>
      </c>
      <c r="G97" s="294" t="str">
        <f ca="1">IF(C97=$U$4,"Enter smelter details", IF(ISERROR($S97),"",OFFSET('Smelter Reference List'!$F$4,$S97-4,0)))</f>
        <v/>
      </c>
      <c r="H97" s="295" t="str">
        <f ca="1">IF(ISERROR($S97),"",OFFSET('Smelter Reference List'!$G$4,$S97-4,0))</f>
        <v/>
      </c>
      <c r="I97" s="296" t="str">
        <f ca="1">IF(ISERROR($S97),"",OFFSET('Smelter Reference List'!$H$4,$S97-4,0))</f>
        <v/>
      </c>
      <c r="J97" s="296" t="str">
        <f ca="1">IF(ISERROR($S97),"",OFFSET('Smelter Reference List'!$I$4,$S97-4,0))</f>
        <v/>
      </c>
      <c r="K97" s="298"/>
      <c r="L97" s="298"/>
      <c r="M97" s="298"/>
      <c r="N97" s="298"/>
      <c r="O97" s="298"/>
      <c r="P97" s="298"/>
      <c r="Q97" s="299"/>
      <c r="R97" s="227"/>
      <c r="S97" s="228" t="e">
        <f>IF(C97="",NA(),MATCH($B97&amp;$C97,'Smelter Reference List'!$J:$J,0))</f>
        <v>#N/A</v>
      </c>
      <c r="T97" s="229"/>
      <c r="U97" s="229">
        <f t="shared" ca="1" si="2"/>
        <v>0</v>
      </c>
      <c r="V97" s="229"/>
      <c r="W97" s="229"/>
      <c r="Y97" s="223" t="str">
        <f t="shared" si="3"/>
        <v/>
      </c>
    </row>
    <row r="98" spans="1:25" s="223" customFormat="1" ht="20.25">
      <c r="A98" s="293"/>
      <c r="B98" s="294" t="str">
        <f>IF(LEN(A98)=0,"",INDEX('Smelter Reference List'!$A:$A,MATCH($A98,'Smelter Reference List'!$E:$E,0)))</f>
        <v/>
      </c>
      <c r="C98" s="301" t="str">
        <f>IF(LEN(A98)=0,"",INDEX('Smelter Reference List'!$C:$C,MATCH($A98,'Smelter Reference List'!$E:$E,0)))</f>
        <v/>
      </c>
      <c r="D98" s="294" t="str">
        <f ca="1">IF(ISERROR($S98),"",OFFSET('Smelter Reference List'!$C$4,$S98-4,0)&amp;"")</f>
        <v/>
      </c>
      <c r="E98" s="294" t="str">
        <f ca="1">IF(ISERROR($S98),"",OFFSET('Smelter Reference List'!$D$4,$S98-4,0)&amp;"")</f>
        <v/>
      </c>
      <c r="F98" s="294" t="str">
        <f ca="1">IF(ISERROR($S98),"",OFFSET('Smelter Reference List'!$E$4,$S98-4,0))</f>
        <v/>
      </c>
      <c r="G98" s="294" t="str">
        <f ca="1">IF(C98=$U$4,"Enter smelter details", IF(ISERROR($S98),"",OFFSET('Smelter Reference List'!$F$4,$S98-4,0)))</f>
        <v/>
      </c>
      <c r="H98" s="295" t="str">
        <f ca="1">IF(ISERROR($S98),"",OFFSET('Smelter Reference List'!$G$4,$S98-4,0))</f>
        <v/>
      </c>
      <c r="I98" s="296" t="str">
        <f ca="1">IF(ISERROR($S98),"",OFFSET('Smelter Reference List'!$H$4,$S98-4,0))</f>
        <v/>
      </c>
      <c r="J98" s="296" t="str">
        <f ca="1">IF(ISERROR($S98),"",OFFSET('Smelter Reference List'!$I$4,$S98-4,0))</f>
        <v/>
      </c>
      <c r="K98" s="298"/>
      <c r="L98" s="298"/>
      <c r="M98" s="298"/>
      <c r="N98" s="298"/>
      <c r="O98" s="298"/>
      <c r="P98" s="298"/>
      <c r="Q98" s="299"/>
      <c r="R98" s="227"/>
      <c r="S98" s="228" t="e">
        <f>IF(C98="",NA(),MATCH($B98&amp;$C98,'Smelter Reference List'!$J:$J,0))</f>
        <v>#N/A</v>
      </c>
      <c r="T98" s="229"/>
      <c r="U98" s="229">
        <f t="shared" ca="1" si="2"/>
        <v>0</v>
      </c>
      <c r="V98" s="229"/>
      <c r="W98" s="229"/>
      <c r="Y98" s="223" t="str">
        <f t="shared" si="3"/>
        <v/>
      </c>
    </row>
    <row r="99" spans="1:25" s="223" customFormat="1" ht="20.25">
      <c r="A99" s="293"/>
      <c r="B99" s="294" t="str">
        <f>IF(LEN(A99)=0,"",INDEX('Smelter Reference List'!$A:$A,MATCH($A99,'Smelter Reference List'!$E:$E,0)))</f>
        <v/>
      </c>
      <c r="C99" s="301" t="str">
        <f>IF(LEN(A99)=0,"",INDEX('Smelter Reference List'!$C:$C,MATCH($A99,'Smelter Reference List'!$E:$E,0)))</f>
        <v/>
      </c>
      <c r="D99" s="294" t="str">
        <f ca="1">IF(ISERROR($S99),"",OFFSET('Smelter Reference List'!$C$4,$S99-4,0)&amp;"")</f>
        <v/>
      </c>
      <c r="E99" s="294" t="str">
        <f ca="1">IF(ISERROR($S99),"",OFFSET('Smelter Reference List'!$D$4,$S99-4,0)&amp;"")</f>
        <v/>
      </c>
      <c r="F99" s="294" t="str">
        <f ca="1">IF(ISERROR($S99),"",OFFSET('Smelter Reference List'!$E$4,$S99-4,0))</f>
        <v/>
      </c>
      <c r="G99" s="294" t="str">
        <f ca="1">IF(C99=$U$4,"Enter smelter details", IF(ISERROR($S99),"",OFFSET('Smelter Reference List'!$F$4,$S99-4,0)))</f>
        <v/>
      </c>
      <c r="H99" s="295" t="str">
        <f ca="1">IF(ISERROR($S99),"",OFFSET('Smelter Reference List'!$G$4,$S99-4,0))</f>
        <v/>
      </c>
      <c r="I99" s="296" t="str">
        <f ca="1">IF(ISERROR($S99),"",OFFSET('Smelter Reference List'!$H$4,$S99-4,0))</f>
        <v/>
      </c>
      <c r="J99" s="296" t="str">
        <f ca="1">IF(ISERROR($S99),"",OFFSET('Smelter Reference List'!$I$4,$S99-4,0))</f>
        <v/>
      </c>
      <c r="K99" s="298"/>
      <c r="L99" s="298"/>
      <c r="M99" s="298"/>
      <c r="N99" s="298"/>
      <c r="O99" s="298"/>
      <c r="P99" s="298"/>
      <c r="Q99" s="299"/>
      <c r="R99" s="227"/>
      <c r="S99" s="228" t="e">
        <f>IF(C99="",NA(),MATCH($B99&amp;$C99,'Smelter Reference List'!$J:$J,0))</f>
        <v>#N/A</v>
      </c>
      <c r="T99" s="229"/>
      <c r="U99" s="229">
        <f t="shared" ca="1" si="2"/>
        <v>0</v>
      </c>
      <c r="V99" s="229"/>
      <c r="W99" s="229"/>
      <c r="Y99" s="223" t="str">
        <f t="shared" si="3"/>
        <v/>
      </c>
    </row>
    <row r="100" spans="1:25" s="223" customFormat="1" ht="20.25">
      <c r="A100" s="293"/>
      <c r="B100" s="294" t="str">
        <f>IF(LEN(A100)=0,"",INDEX('Smelter Reference List'!$A:$A,MATCH($A100,'Smelter Reference List'!$E:$E,0)))</f>
        <v/>
      </c>
      <c r="C100" s="301" t="str">
        <f>IF(LEN(A100)=0,"",INDEX('Smelter Reference List'!$C:$C,MATCH($A100,'Smelter Reference List'!$E:$E,0)))</f>
        <v/>
      </c>
      <c r="D100" s="294" t="str">
        <f ca="1">IF(ISERROR($S100),"",OFFSET('Smelter Reference List'!$C$4,$S100-4,0)&amp;"")</f>
        <v/>
      </c>
      <c r="E100" s="294" t="str">
        <f ca="1">IF(ISERROR($S100),"",OFFSET('Smelter Reference List'!$D$4,$S100-4,0)&amp;"")</f>
        <v/>
      </c>
      <c r="F100" s="294" t="str">
        <f ca="1">IF(ISERROR($S100),"",OFFSET('Smelter Reference List'!$E$4,$S100-4,0))</f>
        <v/>
      </c>
      <c r="G100" s="294" t="str">
        <f ca="1">IF(C100=$U$4,"Enter smelter details", IF(ISERROR($S100),"",OFFSET('Smelter Reference List'!$F$4,$S100-4,0)))</f>
        <v/>
      </c>
      <c r="H100" s="295" t="str">
        <f ca="1">IF(ISERROR($S100),"",OFFSET('Smelter Reference List'!$G$4,$S100-4,0))</f>
        <v/>
      </c>
      <c r="I100" s="296" t="str">
        <f ca="1">IF(ISERROR($S100),"",OFFSET('Smelter Reference List'!$H$4,$S100-4,0))</f>
        <v/>
      </c>
      <c r="J100" s="296" t="str">
        <f ca="1">IF(ISERROR($S100),"",OFFSET('Smelter Reference List'!$I$4,$S100-4,0))</f>
        <v/>
      </c>
      <c r="K100" s="298"/>
      <c r="L100" s="298"/>
      <c r="M100" s="298"/>
      <c r="N100" s="298"/>
      <c r="O100" s="298"/>
      <c r="P100" s="298"/>
      <c r="Q100" s="299"/>
      <c r="R100" s="227"/>
      <c r="S100" s="228" t="e">
        <f>IF(C100="",NA(),MATCH($B100&amp;$C100,'Smelter Reference List'!$J:$J,0))</f>
        <v>#N/A</v>
      </c>
      <c r="T100" s="229"/>
      <c r="U100" s="229">
        <f t="shared" ca="1" si="2"/>
        <v>0</v>
      </c>
      <c r="V100" s="229"/>
      <c r="W100" s="229"/>
      <c r="Y100" s="223" t="str">
        <f t="shared" si="3"/>
        <v/>
      </c>
    </row>
    <row r="101" spans="1:25" s="223" customFormat="1" ht="20.25">
      <c r="A101" s="293"/>
      <c r="B101" s="294" t="str">
        <f>IF(LEN(A101)=0,"",INDEX('Smelter Reference List'!$A:$A,MATCH($A101,'Smelter Reference List'!$E:$E,0)))</f>
        <v/>
      </c>
      <c r="C101" s="301" t="str">
        <f>IF(LEN(A101)=0,"",INDEX('Smelter Reference List'!$C:$C,MATCH($A101,'Smelter Reference List'!$E:$E,0)))</f>
        <v/>
      </c>
      <c r="D101" s="294" t="str">
        <f ca="1">IF(ISERROR($S101),"",OFFSET('Smelter Reference List'!$C$4,$S101-4,0)&amp;"")</f>
        <v/>
      </c>
      <c r="E101" s="294" t="str">
        <f ca="1">IF(ISERROR($S101),"",OFFSET('Smelter Reference List'!$D$4,$S101-4,0)&amp;"")</f>
        <v/>
      </c>
      <c r="F101" s="294" t="str">
        <f ca="1">IF(ISERROR($S101),"",OFFSET('Smelter Reference List'!$E$4,$S101-4,0))</f>
        <v/>
      </c>
      <c r="G101" s="294" t="str">
        <f ca="1">IF(C101=$U$4,"Enter smelter details", IF(ISERROR($S101),"",OFFSET('Smelter Reference List'!$F$4,$S101-4,0)))</f>
        <v/>
      </c>
      <c r="H101" s="295" t="str">
        <f ca="1">IF(ISERROR($S101),"",OFFSET('Smelter Reference List'!$G$4,$S101-4,0))</f>
        <v/>
      </c>
      <c r="I101" s="296" t="str">
        <f ca="1">IF(ISERROR($S101),"",OFFSET('Smelter Reference List'!$H$4,$S101-4,0))</f>
        <v/>
      </c>
      <c r="J101" s="296" t="str">
        <f ca="1">IF(ISERROR($S101),"",OFFSET('Smelter Reference List'!$I$4,$S101-4,0))</f>
        <v/>
      </c>
      <c r="K101" s="298"/>
      <c r="L101" s="298"/>
      <c r="M101" s="298"/>
      <c r="N101" s="298"/>
      <c r="O101" s="298"/>
      <c r="P101" s="298"/>
      <c r="Q101" s="299"/>
      <c r="R101" s="227"/>
      <c r="S101" s="228" t="e">
        <f>IF(C101="",NA(),MATCH($B101&amp;$C101,'Smelter Reference List'!$J:$J,0))</f>
        <v>#N/A</v>
      </c>
      <c r="T101" s="229"/>
      <c r="U101" s="229">
        <f t="shared" ca="1" si="2"/>
        <v>0</v>
      </c>
      <c r="V101" s="229"/>
      <c r="W101" s="229"/>
      <c r="Y101" s="223" t="str">
        <f t="shared" si="3"/>
        <v/>
      </c>
    </row>
    <row r="102" spans="1:25" s="223" customFormat="1" ht="20.25">
      <c r="A102" s="293"/>
      <c r="B102" s="294" t="str">
        <f>IF(LEN(A102)=0,"",INDEX('Smelter Reference List'!$A:$A,MATCH($A102,'Smelter Reference List'!$E:$E,0)))</f>
        <v/>
      </c>
      <c r="C102" s="301" t="str">
        <f>IF(LEN(A102)=0,"",INDEX('Smelter Reference List'!$C:$C,MATCH($A102,'Smelter Reference List'!$E:$E,0)))</f>
        <v/>
      </c>
      <c r="D102" s="294" t="str">
        <f ca="1">IF(ISERROR($S102),"",OFFSET('Smelter Reference List'!$C$4,$S102-4,0)&amp;"")</f>
        <v/>
      </c>
      <c r="E102" s="294" t="str">
        <f ca="1">IF(ISERROR($S102),"",OFFSET('Smelter Reference List'!$D$4,$S102-4,0)&amp;"")</f>
        <v/>
      </c>
      <c r="F102" s="294" t="str">
        <f ca="1">IF(ISERROR($S102),"",OFFSET('Smelter Reference List'!$E$4,$S102-4,0))</f>
        <v/>
      </c>
      <c r="G102" s="294" t="str">
        <f ca="1">IF(C102=$U$4,"Enter smelter details", IF(ISERROR($S102),"",OFFSET('Smelter Reference List'!$F$4,$S102-4,0)))</f>
        <v/>
      </c>
      <c r="H102" s="295" t="str">
        <f ca="1">IF(ISERROR($S102),"",OFFSET('Smelter Reference List'!$G$4,$S102-4,0))</f>
        <v/>
      </c>
      <c r="I102" s="296" t="str">
        <f ca="1">IF(ISERROR($S102),"",OFFSET('Smelter Reference List'!$H$4,$S102-4,0))</f>
        <v/>
      </c>
      <c r="J102" s="296" t="str">
        <f ca="1">IF(ISERROR($S102),"",OFFSET('Smelter Reference List'!$I$4,$S102-4,0))</f>
        <v/>
      </c>
      <c r="K102" s="298"/>
      <c r="L102" s="298"/>
      <c r="M102" s="298"/>
      <c r="N102" s="298"/>
      <c r="O102" s="298"/>
      <c r="P102" s="298"/>
      <c r="Q102" s="299"/>
      <c r="R102" s="227"/>
      <c r="S102" s="228" t="e">
        <f>IF(C102="",NA(),MATCH($B102&amp;$C102,'Smelter Reference List'!$J:$J,0))</f>
        <v>#N/A</v>
      </c>
      <c r="T102" s="229"/>
      <c r="U102" s="229">
        <f t="shared" ca="1" si="2"/>
        <v>0</v>
      </c>
      <c r="V102" s="229"/>
      <c r="W102" s="229"/>
      <c r="Y102" s="223" t="str">
        <f t="shared" si="3"/>
        <v/>
      </c>
    </row>
    <row r="103" spans="1:25" s="223" customFormat="1" ht="20.25">
      <c r="A103" s="293"/>
      <c r="B103" s="294" t="str">
        <f>IF(LEN(A103)=0,"",INDEX('Smelter Reference List'!$A:$A,MATCH($A103,'Smelter Reference List'!$E:$E,0)))</f>
        <v/>
      </c>
      <c r="C103" s="301" t="str">
        <f>IF(LEN(A103)=0,"",INDEX('Smelter Reference List'!$C:$C,MATCH($A103,'Smelter Reference List'!$E:$E,0)))</f>
        <v/>
      </c>
      <c r="D103" s="294" t="str">
        <f ca="1">IF(ISERROR($S103),"",OFFSET('Smelter Reference List'!$C$4,$S103-4,0)&amp;"")</f>
        <v/>
      </c>
      <c r="E103" s="294" t="str">
        <f ca="1">IF(ISERROR($S103),"",OFFSET('Smelter Reference List'!$D$4,$S103-4,0)&amp;"")</f>
        <v/>
      </c>
      <c r="F103" s="294" t="str">
        <f ca="1">IF(ISERROR($S103),"",OFFSET('Smelter Reference List'!$E$4,$S103-4,0))</f>
        <v/>
      </c>
      <c r="G103" s="294" t="str">
        <f ca="1">IF(C103=$U$4,"Enter smelter details", IF(ISERROR($S103),"",OFFSET('Smelter Reference List'!$F$4,$S103-4,0)))</f>
        <v/>
      </c>
      <c r="H103" s="295" t="str">
        <f ca="1">IF(ISERROR($S103),"",OFFSET('Smelter Reference List'!$G$4,$S103-4,0))</f>
        <v/>
      </c>
      <c r="I103" s="296" t="str">
        <f ca="1">IF(ISERROR($S103),"",OFFSET('Smelter Reference List'!$H$4,$S103-4,0))</f>
        <v/>
      </c>
      <c r="J103" s="296" t="str">
        <f ca="1">IF(ISERROR($S103),"",OFFSET('Smelter Reference List'!$I$4,$S103-4,0))</f>
        <v/>
      </c>
      <c r="K103" s="298"/>
      <c r="L103" s="298"/>
      <c r="M103" s="298"/>
      <c r="N103" s="298"/>
      <c r="O103" s="298"/>
      <c r="P103" s="298"/>
      <c r="Q103" s="299"/>
      <c r="R103" s="227"/>
      <c r="S103" s="228" t="e">
        <f>IF(C103="",NA(),MATCH($B103&amp;$C103,'Smelter Reference List'!$J:$J,0))</f>
        <v>#N/A</v>
      </c>
      <c r="T103" s="229"/>
      <c r="U103" s="229">
        <f t="shared" ca="1" si="2"/>
        <v>0</v>
      </c>
      <c r="V103" s="229"/>
      <c r="W103" s="229"/>
      <c r="Y103" s="223" t="str">
        <f t="shared" si="3"/>
        <v/>
      </c>
    </row>
    <row r="104" spans="1:25" s="223" customFormat="1" ht="20.25">
      <c r="A104" s="293"/>
      <c r="B104" s="294" t="str">
        <f>IF(LEN(A104)=0,"",INDEX('Smelter Reference List'!$A:$A,MATCH($A104,'Smelter Reference List'!$E:$E,0)))</f>
        <v/>
      </c>
      <c r="C104" s="301" t="str">
        <f>IF(LEN(A104)=0,"",INDEX('Smelter Reference List'!$C:$C,MATCH($A104,'Smelter Reference List'!$E:$E,0)))</f>
        <v/>
      </c>
      <c r="D104" s="294" t="str">
        <f ca="1">IF(ISERROR($S104),"",OFFSET('Smelter Reference List'!$C$4,$S104-4,0)&amp;"")</f>
        <v/>
      </c>
      <c r="E104" s="294" t="str">
        <f ca="1">IF(ISERROR($S104),"",OFFSET('Smelter Reference List'!$D$4,$S104-4,0)&amp;"")</f>
        <v/>
      </c>
      <c r="F104" s="294" t="str">
        <f ca="1">IF(ISERROR($S104),"",OFFSET('Smelter Reference List'!$E$4,$S104-4,0))</f>
        <v/>
      </c>
      <c r="G104" s="294" t="str">
        <f ca="1">IF(C104=$U$4,"Enter smelter details", IF(ISERROR($S104),"",OFFSET('Smelter Reference List'!$F$4,$S104-4,0)))</f>
        <v/>
      </c>
      <c r="H104" s="295" t="str">
        <f ca="1">IF(ISERROR($S104),"",OFFSET('Smelter Reference List'!$G$4,$S104-4,0))</f>
        <v/>
      </c>
      <c r="I104" s="296" t="str">
        <f ca="1">IF(ISERROR($S104),"",OFFSET('Smelter Reference List'!$H$4,$S104-4,0))</f>
        <v/>
      </c>
      <c r="J104" s="296" t="str">
        <f ca="1">IF(ISERROR($S104),"",OFFSET('Smelter Reference List'!$I$4,$S104-4,0))</f>
        <v/>
      </c>
      <c r="K104" s="298"/>
      <c r="L104" s="298"/>
      <c r="M104" s="298"/>
      <c r="N104" s="298"/>
      <c r="O104" s="298"/>
      <c r="P104" s="298"/>
      <c r="Q104" s="299"/>
      <c r="R104" s="227"/>
      <c r="S104" s="228" t="e">
        <f>IF(C104="",NA(),MATCH($B104&amp;$C104,'Smelter Reference List'!$J:$J,0))</f>
        <v>#N/A</v>
      </c>
      <c r="T104" s="229"/>
      <c r="U104" s="229">
        <f t="shared" ca="1" si="2"/>
        <v>0</v>
      </c>
      <c r="V104" s="229"/>
      <c r="W104" s="229"/>
      <c r="Y104" s="223" t="str">
        <f t="shared" si="3"/>
        <v/>
      </c>
    </row>
    <row r="105" spans="1:25" s="223" customFormat="1" ht="20.25">
      <c r="A105" s="293"/>
      <c r="B105" s="294" t="str">
        <f>IF(LEN(A105)=0,"",INDEX('Smelter Reference List'!$A:$A,MATCH($A105,'Smelter Reference List'!$E:$E,0)))</f>
        <v/>
      </c>
      <c r="C105" s="301" t="str">
        <f>IF(LEN(A105)=0,"",INDEX('Smelter Reference List'!$C:$C,MATCH($A105,'Smelter Reference List'!$E:$E,0)))</f>
        <v/>
      </c>
      <c r="D105" s="294" t="str">
        <f ca="1">IF(ISERROR($S105),"",OFFSET('Smelter Reference List'!$C$4,$S105-4,0)&amp;"")</f>
        <v/>
      </c>
      <c r="E105" s="294" t="str">
        <f ca="1">IF(ISERROR($S105),"",OFFSET('Smelter Reference List'!$D$4,$S105-4,0)&amp;"")</f>
        <v/>
      </c>
      <c r="F105" s="294" t="str">
        <f ca="1">IF(ISERROR($S105),"",OFFSET('Smelter Reference List'!$E$4,$S105-4,0))</f>
        <v/>
      </c>
      <c r="G105" s="294" t="str">
        <f ca="1">IF(C105=$U$4,"Enter smelter details", IF(ISERROR($S105),"",OFFSET('Smelter Reference List'!$F$4,$S105-4,0)))</f>
        <v/>
      </c>
      <c r="H105" s="295" t="str">
        <f ca="1">IF(ISERROR($S105),"",OFFSET('Smelter Reference List'!$G$4,$S105-4,0))</f>
        <v/>
      </c>
      <c r="I105" s="296" t="str">
        <f ca="1">IF(ISERROR($S105),"",OFFSET('Smelter Reference List'!$H$4,$S105-4,0))</f>
        <v/>
      </c>
      <c r="J105" s="296" t="str">
        <f ca="1">IF(ISERROR($S105),"",OFFSET('Smelter Reference List'!$I$4,$S105-4,0))</f>
        <v/>
      </c>
      <c r="K105" s="298"/>
      <c r="L105" s="298"/>
      <c r="M105" s="298"/>
      <c r="N105" s="298"/>
      <c r="O105" s="298"/>
      <c r="P105" s="298"/>
      <c r="Q105" s="299"/>
      <c r="R105" s="227"/>
      <c r="S105" s="228" t="e">
        <f>IF(C105="",NA(),MATCH($B105&amp;$C105,'Smelter Reference List'!$J:$J,0))</f>
        <v>#N/A</v>
      </c>
      <c r="T105" s="229"/>
      <c r="U105" s="229">
        <f t="shared" ca="1" si="2"/>
        <v>0</v>
      </c>
      <c r="V105" s="229"/>
      <c r="W105" s="229"/>
      <c r="Y105" s="223" t="str">
        <f t="shared" si="3"/>
        <v/>
      </c>
    </row>
    <row r="106" spans="1:25" s="223" customFormat="1" ht="20.25">
      <c r="A106" s="293"/>
      <c r="B106" s="294" t="str">
        <f>IF(LEN(A106)=0,"",INDEX('Smelter Reference List'!$A:$A,MATCH($A106,'Smelter Reference List'!$E:$E,0)))</f>
        <v/>
      </c>
      <c r="C106" s="301" t="str">
        <f>IF(LEN(A106)=0,"",INDEX('Smelter Reference List'!$C:$C,MATCH($A106,'Smelter Reference List'!$E:$E,0)))</f>
        <v/>
      </c>
      <c r="D106" s="294" t="str">
        <f ca="1">IF(ISERROR($S106),"",OFFSET('Smelter Reference List'!$C$4,$S106-4,0)&amp;"")</f>
        <v/>
      </c>
      <c r="E106" s="294" t="str">
        <f ca="1">IF(ISERROR($S106),"",OFFSET('Smelter Reference List'!$D$4,$S106-4,0)&amp;"")</f>
        <v/>
      </c>
      <c r="F106" s="294" t="str">
        <f ca="1">IF(ISERROR($S106),"",OFFSET('Smelter Reference List'!$E$4,$S106-4,0))</f>
        <v/>
      </c>
      <c r="G106" s="294" t="str">
        <f ca="1">IF(C106=$U$4,"Enter smelter details", IF(ISERROR($S106),"",OFFSET('Smelter Reference List'!$F$4,$S106-4,0)))</f>
        <v/>
      </c>
      <c r="H106" s="295" t="str">
        <f ca="1">IF(ISERROR($S106),"",OFFSET('Smelter Reference List'!$G$4,$S106-4,0))</f>
        <v/>
      </c>
      <c r="I106" s="296" t="str">
        <f ca="1">IF(ISERROR($S106),"",OFFSET('Smelter Reference List'!$H$4,$S106-4,0))</f>
        <v/>
      </c>
      <c r="J106" s="296" t="str">
        <f ca="1">IF(ISERROR($S106),"",OFFSET('Smelter Reference List'!$I$4,$S106-4,0))</f>
        <v/>
      </c>
      <c r="K106" s="298"/>
      <c r="L106" s="298"/>
      <c r="M106" s="298"/>
      <c r="N106" s="298"/>
      <c r="O106" s="298"/>
      <c r="P106" s="298"/>
      <c r="Q106" s="299"/>
      <c r="R106" s="227"/>
      <c r="S106" s="228" t="e">
        <f>IF(C106="",NA(),MATCH($B106&amp;$C106,'Smelter Reference List'!$J:$J,0))</f>
        <v>#N/A</v>
      </c>
      <c r="T106" s="229"/>
      <c r="U106" s="229">
        <f t="shared" ca="1" si="2"/>
        <v>0</v>
      </c>
      <c r="V106" s="229"/>
      <c r="W106" s="229"/>
      <c r="Y106" s="223" t="str">
        <f t="shared" si="3"/>
        <v/>
      </c>
    </row>
    <row r="107" spans="1:25" s="223" customFormat="1" ht="20.25">
      <c r="A107" s="293"/>
      <c r="B107" s="294" t="str">
        <f>IF(LEN(A107)=0,"",INDEX('Smelter Reference List'!$A:$A,MATCH($A107,'Smelter Reference List'!$E:$E,0)))</f>
        <v/>
      </c>
      <c r="C107" s="301" t="str">
        <f>IF(LEN(A107)=0,"",INDEX('Smelter Reference List'!$C:$C,MATCH($A107,'Smelter Reference List'!$E:$E,0)))</f>
        <v/>
      </c>
      <c r="D107" s="294" t="str">
        <f ca="1">IF(ISERROR($S107),"",OFFSET('Smelter Reference List'!$C$4,$S107-4,0)&amp;"")</f>
        <v/>
      </c>
      <c r="E107" s="294" t="str">
        <f ca="1">IF(ISERROR($S107),"",OFFSET('Smelter Reference List'!$D$4,$S107-4,0)&amp;"")</f>
        <v/>
      </c>
      <c r="F107" s="294" t="str">
        <f ca="1">IF(ISERROR($S107),"",OFFSET('Smelter Reference List'!$E$4,$S107-4,0))</f>
        <v/>
      </c>
      <c r="G107" s="294" t="str">
        <f ca="1">IF(C107=$U$4,"Enter smelter details", IF(ISERROR($S107),"",OFFSET('Smelter Reference List'!$F$4,$S107-4,0)))</f>
        <v/>
      </c>
      <c r="H107" s="295" t="str">
        <f ca="1">IF(ISERROR($S107),"",OFFSET('Smelter Reference List'!$G$4,$S107-4,0))</f>
        <v/>
      </c>
      <c r="I107" s="296" t="str">
        <f ca="1">IF(ISERROR($S107),"",OFFSET('Smelter Reference List'!$H$4,$S107-4,0))</f>
        <v/>
      </c>
      <c r="J107" s="296" t="str">
        <f ca="1">IF(ISERROR($S107),"",OFFSET('Smelter Reference List'!$I$4,$S107-4,0))</f>
        <v/>
      </c>
      <c r="K107" s="298"/>
      <c r="L107" s="298"/>
      <c r="M107" s="298"/>
      <c r="N107" s="298"/>
      <c r="O107" s="298"/>
      <c r="P107" s="298"/>
      <c r="Q107" s="299"/>
      <c r="R107" s="227"/>
      <c r="S107" s="228" t="e">
        <f>IF(C107="",NA(),MATCH($B107&amp;$C107,'Smelter Reference List'!$J:$J,0))</f>
        <v>#N/A</v>
      </c>
      <c r="T107" s="229"/>
      <c r="U107" s="229">
        <f t="shared" ca="1" si="2"/>
        <v>0</v>
      </c>
      <c r="V107" s="229"/>
      <c r="W107" s="229"/>
      <c r="Y107" s="223" t="str">
        <f t="shared" si="3"/>
        <v/>
      </c>
    </row>
    <row r="108" spans="1:25" s="223" customFormat="1" ht="20.25">
      <c r="A108" s="293"/>
      <c r="B108" s="294" t="str">
        <f>IF(LEN(A108)=0,"",INDEX('Smelter Reference List'!$A:$A,MATCH($A108,'Smelter Reference List'!$E:$E,0)))</f>
        <v/>
      </c>
      <c r="C108" s="301" t="str">
        <f>IF(LEN(A108)=0,"",INDEX('Smelter Reference List'!$C:$C,MATCH($A108,'Smelter Reference List'!$E:$E,0)))</f>
        <v/>
      </c>
      <c r="D108" s="294" t="str">
        <f ca="1">IF(ISERROR($S108),"",OFFSET('Smelter Reference List'!$C$4,$S108-4,0)&amp;"")</f>
        <v/>
      </c>
      <c r="E108" s="294" t="str">
        <f ca="1">IF(ISERROR($S108),"",OFFSET('Smelter Reference List'!$D$4,$S108-4,0)&amp;"")</f>
        <v/>
      </c>
      <c r="F108" s="294" t="str">
        <f ca="1">IF(ISERROR($S108),"",OFFSET('Smelter Reference List'!$E$4,$S108-4,0))</f>
        <v/>
      </c>
      <c r="G108" s="294" t="str">
        <f ca="1">IF(C108=$U$4,"Enter smelter details", IF(ISERROR($S108),"",OFFSET('Smelter Reference List'!$F$4,$S108-4,0)))</f>
        <v/>
      </c>
      <c r="H108" s="295" t="str">
        <f ca="1">IF(ISERROR($S108),"",OFFSET('Smelter Reference List'!$G$4,$S108-4,0))</f>
        <v/>
      </c>
      <c r="I108" s="296" t="str">
        <f ca="1">IF(ISERROR($S108),"",OFFSET('Smelter Reference List'!$H$4,$S108-4,0))</f>
        <v/>
      </c>
      <c r="J108" s="296" t="str">
        <f ca="1">IF(ISERROR($S108),"",OFFSET('Smelter Reference List'!$I$4,$S108-4,0))</f>
        <v/>
      </c>
      <c r="K108" s="298"/>
      <c r="L108" s="298"/>
      <c r="M108" s="298"/>
      <c r="N108" s="298"/>
      <c r="O108" s="298"/>
      <c r="P108" s="298"/>
      <c r="Q108" s="299"/>
      <c r="R108" s="227"/>
      <c r="S108" s="228" t="e">
        <f>IF(C108="",NA(),MATCH($B108&amp;$C108,'Smelter Reference List'!$J:$J,0))</f>
        <v>#N/A</v>
      </c>
      <c r="T108" s="229"/>
      <c r="U108" s="229">
        <f t="shared" ca="1" si="2"/>
        <v>0</v>
      </c>
      <c r="V108" s="229"/>
      <c r="W108" s="229"/>
      <c r="Y108" s="223" t="str">
        <f t="shared" si="3"/>
        <v/>
      </c>
    </row>
    <row r="109" spans="1:25" s="223" customFormat="1" ht="20.25">
      <c r="A109" s="293"/>
      <c r="B109" s="294" t="str">
        <f>IF(LEN(A109)=0,"",INDEX('Smelter Reference List'!$A:$A,MATCH($A109,'Smelter Reference List'!$E:$E,0)))</f>
        <v/>
      </c>
      <c r="C109" s="301" t="str">
        <f>IF(LEN(A109)=0,"",INDEX('Smelter Reference List'!$C:$C,MATCH($A109,'Smelter Reference List'!$E:$E,0)))</f>
        <v/>
      </c>
      <c r="D109" s="294" t="str">
        <f ca="1">IF(ISERROR($S109),"",OFFSET('Smelter Reference List'!$C$4,$S109-4,0)&amp;"")</f>
        <v/>
      </c>
      <c r="E109" s="294" t="str">
        <f ca="1">IF(ISERROR($S109),"",OFFSET('Smelter Reference List'!$D$4,$S109-4,0)&amp;"")</f>
        <v/>
      </c>
      <c r="F109" s="294" t="str">
        <f ca="1">IF(ISERROR($S109),"",OFFSET('Smelter Reference List'!$E$4,$S109-4,0))</f>
        <v/>
      </c>
      <c r="G109" s="294" t="str">
        <f ca="1">IF(C109=$U$4,"Enter smelter details", IF(ISERROR($S109),"",OFFSET('Smelter Reference List'!$F$4,$S109-4,0)))</f>
        <v/>
      </c>
      <c r="H109" s="295" t="str">
        <f ca="1">IF(ISERROR($S109),"",OFFSET('Smelter Reference List'!$G$4,$S109-4,0))</f>
        <v/>
      </c>
      <c r="I109" s="296" t="str">
        <f ca="1">IF(ISERROR($S109),"",OFFSET('Smelter Reference List'!$H$4,$S109-4,0))</f>
        <v/>
      </c>
      <c r="J109" s="296" t="str">
        <f ca="1">IF(ISERROR($S109),"",OFFSET('Smelter Reference List'!$I$4,$S109-4,0))</f>
        <v/>
      </c>
      <c r="K109" s="298"/>
      <c r="L109" s="298"/>
      <c r="M109" s="298"/>
      <c r="N109" s="298"/>
      <c r="O109" s="298"/>
      <c r="P109" s="298"/>
      <c r="Q109" s="299"/>
      <c r="R109" s="227"/>
      <c r="S109" s="228" t="e">
        <f>IF(C109="",NA(),MATCH($B109&amp;$C109,'Smelter Reference List'!$J:$J,0))</f>
        <v>#N/A</v>
      </c>
      <c r="T109" s="229"/>
      <c r="U109" s="229">
        <f t="shared" ca="1" si="2"/>
        <v>0</v>
      </c>
      <c r="V109" s="229"/>
      <c r="W109" s="229"/>
      <c r="Y109" s="223" t="str">
        <f t="shared" si="3"/>
        <v/>
      </c>
    </row>
    <row r="110" spans="1:25" s="223" customFormat="1" ht="20.25">
      <c r="A110" s="293"/>
      <c r="B110" s="294" t="str">
        <f>IF(LEN(A110)=0,"",INDEX('Smelter Reference List'!$A:$A,MATCH($A110,'Smelter Reference List'!$E:$E,0)))</f>
        <v/>
      </c>
      <c r="C110" s="301" t="str">
        <f>IF(LEN(A110)=0,"",INDEX('Smelter Reference List'!$C:$C,MATCH($A110,'Smelter Reference List'!$E:$E,0)))</f>
        <v/>
      </c>
      <c r="D110" s="294" t="str">
        <f ca="1">IF(ISERROR($S110),"",OFFSET('Smelter Reference List'!$C$4,$S110-4,0)&amp;"")</f>
        <v/>
      </c>
      <c r="E110" s="294" t="str">
        <f ca="1">IF(ISERROR($S110),"",OFFSET('Smelter Reference List'!$D$4,$S110-4,0)&amp;"")</f>
        <v/>
      </c>
      <c r="F110" s="294" t="str">
        <f ca="1">IF(ISERROR($S110),"",OFFSET('Smelter Reference List'!$E$4,$S110-4,0))</f>
        <v/>
      </c>
      <c r="G110" s="294" t="str">
        <f ca="1">IF(C110=$U$4,"Enter smelter details", IF(ISERROR($S110),"",OFFSET('Smelter Reference List'!$F$4,$S110-4,0)))</f>
        <v/>
      </c>
      <c r="H110" s="295" t="str">
        <f ca="1">IF(ISERROR($S110),"",OFFSET('Smelter Reference List'!$G$4,$S110-4,0))</f>
        <v/>
      </c>
      <c r="I110" s="296" t="str">
        <f ca="1">IF(ISERROR($S110),"",OFFSET('Smelter Reference List'!$H$4,$S110-4,0))</f>
        <v/>
      </c>
      <c r="J110" s="296" t="str">
        <f ca="1">IF(ISERROR($S110),"",OFFSET('Smelter Reference List'!$I$4,$S110-4,0))</f>
        <v/>
      </c>
      <c r="K110" s="298"/>
      <c r="L110" s="298"/>
      <c r="M110" s="298"/>
      <c r="N110" s="298"/>
      <c r="O110" s="298"/>
      <c r="P110" s="298"/>
      <c r="Q110" s="299"/>
      <c r="R110" s="227"/>
      <c r="S110" s="228" t="e">
        <f>IF(C110="",NA(),MATCH($B110&amp;$C110,'Smelter Reference List'!$J:$J,0))</f>
        <v>#N/A</v>
      </c>
      <c r="T110" s="229"/>
      <c r="U110" s="229">
        <f t="shared" ca="1" si="2"/>
        <v>0</v>
      </c>
      <c r="V110" s="229"/>
      <c r="W110" s="229"/>
      <c r="Y110" s="223" t="str">
        <f t="shared" si="3"/>
        <v/>
      </c>
    </row>
    <row r="111" spans="1:25" s="223" customFormat="1" ht="20.25">
      <c r="A111" s="293"/>
      <c r="B111" s="294" t="str">
        <f>IF(LEN(A111)=0,"",INDEX('Smelter Reference List'!$A:$A,MATCH($A111,'Smelter Reference List'!$E:$E,0)))</f>
        <v/>
      </c>
      <c r="C111" s="301" t="str">
        <f>IF(LEN(A111)=0,"",INDEX('Smelter Reference List'!$C:$C,MATCH($A111,'Smelter Reference List'!$E:$E,0)))</f>
        <v/>
      </c>
      <c r="D111" s="294" t="str">
        <f ca="1">IF(ISERROR($S111),"",OFFSET('Smelter Reference List'!$C$4,$S111-4,0)&amp;"")</f>
        <v/>
      </c>
      <c r="E111" s="294" t="str">
        <f ca="1">IF(ISERROR($S111),"",OFFSET('Smelter Reference List'!$D$4,$S111-4,0)&amp;"")</f>
        <v/>
      </c>
      <c r="F111" s="294" t="str">
        <f ca="1">IF(ISERROR($S111),"",OFFSET('Smelter Reference List'!$E$4,$S111-4,0))</f>
        <v/>
      </c>
      <c r="G111" s="294" t="str">
        <f ca="1">IF(C111=$U$4,"Enter smelter details", IF(ISERROR($S111),"",OFFSET('Smelter Reference List'!$F$4,$S111-4,0)))</f>
        <v/>
      </c>
      <c r="H111" s="295" t="str">
        <f ca="1">IF(ISERROR($S111),"",OFFSET('Smelter Reference List'!$G$4,$S111-4,0))</f>
        <v/>
      </c>
      <c r="I111" s="296" t="str">
        <f ca="1">IF(ISERROR($S111),"",OFFSET('Smelter Reference List'!$H$4,$S111-4,0))</f>
        <v/>
      </c>
      <c r="J111" s="296" t="str">
        <f ca="1">IF(ISERROR($S111),"",OFFSET('Smelter Reference List'!$I$4,$S111-4,0))</f>
        <v/>
      </c>
      <c r="K111" s="298"/>
      <c r="L111" s="298"/>
      <c r="M111" s="298"/>
      <c r="N111" s="298"/>
      <c r="O111" s="298"/>
      <c r="P111" s="298"/>
      <c r="Q111" s="299"/>
      <c r="R111" s="227"/>
      <c r="S111" s="228" t="e">
        <f>IF(C111="",NA(),MATCH($B111&amp;$C111,'Smelter Reference List'!$J:$J,0))</f>
        <v>#N/A</v>
      </c>
      <c r="T111" s="229"/>
      <c r="U111" s="229">
        <f t="shared" ca="1" si="2"/>
        <v>0</v>
      </c>
      <c r="V111" s="229"/>
      <c r="W111" s="229"/>
      <c r="Y111" s="223" t="str">
        <f t="shared" si="3"/>
        <v/>
      </c>
    </row>
    <row r="112" spans="1:25" s="223" customFormat="1" ht="20.25">
      <c r="A112" s="293"/>
      <c r="B112" s="294" t="str">
        <f>IF(LEN(A112)=0,"",INDEX('Smelter Reference List'!$A:$A,MATCH($A112,'Smelter Reference List'!$E:$E,0)))</f>
        <v/>
      </c>
      <c r="C112" s="301" t="str">
        <f>IF(LEN(A112)=0,"",INDEX('Smelter Reference List'!$C:$C,MATCH($A112,'Smelter Reference List'!$E:$E,0)))</f>
        <v/>
      </c>
      <c r="D112" s="294" t="str">
        <f ca="1">IF(ISERROR($S112),"",OFFSET('Smelter Reference List'!$C$4,$S112-4,0)&amp;"")</f>
        <v/>
      </c>
      <c r="E112" s="294" t="str">
        <f ca="1">IF(ISERROR($S112),"",OFFSET('Smelter Reference List'!$D$4,$S112-4,0)&amp;"")</f>
        <v/>
      </c>
      <c r="F112" s="294" t="str">
        <f ca="1">IF(ISERROR($S112),"",OFFSET('Smelter Reference List'!$E$4,$S112-4,0))</f>
        <v/>
      </c>
      <c r="G112" s="294" t="str">
        <f ca="1">IF(C112=$U$4,"Enter smelter details", IF(ISERROR($S112),"",OFFSET('Smelter Reference List'!$F$4,$S112-4,0)))</f>
        <v/>
      </c>
      <c r="H112" s="295" t="str">
        <f ca="1">IF(ISERROR($S112),"",OFFSET('Smelter Reference List'!$G$4,$S112-4,0))</f>
        <v/>
      </c>
      <c r="I112" s="296" t="str">
        <f ca="1">IF(ISERROR($S112),"",OFFSET('Smelter Reference List'!$H$4,$S112-4,0))</f>
        <v/>
      </c>
      <c r="J112" s="296" t="str">
        <f ca="1">IF(ISERROR($S112),"",OFFSET('Smelter Reference List'!$I$4,$S112-4,0))</f>
        <v/>
      </c>
      <c r="K112" s="298"/>
      <c r="L112" s="298"/>
      <c r="M112" s="298"/>
      <c r="N112" s="298"/>
      <c r="O112" s="298"/>
      <c r="P112" s="298"/>
      <c r="Q112" s="299"/>
      <c r="R112" s="227"/>
      <c r="S112" s="228" t="e">
        <f>IF(C112="",NA(),MATCH($B112&amp;$C112,'Smelter Reference List'!$J:$J,0))</f>
        <v>#N/A</v>
      </c>
      <c r="T112" s="229"/>
      <c r="U112" s="229">
        <f t="shared" ca="1" si="2"/>
        <v>0</v>
      </c>
      <c r="V112" s="229"/>
      <c r="W112" s="229"/>
      <c r="Y112" s="223" t="str">
        <f t="shared" si="3"/>
        <v/>
      </c>
    </row>
    <row r="113" spans="1:25" s="223" customFormat="1" ht="20.25">
      <c r="A113" s="293"/>
      <c r="B113" s="294" t="str">
        <f>IF(LEN(A113)=0,"",INDEX('Smelter Reference List'!$A:$A,MATCH($A113,'Smelter Reference List'!$E:$E,0)))</f>
        <v/>
      </c>
      <c r="C113" s="301" t="str">
        <f>IF(LEN(A113)=0,"",INDEX('Smelter Reference List'!$C:$C,MATCH($A113,'Smelter Reference List'!$E:$E,0)))</f>
        <v/>
      </c>
      <c r="D113" s="294" t="str">
        <f ca="1">IF(ISERROR($S113),"",OFFSET('Smelter Reference List'!$C$4,$S113-4,0)&amp;"")</f>
        <v/>
      </c>
      <c r="E113" s="294" t="str">
        <f ca="1">IF(ISERROR($S113),"",OFFSET('Smelter Reference List'!$D$4,$S113-4,0)&amp;"")</f>
        <v/>
      </c>
      <c r="F113" s="294" t="str">
        <f ca="1">IF(ISERROR($S113),"",OFFSET('Smelter Reference List'!$E$4,$S113-4,0))</f>
        <v/>
      </c>
      <c r="G113" s="294" t="str">
        <f ca="1">IF(C113=$U$4,"Enter smelter details", IF(ISERROR($S113),"",OFFSET('Smelter Reference List'!$F$4,$S113-4,0)))</f>
        <v/>
      </c>
      <c r="H113" s="295" t="str">
        <f ca="1">IF(ISERROR($S113),"",OFFSET('Smelter Reference List'!$G$4,$S113-4,0))</f>
        <v/>
      </c>
      <c r="I113" s="296" t="str">
        <f ca="1">IF(ISERROR($S113),"",OFFSET('Smelter Reference List'!$H$4,$S113-4,0))</f>
        <v/>
      </c>
      <c r="J113" s="296" t="str">
        <f ca="1">IF(ISERROR($S113),"",OFFSET('Smelter Reference List'!$I$4,$S113-4,0))</f>
        <v/>
      </c>
      <c r="K113" s="298"/>
      <c r="L113" s="298"/>
      <c r="M113" s="298"/>
      <c r="N113" s="298"/>
      <c r="O113" s="298"/>
      <c r="P113" s="298"/>
      <c r="Q113" s="299"/>
      <c r="R113" s="227"/>
      <c r="S113" s="228" t="e">
        <f>IF(C113="",NA(),MATCH($B113&amp;$C113,'Smelter Reference List'!$J:$J,0))</f>
        <v>#N/A</v>
      </c>
      <c r="T113" s="229"/>
      <c r="U113" s="229">
        <f t="shared" ca="1" si="2"/>
        <v>0</v>
      </c>
      <c r="V113" s="229"/>
      <c r="W113" s="229"/>
      <c r="Y113" s="223" t="str">
        <f t="shared" si="3"/>
        <v/>
      </c>
    </row>
    <row r="114" spans="1:25" s="223" customFormat="1" ht="20.25">
      <c r="A114" s="293"/>
      <c r="B114" s="294" t="str">
        <f>IF(LEN(A114)=0,"",INDEX('Smelter Reference List'!$A:$A,MATCH($A114,'Smelter Reference List'!$E:$E,0)))</f>
        <v/>
      </c>
      <c r="C114" s="301" t="str">
        <f>IF(LEN(A114)=0,"",INDEX('Smelter Reference List'!$C:$C,MATCH($A114,'Smelter Reference List'!$E:$E,0)))</f>
        <v/>
      </c>
      <c r="D114" s="294" t="str">
        <f ca="1">IF(ISERROR($S114),"",OFFSET('Smelter Reference List'!$C$4,$S114-4,0)&amp;"")</f>
        <v/>
      </c>
      <c r="E114" s="294" t="str">
        <f ca="1">IF(ISERROR($S114),"",OFFSET('Smelter Reference List'!$D$4,$S114-4,0)&amp;"")</f>
        <v/>
      </c>
      <c r="F114" s="294" t="str">
        <f ca="1">IF(ISERROR($S114),"",OFFSET('Smelter Reference List'!$E$4,$S114-4,0))</f>
        <v/>
      </c>
      <c r="G114" s="294" t="str">
        <f ca="1">IF(C114=$U$4,"Enter smelter details", IF(ISERROR($S114),"",OFFSET('Smelter Reference List'!$F$4,$S114-4,0)))</f>
        <v/>
      </c>
      <c r="H114" s="295" t="str">
        <f ca="1">IF(ISERROR($S114),"",OFFSET('Smelter Reference List'!$G$4,$S114-4,0))</f>
        <v/>
      </c>
      <c r="I114" s="296" t="str">
        <f ca="1">IF(ISERROR($S114),"",OFFSET('Smelter Reference List'!$H$4,$S114-4,0))</f>
        <v/>
      </c>
      <c r="J114" s="296" t="str">
        <f ca="1">IF(ISERROR($S114),"",OFFSET('Smelter Reference List'!$I$4,$S114-4,0))</f>
        <v/>
      </c>
      <c r="K114" s="298"/>
      <c r="L114" s="298"/>
      <c r="M114" s="298"/>
      <c r="N114" s="298"/>
      <c r="O114" s="298"/>
      <c r="P114" s="298"/>
      <c r="Q114" s="299"/>
      <c r="R114" s="227"/>
      <c r="S114" s="228" t="e">
        <f>IF(C114="",NA(),MATCH($B114&amp;$C114,'Smelter Reference List'!$J:$J,0))</f>
        <v>#N/A</v>
      </c>
      <c r="T114" s="229"/>
      <c r="U114" s="229">
        <f t="shared" ca="1" si="2"/>
        <v>0</v>
      </c>
      <c r="V114" s="229"/>
      <c r="W114" s="229"/>
      <c r="Y114" s="223" t="str">
        <f t="shared" si="3"/>
        <v/>
      </c>
    </row>
    <row r="115" spans="1:25" s="223" customFormat="1" ht="20.25">
      <c r="A115" s="293"/>
      <c r="B115" s="294" t="str">
        <f>IF(LEN(A115)=0,"",INDEX('Smelter Reference List'!$A:$A,MATCH($A115,'Smelter Reference List'!$E:$E,0)))</f>
        <v/>
      </c>
      <c r="C115" s="301" t="str">
        <f>IF(LEN(A115)=0,"",INDEX('Smelter Reference List'!$C:$C,MATCH($A115,'Smelter Reference List'!$E:$E,0)))</f>
        <v/>
      </c>
      <c r="D115" s="294" t="str">
        <f ca="1">IF(ISERROR($S115),"",OFFSET('Smelter Reference List'!$C$4,$S115-4,0)&amp;"")</f>
        <v/>
      </c>
      <c r="E115" s="294" t="str">
        <f ca="1">IF(ISERROR($S115),"",OFFSET('Smelter Reference List'!$D$4,$S115-4,0)&amp;"")</f>
        <v/>
      </c>
      <c r="F115" s="294" t="str">
        <f ca="1">IF(ISERROR($S115),"",OFFSET('Smelter Reference List'!$E$4,$S115-4,0))</f>
        <v/>
      </c>
      <c r="G115" s="294" t="str">
        <f ca="1">IF(C115=$U$4,"Enter smelter details", IF(ISERROR($S115),"",OFFSET('Smelter Reference List'!$F$4,$S115-4,0)))</f>
        <v/>
      </c>
      <c r="H115" s="295" t="str">
        <f ca="1">IF(ISERROR($S115),"",OFFSET('Smelter Reference List'!$G$4,$S115-4,0))</f>
        <v/>
      </c>
      <c r="I115" s="296" t="str">
        <f ca="1">IF(ISERROR($S115),"",OFFSET('Smelter Reference List'!$H$4,$S115-4,0))</f>
        <v/>
      </c>
      <c r="J115" s="296" t="str">
        <f ca="1">IF(ISERROR($S115),"",OFFSET('Smelter Reference List'!$I$4,$S115-4,0))</f>
        <v/>
      </c>
      <c r="K115" s="298"/>
      <c r="L115" s="298"/>
      <c r="M115" s="298"/>
      <c r="N115" s="298"/>
      <c r="O115" s="298"/>
      <c r="P115" s="298"/>
      <c r="Q115" s="299"/>
      <c r="R115" s="227"/>
      <c r="S115" s="228" t="e">
        <f>IF(C115="",NA(),MATCH($B115&amp;$C115,'Smelter Reference List'!$J:$J,0))</f>
        <v>#N/A</v>
      </c>
      <c r="T115" s="229"/>
      <c r="U115" s="229">
        <f t="shared" ca="1" si="2"/>
        <v>0</v>
      </c>
      <c r="V115" s="229"/>
      <c r="W115" s="229"/>
      <c r="Y115" s="223" t="str">
        <f t="shared" si="3"/>
        <v/>
      </c>
    </row>
    <row r="116" spans="1:25" s="223" customFormat="1" ht="20.25">
      <c r="A116" s="293"/>
      <c r="B116" s="294" t="str">
        <f>IF(LEN(A116)=0,"",INDEX('Smelter Reference List'!$A:$A,MATCH($A116,'Smelter Reference List'!$E:$E,0)))</f>
        <v/>
      </c>
      <c r="C116" s="301" t="str">
        <f>IF(LEN(A116)=0,"",INDEX('Smelter Reference List'!$C:$C,MATCH($A116,'Smelter Reference List'!$E:$E,0)))</f>
        <v/>
      </c>
      <c r="D116" s="294" t="str">
        <f ca="1">IF(ISERROR($S116),"",OFFSET('Smelter Reference List'!$C$4,$S116-4,0)&amp;"")</f>
        <v/>
      </c>
      <c r="E116" s="294" t="str">
        <f ca="1">IF(ISERROR($S116),"",OFFSET('Smelter Reference List'!$D$4,$S116-4,0)&amp;"")</f>
        <v/>
      </c>
      <c r="F116" s="294" t="str">
        <f ca="1">IF(ISERROR($S116),"",OFFSET('Smelter Reference List'!$E$4,$S116-4,0))</f>
        <v/>
      </c>
      <c r="G116" s="294" t="str">
        <f ca="1">IF(C116=$U$4,"Enter smelter details", IF(ISERROR($S116),"",OFFSET('Smelter Reference List'!$F$4,$S116-4,0)))</f>
        <v/>
      </c>
      <c r="H116" s="295" t="str">
        <f ca="1">IF(ISERROR($S116),"",OFFSET('Smelter Reference List'!$G$4,$S116-4,0))</f>
        <v/>
      </c>
      <c r="I116" s="296" t="str">
        <f ca="1">IF(ISERROR($S116),"",OFFSET('Smelter Reference List'!$H$4,$S116-4,0))</f>
        <v/>
      </c>
      <c r="J116" s="296" t="str">
        <f ca="1">IF(ISERROR($S116),"",OFFSET('Smelter Reference List'!$I$4,$S116-4,0))</f>
        <v/>
      </c>
      <c r="K116" s="298"/>
      <c r="L116" s="298"/>
      <c r="M116" s="298"/>
      <c r="N116" s="298"/>
      <c r="O116" s="298"/>
      <c r="P116" s="298"/>
      <c r="Q116" s="299"/>
      <c r="R116" s="227"/>
      <c r="S116" s="228" t="e">
        <f>IF(C116="",NA(),MATCH($B116&amp;$C116,'Smelter Reference List'!$J:$J,0))</f>
        <v>#N/A</v>
      </c>
      <c r="T116" s="229"/>
      <c r="U116" s="229">
        <f t="shared" ca="1" si="2"/>
        <v>0</v>
      </c>
      <c r="V116" s="229"/>
      <c r="W116" s="229"/>
      <c r="Y116" s="223" t="str">
        <f t="shared" si="3"/>
        <v/>
      </c>
    </row>
    <row r="117" spans="1:25" s="223" customFormat="1" ht="20.25">
      <c r="A117" s="293"/>
      <c r="B117" s="294" t="str">
        <f>IF(LEN(A117)=0,"",INDEX('Smelter Reference List'!$A:$A,MATCH($A117,'Smelter Reference List'!$E:$E,0)))</f>
        <v/>
      </c>
      <c r="C117" s="301" t="str">
        <f>IF(LEN(A117)=0,"",INDEX('Smelter Reference List'!$C:$C,MATCH($A117,'Smelter Reference List'!$E:$E,0)))</f>
        <v/>
      </c>
      <c r="D117" s="294" t="str">
        <f ca="1">IF(ISERROR($S117),"",OFFSET('Smelter Reference List'!$C$4,$S117-4,0)&amp;"")</f>
        <v/>
      </c>
      <c r="E117" s="294" t="str">
        <f ca="1">IF(ISERROR($S117),"",OFFSET('Smelter Reference List'!$D$4,$S117-4,0)&amp;"")</f>
        <v/>
      </c>
      <c r="F117" s="294" t="str">
        <f ca="1">IF(ISERROR($S117),"",OFFSET('Smelter Reference List'!$E$4,$S117-4,0))</f>
        <v/>
      </c>
      <c r="G117" s="294" t="str">
        <f ca="1">IF(C117=$U$4,"Enter smelter details", IF(ISERROR($S117),"",OFFSET('Smelter Reference List'!$F$4,$S117-4,0)))</f>
        <v/>
      </c>
      <c r="H117" s="295" t="str">
        <f ca="1">IF(ISERROR($S117),"",OFFSET('Smelter Reference List'!$G$4,$S117-4,0))</f>
        <v/>
      </c>
      <c r="I117" s="296" t="str">
        <f ca="1">IF(ISERROR($S117),"",OFFSET('Smelter Reference List'!$H$4,$S117-4,0))</f>
        <v/>
      </c>
      <c r="J117" s="296" t="str">
        <f ca="1">IF(ISERROR($S117),"",OFFSET('Smelter Reference List'!$I$4,$S117-4,0))</f>
        <v/>
      </c>
      <c r="K117" s="298"/>
      <c r="L117" s="298"/>
      <c r="M117" s="298"/>
      <c r="N117" s="298"/>
      <c r="O117" s="298"/>
      <c r="P117" s="298"/>
      <c r="Q117" s="299"/>
      <c r="R117" s="227"/>
      <c r="S117" s="228" t="e">
        <f>IF(C117="",NA(),MATCH($B117&amp;$C117,'Smelter Reference List'!$J:$J,0))</f>
        <v>#N/A</v>
      </c>
      <c r="T117" s="229"/>
      <c r="U117" s="229">
        <f t="shared" ca="1" si="2"/>
        <v>0</v>
      </c>
      <c r="V117" s="229"/>
      <c r="W117" s="229"/>
      <c r="Y117" s="223" t="str">
        <f t="shared" si="3"/>
        <v/>
      </c>
    </row>
    <row r="118" spans="1:25" s="223" customFormat="1" ht="20.25">
      <c r="A118" s="293"/>
      <c r="B118" s="294" t="str">
        <f>IF(LEN(A118)=0,"",INDEX('Smelter Reference List'!$A:$A,MATCH($A118,'Smelter Reference List'!$E:$E,0)))</f>
        <v/>
      </c>
      <c r="C118" s="301" t="str">
        <f>IF(LEN(A118)=0,"",INDEX('Smelter Reference List'!$C:$C,MATCH($A118,'Smelter Reference List'!$E:$E,0)))</f>
        <v/>
      </c>
      <c r="D118" s="294" t="str">
        <f ca="1">IF(ISERROR($S118),"",OFFSET('Smelter Reference List'!$C$4,$S118-4,0)&amp;"")</f>
        <v/>
      </c>
      <c r="E118" s="294" t="str">
        <f ca="1">IF(ISERROR($S118),"",OFFSET('Smelter Reference List'!$D$4,$S118-4,0)&amp;"")</f>
        <v/>
      </c>
      <c r="F118" s="294" t="str">
        <f ca="1">IF(ISERROR($S118),"",OFFSET('Smelter Reference List'!$E$4,$S118-4,0))</f>
        <v/>
      </c>
      <c r="G118" s="294" t="str">
        <f ca="1">IF(C118=$U$4,"Enter smelter details", IF(ISERROR($S118),"",OFFSET('Smelter Reference List'!$F$4,$S118-4,0)))</f>
        <v/>
      </c>
      <c r="H118" s="295" t="str">
        <f ca="1">IF(ISERROR($S118),"",OFFSET('Smelter Reference List'!$G$4,$S118-4,0))</f>
        <v/>
      </c>
      <c r="I118" s="296" t="str">
        <f ca="1">IF(ISERROR($S118),"",OFFSET('Smelter Reference List'!$H$4,$S118-4,0))</f>
        <v/>
      </c>
      <c r="J118" s="296" t="str">
        <f ca="1">IF(ISERROR($S118),"",OFFSET('Smelter Reference List'!$I$4,$S118-4,0))</f>
        <v/>
      </c>
      <c r="K118" s="298"/>
      <c r="L118" s="298"/>
      <c r="M118" s="298"/>
      <c r="N118" s="298"/>
      <c r="O118" s="298"/>
      <c r="P118" s="298"/>
      <c r="Q118" s="299"/>
      <c r="R118" s="227"/>
      <c r="S118" s="228" t="e">
        <f>IF(C118="",NA(),MATCH($B118&amp;$C118,'Smelter Reference List'!$J:$J,0))</f>
        <v>#N/A</v>
      </c>
      <c r="T118" s="229"/>
      <c r="U118" s="229">
        <f t="shared" ca="1" si="2"/>
        <v>0</v>
      </c>
      <c r="V118" s="229"/>
      <c r="W118" s="229"/>
      <c r="Y118" s="223" t="str">
        <f t="shared" si="3"/>
        <v/>
      </c>
    </row>
    <row r="119" spans="1:25" s="223" customFormat="1" ht="20.25">
      <c r="A119" s="293"/>
      <c r="B119" s="294" t="str">
        <f>IF(LEN(A119)=0,"",INDEX('Smelter Reference List'!$A:$A,MATCH($A119,'Smelter Reference List'!$E:$E,0)))</f>
        <v/>
      </c>
      <c r="C119" s="301" t="str">
        <f>IF(LEN(A119)=0,"",INDEX('Smelter Reference List'!$C:$C,MATCH($A119,'Smelter Reference List'!$E:$E,0)))</f>
        <v/>
      </c>
      <c r="D119" s="294" t="str">
        <f ca="1">IF(ISERROR($S119),"",OFFSET('Smelter Reference List'!$C$4,$S119-4,0)&amp;"")</f>
        <v/>
      </c>
      <c r="E119" s="294" t="str">
        <f ca="1">IF(ISERROR($S119),"",OFFSET('Smelter Reference List'!$D$4,$S119-4,0)&amp;"")</f>
        <v/>
      </c>
      <c r="F119" s="294" t="str">
        <f ca="1">IF(ISERROR($S119),"",OFFSET('Smelter Reference List'!$E$4,$S119-4,0))</f>
        <v/>
      </c>
      <c r="G119" s="294" t="str">
        <f ca="1">IF(C119=$U$4,"Enter smelter details", IF(ISERROR($S119),"",OFFSET('Smelter Reference List'!$F$4,$S119-4,0)))</f>
        <v/>
      </c>
      <c r="H119" s="295" t="str">
        <f ca="1">IF(ISERROR($S119),"",OFFSET('Smelter Reference List'!$G$4,$S119-4,0))</f>
        <v/>
      </c>
      <c r="I119" s="296" t="str">
        <f ca="1">IF(ISERROR($S119),"",OFFSET('Smelter Reference List'!$H$4,$S119-4,0))</f>
        <v/>
      </c>
      <c r="J119" s="296" t="str">
        <f ca="1">IF(ISERROR($S119),"",OFFSET('Smelter Reference List'!$I$4,$S119-4,0))</f>
        <v/>
      </c>
      <c r="K119" s="298"/>
      <c r="L119" s="298"/>
      <c r="M119" s="298"/>
      <c r="N119" s="298"/>
      <c r="O119" s="298"/>
      <c r="P119" s="298"/>
      <c r="Q119" s="299"/>
      <c r="R119" s="227"/>
      <c r="S119" s="228" t="e">
        <f>IF(C119="",NA(),MATCH($B119&amp;$C119,'Smelter Reference List'!$J:$J,0))</f>
        <v>#N/A</v>
      </c>
      <c r="T119" s="229"/>
      <c r="U119" s="229">
        <f t="shared" ca="1" si="2"/>
        <v>0</v>
      </c>
      <c r="V119" s="229"/>
      <c r="W119" s="229"/>
      <c r="Y119" s="223" t="str">
        <f t="shared" si="3"/>
        <v/>
      </c>
    </row>
    <row r="120" spans="1:25" s="223" customFormat="1" ht="20.25">
      <c r="A120" s="293"/>
      <c r="B120" s="294" t="str">
        <f>IF(LEN(A120)=0,"",INDEX('Smelter Reference List'!$A:$A,MATCH($A120,'Smelter Reference List'!$E:$E,0)))</f>
        <v/>
      </c>
      <c r="C120" s="301" t="str">
        <f>IF(LEN(A120)=0,"",INDEX('Smelter Reference List'!$C:$C,MATCH($A120,'Smelter Reference List'!$E:$E,0)))</f>
        <v/>
      </c>
      <c r="D120" s="294" t="str">
        <f ca="1">IF(ISERROR($S120),"",OFFSET('Smelter Reference List'!$C$4,$S120-4,0)&amp;"")</f>
        <v/>
      </c>
      <c r="E120" s="294" t="str">
        <f ca="1">IF(ISERROR($S120),"",OFFSET('Smelter Reference List'!$D$4,$S120-4,0)&amp;"")</f>
        <v/>
      </c>
      <c r="F120" s="294" t="str">
        <f ca="1">IF(ISERROR($S120),"",OFFSET('Smelter Reference List'!$E$4,$S120-4,0))</f>
        <v/>
      </c>
      <c r="G120" s="294" t="str">
        <f ca="1">IF(C120=$U$4,"Enter smelter details", IF(ISERROR($S120),"",OFFSET('Smelter Reference List'!$F$4,$S120-4,0)))</f>
        <v/>
      </c>
      <c r="H120" s="295" t="str">
        <f ca="1">IF(ISERROR($S120),"",OFFSET('Smelter Reference List'!$G$4,$S120-4,0))</f>
        <v/>
      </c>
      <c r="I120" s="296" t="str">
        <f ca="1">IF(ISERROR($S120),"",OFFSET('Smelter Reference List'!$H$4,$S120-4,0))</f>
        <v/>
      </c>
      <c r="J120" s="296" t="str">
        <f ca="1">IF(ISERROR($S120),"",OFFSET('Smelter Reference List'!$I$4,$S120-4,0))</f>
        <v/>
      </c>
      <c r="K120" s="298"/>
      <c r="L120" s="298"/>
      <c r="M120" s="298"/>
      <c r="N120" s="298"/>
      <c r="O120" s="298"/>
      <c r="P120" s="298"/>
      <c r="Q120" s="299"/>
      <c r="R120" s="227"/>
      <c r="S120" s="228" t="e">
        <f>IF(C120="",NA(),MATCH($B120&amp;$C120,'Smelter Reference List'!$J:$J,0))</f>
        <v>#N/A</v>
      </c>
      <c r="T120" s="229"/>
      <c r="U120" s="229">
        <f t="shared" ca="1" si="2"/>
        <v>0</v>
      </c>
      <c r="V120" s="229"/>
      <c r="W120" s="229"/>
      <c r="Y120" s="223" t="str">
        <f t="shared" si="3"/>
        <v/>
      </c>
    </row>
    <row r="121" spans="1:25" s="223" customFormat="1" ht="20.25">
      <c r="A121" s="293"/>
      <c r="B121" s="294" t="str">
        <f>IF(LEN(A121)=0,"",INDEX('Smelter Reference List'!$A:$A,MATCH($A121,'Smelter Reference List'!$E:$E,0)))</f>
        <v/>
      </c>
      <c r="C121" s="301" t="str">
        <f>IF(LEN(A121)=0,"",INDEX('Smelter Reference List'!$C:$C,MATCH($A121,'Smelter Reference List'!$E:$E,0)))</f>
        <v/>
      </c>
      <c r="D121" s="294" t="str">
        <f ca="1">IF(ISERROR($S121),"",OFFSET('Smelter Reference List'!$C$4,$S121-4,0)&amp;"")</f>
        <v/>
      </c>
      <c r="E121" s="294" t="str">
        <f ca="1">IF(ISERROR($S121),"",OFFSET('Smelter Reference List'!$D$4,$S121-4,0)&amp;"")</f>
        <v/>
      </c>
      <c r="F121" s="294" t="str">
        <f ca="1">IF(ISERROR($S121),"",OFFSET('Smelter Reference List'!$E$4,$S121-4,0))</f>
        <v/>
      </c>
      <c r="G121" s="294" t="str">
        <f ca="1">IF(C121=$U$4,"Enter smelter details", IF(ISERROR($S121),"",OFFSET('Smelter Reference List'!$F$4,$S121-4,0)))</f>
        <v/>
      </c>
      <c r="H121" s="295" t="str">
        <f ca="1">IF(ISERROR($S121),"",OFFSET('Smelter Reference List'!$G$4,$S121-4,0))</f>
        <v/>
      </c>
      <c r="I121" s="296" t="str">
        <f ca="1">IF(ISERROR($S121),"",OFFSET('Smelter Reference List'!$H$4,$S121-4,0))</f>
        <v/>
      </c>
      <c r="J121" s="296" t="str">
        <f ca="1">IF(ISERROR($S121),"",OFFSET('Smelter Reference List'!$I$4,$S121-4,0))</f>
        <v/>
      </c>
      <c r="K121" s="298"/>
      <c r="L121" s="298"/>
      <c r="M121" s="298"/>
      <c r="N121" s="298"/>
      <c r="O121" s="298"/>
      <c r="P121" s="298"/>
      <c r="Q121" s="299"/>
      <c r="R121" s="227"/>
      <c r="S121" s="228" t="e">
        <f>IF(C121="",NA(),MATCH($B121&amp;$C121,'Smelter Reference List'!$J:$J,0))</f>
        <v>#N/A</v>
      </c>
      <c r="T121" s="229"/>
      <c r="U121" s="229">
        <f t="shared" ca="1" si="2"/>
        <v>0</v>
      </c>
      <c r="V121" s="229"/>
      <c r="W121" s="229"/>
      <c r="Y121" s="223" t="str">
        <f t="shared" si="3"/>
        <v/>
      </c>
    </row>
    <row r="122" spans="1:25" s="223" customFormat="1" ht="20.25">
      <c r="A122" s="293"/>
      <c r="B122" s="294" t="str">
        <f>IF(LEN(A122)=0,"",INDEX('Smelter Reference List'!$A:$A,MATCH($A122,'Smelter Reference List'!$E:$E,0)))</f>
        <v/>
      </c>
      <c r="C122" s="301" t="str">
        <f>IF(LEN(A122)=0,"",INDEX('Smelter Reference List'!$C:$C,MATCH($A122,'Smelter Reference List'!$E:$E,0)))</f>
        <v/>
      </c>
      <c r="D122" s="294" t="str">
        <f ca="1">IF(ISERROR($S122),"",OFFSET('Smelter Reference List'!$C$4,$S122-4,0)&amp;"")</f>
        <v/>
      </c>
      <c r="E122" s="294" t="str">
        <f ca="1">IF(ISERROR($S122),"",OFFSET('Smelter Reference List'!$D$4,$S122-4,0)&amp;"")</f>
        <v/>
      </c>
      <c r="F122" s="294" t="str">
        <f ca="1">IF(ISERROR($S122),"",OFFSET('Smelter Reference List'!$E$4,$S122-4,0))</f>
        <v/>
      </c>
      <c r="G122" s="294" t="str">
        <f ca="1">IF(C122=$U$4,"Enter smelter details", IF(ISERROR($S122),"",OFFSET('Smelter Reference List'!$F$4,$S122-4,0)))</f>
        <v/>
      </c>
      <c r="H122" s="295" t="str">
        <f ca="1">IF(ISERROR($S122),"",OFFSET('Smelter Reference List'!$G$4,$S122-4,0))</f>
        <v/>
      </c>
      <c r="I122" s="296" t="str">
        <f ca="1">IF(ISERROR($S122),"",OFFSET('Smelter Reference List'!$H$4,$S122-4,0))</f>
        <v/>
      </c>
      <c r="J122" s="296" t="str">
        <f ca="1">IF(ISERROR($S122),"",OFFSET('Smelter Reference List'!$I$4,$S122-4,0))</f>
        <v/>
      </c>
      <c r="K122" s="298"/>
      <c r="L122" s="298"/>
      <c r="M122" s="298"/>
      <c r="N122" s="298"/>
      <c r="O122" s="298"/>
      <c r="P122" s="298"/>
      <c r="Q122" s="299"/>
      <c r="R122" s="227"/>
      <c r="S122" s="228" t="e">
        <f>IF(C122="",NA(),MATCH($B122&amp;$C122,'Smelter Reference List'!$J:$J,0))</f>
        <v>#N/A</v>
      </c>
      <c r="T122" s="229"/>
      <c r="U122" s="229">
        <f t="shared" ca="1" si="2"/>
        <v>0</v>
      </c>
      <c r="V122" s="229"/>
      <c r="W122" s="229"/>
      <c r="Y122" s="223" t="str">
        <f t="shared" si="3"/>
        <v/>
      </c>
    </row>
    <row r="123" spans="1:25" s="223" customFormat="1" ht="20.25">
      <c r="A123" s="293"/>
      <c r="B123" s="294" t="str">
        <f>IF(LEN(A123)=0,"",INDEX('Smelter Reference List'!$A:$A,MATCH($A123,'Smelter Reference List'!$E:$E,0)))</f>
        <v/>
      </c>
      <c r="C123" s="301" t="str">
        <f>IF(LEN(A123)=0,"",INDEX('Smelter Reference List'!$C:$C,MATCH($A123,'Smelter Reference List'!$E:$E,0)))</f>
        <v/>
      </c>
      <c r="D123" s="294" t="str">
        <f ca="1">IF(ISERROR($S123),"",OFFSET('Smelter Reference List'!$C$4,$S123-4,0)&amp;"")</f>
        <v/>
      </c>
      <c r="E123" s="294" t="str">
        <f ca="1">IF(ISERROR($S123),"",OFFSET('Smelter Reference List'!$D$4,$S123-4,0)&amp;"")</f>
        <v/>
      </c>
      <c r="F123" s="294" t="str">
        <f ca="1">IF(ISERROR($S123),"",OFFSET('Smelter Reference List'!$E$4,$S123-4,0))</f>
        <v/>
      </c>
      <c r="G123" s="294" t="str">
        <f ca="1">IF(C123=$U$4,"Enter smelter details", IF(ISERROR($S123),"",OFFSET('Smelter Reference List'!$F$4,$S123-4,0)))</f>
        <v/>
      </c>
      <c r="H123" s="295" t="str">
        <f ca="1">IF(ISERROR($S123),"",OFFSET('Smelter Reference List'!$G$4,$S123-4,0))</f>
        <v/>
      </c>
      <c r="I123" s="296" t="str">
        <f ca="1">IF(ISERROR($S123),"",OFFSET('Smelter Reference List'!$H$4,$S123-4,0))</f>
        <v/>
      </c>
      <c r="J123" s="296" t="str">
        <f ca="1">IF(ISERROR($S123),"",OFFSET('Smelter Reference List'!$I$4,$S123-4,0))</f>
        <v/>
      </c>
      <c r="K123" s="298"/>
      <c r="L123" s="298"/>
      <c r="M123" s="298"/>
      <c r="N123" s="298"/>
      <c r="O123" s="298"/>
      <c r="P123" s="298"/>
      <c r="Q123" s="299"/>
      <c r="R123" s="227"/>
      <c r="S123" s="228" t="e">
        <f>IF(C123="",NA(),MATCH($B123&amp;$C123,'Smelter Reference List'!$J:$J,0))</f>
        <v>#N/A</v>
      </c>
      <c r="T123" s="229"/>
      <c r="U123" s="229">
        <f t="shared" ca="1" si="2"/>
        <v>0</v>
      </c>
      <c r="V123" s="229"/>
      <c r="W123" s="229"/>
      <c r="Y123" s="223" t="str">
        <f t="shared" si="3"/>
        <v/>
      </c>
    </row>
    <row r="124" spans="1:25" s="223" customFormat="1" ht="20.25">
      <c r="A124" s="293"/>
      <c r="B124" s="294" t="str">
        <f>IF(LEN(A124)=0,"",INDEX('Smelter Reference List'!$A:$A,MATCH($A124,'Smelter Reference List'!$E:$E,0)))</f>
        <v/>
      </c>
      <c r="C124" s="301" t="str">
        <f>IF(LEN(A124)=0,"",INDEX('Smelter Reference List'!$C:$C,MATCH($A124,'Smelter Reference List'!$E:$E,0)))</f>
        <v/>
      </c>
      <c r="D124" s="294" t="str">
        <f ca="1">IF(ISERROR($S124),"",OFFSET('Smelter Reference List'!$C$4,$S124-4,0)&amp;"")</f>
        <v/>
      </c>
      <c r="E124" s="294" t="str">
        <f ca="1">IF(ISERROR($S124),"",OFFSET('Smelter Reference List'!$D$4,$S124-4,0)&amp;"")</f>
        <v/>
      </c>
      <c r="F124" s="294" t="str">
        <f ca="1">IF(ISERROR($S124),"",OFFSET('Smelter Reference List'!$E$4,$S124-4,0))</f>
        <v/>
      </c>
      <c r="G124" s="294" t="str">
        <f ca="1">IF(C124=$U$4,"Enter smelter details", IF(ISERROR($S124),"",OFFSET('Smelter Reference List'!$F$4,$S124-4,0)))</f>
        <v/>
      </c>
      <c r="H124" s="295" t="str">
        <f ca="1">IF(ISERROR($S124),"",OFFSET('Smelter Reference List'!$G$4,$S124-4,0))</f>
        <v/>
      </c>
      <c r="I124" s="296" t="str">
        <f ca="1">IF(ISERROR($S124),"",OFFSET('Smelter Reference List'!$H$4,$S124-4,0))</f>
        <v/>
      </c>
      <c r="J124" s="296" t="str">
        <f ca="1">IF(ISERROR($S124),"",OFFSET('Smelter Reference List'!$I$4,$S124-4,0))</f>
        <v/>
      </c>
      <c r="K124" s="298"/>
      <c r="L124" s="298"/>
      <c r="M124" s="298"/>
      <c r="N124" s="298"/>
      <c r="O124" s="298"/>
      <c r="P124" s="298"/>
      <c r="Q124" s="299"/>
      <c r="R124" s="227"/>
      <c r="S124" s="228" t="e">
        <f>IF(C124="",NA(),MATCH($B124&amp;$C124,'Smelter Reference List'!$J:$J,0))</f>
        <v>#N/A</v>
      </c>
      <c r="T124" s="229"/>
      <c r="U124" s="229">
        <f t="shared" ca="1" si="2"/>
        <v>0</v>
      </c>
      <c r="V124" s="229"/>
      <c r="W124" s="229"/>
      <c r="Y124" s="223" t="str">
        <f t="shared" si="3"/>
        <v/>
      </c>
    </row>
    <row r="125" spans="1:25" s="223" customFormat="1" ht="20.25">
      <c r="A125" s="293"/>
      <c r="B125" s="294" t="str">
        <f>IF(LEN(A125)=0,"",INDEX('Smelter Reference List'!$A:$A,MATCH($A125,'Smelter Reference List'!$E:$E,0)))</f>
        <v/>
      </c>
      <c r="C125" s="301" t="str">
        <f>IF(LEN(A125)=0,"",INDEX('Smelter Reference List'!$C:$C,MATCH($A125,'Smelter Reference List'!$E:$E,0)))</f>
        <v/>
      </c>
      <c r="D125" s="294" t="str">
        <f ca="1">IF(ISERROR($S125),"",OFFSET('Smelter Reference List'!$C$4,$S125-4,0)&amp;"")</f>
        <v/>
      </c>
      <c r="E125" s="294" t="str">
        <f ca="1">IF(ISERROR($S125),"",OFFSET('Smelter Reference List'!$D$4,$S125-4,0)&amp;"")</f>
        <v/>
      </c>
      <c r="F125" s="294" t="str">
        <f ca="1">IF(ISERROR($S125),"",OFFSET('Smelter Reference List'!$E$4,$S125-4,0))</f>
        <v/>
      </c>
      <c r="G125" s="294" t="str">
        <f ca="1">IF(C125=$U$4,"Enter smelter details", IF(ISERROR($S125),"",OFFSET('Smelter Reference List'!$F$4,$S125-4,0)))</f>
        <v/>
      </c>
      <c r="H125" s="295" t="str">
        <f ca="1">IF(ISERROR($S125),"",OFFSET('Smelter Reference List'!$G$4,$S125-4,0))</f>
        <v/>
      </c>
      <c r="I125" s="296" t="str">
        <f ca="1">IF(ISERROR($S125),"",OFFSET('Smelter Reference List'!$H$4,$S125-4,0))</f>
        <v/>
      </c>
      <c r="J125" s="296" t="str">
        <f ca="1">IF(ISERROR($S125),"",OFFSET('Smelter Reference List'!$I$4,$S125-4,0))</f>
        <v/>
      </c>
      <c r="K125" s="298"/>
      <c r="L125" s="298"/>
      <c r="M125" s="298"/>
      <c r="N125" s="298"/>
      <c r="O125" s="298"/>
      <c r="P125" s="298"/>
      <c r="Q125" s="299"/>
      <c r="R125" s="227"/>
      <c r="S125" s="228" t="e">
        <f>IF(C125="",NA(),MATCH($B125&amp;$C125,'Smelter Reference List'!$J:$J,0))</f>
        <v>#N/A</v>
      </c>
      <c r="T125" s="229"/>
      <c r="U125" s="229">
        <f t="shared" ca="1" si="2"/>
        <v>0</v>
      </c>
      <c r="V125" s="229"/>
      <c r="W125" s="229"/>
      <c r="Y125" s="223" t="str">
        <f t="shared" si="3"/>
        <v/>
      </c>
    </row>
    <row r="126" spans="1:25" s="223" customFormat="1" ht="20.25">
      <c r="A126" s="293"/>
      <c r="B126" s="294" t="str">
        <f>IF(LEN(A126)=0,"",INDEX('Smelter Reference List'!$A:$A,MATCH($A126,'Smelter Reference List'!$E:$E,0)))</f>
        <v/>
      </c>
      <c r="C126" s="301" t="str">
        <f>IF(LEN(A126)=0,"",INDEX('Smelter Reference List'!$C:$C,MATCH($A126,'Smelter Reference List'!$E:$E,0)))</f>
        <v/>
      </c>
      <c r="D126" s="294" t="str">
        <f ca="1">IF(ISERROR($S126),"",OFFSET('Smelter Reference List'!$C$4,$S126-4,0)&amp;"")</f>
        <v/>
      </c>
      <c r="E126" s="294" t="str">
        <f ca="1">IF(ISERROR($S126),"",OFFSET('Smelter Reference List'!$D$4,$S126-4,0)&amp;"")</f>
        <v/>
      </c>
      <c r="F126" s="294" t="str">
        <f ca="1">IF(ISERROR($S126),"",OFFSET('Smelter Reference List'!$E$4,$S126-4,0))</f>
        <v/>
      </c>
      <c r="G126" s="294" t="str">
        <f ca="1">IF(C126=$U$4,"Enter smelter details", IF(ISERROR($S126),"",OFFSET('Smelter Reference List'!$F$4,$S126-4,0)))</f>
        <v/>
      </c>
      <c r="H126" s="295" t="str">
        <f ca="1">IF(ISERROR($S126),"",OFFSET('Smelter Reference List'!$G$4,$S126-4,0))</f>
        <v/>
      </c>
      <c r="I126" s="296" t="str">
        <f ca="1">IF(ISERROR($S126),"",OFFSET('Smelter Reference List'!$H$4,$S126-4,0))</f>
        <v/>
      </c>
      <c r="J126" s="296" t="str">
        <f ca="1">IF(ISERROR($S126),"",OFFSET('Smelter Reference List'!$I$4,$S126-4,0))</f>
        <v/>
      </c>
      <c r="K126" s="298"/>
      <c r="L126" s="298"/>
      <c r="M126" s="298"/>
      <c r="N126" s="298"/>
      <c r="O126" s="298"/>
      <c r="P126" s="298"/>
      <c r="Q126" s="299"/>
      <c r="R126" s="227"/>
      <c r="S126" s="228" t="e">
        <f>IF(C126="",NA(),MATCH($B126&amp;$C126,'Smelter Reference List'!$J:$J,0))</f>
        <v>#N/A</v>
      </c>
      <c r="T126" s="229"/>
      <c r="U126" s="229">
        <f t="shared" ca="1" si="2"/>
        <v>0</v>
      </c>
      <c r="V126" s="229"/>
      <c r="W126" s="229"/>
      <c r="Y126" s="223" t="str">
        <f t="shared" si="3"/>
        <v/>
      </c>
    </row>
    <row r="127" spans="1:25" s="223" customFormat="1" ht="20.25">
      <c r="A127" s="293"/>
      <c r="B127" s="294" t="str">
        <f>IF(LEN(A127)=0,"",INDEX('Smelter Reference List'!$A:$A,MATCH($A127,'Smelter Reference List'!$E:$E,0)))</f>
        <v/>
      </c>
      <c r="C127" s="301" t="str">
        <f>IF(LEN(A127)=0,"",INDEX('Smelter Reference List'!$C:$C,MATCH($A127,'Smelter Reference List'!$E:$E,0)))</f>
        <v/>
      </c>
      <c r="D127" s="294" t="str">
        <f ca="1">IF(ISERROR($S127),"",OFFSET('Smelter Reference List'!$C$4,$S127-4,0)&amp;"")</f>
        <v/>
      </c>
      <c r="E127" s="294" t="str">
        <f ca="1">IF(ISERROR($S127),"",OFFSET('Smelter Reference List'!$D$4,$S127-4,0)&amp;"")</f>
        <v/>
      </c>
      <c r="F127" s="294" t="str">
        <f ca="1">IF(ISERROR($S127),"",OFFSET('Smelter Reference List'!$E$4,$S127-4,0))</f>
        <v/>
      </c>
      <c r="G127" s="294" t="str">
        <f ca="1">IF(C127=$U$4,"Enter smelter details", IF(ISERROR($S127),"",OFFSET('Smelter Reference List'!$F$4,$S127-4,0)))</f>
        <v/>
      </c>
      <c r="H127" s="295" t="str">
        <f ca="1">IF(ISERROR($S127),"",OFFSET('Smelter Reference List'!$G$4,$S127-4,0))</f>
        <v/>
      </c>
      <c r="I127" s="296" t="str">
        <f ca="1">IF(ISERROR($S127),"",OFFSET('Smelter Reference List'!$H$4,$S127-4,0))</f>
        <v/>
      </c>
      <c r="J127" s="296" t="str">
        <f ca="1">IF(ISERROR($S127),"",OFFSET('Smelter Reference List'!$I$4,$S127-4,0))</f>
        <v/>
      </c>
      <c r="K127" s="298"/>
      <c r="L127" s="298"/>
      <c r="M127" s="298"/>
      <c r="N127" s="298"/>
      <c r="O127" s="298"/>
      <c r="P127" s="298"/>
      <c r="Q127" s="299"/>
      <c r="R127" s="227"/>
      <c r="S127" s="228" t="e">
        <f>IF(C127="",NA(),MATCH($B127&amp;$C127,'Smelter Reference List'!$J:$J,0))</f>
        <v>#N/A</v>
      </c>
      <c r="T127" s="229"/>
      <c r="U127" s="229">
        <f t="shared" ca="1" si="2"/>
        <v>0</v>
      </c>
      <c r="V127" s="229"/>
      <c r="W127" s="229"/>
      <c r="Y127" s="223" t="str">
        <f t="shared" si="3"/>
        <v/>
      </c>
    </row>
    <row r="128" spans="1:25" s="223" customFormat="1" ht="20.25">
      <c r="A128" s="293"/>
      <c r="B128" s="294" t="str">
        <f>IF(LEN(A128)=0,"",INDEX('Smelter Reference List'!$A:$A,MATCH($A128,'Smelter Reference List'!$E:$E,0)))</f>
        <v/>
      </c>
      <c r="C128" s="301" t="str">
        <f>IF(LEN(A128)=0,"",INDEX('Smelter Reference List'!$C:$C,MATCH($A128,'Smelter Reference List'!$E:$E,0)))</f>
        <v/>
      </c>
      <c r="D128" s="294" t="str">
        <f ca="1">IF(ISERROR($S128),"",OFFSET('Smelter Reference List'!$C$4,$S128-4,0)&amp;"")</f>
        <v/>
      </c>
      <c r="E128" s="294" t="str">
        <f ca="1">IF(ISERROR($S128),"",OFFSET('Smelter Reference List'!$D$4,$S128-4,0)&amp;"")</f>
        <v/>
      </c>
      <c r="F128" s="294" t="str">
        <f ca="1">IF(ISERROR($S128),"",OFFSET('Smelter Reference List'!$E$4,$S128-4,0))</f>
        <v/>
      </c>
      <c r="G128" s="294" t="str">
        <f ca="1">IF(C128=$U$4,"Enter smelter details", IF(ISERROR($S128),"",OFFSET('Smelter Reference List'!$F$4,$S128-4,0)))</f>
        <v/>
      </c>
      <c r="H128" s="295" t="str">
        <f ca="1">IF(ISERROR($S128),"",OFFSET('Smelter Reference List'!$G$4,$S128-4,0))</f>
        <v/>
      </c>
      <c r="I128" s="296" t="str">
        <f ca="1">IF(ISERROR($S128),"",OFFSET('Smelter Reference List'!$H$4,$S128-4,0))</f>
        <v/>
      </c>
      <c r="J128" s="296" t="str">
        <f ca="1">IF(ISERROR($S128),"",OFFSET('Smelter Reference List'!$I$4,$S128-4,0))</f>
        <v/>
      </c>
      <c r="K128" s="298"/>
      <c r="L128" s="298"/>
      <c r="M128" s="298"/>
      <c r="N128" s="298"/>
      <c r="O128" s="298"/>
      <c r="P128" s="298"/>
      <c r="Q128" s="299"/>
      <c r="R128" s="227"/>
      <c r="S128" s="228" t="e">
        <f>IF(C128="",NA(),MATCH($B128&amp;$C128,'Smelter Reference List'!$J:$J,0))</f>
        <v>#N/A</v>
      </c>
      <c r="T128" s="229"/>
      <c r="U128" s="229">
        <f t="shared" ca="1" si="2"/>
        <v>0</v>
      </c>
      <c r="V128" s="229"/>
      <c r="W128" s="229"/>
      <c r="Y128" s="223" t="str">
        <f t="shared" si="3"/>
        <v/>
      </c>
    </row>
    <row r="129" spans="1:25" s="223" customFormat="1" ht="20.25">
      <c r="A129" s="293"/>
      <c r="B129" s="294" t="str">
        <f>IF(LEN(A129)=0,"",INDEX('Smelter Reference List'!$A:$A,MATCH($A129,'Smelter Reference List'!$E:$E,0)))</f>
        <v/>
      </c>
      <c r="C129" s="301" t="str">
        <f>IF(LEN(A129)=0,"",INDEX('Smelter Reference List'!$C:$C,MATCH($A129,'Smelter Reference List'!$E:$E,0)))</f>
        <v/>
      </c>
      <c r="D129" s="294" t="str">
        <f ca="1">IF(ISERROR($S129),"",OFFSET('Smelter Reference List'!$C$4,$S129-4,0)&amp;"")</f>
        <v/>
      </c>
      <c r="E129" s="294" t="str">
        <f ca="1">IF(ISERROR($S129),"",OFFSET('Smelter Reference List'!$D$4,$S129-4,0)&amp;"")</f>
        <v/>
      </c>
      <c r="F129" s="294" t="str">
        <f ca="1">IF(ISERROR($S129),"",OFFSET('Smelter Reference List'!$E$4,$S129-4,0))</f>
        <v/>
      </c>
      <c r="G129" s="294" t="str">
        <f ca="1">IF(C129=$U$4,"Enter smelter details", IF(ISERROR($S129),"",OFFSET('Smelter Reference List'!$F$4,$S129-4,0)))</f>
        <v/>
      </c>
      <c r="H129" s="295" t="str">
        <f ca="1">IF(ISERROR($S129),"",OFFSET('Smelter Reference List'!$G$4,$S129-4,0))</f>
        <v/>
      </c>
      <c r="I129" s="296" t="str">
        <f ca="1">IF(ISERROR($S129),"",OFFSET('Smelter Reference List'!$H$4,$S129-4,0))</f>
        <v/>
      </c>
      <c r="J129" s="296" t="str">
        <f ca="1">IF(ISERROR($S129),"",OFFSET('Smelter Reference List'!$I$4,$S129-4,0))</f>
        <v/>
      </c>
      <c r="K129" s="298"/>
      <c r="L129" s="298"/>
      <c r="M129" s="298"/>
      <c r="N129" s="298"/>
      <c r="O129" s="298"/>
      <c r="P129" s="298"/>
      <c r="Q129" s="299"/>
      <c r="R129" s="227"/>
      <c r="S129" s="228" t="e">
        <f>IF(C129="",NA(),MATCH($B129&amp;$C129,'Smelter Reference List'!$J:$J,0))</f>
        <v>#N/A</v>
      </c>
      <c r="T129" s="229"/>
      <c r="U129" s="229">
        <f t="shared" ca="1" si="2"/>
        <v>0</v>
      </c>
      <c r="V129" s="229"/>
      <c r="W129" s="229"/>
      <c r="Y129" s="223" t="str">
        <f t="shared" si="3"/>
        <v/>
      </c>
    </row>
    <row r="130" spans="1:25" s="223" customFormat="1" ht="20.25">
      <c r="A130" s="293"/>
      <c r="B130" s="294" t="str">
        <f>IF(LEN(A130)=0,"",INDEX('Smelter Reference List'!$A:$A,MATCH($A130,'Smelter Reference List'!$E:$E,0)))</f>
        <v/>
      </c>
      <c r="C130" s="301" t="str">
        <f>IF(LEN(A130)=0,"",INDEX('Smelter Reference List'!$C:$C,MATCH($A130,'Smelter Reference List'!$E:$E,0)))</f>
        <v/>
      </c>
      <c r="D130" s="294" t="str">
        <f ca="1">IF(ISERROR($S130),"",OFFSET('Smelter Reference List'!$C$4,$S130-4,0)&amp;"")</f>
        <v/>
      </c>
      <c r="E130" s="294" t="str">
        <f ca="1">IF(ISERROR($S130),"",OFFSET('Smelter Reference List'!$D$4,$S130-4,0)&amp;"")</f>
        <v/>
      </c>
      <c r="F130" s="294" t="str">
        <f ca="1">IF(ISERROR($S130),"",OFFSET('Smelter Reference List'!$E$4,$S130-4,0))</f>
        <v/>
      </c>
      <c r="G130" s="294" t="str">
        <f ca="1">IF(C130=$U$4,"Enter smelter details", IF(ISERROR($S130),"",OFFSET('Smelter Reference List'!$F$4,$S130-4,0)))</f>
        <v/>
      </c>
      <c r="H130" s="295" t="str">
        <f ca="1">IF(ISERROR($S130),"",OFFSET('Smelter Reference List'!$G$4,$S130-4,0))</f>
        <v/>
      </c>
      <c r="I130" s="296" t="str">
        <f ca="1">IF(ISERROR($S130),"",OFFSET('Smelter Reference List'!$H$4,$S130-4,0))</f>
        <v/>
      </c>
      <c r="J130" s="296" t="str">
        <f ca="1">IF(ISERROR($S130),"",OFFSET('Smelter Reference List'!$I$4,$S130-4,0))</f>
        <v/>
      </c>
      <c r="K130" s="298"/>
      <c r="L130" s="298"/>
      <c r="M130" s="298"/>
      <c r="N130" s="298"/>
      <c r="O130" s="298"/>
      <c r="P130" s="298"/>
      <c r="Q130" s="299"/>
      <c r="R130" s="227"/>
      <c r="S130" s="228" t="e">
        <f>IF(C130="",NA(),MATCH($B130&amp;$C130,'Smelter Reference List'!$J:$J,0))</f>
        <v>#N/A</v>
      </c>
      <c r="T130" s="229"/>
      <c r="U130" s="229">
        <f t="shared" ca="1" si="2"/>
        <v>0</v>
      </c>
      <c r="V130" s="229"/>
      <c r="W130" s="229"/>
      <c r="Y130" s="223" t="str">
        <f t="shared" si="3"/>
        <v/>
      </c>
    </row>
    <row r="131" spans="1:25" s="223" customFormat="1" ht="20.25">
      <c r="A131" s="293"/>
      <c r="B131" s="294" t="str">
        <f>IF(LEN(A131)=0,"",INDEX('Smelter Reference List'!$A:$A,MATCH($A131,'Smelter Reference List'!$E:$E,0)))</f>
        <v/>
      </c>
      <c r="C131" s="301" t="str">
        <f>IF(LEN(A131)=0,"",INDEX('Smelter Reference List'!$C:$C,MATCH($A131,'Smelter Reference List'!$E:$E,0)))</f>
        <v/>
      </c>
      <c r="D131" s="294" t="str">
        <f ca="1">IF(ISERROR($S131),"",OFFSET('Smelter Reference List'!$C$4,$S131-4,0)&amp;"")</f>
        <v/>
      </c>
      <c r="E131" s="294" t="str">
        <f ca="1">IF(ISERROR($S131),"",OFFSET('Smelter Reference List'!$D$4,$S131-4,0)&amp;"")</f>
        <v/>
      </c>
      <c r="F131" s="294" t="str">
        <f ca="1">IF(ISERROR($S131),"",OFFSET('Smelter Reference List'!$E$4,$S131-4,0))</f>
        <v/>
      </c>
      <c r="G131" s="294" t="str">
        <f ca="1">IF(C131=$U$4,"Enter smelter details", IF(ISERROR($S131),"",OFFSET('Smelter Reference List'!$F$4,$S131-4,0)))</f>
        <v/>
      </c>
      <c r="H131" s="295" t="str">
        <f ca="1">IF(ISERROR($S131),"",OFFSET('Smelter Reference List'!$G$4,$S131-4,0))</f>
        <v/>
      </c>
      <c r="I131" s="296" t="str">
        <f ca="1">IF(ISERROR($S131),"",OFFSET('Smelter Reference List'!$H$4,$S131-4,0))</f>
        <v/>
      </c>
      <c r="J131" s="296" t="str">
        <f ca="1">IF(ISERROR($S131),"",OFFSET('Smelter Reference List'!$I$4,$S131-4,0))</f>
        <v/>
      </c>
      <c r="K131" s="298"/>
      <c r="L131" s="298"/>
      <c r="M131" s="298"/>
      <c r="N131" s="298"/>
      <c r="O131" s="298"/>
      <c r="P131" s="298"/>
      <c r="Q131" s="299"/>
      <c r="R131" s="227"/>
      <c r="S131" s="228" t="e">
        <f>IF(C131="",NA(),MATCH($B131&amp;$C131,'Smelter Reference List'!$J:$J,0))</f>
        <v>#N/A</v>
      </c>
      <c r="T131" s="229"/>
      <c r="U131" s="229">
        <f t="shared" ca="1" si="2"/>
        <v>0</v>
      </c>
      <c r="V131" s="229"/>
      <c r="W131" s="229"/>
      <c r="Y131" s="223" t="str">
        <f t="shared" si="3"/>
        <v/>
      </c>
    </row>
    <row r="132" spans="1:25" s="223" customFormat="1" ht="20.25">
      <c r="A132" s="293"/>
      <c r="B132" s="294" t="str">
        <f>IF(LEN(A132)=0,"",INDEX('Smelter Reference List'!$A:$A,MATCH($A132,'Smelter Reference List'!$E:$E,0)))</f>
        <v/>
      </c>
      <c r="C132" s="301" t="str">
        <f>IF(LEN(A132)=0,"",INDEX('Smelter Reference List'!$C:$C,MATCH($A132,'Smelter Reference List'!$E:$E,0)))</f>
        <v/>
      </c>
      <c r="D132" s="294" t="str">
        <f ca="1">IF(ISERROR($S132),"",OFFSET('Smelter Reference List'!$C$4,$S132-4,0)&amp;"")</f>
        <v/>
      </c>
      <c r="E132" s="294" t="str">
        <f ca="1">IF(ISERROR($S132),"",OFFSET('Smelter Reference List'!$D$4,$S132-4,0)&amp;"")</f>
        <v/>
      </c>
      <c r="F132" s="294" t="str">
        <f ca="1">IF(ISERROR($S132),"",OFFSET('Smelter Reference List'!$E$4,$S132-4,0))</f>
        <v/>
      </c>
      <c r="G132" s="294" t="str">
        <f ca="1">IF(C132=$U$4,"Enter smelter details", IF(ISERROR($S132),"",OFFSET('Smelter Reference List'!$F$4,$S132-4,0)))</f>
        <v/>
      </c>
      <c r="H132" s="295" t="str">
        <f ca="1">IF(ISERROR($S132),"",OFFSET('Smelter Reference List'!$G$4,$S132-4,0))</f>
        <v/>
      </c>
      <c r="I132" s="296" t="str">
        <f ca="1">IF(ISERROR($S132),"",OFFSET('Smelter Reference List'!$H$4,$S132-4,0))</f>
        <v/>
      </c>
      <c r="J132" s="296" t="str">
        <f ca="1">IF(ISERROR($S132),"",OFFSET('Smelter Reference List'!$I$4,$S132-4,0))</f>
        <v/>
      </c>
      <c r="K132" s="298"/>
      <c r="L132" s="298"/>
      <c r="M132" s="298"/>
      <c r="N132" s="298"/>
      <c r="O132" s="298"/>
      <c r="P132" s="298"/>
      <c r="Q132" s="299"/>
      <c r="R132" s="227"/>
      <c r="S132" s="228" t="e">
        <f>IF(C132="",NA(),MATCH($B132&amp;$C132,'Smelter Reference List'!$J:$J,0))</f>
        <v>#N/A</v>
      </c>
      <c r="T132" s="229"/>
      <c r="U132" s="229">
        <f t="shared" ca="1" si="2"/>
        <v>0</v>
      </c>
      <c r="V132" s="229"/>
      <c r="W132" s="229"/>
      <c r="Y132" s="223" t="str">
        <f t="shared" si="3"/>
        <v/>
      </c>
    </row>
    <row r="133" spans="1:25" s="223" customFormat="1" ht="20.25">
      <c r="A133" s="293"/>
      <c r="B133" s="294" t="str">
        <f>IF(LEN(A133)=0,"",INDEX('Smelter Reference List'!$A:$A,MATCH($A133,'Smelter Reference List'!$E:$E,0)))</f>
        <v/>
      </c>
      <c r="C133" s="301" t="str">
        <f>IF(LEN(A133)=0,"",INDEX('Smelter Reference List'!$C:$C,MATCH($A133,'Smelter Reference List'!$E:$E,0)))</f>
        <v/>
      </c>
      <c r="D133" s="294" t="str">
        <f ca="1">IF(ISERROR($S133),"",OFFSET('Smelter Reference List'!$C$4,$S133-4,0)&amp;"")</f>
        <v/>
      </c>
      <c r="E133" s="294" t="str">
        <f ca="1">IF(ISERROR($S133),"",OFFSET('Smelter Reference List'!$D$4,$S133-4,0)&amp;"")</f>
        <v/>
      </c>
      <c r="F133" s="294" t="str">
        <f ca="1">IF(ISERROR($S133),"",OFFSET('Smelter Reference List'!$E$4,$S133-4,0))</f>
        <v/>
      </c>
      <c r="G133" s="294" t="str">
        <f ca="1">IF(C133=$U$4,"Enter smelter details", IF(ISERROR($S133),"",OFFSET('Smelter Reference List'!$F$4,$S133-4,0)))</f>
        <v/>
      </c>
      <c r="H133" s="295" t="str">
        <f ca="1">IF(ISERROR($S133),"",OFFSET('Smelter Reference List'!$G$4,$S133-4,0))</f>
        <v/>
      </c>
      <c r="I133" s="296" t="str">
        <f ca="1">IF(ISERROR($S133),"",OFFSET('Smelter Reference List'!$H$4,$S133-4,0))</f>
        <v/>
      </c>
      <c r="J133" s="296" t="str">
        <f ca="1">IF(ISERROR($S133),"",OFFSET('Smelter Reference List'!$I$4,$S133-4,0))</f>
        <v/>
      </c>
      <c r="K133" s="298"/>
      <c r="L133" s="298"/>
      <c r="M133" s="298"/>
      <c r="N133" s="298"/>
      <c r="O133" s="298"/>
      <c r="P133" s="298"/>
      <c r="Q133" s="299"/>
      <c r="R133" s="227"/>
      <c r="S133" s="228" t="e">
        <f>IF(C133="",NA(),MATCH($B133&amp;$C133,'Smelter Reference List'!$J:$J,0))</f>
        <v>#N/A</v>
      </c>
      <c r="T133" s="229"/>
      <c r="U133" s="229">
        <f t="shared" ca="1" si="2"/>
        <v>0</v>
      </c>
      <c r="V133" s="229"/>
      <c r="W133" s="229"/>
      <c r="Y133" s="223" t="str">
        <f t="shared" si="3"/>
        <v/>
      </c>
    </row>
    <row r="134" spans="1:25" s="223" customFormat="1" ht="20.25">
      <c r="A134" s="293"/>
      <c r="B134" s="294" t="str">
        <f>IF(LEN(A134)=0,"",INDEX('Smelter Reference List'!$A:$A,MATCH($A134,'Smelter Reference List'!$E:$E,0)))</f>
        <v/>
      </c>
      <c r="C134" s="301" t="str">
        <f>IF(LEN(A134)=0,"",INDEX('Smelter Reference List'!$C:$C,MATCH($A134,'Smelter Reference List'!$E:$E,0)))</f>
        <v/>
      </c>
      <c r="D134" s="294" t="str">
        <f ca="1">IF(ISERROR($S134),"",OFFSET('Smelter Reference List'!$C$4,$S134-4,0)&amp;"")</f>
        <v/>
      </c>
      <c r="E134" s="294" t="str">
        <f ca="1">IF(ISERROR($S134),"",OFFSET('Smelter Reference List'!$D$4,$S134-4,0)&amp;"")</f>
        <v/>
      </c>
      <c r="F134" s="294" t="str">
        <f ca="1">IF(ISERROR($S134),"",OFFSET('Smelter Reference List'!$E$4,$S134-4,0))</f>
        <v/>
      </c>
      <c r="G134" s="294" t="str">
        <f ca="1">IF(C134=$U$4,"Enter smelter details", IF(ISERROR($S134),"",OFFSET('Smelter Reference List'!$F$4,$S134-4,0)))</f>
        <v/>
      </c>
      <c r="H134" s="295" t="str">
        <f ca="1">IF(ISERROR($S134),"",OFFSET('Smelter Reference List'!$G$4,$S134-4,0))</f>
        <v/>
      </c>
      <c r="I134" s="296" t="str">
        <f ca="1">IF(ISERROR($S134),"",OFFSET('Smelter Reference List'!$H$4,$S134-4,0))</f>
        <v/>
      </c>
      <c r="J134" s="296" t="str">
        <f ca="1">IF(ISERROR($S134),"",OFFSET('Smelter Reference List'!$I$4,$S134-4,0))</f>
        <v/>
      </c>
      <c r="K134" s="298"/>
      <c r="L134" s="298"/>
      <c r="M134" s="298"/>
      <c r="N134" s="298"/>
      <c r="O134" s="298"/>
      <c r="P134" s="298"/>
      <c r="Q134" s="299"/>
      <c r="R134" s="227"/>
      <c r="S134" s="228" t="e">
        <f>IF(C134="",NA(),MATCH($B134&amp;$C134,'Smelter Reference List'!$J:$J,0))</f>
        <v>#N/A</v>
      </c>
      <c r="T134" s="229"/>
      <c r="U134" s="229">
        <f t="shared" ref="U134:U197" ca="1" si="4">IF(AND(C134="Smelter not listed",OR(LEN(D134)=0,LEN(E134)=0)),1,0)</f>
        <v>0</v>
      </c>
      <c r="V134" s="229"/>
      <c r="W134" s="229"/>
      <c r="Y134" s="223" t="str">
        <f t="shared" ref="Y134:Y197" si="5">B134&amp;C134</f>
        <v/>
      </c>
    </row>
    <row r="135" spans="1:25" s="223" customFormat="1" ht="20.25">
      <c r="A135" s="293"/>
      <c r="B135" s="294" t="str">
        <f>IF(LEN(A135)=0,"",INDEX('Smelter Reference List'!$A:$A,MATCH($A135,'Smelter Reference List'!$E:$E,0)))</f>
        <v/>
      </c>
      <c r="C135" s="301" t="str">
        <f>IF(LEN(A135)=0,"",INDEX('Smelter Reference List'!$C:$C,MATCH($A135,'Smelter Reference List'!$E:$E,0)))</f>
        <v/>
      </c>
      <c r="D135" s="294" t="str">
        <f ca="1">IF(ISERROR($S135),"",OFFSET('Smelter Reference List'!$C$4,$S135-4,0)&amp;"")</f>
        <v/>
      </c>
      <c r="E135" s="294" t="str">
        <f ca="1">IF(ISERROR($S135),"",OFFSET('Smelter Reference List'!$D$4,$S135-4,0)&amp;"")</f>
        <v/>
      </c>
      <c r="F135" s="294" t="str">
        <f ca="1">IF(ISERROR($S135),"",OFFSET('Smelter Reference List'!$E$4,$S135-4,0))</f>
        <v/>
      </c>
      <c r="G135" s="294" t="str">
        <f ca="1">IF(C135=$U$4,"Enter smelter details", IF(ISERROR($S135),"",OFFSET('Smelter Reference List'!$F$4,$S135-4,0)))</f>
        <v/>
      </c>
      <c r="H135" s="295" t="str">
        <f ca="1">IF(ISERROR($S135),"",OFFSET('Smelter Reference List'!$G$4,$S135-4,0))</f>
        <v/>
      </c>
      <c r="I135" s="296" t="str">
        <f ca="1">IF(ISERROR($S135),"",OFFSET('Smelter Reference List'!$H$4,$S135-4,0))</f>
        <v/>
      </c>
      <c r="J135" s="296" t="str">
        <f ca="1">IF(ISERROR($S135),"",OFFSET('Smelter Reference List'!$I$4,$S135-4,0))</f>
        <v/>
      </c>
      <c r="K135" s="298"/>
      <c r="L135" s="298"/>
      <c r="M135" s="298"/>
      <c r="N135" s="298"/>
      <c r="O135" s="298"/>
      <c r="P135" s="298"/>
      <c r="Q135" s="299"/>
      <c r="R135" s="227"/>
      <c r="S135" s="228" t="e">
        <f>IF(C135="",NA(),MATCH($B135&amp;$C135,'Smelter Reference List'!$J:$J,0))</f>
        <v>#N/A</v>
      </c>
      <c r="T135" s="229"/>
      <c r="U135" s="229">
        <f t="shared" ca="1" si="4"/>
        <v>0</v>
      </c>
      <c r="V135" s="229"/>
      <c r="W135" s="229"/>
      <c r="Y135" s="223" t="str">
        <f t="shared" si="5"/>
        <v/>
      </c>
    </row>
    <row r="136" spans="1:25" s="223" customFormat="1" ht="20.25">
      <c r="A136" s="293"/>
      <c r="B136" s="294" t="str">
        <f>IF(LEN(A136)=0,"",INDEX('Smelter Reference List'!$A:$A,MATCH($A136,'Smelter Reference List'!$E:$E,0)))</f>
        <v/>
      </c>
      <c r="C136" s="301" t="str">
        <f>IF(LEN(A136)=0,"",INDEX('Smelter Reference List'!$C:$C,MATCH($A136,'Smelter Reference List'!$E:$E,0)))</f>
        <v/>
      </c>
      <c r="D136" s="294" t="str">
        <f ca="1">IF(ISERROR($S136),"",OFFSET('Smelter Reference List'!$C$4,$S136-4,0)&amp;"")</f>
        <v/>
      </c>
      <c r="E136" s="294" t="str">
        <f ca="1">IF(ISERROR($S136),"",OFFSET('Smelter Reference List'!$D$4,$S136-4,0)&amp;"")</f>
        <v/>
      </c>
      <c r="F136" s="294" t="str">
        <f ca="1">IF(ISERROR($S136),"",OFFSET('Smelter Reference List'!$E$4,$S136-4,0))</f>
        <v/>
      </c>
      <c r="G136" s="294" t="str">
        <f ca="1">IF(C136=$U$4,"Enter smelter details", IF(ISERROR($S136),"",OFFSET('Smelter Reference List'!$F$4,$S136-4,0)))</f>
        <v/>
      </c>
      <c r="H136" s="295" t="str">
        <f ca="1">IF(ISERROR($S136),"",OFFSET('Smelter Reference List'!$G$4,$S136-4,0))</f>
        <v/>
      </c>
      <c r="I136" s="296" t="str">
        <f ca="1">IF(ISERROR($S136),"",OFFSET('Smelter Reference List'!$H$4,$S136-4,0))</f>
        <v/>
      </c>
      <c r="J136" s="296" t="str">
        <f ca="1">IF(ISERROR($S136),"",OFFSET('Smelter Reference List'!$I$4,$S136-4,0))</f>
        <v/>
      </c>
      <c r="K136" s="298"/>
      <c r="L136" s="298"/>
      <c r="M136" s="298"/>
      <c r="N136" s="298"/>
      <c r="O136" s="298"/>
      <c r="P136" s="298"/>
      <c r="Q136" s="299"/>
      <c r="R136" s="227"/>
      <c r="S136" s="228" t="e">
        <f>IF(C136="",NA(),MATCH($B136&amp;$C136,'Smelter Reference List'!$J:$J,0))</f>
        <v>#N/A</v>
      </c>
      <c r="T136" s="229"/>
      <c r="U136" s="229">
        <f t="shared" ca="1" si="4"/>
        <v>0</v>
      </c>
      <c r="V136" s="229"/>
      <c r="W136" s="229"/>
      <c r="Y136" s="223" t="str">
        <f t="shared" si="5"/>
        <v/>
      </c>
    </row>
    <row r="137" spans="1:25" s="223" customFormat="1" ht="20.25">
      <c r="A137" s="293"/>
      <c r="B137" s="294" t="str">
        <f>IF(LEN(A137)=0,"",INDEX('Smelter Reference List'!$A:$A,MATCH($A137,'Smelter Reference List'!$E:$E,0)))</f>
        <v/>
      </c>
      <c r="C137" s="301" t="str">
        <f>IF(LEN(A137)=0,"",INDEX('Smelter Reference List'!$C:$C,MATCH($A137,'Smelter Reference List'!$E:$E,0)))</f>
        <v/>
      </c>
      <c r="D137" s="294" t="str">
        <f ca="1">IF(ISERROR($S137),"",OFFSET('Smelter Reference List'!$C$4,$S137-4,0)&amp;"")</f>
        <v/>
      </c>
      <c r="E137" s="294" t="str">
        <f ca="1">IF(ISERROR($S137),"",OFFSET('Smelter Reference List'!$D$4,$S137-4,0)&amp;"")</f>
        <v/>
      </c>
      <c r="F137" s="294" t="str">
        <f ca="1">IF(ISERROR($S137),"",OFFSET('Smelter Reference List'!$E$4,$S137-4,0))</f>
        <v/>
      </c>
      <c r="G137" s="294" t="str">
        <f ca="1">IF(C137=$U$4,"Enter smelter details", IF(ISERROR($S137),"",OFFSET('Smelter Reference List'!$F$4,$S137-4,0)))</f>
        <v/>
      </c>
      <c r="H137" s="295" t="str">
        <f ca="1">IF(ISERROR($S137),"",OFFSET('Smelter Reference List'!$G$4,$S137-4,0))</f>
        <v/>
      </c>
      <c r="I137" s="296" t="str">
        <f ca="1">IF(ISERROR($S137),"",OFFSET('Smelter Reference List'!$H$4,$S137-4,0))</f>
        <v/>
      </c>
      <c r="J137" s="296" t="str">
        <f ca="1">IF(ISERROR($S137),"",OFFSET('Smelter Reference List'!$I$4,$S137-4,0))</f>
        <v/>
      </c>
      <c r="K137" s="298"/>
      <c r="L137" s="298"/>
      <c r="M137" s="298"/>
      <c r="N137" s="298"/>
      <c r="O137" s="298"/>
      <c r="P137" s="298"/>
      <c r="Q137" s="299"/>
      <c r="R137" s="227"/>
      <c r="S137" s="228" t="e">
        <f>IF(C137="",NA(),MATCH($B137&amp;$C137,'Smelter Reference List'!$J:$J,0))</f>
        <v>#N/A</v>
      </c>
      <c r="T137" s="229"/>
      <c r="U137" s="229">
        <f t="shared" ca="1" si="4"/>
        <v>0</v>
      </c>
      <c r="V137" s="229"/>
      <c r="W137" s="229"/>
      <c r="Y137" s="223" t="str">
        <f t="shared" si="5"/>
        <v/>
      </c>
    </row>
    <row r="138" spans="1:25" s="223" customFormat="1" ht="20.25">
      <c r="A138" s="293"/>
      <c r="B138" s="294" t="str">
        <f>IF(LEN(A138)=0,"",INDEX('Smelter Reference List'!$A:$A,MATCH($A138,'Smelter Reference List'!$E:$E,0)))</f>
        <v/>
      </c>
      <c r="C138" s="301" t="str">
        <f>IF(LEN(A138)=0,"",INDEX('Smelter Reference List'!$C:$C,MATCH($A138,'Smelter Reference List'!$E:$E,0)))</f>
        <v/>
      </c>
      <c r="D138" s="294" t="str">
        <f ca="1">IF(ISERROR($S138),"",OFFSET('Smelter Reference List'!$C$4,$S138-4,0)&amp;"")</f>
        <v/>
      </c>
      <c r="E138" s="294" t="str">
        <f ca="1">IF(ISERROR($S138),"",OFFSET('Smelter Reference List'!$D$4,$S138-4,0)&amp;"")</f>
        <v/>
      </c>
      <c r="F138" s="294" t="str">
        <f ca="1">IF(ISERROR($S138),"",OFFSET('Smelter Reference List'!$E$4,$S138-4,0))</f>
        <v/>
      </c>
      <c r="G138" s="294" t="str">
        <f ca="1">IF(C138=$U$4,"Enter smelter details", IF(ISERROR($S138),"",OFFSET('Smelter Reference List'!$F$4,$S138-4,0)))</f>
        <v/>
      </c>
      <c r="H138" s="295" t="str">
        <f ca="1">IF(ISERROR($S138),"",OFFSET('Smelter Reference List'!$G$4,$S138-4,0))</f>
        <v/>
      </c>
      <c r="I138" s="296" t="str">
        <f ca="1">IF(ISERROR($S138),"",OFFSET('Smelter Reference List'!$H$4,$S138-4,0))</f>
        <v/>
      </c>
      <c r="J138" s="296" t="str">
        <f ca="1">IF(ISERROR($S138),"",OFFSET('Smelter Reference List'!$I$4,$S138-4,0))</f>
        <v/>
      </c>
      <c r="K138" s="298"/>
      <c r="L138" s="298"/>
      <c r="M138" s="298"/>
      <c r="N138" s="298"/>
      <c r="O138" s="298"/>
      <c r="P138" s="298"/>
      <c r="Q138" s="299"/>
      <c r="R138" s="227"/>
      <c r="S138" s="228" t="e">
        <f>IF(C138="",NA(),MATCH($B138&amp;$C138,'Smelter Reference List'!$J:$J,0))</f>
        <v>#N/A</v>
      </c>
      <c r="T138" s="229"/>
      <c r="U138" s="229">
        <f t="shared" ca="1" si="4"/>
        <v>0</v>
      </c>
      <c r="V138" s="229"/>
      <c r="W138" s="229"/>
      <c r="Y138" s="223" t="str">
        <f t="shared" si="5"/>
        <v/>
      </c>
    </row>
    <row r="139" spans="1:25" s="223" customFormat="1" ht="20.25">
      <c r="A139" s="293"/>
      <c r="B139" s="294" t="str">
        <f>IF(LEN(A139)=0,"",INDEX('Smelter Reference List'!$A:$A,MATCH($A139,'Smelter Reference List'!$E:$E,0)))</f>
        <v/>
      </c>
      <c r="C139" s="301" t="str">
        <f>IF(LEN(A139)=0,"",INDEX('Smelter Reference List'!$C:$C,MATCH($A139,'Smelter Reference List'!$E:$E,0)))</f>
        <v/>
      </c>
      <c r="D139" s="294" t="str">
        <f ca="1">IF(ISERROR($S139),"",OFFSET('Smelter Reference List'!$C$4,$S139-4,0)&amp;"")</f>
        <v/>
      </c>
      <c r="E139" s="294" t="str">
        <f ca="1">IF(ISERROR($S139),"",OFFSET('Smelter Reference List'!$D$4,$S139-4,0)&amp;"")</f>
        <v/>
      </c>
      <c r="F139" s="294" t="str">
        <f ca="1">IF(ISERROR($S139),"",OFFSET('Smelter Reference List'!$E$4,$S139-4,0))</f>
        <v/>
      </c>
      <c r="G139" s="294" t="str">
        <f ca="1">IF(C139=$U$4,"Enter smelter details", IF(ISERROR($S139),"",OFFSET('Smelter Reference List'!$F$4,$S139-4,0)))</f>
        <v/>
      </c>
      <c r="H139" s="295" t="str">
        <f ca="1">IF(ISERROR($S139),"",OFFSET('Smelter Reference List'!$G$4,$S139-4,0))</f>
        <v/>
      </c>
      <c r="I139" s="296" t="str">
        <f ca="1">IF(ISERROR($S139),"",OFFSET('Smelter Reference List'!$H$4,$S139-4,0))</f>
        <v/>
      </c>
      <c r="J139" s="296" t="str">
        <f ca="1">IF(ISERROR($S139),"",OFFSET('Smelter Reference List'!$I$4,$S139-4,0))</f>
        <v/>
      </c>
      <c r="K139" s="298"/>
      <c r="L139" s="298"/>
      <c r="M139" s="298"/>
      <c r="N139" s="298"/>
      <c r="O139" s="298"/>
      <c r="P139" s="298"/>
      <c r="Q139" s="299"/>
      <c r="R139" s="227"/>
      <c r="S139" s="228" t="e">
        <f>IF(C139="",NA(),MATCH($B139&amp;$C139,'Smelter Reference List'!$J:$J,0))</f>
        <v>#N/A</v>
      </c>
      <c r="T139" s="229"/>
      <c r="U139" s="229">
        <f t="shared" ca="1" si="4"/>
        <v>0</v>
      </c>
      <c r="V139" s="229"/>
      <c r="W139" s="229"/>
      <c r="Y139" s="223" t="str">
        <f t="shared" si="5"/>
        <v/>
      </c>
    </row>
    <row r="140" spans="1:25" s="223" customFormat="1" ht="20.25">
      <c r="A140" s="293"/>
      <c r="B140" s="294" t="str">
        <f>IF(LEN(A140)=0,"",INDEX('Smelter Reference List'!$A:$A,MATCH($A140,'Smelter Reference List'!$E:$E,0)))</f>
        <v/>
      </c>
      <c r="C140" s="301" t="str">
        <f>IF(LEN(A140)=0,"",INDEX('Smelter Reference List'!$C:$C,MATCH($A140,'Smelter Reference List'!$E:$E,0)))</f>
        <v/>
      </c>
      <c r="D140" s="294" t="str">
        <f ca="1">IF(ISERROR($S140),"",OFFSET('Smelter Reference List'!$C$4,$S140-4,0)&amp;"")</f>
        <v/>
      </c>
      <c r="E140" s="294" t="str">
        <f ca="1">IF(ISERROR($S140),"",OFFSET('Smelter Reference List'!$D$4,$S140-4,0)&amp;"")</f>
        <v/>
      </c>
      <c r="F140" s="294" t="str">
        <f ca="1">IF(ISERROR($S140),"",OFFSET('Smelter Reference List'!$E$4,$S140-4,0))</f>
        <v/>
      </c>
      <c r="G140" s="294" t="str">
        <f ca="1">IF(C140=$U$4,"Enter smelter details", IF(ISERROR($S140),"",OFFSET('Smelter Reference List'!$F$4,$S140-4,0)))</f>
        <v/>
      </c>
      <c r="H140" s="295" t="str">
        <f ca="1">IF(ISERROR($S140),"",OFFSET('Smelter Reference List'!$G$4,$S140-4,0))</f>
        <v/>
      </c>
      <c r="I140" s="296" t="str">
        <f ca="1">IF(ISERROR($S140),"",OFFSET('Smelter Reference List'!$H$4,$S140-4,0))</f>
        <v/>
      </c>
      <c r="J140" s="296" t="str">
        <f ca="1">IF(ISERROR($S140),"",OFFSET('Smelter Reference List'!$I$4,$S140-4,0))</f>
        <v/>
      </c>
      <c r="K140" s="298"/>
      <c r="L140" s="298"/>
      <c r="M140" s="298"/>
      <c r="N140" s="298"/>
      <c r="O140" s="298"/>
      <c r="P140" s="298"/>
      <c r="Q140" s="299"/>
      <c r="R140" s="227"/>
      <c r="S140" s="228" t="e">
        <f>IF(C140="",NA(),MATCH($B140&amp;$C140,'Smelter Reference List'!$J:$J,0))</f>
        <v>#N/A</v>
      </c>
      <c r="T140" s="229"/>
      <c r="U140" s="229">
        <f t="shared" ca="1" si="4"/>
        <v>0</v>
      </c>
      <c r="V140" s="229"/>
      <c r="W140" s="229"/>
      <c r="Y140" s="223" t="str">
        <f t="shared" si="5"/>
        <v/>
      </c>
    </row>
    <row r="141" spans="1:25" s="223" customFormat="1" ht="20.25">
      <c r="A141" s="293"/>
      <c r="B141" s="294" t="str">
        <f>IF(LEN(A141)=0,"",INDEX('Smelter Reference List'!$A:$A,MATCH($A141,'Smelter Reference List'!$E:$E,0)))</f>
        <v/>
      </c>
      <c r="C141" s="301" t="str">
        <f>IF(LEN(A141)=0,"",INDEX('Smelter Reference List'!$C:$C,MATCH($A141,'Smelter Reference List'!$E:$E,0)))</f>
        <v/>
      </c>
      <c r="D141" s="294" t="str">
        <f ca="1">IF(ISERROR($S141),"",OFFSET('Smelter Reference List'!$C$4,$S141-4,0)&amp;"")</f>
        <v/>
      </c>
      <c r="E141" s="294" t="str">
        <f ca="1">IF(ISERROR($S141),"",OFFSET('Smelter Reference List'!$D$4,$S141-4,0)&amp;"")</f>
        <v/>
      </c>
      <c r="F141" s="294" t="str">
        <f ca="1">IF(ISERROR($S141),"",OFFSET('Smelter Reference List'!$E$4,$S141-4,0))</f>
        <v/>
      </c>
      <c r="G141" s="294" t="str">
        <f ca="1">IF(C141=$U$4,"Enter smelter details", IF(ISERROR($S141),"",OFFSET('Smelter Reference List'!$F$4,$S141-4,0)))</f>
        <v/>
      </c>
      <c r="H141" s="295" t="str">
        <f ca="1">IF(ISERROR($S141),"",OFFSET('Smelter Reference List'!$G$4,$S141-4,0))</f>
        <v/>
      </c>
      <c r="I141" s="296" t="str">
        <f ca="1">IF(ISERROR($S141),"",OFFSET('Smelter Reference List'!$H$4,$S141-4,0))</f>
        <v/>
      </c>
      <c r="J141" s="296" t="str">
        <f ca="1">IF(ISERROR($S141),"",OFFSET('Smelter Reference List'!$I$4,$S141-4,0))</f>
        <v/>
      </c>
      <c r="K141" s="298"/>
      <c r="L141" s="298"/>
      <c r="M141" s="298"/>
      <c r="N141" s="298"/>
      <c r="O141" s="298"/>
      <c r="P141" s="298"/>
      <c r="Q141" s="299"/>
      <c r="R141" s="227"/>
      <c r="S141" s="228" t="e">
        <f>IF(C141="",NA(),MATCH($B141&amp;$C141,'Smelter Reference List'!$J:$J,0))</f>
        <v>#N/A</v>
      </c>
      <c r="T141" s="229"/>
      <c r="U141" s="229">
        <f t="shared" ca="1" si="4"/>
        <v>0</v>
      </c>
      <c r="V141" s="229"/>
      <c r="W141" s="229"/>
      <c r="Y141" s="223" t="str">
        <f t="shared" si="5"/>
        <v/>
      </c>
    </row>
    <row r="142" spans="1:25" s="223" customFormat="1" ht="20.25">
      <c r="A142" s="293"/>
      <c r="B142" s="294" t="str">
        <f>IF(LEN(A142)=0,"",INDEX('Smelter Reference List'!$A:$A,MATCH($A142,'Smelter Reference List'!$E:$E,0)))</f>
        <v/>
      </c>
      <c r="C142" s="301" t="str">
        <f>IF(LEN(A142)=0,"",INDEX('Smelter Reference List'!$C:$C,MATCH($A142,'Smelter Reference List'!$E:$E,0)))</f>
        <v/>
      </c>
      <c r="D142" s="294" t="str">
        <f ca="1">IF(ISERROR($S142),"",OFFSET('Smelter Reference List'!$C$4,$S142-4,0)&amp;"")</f>
        <v/>
      </c>
      <c r="E142" s="294" t="str">
        <f ca="1">IF(ISERROR($S142),"",OFFSET('Smelter Reference List'!$D$4,$S142-4,0)&amp;"")</f>
        <v/>
      </c>
      <c r="F142" s="294" t="str">
        <f ca="1">IF(ISERROR($S142),"",OFFSET('Smelter Reference List'!$E$4,$S142-4,0))</f>
        <v/>
      </c>
      <c r="G142" s="294" t="str">
        <f ca="1">IF(C142=$U$4,"Enter smelter details", IF(ISERROR($S142),"",OFFSET('Smelter Reference List'!$F$4,$S142-4,0)))</f>
        <v/>
      </c>
      <c r="H142" s="295" t="str">
        <f ca="1">IF(ISERROR($S142),"",OFFSET('Smelter Reference List'!$G$4,$S142-4,0))</f>
        <v/>
      </c>
      <c r="I142" s="296" t="str">
        <f ca="1">IF(ISERROR($S142),"",OFFSET('Smelter Reference List'!$H$4,$S142-4,0))</f>
        <v/>
      </c>
      <c r="J142" s="296" t="str">
        <f ca="1">IF(ISERROR($S142),"",OFFSET('Smelter Reference List'!$I$4,$S142-4,0))</f>
        <v/>
      </c>
      <c r="K142" s="298"/>
      <c r="L142" s="298"/>
      <c r="M142" s="298"/>
      <c r="N142" s="298"/>
      <c r="O142" s="298"/>
      <c r="P142" s="298"/>
      <c r="Q142" s="299"/>
      <c r="R142" s="227"/>
      <c r="S142" s="228" t="e">
        <f>IF(C142="",NA(),MATCH($B142&amp;$C142,'Smelter Reference List'!$J:$J,0))</f>
        <v>#N/A</v>
      </c>
      <c r="T142" s="229"/>
      <c r="U142" s="229">
        <f t="shared" ca="1" si="4"/>
        <v>0</v>
      </c>
      <c r="V142" s="229"/>
      <c r="W142" s="229"/>
      <c r="Y142" s="223" t="str">
        <f t="shared" si="5"/>
        <v/>
      </c>
    </row>
    <row r="143" spans="1:25" s="223" customFormat="1" ht="20.25">
      <c r="A143" s="293"/>
      <c r="B143" s="294" t="str">
        <f>IF(LEN(A143)=0,"",INDEX('Smelter Reference List'!$A:$A,MATCH($A143,'Smelter Reference List'!$E:$E,0)))</f>
        <v/>
      </c>
      <c r="C143" s="301" t="str">
        <f>IF(LEN(A143)=0,"",INDEX('Smelter Reference List'!$C:$C,MATCH($A143,'Smelter Reference List'!$E:$E,0)))</f>
        <v/>
      </c>
      <c r="D143" s="294" t="str">
        <f ca="1">IF(ISERROR($S143),"",OFFSET('Smelter Reference List'!$C$4,$S143-4,0)&amp;"")</f>
        <v/>
      </c>
      <c r="E143" s="294" t="str">
        <f ca="1">IF(ISERROR($S143),"",OFFSET('Smelter Reference List'!$D$4,$S143-4,0)&amp;"")</f>
        <v/>
      </c>
      <c r="F143" s="294" t="str">
        <f ca="1">IF(ISERROR($S143),"",OFFSET('Smelter Reference List'!$E$4,$S143-4,0))</f>
        <v/>
      </c>
      <c r="G143" s="294" t="str">
        <f ca="1">IF(C143=$U$4,"Enter smelter details", IF(ISERROR($S143),"",OFFSET('Smelter Reference List'!$F$4,$S143-4,0)))</f>
        <v/>
      </c>
      <c r="H143" s="295" t="str">
        <f ca="1">IF(ISERROR($S143),"",OFFSET('Smelter Reference List'!$G$4,$S143-4,0))</f>
        <v/>
      </c>
      <c r="I143" s="296" t="str">
        <f ca="1">IF(ISERROR($S143),"",OFFSET('Smelter Reference List'!$H$4,$S143-4,0))</f>
        <v/>
      </c>
      <c r="J143" s="296" t="str">
        <f ca="1">IF(ISERROR($S143),"",OFFSET('Smelter Reference List'!$I$4,$S143-4,0))</f>
        <v/>
      </c>
      <c r="K143" s="298"/>
      <c r="L143" s="298"/>
      <c r="M143" s="298"/>
      <c r="N143" s="298"/>
      <c r="O143" s="298"/>
      <c r="P143" s="298"/>
      <c r="Q143" s="299"/>
      <c r="R143" s="227"/>
      <c r="S143" s="228" t="e">
        <f>IF(C143="",NA(),MATCH($B143&amp;$C143,'Smelter Reference List'!$J:$J,0))</f>
        <v>#N/A</v>
      </c>
      <c r="T143" s="229"/>
      <c r="U143" s="229">
        <f t="shared" ca="1" si="4"/>
        <v>0</v>
      </c>
      <c r="V143" s="229"/>
      <c r="W143" s="229"/>
      <c r="Y143" s="223" t="str">
        <f t="shared" si="5"/>
        <v/>
      </c>
    </row>
    <row r="144" spans="1:25" s="223" customFormat="1" ht="20.25">
      <c r="A144" s="293"/>
      <c r="B144" s="294" t="str">
        <f>IF(LEN(A144)=0,"",INDEX('Smelter Reference List'!$A:$A,MATCH($A144,'Smelter Reference List'!$E:$E,0)))</f>
        <v/>
      </c>
      <c r="C144" s="301" t="str">
        <f>IF(LEN(A144)=0,"",INDEX('Smelter Reference List'!$C:$C,MATCH($A144,'Smelter Reference List'!$E:$E,0)))</f>
        <v/>
      </c>
      <c r="D144" s="294" t="str">
        <f ca="1">IF(ISERROR($S144),"",OFFSET('Smelter Reference List'!$C$4,$S144-4,0)&amp;"")</f>
        <v/>
      </c>
      <c r="E144" s="294" t="str">
        <f ca="1">IF(ISERROR($S144),"",OFFSET('Smelter Reference List'!$D$4,$S144-4,0)&amp;"")</f>
        <v/>
      </c>
      <c r="F144" s="294" t="str">
        <f ca="1">IF(ISERROR($S144),"",OFFSET('Smelter Reference List'!$E$4,$S144-4,0))</f>
        <v/>
      </c>
      <c r="G144" s="294" t="str">
        <f ca="1">IF(C144=$U$4,"Enter smelter details", IF(ISERROR($S144),"",OFFSET('Smelter Reference List'!$F$4,$S144-4,0)))</f>
        <v/>
      </c>
      <c r="H144" s="295" t="str">
        <f ca="1">IF(ISERROR($S144),"",OFFSET('Smelter Reference List'!$G$4,$S144-4,0))</f>
        <v/>
      </c>
      <c r="I144" s="296" t="str">
        <f ca="1">IF(ISERROR($S144),"",OFFSET('Smelter Reference List'!$H$4,$S144-4,0))</f>
        <v/>
      </c>
      <c r="J144" s="296" t="str">
        <f ca="1">IF(ISERROR($S144),"",OFFSET('Smelter Reference List'!$I$4,$S144-4,0))</f>
        <v/>
      </c>
      <c r="K144" s="298"/>
      <c r="L144" s="298"/>
      <c r="M144" s="298"/>
      <c r="N144" s="298"/>
      <c r="O144" s="298"/>
      <c r="P144" s="298"/>
      <c r="Q144" s="299"/>
      <c r="R144" s="227"/>
      <c r="S144" s="228" t="e">
        <f>IF(C144="",NA(),MATCH($B144&amp;$C144,'Smelter Reference List'!$J:$J,0))</f>
        <v>#N/A</v>
      </c>
      <c r="T144" s="229"/>
      <c r="U144" s="229">
        <f t="shared" ca="1" si="4"/>
        <v>0</v>
      </c>
      <c r="V144" s="229"/>
      <c r="W144" s="229"/>
      <c r="Y144" s="223" t="str">
        <f t="shared" si="5"/>
        <v/>
      </c>
    </row>
    <row r="145" spans="1:25" s="223" customFormat="1" ht="20.25">
      <c r="A145" s="293"/>
      <c r="B145" s="294" t="str">
        <f>IF(LEN(A145)=0,"",INDEX('Smelter Reference List'!$A:$A,MATCH($A145,'Smelter Reference List'!$E:$E,0)))</f>
        <v/>
      </c>
      <c r="C145" s="301" t="str">
        <f>IF(LEN(A145)=0,"",INDEX('Smelter Reference List'!$C:$C,MATCH($A145,'Smelter Reference List'!$E:$E,0)))</f>
        <v/>
      </c>
      <c r="D145" s="294" t="str">
        <f ca="1">IF(ISERROR($S145),"",OFFSET('Smelter Reference List'!$C$4,$S145-4,0)&amp;"")</f>
        <v/>
      </c>
      <c r="E145" s="294" t="str">
        <f ca="1">IF(ISERROR($S145),"",OFFSET('Smelter Reference List'!$D$4,$S145-4,0)&amp;"")</f>
        <v/>
      </c>
      <c r="F145" s="294" t="str">
        <f ca="1">IF(ISERROR($S145),"",OFFSET('Smelter Reference List'!$E$4,$S145-4,0))</f>
        <v/>
      </c>
      <c r="G145" s="294" t="str">
        <f ca="1">IF(C145=$U$4,"Enter smelter details", IF(ISERROR($S145),"",OFFSET('Smelter Reference List'!$F$4,$S145-4,0)))</f>
        <v/>
      </c>
      <c r="H145" s="295" t="str">
        <f ca="1">IF(ISERROR($S145),"",OFFSET('Smelter Reference List'!$G$4,$S145-4,0))</f>
        <v/>
      </c>
      <c r="I145" s="296" t="str">
        <f ca="1">IF(ISERROR($S145),"",OFFSET('Smelter Reference List'!$H$4,$S145-4,0))</f>
        <v/>
      </c>
      <c r="J145" s="296" t="str">
        <f ca="1">IF(ISERROR($S145),"",OFFSET('Smelter Reference List'!$I$4,$S145-4,0))</f>
        <v/>
      </c>
      <c r="K145" s="298"/>
      <c r="L145" s="298"/>
      <c r="M145" s="298"/>
      <c r="N145" s="298"/>
      <c r="O145" s="298"/>
      <c r="P145" s="298"/>
      <c r="Q145" s="299"/>
      <c r="R145" s="227"/>
      <c r="S145" s="228" t="e">
        <f>IF(C145="",NA(),MATCH($B145&amp;$C145,'Smelter Reference List'!$J:$J,0))</f>
        <v>#N/A</v>
      </c>
      <c r="T145" s="229"/>
      <c r="U145" s="229">
        <f t="shared" ca="1" si="4"/>
        <v>0</v>
      </c>
      <c r="V145" s="229"/>
      <c r="W145" s="229"/>
      <c r="Y145" s="223" t="str">
        <f t="shared" si="5"/>
        <v/>
      </c>
    </row>
    <row r="146" spans="1:25" s="223" customFormat="1" ht="20.25">
      <c r="A146" s="293"/>
      <c r="B146" s="294" t="str">
        <f>IF(LEN(A146)=0,"",INDEX('Smelter Reference List'!$A:$A,MATCH($A146,'Smelter Reference List'!$E:$E,0)))</f>
        <v/>
      </c>
      <c r="C146" s="301" t="str">
        <f>IF(LEN(A146)=0,"",INDEX('Smelter Reference List'!$C:$C,MATCH($A146,'Smelter Reference List'!$E:$E,0)))</f>
        <v/>
      </c>
      <c r="D146" s="294" t="str">
        <f ca="1">IF(ISERROR($S146),"",OFFSET('Smelter Reference List'!$C$4,$S146-4,0)&amp;"")</f>
        <v/>
      </c>
      <c r="E146" s="294" t="str">
        <f ca="1">IF(ISERROR($S146),"",OFFSET('Smelter Reference List'!$D$4,$S146-4,0)&amp;"")</f>
        <v/>
      </c>
      <c r="F146" s="294" t="str">
        <f ca="1">IF(ISERROR($S146),"",OFFSET('Smelter Reference List'!$E$4,$S146-4,0))</f>
        <v/>
      </c>
      <c r="G146" s="294" t="str">
        <f ca="1">IF(C146=$U$4,"Enter smelter details", IF(ISERROR($S146),"",OFFSET('Smelter Reference List'!$F$4,$S146-4,0)))</f>
        <v/>
      </c>
      <c r="H146" s="295" t="str">
        <f ca="1">IF(ISERROR($S146),"",OFFSET('Smelter Reference List'!$G$4,$S146-4,0))</f>
        <v/>
      </c>
      <c r="I146" s="296" t="str">
        <f ca="1">IF(ISERROR($S146),"",OFFSET('Smelter Reference List'!$H$4,$S146-4,0))</f>
        <v/>
      </c>
      <c r="J146" s="296" t="str">
        <f ca="1">IF(ISERROR($S146),"",OFFSET('Smelter Reference List'!$I$4,$S146-4,0))</f>
        <v/>
      </c>
      <c r="K146" s="298"/>
      <c r="L146" s="298"/>
      <c r="M146" s="298"/>
      <c r="N146" s="298"/>
      <c r="O146" s="298"/>
      <c r="P146" s="298"/>
      <c r="Q146" s="299"/>
      <c r="R146" s="227"/>
      <c r="S146" s="228" t="e">
        <f>IF(C146="",NA(),MATCH($B146&amp;$C146,'Smelter Reference List'!$J:$J,0))</f>
        <v>#N/A</v>
      </c>
      <c r="T146" s="229"/>
      <c r="U146" s="229">
        <f t="shared" ca="1" si="4"/>
        <v>0</v>
      </c>
      <c r="V146" s="229"/>
      <c r="W146" s="229"/>
      <c r="Y146" s="223" t="str">
        <f t="shared" si="5"/>
        <v/>
      </c>
    </row>
    <row r="147" spans="1:25" s="223" customFormat="1" ht="20.25">
      <c r="A147" s="293"/>
      <c r="B147" s="294" t="str">
        <f>IF(LEN(A147)=0,"",INDEX('Smelter Reference List'!$A:$A,MATCH($A147,'Smelter Reference List'!$E:$E,0)))</f>
        <v/>
      </c>
      <c r="C147" s="301" t="str">
        <f>IF(LEN(A147)=0,"",INDEX('Smelter Reference List'!$C:$C,MATCH($A147,'Smelter Reference List'!$E:$E,0)))</f>
        <v/>
      </c>
      <c r="D147" s="294" t="str">
        <f ca="1">IF(ISERROR($S147),"",OFFSET('Smelter Reference List'!$C$4,$S147-4,0)&amp;"")</f>
        <v/>
      </c>
      <c r="E147" s="294" t="str">
        <f ca="1">IF(ISERROR($S147),"",OFFSET('Smelter Reference List'!$D$4,$S147-4,0)&amp;"")</f>
        <v/>
      </c>
      <c r="F147" s="294" t="str">
        <f ca="1">IF(ISERROR($S147),"",OFFSET('Smelter Reference List'!$E$4,$S147-4,0))</f>
        <v/>
      </c>
      <c r="G147" s="294" t="str">
        <f ca="1">IF(C147=$U$4,"Enter smelter details", IF(ISERROR($S147),"",OFFSET('Smelter Reference List'!$F$4,$S147-4,0)))</f>
        <v/>
      </c>
      <c r="H147" s="295" t="str">
        <f ca="1">IF(ISERROR($S147),"",OFFSET('Smelter Reference List'!$G$4,$S147-4,0))</f>
        <v/>
      </c>
      <c r="I147" s="296" t="str">
        <f ca="1">IF(ISERROR($S147),"",OFFSET('Smelter Reference List'!$H$4,$S147-4,0))</f>
        <v/>
      </c>
      <c r="J147" s="296" t="str">
        <f ca="1">IF(ISERROR($S147),"",OFFSET('Smelter Reference List'!$I$4,$S147-4,0))</f>
        <v/>
      </c>
      <c r="K147" s="298"/>
      <c r="L147" s="298"/>
      <c r="M147" s="298"/>
      <c r="N147" s="298"/>
      <c r="O147" s="298"/>
      <c r="P147" s="298"/>
      <c r="Q147" s="299"/>
      <c r="R147" s="227"/>
      <c r="S147" s="228" t="e">
        <f>IF(C147="",NA(),MATCH($B147&amp;$C147,'Smelter Reference List'!$J:$J,0))</f>
        <v>#N/A</v>
      </c>
      <c r="T147" s="229"/>
      <c r="U147" s="229">
        <f t="shared" ca="1" si="4"/>
        <v>0</v>
      </c>
      <c r="V147" s="229"/>
      <c r="W147" s="229"/>
      <c r="Y147" s="223" t="str">
        <f t="shared" si="5"/>
        <v/>
      </c>
    </row>
    <row r="148" spans="1:25" s="223" customFormat="1" ht="20.25">
      <c r="A148" s="293"/>
      <c r="B148" s="294" t="str">
        <f>IF(LEN(A148)=0,"",INDEX('Smelter Reference List'!$A:$A,MATCH($A148,'Smelter Reference List'!$E:$E,0)))</f>
        <v/>
      </c>
      <c r="C148" s="301" t="str">
        <f>IF(LEN(A148)=0,"",INDEX('Smelter Reference List'!$C:$C,MATCH($A148,'Smelter Reference List'!$E:$E,0)))</f>
        <v/>
      </c>
      <c r="D148" s="294" t="str">
        <f ca="1">IF(ISERROR($S148),"",OFFSET('Smelter Reference List'!$C$4,$S148-4,0)&amp;"")</f>
        <v/>
      </c>
      <c r="E148" s="294" t="str">
        <f ca="1">IF(ISERROR($S148),"",OFFSET('Smelter Reference List'!$D$4,$S148-4,0)&amp;"")</f>
        <v/>
      </c>
      <c r="F148" s="294" t="str">
        <f ca="1">IF(ISERROR($S148),"",OFFSET('Smelter Reference List'!$E$4,$S148-4,0))</f>
        <v/>
      </c>
      <c r="G148" s="294" t="str">
        <f ca="1">IF(C148=$U$4,"Enter smelter details", IF(ISERROR($S148),"",OFFSET('Smelter Reference List'!$F$4,$S148-4,0)))</f>
        <v/>
      </c>
      <c r="H148" s="295" t="str">
        <f ca="1">IF(ISERROR($S148),"",OFFSET('Smelter Reference List'!$G$4,$S148-4,0))</f>
        <v/>
      </c>
      <c r="I148" s="296" t="str">
        <f ca="1">IF(ISERROR($S148),"",OFFSET('Smelter Reference List'!$H$4,$S148-4,0))</f>
        <v/>
      </c>
      <c r="J148" s="296" t="str">
        <f ca="1">IF(ISERROR($S148),"",OFFSET('Smelter Reference List'!$I$4,$S148-4,0))</f>
        <v/>
      </c>
      <c r="K148" s="298"/>
      <c r="L148" s="298"/>
      <c r="M148" s="298"/>
      <c r="N148" s="298"/>
      <c r="O148" s="298"/>
      <c r="P148" s="298"/>
      <c r="Q148" s="299"/>
      <c r="R148" s="227"/>
      <c r="S148" s="228" t="e">
        <f>IF(C148="",NA(),MATCH($B148&amp;$C148,'Smelter Reference List'!$J:$J,0))</f>
        <v>#N/A</v>
      </c>
      <c r="T148" s="229"/>
      <c r="U148" s="229">
        <f t="shared" ca="1" si="4"/>
        <v>0</v>
      </c>
      <c r="V148" s="229"/>
      <c r="W148" s="229"/>
      <c r="Y148" s="223" t="str">
        <f t="shared" si="5"/>
        <v/>
      </c>
    </row>
    <row r="149" spans="1:25" s="223" customFormat="1" ht="20.25">
      <c r="A149" s="293"/>
      <c r="B149" s="294" t="str">
        <f>IF(LEN(A149)=0,"",INDEX('Smelter Reference List'!$A:$A,MATCH($A149,'Smelter Reference List'!$E:$E,0)))</f>
        <v/>
      </c>
      <c r="C149" s="301" t="str">
        <f>IF(LEN(A149)=0,"",INDEX('Smelter Reference List'!$C:$C,MATCH($A149,'Smelter Reference List'!$E:$E,0)))</f>
        <v/>
      </c>
      <c r="D149" s="294" t="str">
        <f ca="1">IF(ISERROR($S149),"",OFFSET('Smelter Reference List'!$C$4,$S149-4,0)&amp;"")</f>
        <v/>
      </c>
      <c r="E149" s="294" t="str">
        <f ca="1">IF(ISERROR($S149),"",OFFSET('Smelter Reference List'!$D$4,$S149-4,0)&amp;"")</f>
        <v/>
      </c>
      <c r="F149" s="294" t="str">
        <f ca="1">IF(ISERROR($S149),"",OFFSET('Smelter Reference List'!$E$4,$S149-4,0))</f>
        <v/>
      </c>
      <c r="G149" s="294" t="str">
        <f ca="1">IF(C149=$U$4,"Enter smelter details", IF(ISERROR($S149),"",OFFSET('Smelter Reference List'!$F$4,$S149-4,0)))</f>
        <v/>
      </c>
      <c r="H149" s="295" t="str">
        <f ca="1">IF(ISERROR($S149),"",OFFSET('Smelter Reference List'!$G$4,$S149-4,0))</f>
        <v/>
      </c>
      <c r="I149" s="296" t="str">
        <f ca="1">IF(ISERROR($S149),"",OFFSET('Smelter Reference List'!$H$4,$S149-4,0))</f>
        <v/>
      </c>
      <c r="J149" s="296" t="str">
        <f ca="1">IF(ISERROR($S149),"",OFFSET('Smelter Reference List'!$I$4,$S149-4,0))</f>
        <v/>
      </c>
      <c r="K149" s="298"/>
      <c r="L149" s="298"/>
      <c r="M149" s="298"/>
      <c r="N149" s="298"/>
      <c r="O149" s="298"/>
      <c r="P149" s="298"/>
      <c r="Q149" s="299"/>
      <c r="R149" s="227"/>
      <c r="S149" s="228" t="e">
        <f>IF(C149="",NA(),MATCH($B149&amp;$C149,'Smelter Reference List'!$J:$J,0))</f>
        <v>#N/A</v>
      </c>
      <c r="T149" s="229"/>
      <c r="U149" s="229">
        <f t="shared" ca="1" si="4"/>
        <v>0</v>
      </c>
      <c r="V149" s="229"/>
      <c r="W149" s="229"/>
      <c r="Y149" s="223" t="str">
        <f t="shared" si="5"/>
        <v/>
      </c>
    </row>
    <row r="150" spans="1:25" s="223" customFormat="1" ht="20.25">
      <c r="A150" s="293"/>
      <c r="B150" s="294" t="str">
        <f>IF(LEN(A150)=0,"",INDEX('Smelter Reference List'!$A:$A,MATCH($A150,'Smelter Reference List'!$E:$E,0)))</f>
        <v/>
      </c>
      <c r="C150" s="301" t="str">
        <f>IF(LEN(A150)=0,"",INDEX('Smelter Reference List'!$C:$C,MATCH($A150,'Smelter Reference List'!$E:$E,0)))</f>
        <v/>
      </c>
      <c r="D150" s="294" t="str">
        <f ca="1">IF(ISERROR($S150),"",OFFSET('Smelter Reference List'!$C$4,$S150-4,0)&amp;"")</f>
        <v/>
      </c>
      <c r="E150" s="294" t="str">
        <f ca="1">IF(ISERROR($S150),"",OFFSET('Smelter Reference List'!$D$4,$S150-4,0)&amp;"")</f>
        <v/>
      </c>
      <c r="F150" s="294" t="str">
        <f ca="1">IF(ISERROR($S150),"",OFFSET('Smelter Reference List'!$E$4,$S150-4,0))</f>
        <v/>
      </c>
      <c r="G150" s="294" t="str">
        <f ca="1">IF(C150=$U$4,"Enter smelter details", IF(ISERROR($S150),"",OFFSET('Smelter Reference List'!$F$4,$S150-4,0)))</f>
        <v/>
      </c>
      <c r="H150" s="295" t="str">
        <f ca="1">IF(ISERROR($S150),"",OFFSET('Smelter Reference List'!$G$4,$S150-4,0))</f>
        <v/>
      </c>
      <c r="I150" s="296" t="str">
        <f ca="1">IF(ISERROR($S150),"",OFFSET('Smelter Reference List'!$H$4,$S150-4,0))</f>
        <v/>
      </c>
      <c r="J150" s="296" t="str">
        <f ca="1">IF(ISERROR($S150),"",OFFSET('Smelter Reference List'!$I$4,$S150-4,0))</f>
        <v/>
      </c>
      <c r="K150" s="298"/>
      <c r="L150" s="298"/>
      <c r="M150" s="298"/>
      <c r="N150" s="298"/>
      <c r="O150" s="298"/>
      <c r="P150" s="298"/>
      <c r="Q150" s="299"/>
      <c r="R150" s="227"/>
      <c r="S150" s="228" t="e">
        <f>IF(C150="",NA(),MATCH($B150&amp;$C150,'Smelter Reference List'!$J:$J,0))</f>
        <v>#N/A</v>
      </c>
      <c r="T150" s="229"/>
      <c r="U150" s="229">
        <f t="shared" ca="1" si="4"/>
        <v>0</v>
      </c>
      <c r="V150" s="229"/>
      <c r="W150" s="229"/>
      <c r="Y150" s="223" t="str">
        <f t="shared" si="5"/>
        <v/>
      </c>
    </row>
    <row r="151" spans="1:25" s="223" customFormat="1" ht="20.25">
      <c r="A151" s="293"/>
      <c r="B151" s="294" t="str">
        <f>IF(LEN(A151)=0,"",INDEX('Smelter Reference List'!$A:$A,MATCH($A151,'Smelter Reference List'!$E:$E,0)))</f>
        <v/>
      </c>
      <c r="C151" s="301" t="str">
        <f>IF(LEN(A151)=0,"",INDEX('Smelter Reference List'!$C:$C,MATCH($A151,'Smelter Reference List'!$E:$E,0)))</f>
        <v/>
      </c>
      <c r="D151" s="294" t="str">
        <f ca="1">IF(ISERROR($S151),"",OFFSET('Smelter Reference List'!$C$4,$S151-4,0)&amp;"")</f>
        <v/>
      </c>
      <c r="E151" s="294" t="str">
        <f ca="1">IF(ISERROR($S151),"",OFFSET('Smelter Reference List'!$D$4,$S151-4,0)&amp;"")</f>
        <v/>
      </c>
      <c r="F151" s="294" t="str">
        <f ca="1">IF(ISERROR($S151),"",OFFSET('Smelter Reference List'!$E$4,$S151-4,0))</f>
        <v/>
      </c>
      <c r="G151" s="294" t="str">
        <f ca="1">IF(C151=$U$4,"Enter smelter details", IF(ISERROR($S151),"",OFFSET('Smelter Reference List'!$F$4,$S151-4,0)))</f>
        <v/>
      </c>
      <c r="H151" s="295" t="str">
        <f ca="1">IF(ISERROR($S151),"",OFFSET('Smelter Reference List'!$G$4,$S151-4,0))</f>
        <v/>
      </c>
      <c r="I151" s="296" t="str">
        <f ca="1">IF(ISERROR($S151),"",OFFSET('Smelter Reference List'!$H$4,$S151-4,0))</f>
        <v/>
      </c>
      <c r="J151" s="296" t="str">
        <f ca="1">IF(ISERROR($S151),"",OFFSET('Smelter Reference List'!$I$4,$S151-4,0))</f>
        <v/>
      </c>
      <c r="K151" s="298"/>
      <c r="L151" s="298"/>
      <c r="M151" s="298"/>
      <c r="N151" s="298"/>
      <c r="O151" s="298"/>
      <c r="P151" s="298"/>
      <c r="Q151" s="299"/>
      <c r="R151" s="227"/>
      <c r="S151" s="228" t="e">
        <f>IF(C151="",NA(),MATCH($B151&amp;$C151,'Smelter Reference List'!$J:$J,0))</f>
        <v>#N/A</v>
      </c>
      <c r="T151" s="229"/>
      <c r="U151" s="229">
        <f t="shared" ca="1" si="4"/>
        <v>0</v>
      </c>
      <c r="V151" s="229"/>
      <c r="W151" s="229"/>
      <c r="Y151" s="223" t="str">
        <f t="shared" si="5"/>
        <v/>
      </c>
    </row>
    <row r="152" spans="1:25" s="223" customFormat="1" ht="20.25">
      <c r="A152" s="293"/>
      <c r="B152" s="294" t="str">
        <f>IF(LEN(A152)=0,"",INDEX('Smelter Reference List'!$A:$A,MATCH($A152,'Smelter Reference List'!$E:$E,0)))</f>
        <v/>
      </c>
      <c r="C152" s="301" t="str">
        <f>IF(LEN(A152)=0,"",INDEX('Smelter Reference List'!$C:$C,MATCH($A152,'Smelter Reference List'!$E:$E,0)))</f>
        <v/>
      </c>
      <c r="D152" s="294" t="str">
        <f ca="1">IF(ISERROR($S152),"",OFFSET('Smelter Reference List'!$C$4,$S152-4,0)&amp;"")</f>
        <v/>
      </c>
      <c r="E152" s="294" t="str">
        <f ca="1">IF(ISERROR($S152),"",OFFSET('Smelter Reference List'!$D$4,$S152-4,0)&amp;"")</f>
        <v/>
      </c>
      <c r="F152" s="294" t="str">
        <f ca="1">IF(ISERROR($S152),"",OFFSET('Smelter Reference List'!$E$4,$S152-4,0))</f>
        <v/>
      </c>
      <c r="G152" s="294" t="str">
        <f ca="1">IF(C152=$U$4,"Enter smelter details", IF(ISERROR($S152),"",OFFSET('Smelter Reference List'!$F$4,$S152-4,0)))</f>
        <v/>
      </c>
      <c r="H152" s="295" t="str">
        <f ca="1">IF(ISERROR($S152),"",OFFSET('Smelter Reference List'!$G$4,$S152-4,0))</f>
        <v/>
      </c>
      <c r="I152" s="296" t="str">
        <f ca="1">IF(ISERROR($S152),"",OFFSET('Smelter Reference List'!$H$4,$S152-4,0))</f>
        <v/>
      </c>
      <c r="J152" s="296" t="str">
        <f ca="1">IF(ISERROR($S152),"",OFFSET('Smelter Reference List'!$I$4,$S152-4,0))</f>
        <v/>
      </c>
      <c r="K152" s="298"/>
      <c r="L152" s="298"/>
      <c r="M152" s="298"/>
      <c r="N152" s="298"/>
      <c r="O152" s="298"/>
      <c r="P152" s="298"/>
      <c r="Q152" s="299"/>
      <c r="R152" s="227"/>
      <c r="S152" s="228" t="e">
        <f>IF(C152="",NA(),MATCH($B152&amp;$C152,'Smelter Reference List'!$J:$J,0))</f>
        <v>#N/A</v>
      </c>
      <c r="T152" s="229"/>
      <c r="U152" s="229">
        <f t="shared" ca="1" si="4"/>
        <v>0</v>
      </c>
      <c r="V152" s="229"/>
      <c r="W152" s="229"/>
      <c r="Y152" s="223" t="str">
        <f t="shared" si="5"/>
        <v/>
      </c>
    </row>
    <row r="153" spans="1:25" s="223" customFormat="1" ht="20.25">
      <c r="A153" s="293"/>
      <c r="B153" s="294" t="str">
        <f>IF(LEN(A153)=0,"",INDEX('Smelter Reference List'!$A:$A,MATCH($A153,'Smelter Reference List'!$E:$E,0)))</f>
        <v/>
      </c>
      <c r="C153" s="301" t="str">
        <f>IF(LEN(A153)=0,"",INDEX('Smelter Reference List'!$C:$C,MATCH($A153,'Smelter Reference List'!$E:$E,0)))</f>
        <v/>
      </c>
      <c r="D153" s="294" t="str">
        <f ca="1">IF(ISERROR($S153),"",OFFSET('Smelter Reference List'!$C$4,$S153-4,0)&amp;"")</f>
        <v/>
      </c>
      <c r="E153" s="294" t="str">
        <f ca="1">IF(ISERROR($S153),"",OFFSET('Smelter Reference List'!$D$4,$S153-4,0)&amp;"")</f>
        <v/>
      </c>
      <c r="F153" s="294" t="str">
        <f ca="1">IF(ISERROR($S153),"",OFFSET('Smelter Reference List'!$E$4,$S153-4,0))</f>
        <v/>
      </c>
      <c r="G153" s="294" t="str">
        <f ca="1">IF(C153=$U$4,"Enter smelter details", IF(ISERROR($S153),"",OFFSET('Smelter Reference List'!$F$4,$S153-4,0)))</f>
        <v/>
      </c>
      <c r="H153" s="295" t="str">
        <f ca="1">IF(ISERROR($S153),"",OFFSET('Smelter Reference List'!$G$4,$S153-4,0))</f>
        <v/>
      </c>
      <c r="I153" s="296" t="str">
        <f ca="1">IF(ISERROR($S153),"",OFFSET('Smelter Reference List'!$H$4,$S153-4,0))</f>
        <v/>
      </c>
      <c r="J153" s="296" t="str">
        <f ca="1">IF(ISERROR($S153),"",OFFSET('Smelter Reference List'!$I$4,$S153-4,0))</f>
        <v/>
      </c>
      <c r="K153" s="298"/>
      <c r="L153" s="298"/>
      <c r="M153" s="298"/>
      <c r="N153" s="298"/>
      <c r="O153" s="298"/>
      <c r="P153" s="298"/>
      <c r="Q153" s="299"/>
      <c r="R153" s="227"/>
      <c r="S153" s="228" t="e">
        <f>IF(C153="",NA(),MATCH($B153&amp;$C153,'Smelter Reference List'!$J:$J,0))</f>
        <v>#N/A</v>
      </c>
      <c r="T153" s="229"/>
      <c r="U153" s="229">
        <f t="shared" ca="1" si="4"/>
        <v>0</v>
      </c>
      <c r="V153" s="229"/>
      <c r="W153" s="229"/>
      <c r="Y153" s="223" t="str">
        <f t="shared" si="5"/>
        <v/>
      </c>
    </row>
    <row r="154" spans="1:25" s="223" customFormat="1" ht="20.25">
      <c r="A154" s="293"/>
      <c r="B154" s="294" t="str">
        <f>IF(LEN(A154)=0,"",INDEX('Smelter Reference List'!$A:$A,MATCH($A154,'Smelter Reference List'!$E:$E,0)))</f>
        <v/>
      </c>
      <c r="C154" s="301" t="str">
        <f>IF(LEN(A154)=0,"",INDEX('Smelter Reference List'!$C:$C,MATCH($A154,'Smelter Reference List'!$E:$E,0)))</f>
        <v/>
      </c>
      <c r="D154" s="294" t="str">
        <f ca="1">IF(ISERROR($S154),"",OFFSET('Smelter Reference List'!$C$4,$S154-4,0)&amp;"")</f>
        <v/>
      </c>
      <c r="E154" s="294" t="str">
        <f ca="1">IF(ISERROR($S154),"",OFFSET('Smelter Reference List'!$D$4,$S154-4,0)&amp;"")</f>
        <v/>
      </c>
      <c r="F154" s="294" t="str">
        <f ca="1">IF(ISERROR($S154),"",OFFSET('Smelter Reference List'!$E$4,$S154-4,0))</f>
        <v/>
      </c>
      <c r="G154" s="294" t="str">
        <f ca="1">IF(C154=$U$4,"Enter smelter details", IF(ISERROR($S154),"",OFFSET('Smelter Reference List'!$F$4,$S154-4,0)))</f>
        <v/>
      </c>
      <c r="H154" s="295" t="str">
        <f ca="1">IF(ISERROR($S154),"",OFFSET('Smelter Reference List'!$G$4,$S154-4,0))</f>
        <v/>
      </c>
      <c r="I154" s="296" t="str">
        <f ca="1">IF(ISERROR($S154),"",OFFSET('Smelter Reference List'!$H$4,$S154-4,0))</f>
        <v/>
      </c>
      <c r="J154" s="296" t="str">
        <f ca="1">IF(ISERROR($S154),"",OFFSET('Smelter Reference List'!$I$4,$S154-4,0))</f>
        <v/>
      </c>
      <c r="K154" s="298"/>
      <c r="L154" s="298"/>
      <c r="M154" s="298"/>
      <c r="N154" s="298"/>
      <c r="O154" s="298"/>
      <c r="P154" s="298"/>
      <c r="Q154" s="299"/>
      <c r="R154" s="227"/>
      <c r="S154" s="228" t="e">
        <f>IF(C154="",NA(),MATCH($B154&amp;$C154,'Smelter Reference List'!$J:$J,0))</f>
        <v>#N/A</v>
      </c>
      <c r="T154" s="229"/>
      <c r="U154" s="229">
        <f t="shared" ca="1" si="4"/>
        <v>0</v>
      </c>
      <c r="V154" s="229"/>
      <c r="W154" s="229"/>
      <c r="Y154" s="223" t="str">
        <f t="shared" si="5"/>
        <v/>
      </c>
    </row>
    <row r="155" spans="1:25" s="223" customFormat="1" ht="20.25">
      <c r="A155" s="293"/>
      <c r="B155" s="294" t="str">
        <f>IF(LEN(A155)=0,"",INDEX('Smelter Reference List'!$A:$A,MATCH($A155,'Smelter Reference List'!$E:$E,0)))</f>
        <v/>
      </c>
      <c r="C155" s="301" t="str">
        <f>IF(LEN(A155)=0,"",INDEX('Smelter Reference List'!$C:$C,MATCH($A155,'Smelter Reference List'!$E:$E,0)))</f>
        <v/>
      </c>
      <c r="D155" s="294" t="str">
        <f ca="1">IF(ISERROR($S155),"",OFFSET('Smelter Reference List'!$C$4,$S155-4,0)&amp;"")</f>
        <v/>
      </c>
      <c r="E155" s="294" t="str">
        <f ca="1">IF(ISERROR($S155),"",OFFSET('Smelter Reference List'!$D$4,$S155-4,0)&amp;"")</f>
        <v/>
      </c>
      <c r="F155" s="294" t="str">
        <f ca="1">IF(ISERROR($S155),"",OFFSET('Smelter Reference List'!$E$4,$S155-4,0))</f>
        <v/>
      </c>
      <c r="G155" s="294" t="str">
        <f ca="1">IF(C155=$U$4,"Enter smelter details", IF(ISERROR($S155),"",OFFSET('Smelter Reference List'!$F$4,$S155-4,0)))</f>
        <v/>
      </c>
      <c r="H155" s="295" t="str">
        <f ca="1">IF(ISERROR($S155),"",OFFSET('Smelter Reference List'!$G$4,$S155-4,0))</f>
        <v/>
      </c>
      <c r="I155" s="296" t="str">
        <f ca="1">IF(ISERROR($S155),"",OFFSET('Smelter Reference List'!$H$4,$S155-4,0))</f>
        <v/>
      </c>
      <c r="J155" s="296" t="str">
        <f ca="1">IF(ISERROR($S155),"",OFFSET('Smelter Reference List'!$I$4,$S155-4,0))</f>
        <v/>
      </c>
      <c r="K155" s="298"/>
      <c r="L155" s="298"/>
      <c r="M155" s="298"/>
      <c r="N155" s="298"/>
      <c r="O155" s="298"/>
      <c r="P155" s="298"/>
      <c r="Q155" s="299"/>
      <c r="R155" s="227"/>
      <c r="S155" s="228" t="e">
        <f>IF(C155="",NA(),MATCH($B155&amp;$C155,'Smelter Reference List'!$J:$J,0))</f>
        <v>#N/A</v>
      </c>
      <c r="T155" s="229"/>
      <c r="U155" s="229">
        <f t="shared" ca="1" si="4"/>
        <v>0</v>
      </c>
      <c r="V155" s="229"/>
      <c r="W155" s="229"/>
      <c r="Y155" s="223" t="str">
        <f t="shared" si="5"/>
        <v/>
      </c>
    </row>
    <row r="156" spans="1:25" s="223" customFormat="1" ht="20.25">
      <c r="A156" s="293"/>
      <c r="B156" s="294" t="str">
        <f>IF(LEN(A156)=0,"",INDEX('Smelter Reference List'!$A:$A,MATCH($A156,'Smelter Reference List'!$E:$E,0)))</f>
        <v/>
      </c>
      <c r="C156" s="301" t="str">
        <f>IF(LEN(A156)=0,"",INDEX('Smelter Reference List'!$C:$C,MATCH($A156,'Smelter Reference List'!$E:$E,0)))</f>
        <v/>
      </c>
      <c r="D156" s="294" t="str">
        <f ca="1">IF(ISERROR($S156),"",OFFSET('Smelter Reference List'!$C$4,$S156-4,0)&amp;"")</f>
        <v/>
      </c>
      <c r="E156" s="294" t="str">
        <f ca="1">IF(ISERROR($S156),"",OFFSET('Smelter Reference List'!$D$4,$S156-4,0)&amp;"")</f>
        <v/>
      </c>
      <c r="F156" s="294" t="str">
        <f ca="1">IF(ISERROR($S156),"",OFFSET('Smelter Reference List'!$E$4,$S156-4,0))</f>
        <v/>
      </c>
      <c r="G156" s="294" t="str">
        <f ca="1">IF(C156=$U$4,"Enter smelter details", IF(ISERROR($S156),"",OFFSET('Smelter Reference List'!$F$4,$S156-4,0)))</f>
        <v/>
      </c>
      <c r="H156" s="295" t="str">
        <f ca="1">IF(ISERROR($S156),"",OFFSET('Smelter Reference List'!$G$4,$S156-4,0))</f>
        <v/>
      </c>
      <c r="I156" s="296" t="str">
        <f ca="1">IF(ISERROR($S156),"",OFFSET('Smelter Reference List'!$H$4,$S156-4,0))</f>
        <v/>
      </c>
      <c r="J156" s="296" t="str">
        <f ca="1">IF(ISERROR($S156),"",OFFSET('Smelter Reference List'!$I$4,$S156-4,0))</f>
        <v/>
      </c>
      <c r="K156" s="298"/>
      <c r="L156" s="298"/>
      <c r="M156" s="298"/>
      <c r="N156" s="298"/>
      <c r="O156" s="298"/>
      <c r="P156" s="298"/>
      <c r="Q156" s="299"/>
      <c r="R156" s="227"/>
      <c r="S156" s="228" t="e">
        <f>IF(C156="",NA(),MATCH($B156&amp;$C156,'Smelter Reference List'!$J:$J,0))</f>
        <v>#N/A</v>
      </c>
      <c r="T156" s="229"/>
      <c r="U156" s="229">
        <f t="shared" ca="1" si="4"/>
        <v>0</v>
      </c>
      <c r="V156" s="229"/>
      <c r="W156" s="229"/>
      <c r="Y156" s="223" t="str">
        <f t="shared" si="5"/>
        <v/>
      </c>
    </row>
    <row r="157" spans="1:25" s="223" customFormat="1" ht="20.25">
      <c r="A157" s="293"/>
      <c r="B157" s="294" t="str">
        <f>IF(LEN(A157)=0,"",INDEX('Smelter Reference List'!$A:$A,MATCH($A157,'Smelter Reference List'!$E:$E,0)))</f>
        <v/>
      </c>
      <c r="C157" s="301" t="str">
        <f>IF(LEN(A157)=0,"",INDEX('Smelter Reference List'!$C:$C,MATCH($A157,'Smelter Reference List'!$E:$E,0)))</f>
        <v/>
      </c>
      <c r="D157" s="294" t="str">
        <f ca="1">IF(ISERROR($S157),"",OFFSET('Smelter Reference List'!$C$4,$S157-4,0)&amp;"")</f>
        <v/>
      </c>
      <c r="E157" s="294" t="str">
        <f ca="1">IF(ISERROR($S157),"",OFFSET('Smelter Reference List'!$D$4,$S157-4,0)&amp;"")</f>
        <v/>
      </c>
      <c r="F157" s="294" t="str">
        <f ca="1">IF(ISERROR($S157),"",OFFSET('Smelter Reference List'!$E$4,$S157-4,0))</f>
        <v/>
      </c>
      <c r="G157" s="294" t="str">
        <f ca="1">IF(C157=$U$4,"Enter smelter details", IF(ISERROR($S157),"",OFFSET('Smelter Reference List'!$F$4,$S157-4,0)))</f>
        <v/>
      </c>
      <c r="H157" s="295" t="str">
        <f ca="1">IF(ISERROR($S157),"",OFFSET('Smelter Reference List'!$G$4,$S157-4,0))</f>
        <v/>
      </c>
      <c r="I157" s="296" t="str">
        <f ca="1">IF(ISERROR($S157),"",OFFSET('Smelter Reference List'!$H$4,$S157-4,0))</f>
        <v/>
      </c>
      <c r="J157" s="296" t="str">
        <f ca="1">IF(ISERROR($S157),"",OFFSET('Smelter Reference List'!$I$4,$S157-4,0))</f>
        <v/>
      </c>
      <c r="K157" s="298"/>
      <c r="L157" s="298"/>
      <c r="M157" s="298"/>
      <c r="N157" s="298"/>
      <c r="O157" s="298"/>
      <c r="P157" s="298"/>
      <c r="Q157" s="299"/>
      <c r="R157" s="227"/>
      <c r="S157" s="228" t="e">
        <f>IF(C157="",NA(),MATCH($B157&amp;$C157,'Smelter Reference List'!$J:$J,0))</f>
        <v>#N/A</v>
      </c>
      <c r="T157" s="229"/>
      <c r="U157" s="229">
        <f t="shared" ca="1" si="4"/>
        <v>0</v>
      </c>
      <c r="V157" s="229"/>
      <c r="W157" s="229"/>
      <c r="Y157" s="223" t="str">
        <f t="shared" si="5"/>
        <v/>
      </c>
    </row>
    <row r="158" spans="1:25" s="223" customFormat="1" ht="20.25">
      <c r="A158" s="293"/>
      <c r="B158" s="294" t="str">
        <f>IF(LEN(A158)=0,"",INDEX('Smelter Reference List'!$A:$A,MATCH($A158,'Smelter Reference List'!$E:$E,0)))</f>
        <v/>
      </c>
      <c r="C158" s="301" t="str">
        <f>IF(LEN(A158)=0,"",INDEX('Smelter Reference List'!$C:$C,MATCH($A158,'Smelter Reference List'!$E:$E,0)))</f>
        <v/>
      </c>
      <c r="D158" s="294" t="str">
        <f ca="1">IF(ISERROR($S158),"",OFFSET('Smelter Reference List'!$C$4,$S158-4,0)&amp;"")</f>
        <v/>
      </c>
      <c r="E158" s="294" t="str">
        <f ca="1">IF(ISERROR($S158),"",OFFSET('Smelter Reference List'!$D$4,$S158-4,0)&amp;"")</f>
        <v/>
      </c>
      <c r="F158" s="294" t="str">
        <f ca="1">IF(ISERROR($S158),"",OFFSET('Smelter Reference List'!$E$4,$S158-4,0))</f>
        <v/>
      </c>
      <c r="G158" s="294" t="str">
        <f ca="1">IF(C158=$U$4,"Enter smelter details", IF(ISERROR($S158),"",OFFSET('Smelter Reference List'!$F$4,$S158-4,0)))</f>
        <v/>
      </c>
      <c r="H158" s="295" t="str">
        <f ca="1">IF(ISERROR($S158),"",OFFSET('Smelter Reference List'!$G$4,$S158-4,0))</f>
        <v/>
      </c>
      <c r="I158" s="296" t="str">
        <f ca="1">IF(ISERROR($S158),"",OFFSET('Smelter Reference List'!$H$4,$S158-4,0))</f>
        <v/>
      </c>
      <c r="J158" s="296" t="str">
        <f ca="1">IF(ISERROR($S158),"",OFFSET('Smelter Reference List'!$I$4,$S158-4,0))</f>
        <v/>
      </c>
      <c r="K158" s="298"/>
      <c r="L158" s="298"/>
      <c r="M158" s="298"/>
      <c r="N158" s="298"/>
      <c r="O158" s="298"/>
      <c r="P158" s="298"/>
      <c r="Q158" s="299"/>
      <c r="R158" s="227"/>
      <c r="S158" s="228" t="e">
        <f>IF(C158="",NA(),MATCH($B158&amp;$C158,'Smelter Reference List'!$J:$J,0))</f>
        <v>#N/A</v>
      </c>
      <c r="T158" s="229"/>
      <c r="U158" s="229">
        <f t="shared" ca="1" si="4"/>
        <v>0</v>
      </c>
      <c r="V158" s="229"/>
      <c r="W158" s="229"/>
      <c r="Y158" s="223" t="str">
        <f t="shared" si="5"/>
        <v/>
      </c>
    </row>
    <row r="159" spans="1:25" s="223" customFormat="1" ht="20.25">
      <c r="A159" s="293"/>
      <c r="B159" s="294" t="str">
        <f>IF(LEN(A159)=0,"",INDEX('Smelter Reference List'!$A:$A,MATCH($A159,'Smelter Reference List'!$E:$E,0)))</f>
        <v/>
      </c>
      <c r="C159" s="301" t="str">
        <f>IF(LEN(A159)=0,"",INDEX('Smelter Reference List'!$C:$C,MATCH($A159,'Smelter Reference List'!$E:$E,0)))</f>
        <v/>
      </c>
      <c r="D159" s="294" t="str">
        <f ca="1">IF(ISERROR($S159),"",OFFSET('Smelter Reference List'!$C$4,$S159-4,0)&amp;"")</f>
        <v/>
      </c>
      <c r="E159" s="294" t="str">
        <f ca="1">IF(ISERROR($S159),"",OFFSET('Smelter Reference List'!$D$4,$S159-4,0)&amp;"")</f>
        <v/>
      </c>
      <c r="F159" s="294" t="str">
        <f ca="1">IF(ISERROR($S159),"",OFFSET('Smelter Reference List'!$E$4,$S159-4,0))</f>
        <v/>
      </c>
      <c r="G159" s="294" t="str">
        <f ca="1">IF(C159=$U$4,"Enter smelter details", IF(ISERROR($S159),"",OFFSET('Smelter Reference List'!$F$4,$S159-4,0)))</f>
        <v/>
      </c>
      <c r="H159" s="295" t="str">
        <f ca="1">IF(ISERROR($S159),"",OFFSET('Smelter Reference List'!$G$4,$S159-4,0))</f>
        <v/>
      </c>
      <c r="I159" s="296" t="str">
        <f ca="1">IF(ISERROR($S159),"",OFFSET('Smelter Reference List'!$H$4,$S159-4,0))</f>
        <v/>
      </c>
      <c r="J159" s="296" t="str">
        <f ca="1">IF(ISERROR($S159),"",OFFSET('Smelter Reference List'!$I$4,$S159-4,0))</f>
        <v/>
      </c>
      <c r="K159" s="298"/>
      <c r="L159" s="298"/>
      <c r="M159" s="298"/>
      <c r="N159" s="298"/>
      <c r="O159" s="298"/>
      <c r="P159" s="298"/>
      <c r="Q159" s="299"/>
      <c r="R159" s="227"/>
      <c r="S159" s="228" t="e">
        <f>IF(C159="",NA(),MATCH($B159&amp;$C159,'Smelter Reference List'!$J:$J,0))</f>
        <v>#N/A</v>
      </c>
      <c r="T159" s="229"/>
      <c r="U159" s="229">
        <f t="shared" ca="1" si="4"/>
        <v>0</v>
      </c>
      <c r="V159" s="229"/>
      <c r="W159" s="229"/>
      <c r="Y159" s="223" t="str">
        <f t="shared" si="5"/>
        <v/>
      </c>
    </row>
    <row r="160" spans="1:25" s="223" customFormat="1" ht="20.25">
      <c r="A160" s="293"/>
      <c r="B160" s="294" t="str">
        <f>IF(LEN(A160)=0,"",INDEX('Smelter Reference List'!$A:$A,MATCH($A160,'Smelter Reference List'!$E:$E,0)))</f>
        <v/>
      </c>
      <c r="C160" s="301" t="str">
        <f>IF(LEN(A160)=0,"",INDEX('Smelter Reference List'!$C:$C,MATCH($A160,'Smelter Reference List'!$E:$E,0)))</f>
        <v/>
      </c>
      <c r="D160" s="294" t="str">
        <f ca="1">IF(ISERROR($S160),"",OFFSET('Smelter Reference List'!$C$4,$S160-4,0)&amp;"")</f>
        <v/>
      </c>
      <c r="E160" s="294" t="str">
        <f ca="1">IF(ISERROR($S160),"",OFFSET('Smelter Reference List'!$D$4,$S160-4,0)&amp;"")</f>
        <v/>
      </c>
      <c r="F160" s="294" t="str">
        <f ca="1">IF(ISERROR($S160),"",OFFSET('Smelter Reference List'!$E$4,$S160-4,0))</f>
        <v/>
      </c>
      <c r="G160" s="294" t="str">
        <f ca="1">IF(C160=$U$4,"Enter smelter details", IF(ISERROR($S160),"",OFFSET('Smelter Reference List'!$F$4,$S160-4,0)))</f>
        <v/>
      </c>
      <c r="H160" s="295" t="str">
        <f ca="1">IF(ISERROR($S160),"",OFFSET('Smelter Reference List'!$G$4,$S160-4,0))</f>
        <v/>
      </c>
      <c r="I160" s="296" t="str">
        <f ca="1">IF(ISERROR($S160),"",OFFSET('Smelter Reference List'!$H$4,$S160-4,0))</f>
        <v/>
      </c>
      <c r="J160" s="296" t="str">
        <f ca="1">IF(ISERROR($S160),"",OFFSET('Smelter Reference List'!$I$4,$S160-4,0))</f>
        <v/>
      </c>
      <c r="K160" s="298"/>
      <c r="L160" s="298"/>
      <c r="M160" s="298"/>
      <c r="N160" s="298"/>
      <c r="O160" s="298"/>
      <c r="P160" s="298"/>
      <c r="Q160" s="299"/>
      <c r="R160" s="227"/>
      <c r="S160" s="228" t="e">
        <f>IF(C160="",NA(),MATCH($B160&amp;$C160,'Smelter Reference List'!$J:$J,0))</f>
        <v>#N/A</v>
      </c>
      <c r="T160" s="229"/>
      <c r="U160" s="229">
        <f t="shared" ca="1" si="4"/>
        <v>0</v>
      </c>
      <c r="V160" s="229"/>
      <c r="W160" s="229"/>
      <c r="Y160" s="223" t="str">
        <f t="shared" si="5"/>
        <v/>
      </c>
    </row>
    <row r="161" spans="1:25" s="223" customFormat="1" ht="20.25">
      <c r="A161" s="293"/>
      <c r="B161" s="294" t="str">
        <f>IF(LEN(A161)=0,"",INDEX('Smelter Reference List'!$A:$A,MATCH($A161,'Smelter Reference List'!$E:$E,0)))</f>
        <v/>
      </c>
      <c r="C161" s="301" t="str">
        <f>IF(LEN(A161)=0,"",INDEX('Smelter Reference List'!$C:$C,MATCH($A161,'Smelter Reference List'!$E:$E,0)))</f>
        <v/>
      </c>
      <c r="D161" s="294" t="str">
        <f ca="1">IF(ISERROR($S161),"",OFFSET('Smelter Reference List'!$C$4,$S161-4,0)&amp;"")</f>
        <v/>
      </c>
      <c r="E161" s="294" t="str">
        <f ca="1">IF(ISERROR($S161),"",OFFSET('Smelter Reference List'!$D$4,$S161-4,0)&amp;"")</f>
        <v/>
      </c>
      <c r="F161" s="294" t="str">
        <f ca="1">IF(ISERROR($S161),"",OFFSET('Smelter Reference List'!$E$4,$S161-4,0))</f>
        <v/>
      </c>
      <c r="G161" s="294" t="str">
        <f ca="1">IF(C161=$U$4,"Enter smelter details", IF(ISERROR($S161),"",OFFSET('Smelter Reference List'!$F$4,$S161-4,0)))</f>
        <v/>
      </c>
      <c r="H161" s="295" t="str">
        <f ca="1">IF(ISERROR($S161),"",OFFSET('Smelter Reference List'!$G$4,$S161-4,0))</f>
        <v/>
      </c>
      <c r="I161" s="296" t="str">
        <f ca="1">IF(ISERROR($S161),"",OFFSET('Smelter Reference List'!$H$4,$S161-4,0))</f>
        <v/>
      </c>
      <c r="J161" s="296" t="str">
        <f ca="1">IF(ISERROR($S161),"",OFFSET('Smelter Reference List'!$I$4,$S161-4,0))</f>
        <v/>
      </c>
      <c r="K161" s="298"/>
      <c r="L161" s="298"/>
      <c r="M161" s="298"/>
      <c r="N161" s="298"/>
      <c r="O161" s="298"/>
      <c r="P161" s="298"/>
      <c r="Q161" s="299"/>
      <c r="R161" s="227"/>
      <c r="S161" s="228" t="e">
        <f>IF(C161="",NA(),MATCH($B161&amp;$C161,'Smelter Reference List'!$J:$J,0))</f>
        <v>#N/A</v>
      </c>
      <c r="T161" s="229"/>
      <c r="U161" s="229">
        <f t="shared" ca="1" si="4"/>
        <v>0</v>
      </c>
      <c r="V161" s="229"/>
      <c r="W161" s="229"/>
      <c r="Y161" s="223" t="str">
        <f t="shared" si="5"/>
        <v/>
      </c>
    </row>
    <row r="162" spans="1:25" s="223" customFormat="1" ht="20.25">
      <c r="A162" s="293"/>
      <c r="B162" s="294" t="str">
        <f>IF(LEN(A162)=0,"",INDEX('Smelter Reference List'!$A:$A,MATCH($A162,'Smelter Reference List'!$E:$E,0)))</f>
        <v/>
      </c>
      <c r="C162" s="301" t="str">
        <f>IF(LEN(A162)=0,"",INDEX('Smelter Reference List'!$C:$C,MATCH($A162,'Smelter Reference List'!$E:$E,0)))</f>
        <v/>
      </c>
      <c r="D162" s="294" t="str">
        <f ca="1">IF(ISERROR($S162),"",OFFSET('Smelter Reference List'!$C$4,$S162-4,0)&amp;"")</f>
        <v/>
      </c>
      <c r="E162" s="294" t="str">
        <f ca="1">IF(ISERROR($S162),"",OFFSET('Smelter Reference List'!$D$4,$S162-4,0)&amp;"")</f>
        <v/>
      </c>
      <c r="F162" s="294" t="str">
        <f ca="1">IF(ISERROR($S162),"",OFFSET('Smelter Reference List'!$E$4,$S162-4,0))</f>
        <v/>
      </c>
      <c r="G162" s="294" t="str">
        <f ca="1">IF(C162=$U$4,"Enter smelter details", IF(ISERROR($S162),"",OFFSET('Smelter Reference List'!$F$4,$S162-4,0)))</f>
        <v/>
      </c>
      <c r="H162" s="295" t="str">
        <f ca="1">IF(ISERROR($S162),"",OFFSET('Smelter Reference List'!$G$4,$S162-4,0))</f>
        <v/>
      </c>
      <c r="I162" s="296" t="str">
        <f ca="1">IF(ISERROR($S162),"",OFFSET('Smelter Reference List'!$H$4,$S162-4,0))</f>
        <v/>
      </c>
      <c r="J162" s="296" t="str">
        <f ca="1">IF(ISERROR($S162),"",OFFSET('Smelter Reference List'!$I$4,$S162-4,0))</f>
        <v/>
      </c>
      <c r="K162" s="298"/>
      <c r="L162" s="298"/>
      <c r="M162" s="298"/>
      <c r="N162" s="298"/>
      <c r="O162" s="298"/>
      <c r="P162" s="298"/>
      <c r="Q162" s="299"/>
      <c r="R162" s="227"/>
      <c r="S162" s="228" t="e">
        <f>IF(C162="",NA(),MATCH($B162&amp;$C162,'Smelter Reference List'!$J:$J,0))</f>
        <v>#N/A</v>
      </c>
      <c r="T162" s="229"/>
      <c r="U162" s="229">
        <f t="shared" ca="1" si="4"/>
        <v>0</v>
      </c>
      <c r="V162" s="229"/>
      <c r="W162" s="229"/>
      <c r="Y162" s="223" t="str">
        <f t="shared" si="5"/>
        <v/>
      </c>
    </row>
    <row r="163" spans="1:25" s="223" customFormat="1" ht="20.25">
      <c r="A163" s="293"/>
      <c r="B163" s="294" t="str">
        <f>IF(LEN(A163)=0,"",INDEX('Smelter Reference List'!$A:$A,MATCH($A163,'Smelter Reference List'!$E:$E,0)))</f>
        <v/>
      </c>
      <c r="C163" s="301" t="str">
        <f>IF(LEN(A163)=0,"",INDEX('Smelter Reference List'!$C:$C,MATCH($A163,'Smelter Reference List'!$E:$E,0)))</f>
        <v/>
      </c>
      <c r="D163" s="294" t="str">
        <f ca="1">IF(ISERROR($S163),"",OFFSET('Smelter Reference List'!$C$4,$S163-4,0)&amp;"")</f>
        <v/>
      </c>
      <c r="E163" s="294" t="str">
        <f ca="1">IF(ISERROR($S163),"",OFFSET('Smelter Reference List'!$D$4,$S163-4,0)&amp;"")</f>
        <v/>
      </c>
      <c r="F163" s="294" t="str">
        <f ca="1">IF(ISERROR($S163),"",OFFSET('Smelter Reference List'!$E$4,$S163-4,0))</f>
        <v/>
      </c>
      <c r="G163" s="294" t="str">
        <f ca="1">IF(C163=$U$4,"Enter smelter details", IF(ISERROR($S163),"",OFFSET('Smelter Reference List'!$F$4,$S163-4,0)))</f>
        <v/>
      </c>
      <c r="H163" s="295" t="str">
        <f ca="1">IF(ISERROR($S163),"",OFFSET('Smelter Reference List'!$G$4,$S163-4,0))</f>
        <v/>
      </c>
      <c r="I163" s="296" t="str">
        <f ca="1">IF(ISERROR($S163),"",OFFSET('Smelter Reference List'!$H$4,$S163-4,0))</f>
        <v/>
      </c>
      <c r="J163" s="296" t="str">
        <f ca="1">IF(ISERROR($S163),"",OFFSET('Smelter Reference List'!$I$4,$S163-4,0))</f>
        <v/>
      </c>
      <c r="K163" s="298"/>
      <c r="L163" s="298"/>
      <c r="M163" s="298"/>
      <c r="N163" s="298"/>
      <c r="O163" s="298"/>
      <c r="P163" s="298"/>
      <c r="Q163" s="299"/>
      <c r="R163" s="227"/>
      <c r="S163" s="228" t="e">
        <f>IF(C163="",NA(),MATCH($B163&amp;$C163,'Smelter Reference List'!$J:$J,0))</f>
        <v>#N/A</v>
      </c>
      <c r="T163" s="229"/>
      <c r="U163" s="229">
        <f t="shared" ca="1" si="4"/>
        <v>0</v>
      </c>
      <c r="V163" s="229"/>
      <c r="W163" s="229"/>
      <c r="Y163" s="223" t="str">
        <f t="shared" si="5"/>
        <v/>
      </c>
    </row>
    <row r="164" spans="1:25" s="223" customFormat="1" ht="20.25">
      <c r="A164" s="293"/>
      <c r="B164" s="294" t="str">
        <f>IF(LEN(A164)=0,"",INDEX('Smelter Reference List'!$A:$A,MATCH($A164,'Smelter Reference List'!$E:$E,0)))</f>
        <v/>
      </c>
      <c r="C164" s="301" t="str">
        <f>IF(LEN(A164)=0,"",INDEX('Smelter Reference List'!$C:$C,MATCH($A164,'Smelter Reference List'!$E:$E,0)))</f>
        <v/>
      </c>
      <c r="D164" s="294" t="str">
        <f ca="1">IF(ISERROR($S164),"",OFFSET('Smelter Reference List'!$C$4,$S164-4,0)&amp;"")</f>
        <v/>
      </c>
      <c r="E164" s="294" t="str">
        <f ca="1">IF(ISERROR($S164),"",OFFSET('Smelter Reference List'!$D$4,$S164-4,0)&amp;"")</f>
        <v/>
      </c>
      <c r="F164" s="294" t="str">
        <f ca="1">IF(ISERROR($S164),"",OFFSET('Smelter Reference List'!$E$4,$S164-4,0))</f>
        <v/>
      </c>
      <c r="G164" s="294" t="str">
        <f ca="1">IF(C164=$U$4,"Enter smelter details", IF(ISERROR($S164),"",OFFSET('Smelter Reference List'!$F$4,$S164-4,0)))</f>
        <v/>
      </c>
      <c r="H164" s="295" t="str">
        <f ca="1">IF(ISERROR($S164),"",OFFSET('Smelter Reference List'!$G$4,$S164-4,0))</f>
        <v/>
      </c>
      <c r="I164" s="296" t="str">
        <f ca="1">IF(ISERROR($S164),"",OFFSET('Smelter Reference List'!$H$4,$S164-4,0))</f>
        <v/>
      </c>
      <c r="J164" s="296" t="str">
        <f ca="1">IF(ISERROR($S164),"",OFFSET('Smelter Reference List'!$I$4,$S164-4,0))</f>
        <v/>
      </c>
      <c r="K164" s="298"/>
      <c r="L164" s="298"/>
      <c r="M164" s="298"/>
      <c r="N164" s="298"/>
      <c r="O164" s="298"/>
      <c r="P164" s="298"/>
      <c r="Q164" s="299"/>
      <c r="R164" s="227"/>
      <c r="S164" s="228" t="e">
        <f>IF(C164="",NA(),MATCH($B164&amp;$C164,'Smelter Reference List'!$J:$J,0))</f>
        <v>#N/A</v>
      </c>
      <c r="T164" s="229"/>
      <c r="U164" s="229">
        <f t="shared" ca="1" si="4"/>
        <v>0</v>
      </c>
      <c r="V164" s="229"/>
      <c r="W164" s="229"/>
      <c r="Y164" s="223" t="str">
        <f t="shared" si="5"/>
        <v/>
      </c>
    </row>
    <row r="165" spans="1:25" s="223" customFormat="1" ht="20.25">
      <c r="A165" s="293"/>
      <c r="B165" s="294" t="str">
        <f>IF(LEN(A165)=0,"",INDEX('Smelter Reference List'!$A:$A,MATCH($A165,'Smelter Reference List'!$E:$E,0)))</f>
        <v/>
      </c>
      <c r="C165" s="301" t="str">
        <f>IF(LEN(A165)=0,"",INDEX('Smelter Reference List'!$C:$C,MATCH($A165,'Smelter Reference List'!$E:$E,0)))</f>
        <v/>
      </c>
      <c r="D165" s="294" t="str">
        <f ca="1">IF(ISERROR($S165),"",OFFSET('Smelter Reference List'!$C$4,$S165-4,0)&amp;"")</f>
        <v/>
      </c>
      <c r="E165" s="294" t="str">
        <f ca="1">IF(ISERROR($S165),"",OFFSET('Smelter Reference List'!$D$4,$S165-4,0)&amp;"")</f>
        <v/>
      </c>
      <c r="F165" s="294" t="str">
        <f ca="1">IF(ISERROR($S165),"",OFFSET('Smelter Reference List'!$E$4,$S165-4,0))</f>
        <v/>
      </c>
      <c r="G165" s="294" t="str">
        <f ca="1">IF(C165=$U$4,"Enter smelter details", IF(ISERROR($S165),"",OFFSET('Smelter Reference List'!$F$4,$S165-4,0)))</f>
        <v/>
      </c>
      <c r="H165" s="295" t="str">
        <f ca="1">IF(ISERROR($S165),"",OFFSET('Smelter Reference List'!$G$4,$S165-4,0))</f>
        <v/>
      </c>
      <c r="I165" s="296" t="str">
        <f ca="1">IF(ISERROR($S165),"",OFFSET('Smelter Reference List'!$H$4,$S165-4,0))</f>
        <v/>
      </c>
      <c r="J165" s="296" t="str">
        <f ca="1">IF(ISERROR($S165),"",OFFSET('Smelter Reference List'!$I$4,$S165-4,0))</f>
        <v/>
      </c>
      <c r="K165" s="298"/>
      <c r="L165" s="298"/>
      <c r="M165" s="298"/>
      <c r="N165" s="298"/>
      <c r="O165" s="298"/>
      <c r="P165" s="298"/>
      <c r="Q165" s="299"/>
      <c r="R165" s="227"/>
      <c r="S165" s="228" t="e">
        <f>IF(C165="",NA(),MATCH($B165&amp;$C165,'Smelter Reference List'!$J:$J,0))</f>
        <v>#N/A</v>
      </c>
      <c r="T165" s="229"/>
      <c r="U165" s="229">
        <f t="shared" ca="1" si="4"/>
        <v>0</v>
      </c>
      <c r="V165" s="229"/>
      <c r="W165" s="229"/>
      <c r="Y165" s="223" t="str">
        <f t="shared" si="5"/>
        <v/>
      </c>
    </row>
    <row r="166" spans="1:25" s="223" customFormat="1" ht="20.25">
      <c r="A166" s="293"/>
      <c r="B166" s="294" t="str">
        <f>IF(LEN(A166)=0,"",INDEX('Smelter Reference List'!$A:$A,MATCH($A166,'Smelter Reference List'!$E:$E,0)))</f>
        <v/>
      </c>
      <c r="C166" s="301" t="str">
        <f>IF(LEN(A166)=0,"",INDEX('Smelter Reference List'!$C:$C,MATCH($A166,'Smelter Reference List'!$E:$E,0)))</f>
        <v/>
      </c>
      <c r="D166" s="294" t="str">
        <f ca="1">IF(ISERROR($S166),"",OFFSET('Smelter Reference List'!$C$4,$S166-4,0)&amp;"")</f>
        <v/>
      </c>
      <c r="E166" s="294" t="str">
        <f ca="1">IF(ISERROR($S166),"",OFFSET('Smelter Reference List'!$D$4,$S166-4,0)&amp;"")</f>
        <v/>
      </c>
      <c r="F166" s="294" t="str">
        <f ca="1">IF(ISERROR($S166),"",OFFSET('Smelter Reference List'!$E$4,$S166-4,0))</f>
        <v/>
      </c>
      <c r="G166" s="294" t="str">
        <f ca="1">IF(C166=$U$4,"Enter smelter details", IF(ISERROR($S166),"",OFFSET('Smelter Reference List'!$F$4,$S166-4,0)))</f>
        <v/>
      </c>
      <c r="H166" s="295" t="str">
        <f ca="1">IF(ISERROR($S166),"",OFFSET('Smelter Reference List'!$G$4,$S166-4,0))</f>
        <v/>
      </c>
      <c r="I166" s="296" t="str">
        <f ca="1">IF(ISERROR($S166),"",OFFSET('Smelter Reference List'!$H$4,$S166-4,0))</f>
        <v/>
      </c>
      <c r="J166" s="296" t="str">
        <f ca="1">IF(ISERROR($S166),"",OFFSET('Smelter Reference List'!$I$4,$S166-4,0))</f>
        <v/>
      </c>
      <c r="K166" s="298"/>
      <c r="L166" s="298"/>
      <c r="M166" s="298"/>
      <c r="N166" s="298"/>
      <c r="O166" s="298"/>
      <c r="P166" s="298"/>
      <c r="Q166" s="299"/>
      <c r="R166" s="227"/>
      <c r="S166" s="228" t="e">
        <f>IF(C166="",NA(),MATCH($B166&amp;$C166,'Smelter Reference List'!$J:$J,0))</f>
        <v>#N/A</v>
      </c>
      <c r="T166" s="229"/>
      <c r="U166" s="229">
        <f t="shared" ca="1" si="4"/>
        <v>0</v>
      </c>
      <c r="V166" s="229"/>
      <c r="W166" s="229"/>
      <c r="Y166" s="223" t="str">
        <f t="shared" si="5"/>
        <v/>
      </c>
    </row>
    <row r="167" spans="1:25" s="223" customFormat="1" ht="20.25">
      <c r="A167" s="293"/>
      <c r="B167" s="294" t="str">
        <f>IF(LEN(A167)=0,"",INDEX('Smelter Reference List'!$A:$A,MATCH($A167,'Smelter Reference List'!$E:$E,0)))</f>
        <v/>
      </c>
      <c r="C167" s="301" t="str">
        <f>IF(LEN(A167)=0,"",INDEX('Smelter Reference List'!$C:$C,MATCH($A167,'Smelter Reference List'!$E:$E,0)))</f>
        <v/>
      </c>
      <c r="D167" s="294" t="str">
        <f ca="1">IF(ISERROR($S167),"",OFFSET('Smelter Reference List'!$C$4,$S167-4,0)&amp;"")</f>
        <v/>
      </c>
      <c r="E167" s="294" t="str">
        <f ca="1">IF(ISERROR($S167),"",OFFSET('Smelter Reference List'!$D$4,$S167-4,0)&amp;"")</f>
        <v/>
      </c>
      <c r="F167" s="294" t="str">
        <f ca="1">IF(ISERROR($S167),"",OFFSET('Smelter Reference List'!$E$4,$S167-4,0))</f>
        <v/>
      </c>
      <c r="G167" s="294" t="str">
        <f ca="1">IF(C167=$U$4,"Enter smelter details", IF(ISERROR($S167),"",OFFSET('Smelter Reference List'!$F$4,$S167-4,0)))</f>
        <v/>
      </c>
      <c r="H167" s="295" t="str">
        <f ca="1">IF(ISERROR($S167),"",OFFSET('Smelter Reference List'!$G$4,$S167-4,0))</f>
        <v/>
      </c>
      <c r="I167" s="296" t="str">
        <f ca="1">IF(ISERROR($S167),"",OFFSET('Smelter Reference List'!$H$4,$S167-4,0))</f>
        <v/>
      </c>
      <c r="J167" s="296" t="str">
        <f ca="1">IF(ISERROR($S167),"",OFFSET('Smelter Reference List'!$I$4,$S167-4,0))</f>
        <v/>
      </c>
      <c r="K167" s="298"/>
      <c r="L167" s="298"/>
      <c r="M167" s="298"/>
      <c r="N167" s="298"/>
      <c r="O167" s="298"/>
      <c r="P167" s="298"/>
      <c r="Q167" s="299"/>
      <c r="R167" s="227"/>
      <c r="S167" s="228" t="e">
        <f>IF(C167="",NA(),MATCH($B167&amp;$C167,'Smelter Reference List'!$J:$J,0))</f>
        <v>#N/A</v>
      </c>
      <c r="T167" s="229"/>
      <c r="U167" s="229">
        <f t="shared" ca="1" si="4"/>
        <v>0</v>
      </c>
      <c r="V167" s="229"/>
      <c r="W167" s="229"/>
      <c r="Y167" s="223" t="str">
        <f t="shared" si="5"/>
        <v/>
      </c>
    </row>
    <row r="168" spans="1:25" s="223" customFormat="1" ht="20.25">
      <c r="A168" s="293"/>
      <c r="B168" s="294" t="str">
        <f>IF(LEN(A168)=0,"",INDEX('Smelter Reference List'!$A:$A,MATCH($A168,'Smelter Reference List'!$E:$E,0)))</f>
        <v/>
      </c>
      <c r="C168" s="301" t="str">
        <f>IF(LEN(A168)=0,"",INDEX('Smelter Reference List'!$C:$C,MATCH($A168,'Smelter Reference List'!$E:$E,0)))</f>
        <v/>
      </c>
      <c r="D168" s="294" t="str">
        <f ca="1">IF(ISERROR($S168),"",OFFSET('Smelter Reference List'!$C$4,$S168-4,0)&amp;"")</f>
        <v/>
      </c>
      <c r="E168" s="294" t="str">
        <f ca="1">IF(ISERROR($S168),"",OFFSET('Smelter Reference List'!$D$4,$S168-4,0)&amp;"")</f>
        <v/>
      </c>
      <c r="F168" s="294" t="str">
        <f ca="1">IF(ISERROR($S168),"",OFFSET('Smelter Reference List'!$E$4,$S168-4,0))</f>
        <v/>
      </c>
      <c r="G168" s="294" t="str">
        <f ca="1">IF(C168=$U$4,"Enter smelter details", IF(ISERROR($S168),"",OFFSET('Smelter Reference List'!$F$4,$S168-4,0)))</f>
        <v/>
      </c>
      <c r="H168" s="295" t="str">
        <f ca="1">IF(ISERROR($S168),"",OFFSET('Smelter Reference List'!$G$4,$S168-4,0))</f>
        <v/>
      </c>
      <c r="I168" s="296" t="str">
        <f ca="1">IF(ISERROR($S168),"",OFFSET('Smelter Reference List'!$H$4,$S168-4,0))</f>
        <v/>
      </c>
      <c r="J168" s="296" t="str">
        <f ca="1">IF(ISERROR($S168),"",OFFSET('Smelter Reference List'!$I$4,$S168-4,0))</f>
        <v/>
      </c>
      <c r="K168" s="298"/>
      <c r="L168" s="298"/>
      <c r="M168" s="298"/>
      <c r="N168" s="298"/>
      <c r="O168" s="298"/>
      <c r="P168" s="298"/>
      <c r="Q168" s="299"/>
      <c r="R168" s="227"/>
      <c r="S168" s="228" t="e">
        <f>IF(C168="",NA(),MATCH($B168&amp;$C168,'Smelter Reference List'!$J:$J,0))</f>
        <v>#N/A</v>
      </c>
      <c r="T168" s="229"/>
      <c r="U168" s="229">
        <f t="shared" ca="1" si="4"/>
        <v>0</v>
      </c>
      <c r="V168" s="229"/>
      <c r="W168" s="229"/>
      <c r="Y168" s="223" t="str">
        <f t="shared" si="5"/>
        <v/>
      </c>
    </row>
    <row r="169" spans="1:25" s="223" customFormat="1" ht="20.25">
      <c r="A169" s="293"/>
      <c r="B169" s="294" t="str">
        <f>IF(LEN(A169)=0,"",INDEX('Smelter Reference List'!$A:$A,MATCH($A169,'Smelter Reference List'!$E:$E,0)))</f>
        <v/>
      </c>
      <c r="C169" s="301" t="str">
        <f>IF(LEN(A169)=0,"",INDEX('Smelter Reference List'!$C:$C,MATCH($A169,'Smelter Reference List'!$E:$E,0)))</f>
        <v/>
      </c>
      <c r="D169" s="294" t="str">
        <f ca="1">IF(ISERROR($S169),"",OFFSET('Smelter Reference List'!$C$4,$S169-4,0)&amp;"")</f>
        <v/>
      </c>
      <c r="E169" s="294" t="str">
        <f ca="1">IF(ISERROR($S169),"",OFFSET('Smelter Reference List'!$D$4,$S169-4,0)&amp;"")</f>
        <v/>
      </c>
      <c r="F169" s="294" t="str">
        <f ca="1">IF(ISERROR($S169),"",OFFSET('Smelter Reference List'!$E$4,$S169-4,0))</f>
        <v/>
      </c>
      <c r="G169" s="294" t="str">
        <f ca="1">IF(C169=$U$4,"Enter smelter details", IF(ISERROR($S169),"",OFFSET('Smelter Reference List'!$F$4,$S169-4,0)))</f>
        <v/>
      </c>
      <c r="H169" s="295" t="str">
        <f ca="1">IF(ISERROR($S169),"",OFFSET('Smelter Reference List'!$G$4,$S169-4,0))</f>
        <v/>
      </c>
      <c r="I169" s="296" t="str">
        <f ca="1">IF(ISERROR($S169),"",OFFSET('Smelter Reference List'!$H$4,$S169-4,0))</f>
        <v/>
      </c>
      <c r="J169" s="296" t="str">
        <f ca="1">IF(ISERROR($S169),"",OFFSET('Smelter Reference List'!$I$4,$S169-4,0))</f>
        <v/>
      </c>
      <c r="K169" s="298"/>
      <c r="L169" s="298"/>
      <c r="M169" s="298"/>
      <c r="N169" s="298"/>
      <c r="O169" s="298"/>
      <c r="P169" s="298"/>
      <c r="Q169" s="299"/>
      <c r="R169" s="227"/>
      <c r="S169" s="228" t="e">
        <f>IF(C169="",NA(),MATCH($B169&amp;$C169,'Smelter Reference List'!$J:$J,0))</f>
        <v>#N/A</v>
      </c>
      <c r="T169" s="229"/>
      <c r="U169" s="229">
        <f t="shared" ca="1" si="4"/>
        <v>0</v>
      </c>
      <c r="V169" s="229"/>
      <c r="W169" s="229"/>
      <c r="Y169" s="223" t="str">
        <f t="shared" si="5"/>
        <v/>
      </c>
    </row>
    <row r="170" spans="1:25" s="223" customFormat="1" ht="20.25">
      <c r="A170" s="293"/>
      <c r="B170" s="294" t="str">
        <f>IF(LEN(A170)=0,"",INDEX('Smelter Reference List'!$A:$A,MATCH($A170,'Smelter Reference List'!$E:$E,0)))</f>
        <v/>
      </c>
      <c r="C170" s="301" t="str">
        <f>IF(LEN(A170)=0,"",INDEX('Smelter Reference List'!$C:$C,MATCH($A170,'Smelter Reference List'!$E:$E,0)))</f>
        <v/>
      </c>
      <c r="D170" s="294" t="str">
        <f ca="1">IF(ISERROR($S170),"",OFFSET('Smelter Reference List'!$C$4,$S170-4,0)&amp;"")</f>
        <v/>
      </c>
      <c r="E170" s="294" t="str">
        <f ca="1">IF(ISERROR($S170),"",OFFSET('Smelter Reference List'!$D$4,$S170-4,0)&amp;"")</f>
        <v/>
      </c>
      <c r="F170" s="294" t="str">
        <f ca="1">IF(ISERROR($S170),"",OFFSET('Smelter Reference List'!$E$4,$S170-4,0))</f>
        <v/>
      </c>
      <c r="G170" s="294" t="str">
        <f ca="1">IF(C170=$U$4,"Enter smelter details", IF(ISERROR($S170),"",OFFSET('Smelter Reference List'!$F$4,$S170-4,0)))</f>
        <v/>
      </c>
      <c r="H170" s="295" t="str">
        <f ca="1">IF(ISERROR($S170),"",OFFSET('Smelter Reference List'!$G$4,$S170-4,0))</f>
        <v/>
      </c>
      <c r="I170" s="296" t="str">
        <f ca="1">IF(ISERROR($S170),"",OFFSET('Smelter Reference List'!$H$4,$S170-4,0))</f>
        <v/>
      </c>
      <c r="J170" s="296" t="str">
        <f ca="1">IF(ISERROR($S170),"",OFFSET('Smelter Reference List'!$I$4,$S170-4,0))</f>
        <v/>
      </c>
      <c r="K170" s="298"/>
      <c r="L170" s="298"/>
      <c r="M170" s="298"/>
      <c r="N170" s="298"/>
      <c r="O170" s="298"/>
      <c r="P170" s="298"/>
      <c r="Q170" s="299"/>
      <c r="R170" s="227"/>
      <c r="S170" s="228" t="e">
        <f>IF(C170="",NA(),MATCH($B170&amp;$C170,'Smelter Reference List'!$J:$J,0))</f>
        <v>#N/A</v>
      </c>
      <c r="T170" s="229"/>
      <c r="U170" s="229">
        <f t="shared" ca="1" si="4"/>
        <v>0</v>
      </c>
      <c r="V170" s="229"/>
      <c r="W170" s="229"/>
      <c r="Y170" s="223" t="str">
        <f t="shared" si="5"/>
        <v/>
      </c>
    </row>
    <row r="171" spans="1:25" s="223" customFormat="1" ht="20.25">
      <c r="A171" s="293"/>
      <c r="B171" s="294" t="str">
        <f>IF(LEN(A171)=0,"",INDEX('Smelter Reference List'!$A:$A,MATCH($A171,'Smelter Reference List'!$E:$E,0)))</f>
        <v/>
      </c>
      <c r="C171" s="301" t="str">
        <f>IF(LEN(A171)=0,"",INDEX('Smelter Reference List'!$C:$C,MATCH($A171,'Smelter Reference List'!$E:$E,0)))</f>
        <v/>
      </c>
      <c r="D171" s="294" t="str">
        <f ca="1">IF(ISERROR($S171),"",OFFSET('Smelter Reference List'!$C$4,$S171-4,0)&amp;"")</f>
        <v/>
      </c>
      <c r="E171" s="294" t="str">
        <f ca="1">IF(ISERROR($S171),"",OFFSET('Smelter Reference List'!$D$4,$S171-4,0)&amp;"")</f>
        <v/>
      </c>
      <c r="F171" s="294" t="str">
        <f ca="1">IF(ISERROR($S171),"",OFFSET('Smelter Reference List'!$E$4,$S171-4,0))</f>
        <v/>
      </c>
      <c r="G171" s="294" t="str">
        <f ca="1">IF(C171=$U$4,"Enter smelter details", IF(ISERROR($S171),"",OFFSET('Smelter Reference List'!$F$4,$S171-4,0)))</f>
        <v/>
      </c>
      <c r="H171" s="295" t="str">
        <f ca="1">IF(ISERROR($S171),"",OFFSET('Smelter Reference List'!$G$4,$S171-4,0))</f>
        <v/>
      </c>
      <c r="I171" s="296" t="str">
        <f ca="1">IF(ISERROR($S171),"",OFFSET('Smelter Reference List'!$H$4,$S171-4,0))</f>
        <v/>
      </c>
      <c r="J171" s="296" t="str">
        <f ca="1">IF(ISERROR($S171),"",OFFSET('Smelter Reference List'!$I$4,$S171-4,0))</f>
        <v/>
      </c>
      <c r="K171" s="298"/>
      <c r="L171" s="298"/>
      <c r="M171" s="298"/>
      <c r="N171" s="298"/>
      <c r="O171" s="298"/>
      <c r="P171" s="298"/>
      <c r="Q171" s="299"/>
      <c r="R171" s="227"/>
      <c r="S171" s="228" t="e">
        <f>IF(C171="",NA(),MATCH($B171&amp;$C171,'Smelter Reference List'!$J:$J,0))</f>
        <v>#N/A</v>
      </c>
      <c r="T171" s="229"/>
      <c r="U171" s="229">
        <f t="shared" ca="1" si="4"/>
        <v>0</v>
      </c>
      <c r="V171" s="229"/>
      <c r="W171" s="229"/>
      <c r="Y171" s="223" t="str">
        <f t="shared" si="5"/>
        <v/>
      </c>
    </row>
    <row r="172" spans="1:25" s="223" customFormat="1" ht="20.25">
      <c r="A172" s="293"/>
      <c r="B172" s="294" t="str">
        <f>IF(LEN(A172)=0,"",INDEX('Smelter Reference List'!$A:$A,MATCH($A172,'Smelter Reference List'!$E:$E,0)))</f>
        <v/>
      </c>
      <c r="C172" s="301" t="str">
        <f>IF(LEN(A172)=0,"",INDEX('Smelter Reference List'!$C:$C,MATCH($A172,'Smelter Reference List'!$E:$E,0)))</f>
        <v/>
      </c>
      <c r="D172" s="294" t="str">
        <f ca="1">IF(ISERROR($S172),"",OFFSET('Smelter Reference List'!$C$4,$S172-4,0)&amp;"")</f>
        <v/>
      </c>
      <c r="E172" s="294" t="str">
        <f ca="1">IF(ISERROR($S172),"",OFFSET('Smelter Reference List'!$D$4,$S172-4,0)&amp;"")</f>
        <v/>
      </c>
      <c r="F172" s="294" t="str">
        <f ca="1">IF(ISERROR($S172),"",OFFSET('Smelter Reference List'!$E$4,$S172-4,0))</f>
        <v/>
      </c>
      <c r="G172" s="294" t="str">
        <f ca="1">IF(C172=$U$4,"Enter smelter details", IF(ISERROR($S172),"",OFFSET('Smelter Reference List'!$F$4,$S172-4,0)))</f>
        <v/>
      </c>
      <c r="H172" s="295" t="str">
        <f ca="1">IF(ISERROR($S172),"",OFFSET('Smelter Reference List'!$G$4,$S172-4,0))</f>
        <v/>
      </c>
      <c r="I172" s="296" t="str">
        <f ca="1">IF(ISERROR($S172),"",OFFSET('Smelter Reference List'!$H$4,$S172-4,0))</f>
        <v/>
      </c>
      <c r="J172" s="296" t="str">
        <f ca="1">IF(ISERROR($S172),"",OFFSET('Smelter Reference List'!$I$4,$S172-4,0))</f>
        <v/>
      </c>
      <c r="K172" s="298"/>
      <c r="L172" s="298"/>
      <c r="M172" s="298"/>
      <c r="N172" s="298"/>
      <c r="O172" s="298"/>
      <c r="P172" s="298"/>
      <c r="Q172" s="299"/>
      <c r="R172" s="227"/>
      <c r="S172" s="228" t="e">
        <f>IF(C172="",NA(),MATCH($B172&amp;$C172,'Smelter Reference List'!$J:$J,0))</f>
        <v>#N/A</v>
      </c>
      <c r="T172" s="229"/>
      <c r="U172" s="229">
        <f t="shared" ca="1" si="4"/>
        <v>0</v>
      </c>
      <c r="V172" s="229"/>
      <c r="W172" s="229"/>
      <c r="Y172" s="223" t="str">
        <f t="shared" si="5"/>
        <v/>
      </c>
    </row>
    <row r="173" spans="1:25" s="223" customFormat="1" ht="20.25">
      <c r="A173" s="293"/>
      <c r="B173" s="294" t="str">
        <f>IF(LEN(A173)=0,"",INDEX('Smelter Reference List'!$A:$A,MATCH($A173,'Smelter Reference List'!$E:$E,0)))</f>
        <v/>
      </c>
      <c r="C173" s="301" t="str">
        <f>IF(LEN(A173)=0,"",INDEX('Smelter Reference List'!$C:$C,MATCH($A173,'Smelter Reference List'!$E:$E,0)))</f>
        <v/>
      </c>
      <c r="D173" s="294" t="str">
        <f ca="1">IF(ISERROR($S173),"",OFFSET('Smelter Reference List'!$C$4,$S173-4,0)&amp;"")</f>
        <v/>
      </c>
      <c r="E173" s="294" t="str">
        <f ca="1">IF(ISERROR($S173),"",OFFSET('Smelter Reference List'!$D$4,$S173-4,0)&amp;"")</f>
        <v/>
      </c>
      <c r="F173" s="294" t="str">
        <f ca="1">IF(ISERROR($S173),"",OFFSET('Smelter Reference List'!$E$4,$S173-4,0))</f>
        <v/>
      </c>
      <c r="G173" s="294" t="str">
        <f ca="1">IF(C173=$U$4,"Enter smelter details", IF(ISERROR($S173),"",OFFSET('Smelter Reference List'!$F$4,$S173-4,0)))</f>
        <v/>
      </c>
      <c r="H173" s="295" t="str">
        <f ca="1">IF(ISERROR($S173),"",OFFSET('Smelter Reference List'!$G$4,$S173-4,0))</f>
        <v/>
      </c>
      <c r="I173" s="296" t="str">
        <f ca="1">IF(ISERROR($S173),"",OFFSET('Smelter Reference List'!$H$4,$S173-4,0))</f>
        <v/>
      </c>
      <c r="J173" s="296" t="str">
        <f ca="1">IF(ISERROR($S173),"",OFFSET('Smelter Reference List'!$I$4,$S173-4,0))</f>
        <v/>
      </c>
      <c r="K173" s="298"/>
      <c r="L173" s="298"/>
      <c r="M173" s="298"/>
      <c r="N173" s="298"/>
      <c r="O173" s="298"/>
      <c r="P173" s="298"/>
      <c r="Q173" s="299"/>
      <c r="R173" s="227"/>
      <c r="S173" s="228" t="e">
        <f>IF(C173="",NA(),MATCH($B173&amp;$C173,'Smelter Reference List'!$J:$J,0))</f>
        <v>#N/A</v>
      </c>
      <c r="T173" s="229"/>
      <c r="U173" s="229">
        <f t="shared" ca="1" si="4"/>
        <v>0</v>
      </c>
      <c r="V173" s="229"/>
      <c r="W173" s="229"/>
      <c r="Y173" s="223" t="str">
        <f t="shared" si="5"/>
        <v/>
      </c>
    </row>
    <row r="174" spans="1:25" s="223" customFormat="1" ht="20.25">
      <c r="A174" s="293"/>
      <c r="B174" s="294" t="str">
        <f>IF(LEN(A174)=0,"",INDEX('Smelter Reference List'!$A:$A,MATCH($A174,'Smelter Reference List'!$E:$E,0)))</f>
        <v/>
      </c>
      <c r="C174" s="301" t="str">
        <f>IF(LEN(A174)=0,"",INDEX('Smelter Reference List'!$C:$C,MATCH($A174,'Smelter Reference List'!$E:$E,0)))</f>
        <v/>
      </c>
      <c r="D174" s="294" t="str">
        <f ca="1">IF(ISERROR($S174),"",OFFSET('Smelter Reference List'!$C$4,$S174-4,0)&amp;"")</f>
        <v/>
      </c>
      <c r="E174" s="294" t="str">
        <f ca="1">IF(ISERROR($S174),"",OFFSET('Smelter Reference List'!$D$4,$S174-4,0)&amp;"")</f>
        <v/>
      </c>
      <c r="F174" s="294" t="str">
        <f ca="1">IF(ISERROR($S174),"",OFFSET('Smelter Reference List'!$E$4,$S174-4,0))</f>
        <v/>
      </c>
      <c r="G174" s="294" t="str">
        <f ca="1">IF(C174=$U$4,"Enter smelter details", IF(ISERROR($S174),"",OFFSET('Smelter Reference List'!$F$4,$S174-4,0)))</f>
        <v/>
      </c>
      <c r="H174" s="295" t="str">
        <f ca="1">IF(ISERROR($S174),"",OFFSET('Smelter Reference List'!$G$4,$S174-4,0))</f>
        <v/>
      </c>
      <c r="I174" s="296" t="str">
        <f ca="1">IF(ISERROR($S174),"",OFFSET('Smelter Reference List'!$H$4,$S174-4,0))</f>
        <v/>
      </c>
      <c r="J174" s="296" t="str">
        <f ca="1">IF(ISERROR($S174),"",OFFSET('Smelter Reference List'!$I$4,$S174-4,0))</f>
        <v/>
      </c>
      <c r="K174" s="298"/>
      <c r="L174" s="298"/>
      <c r="M174" s="298"/>
      <c r="N174" s="298"/>
      <c r="O174" s="298"/>
      <c r="P174" s="298"/>
      <c r="Q174" s="299"/>
      <c r="R174" s="227"/>
      <c r="S174" s="228" t="e">
        <f>IF(C174="",NA(),MATCH($B174&amp;$C174,'Smelter Reference List'!$J:$J,0))</f>
        <v>#N/A</v>
      </c>
      <c r="T174" s="229"/>
      <c r="U174" s="229">
        <f t="shared" ca="1" si="4"/>
        <v>0</v>
      </c>
      <c r="V174" s="229"/>
      <c r="W174" s="229"/>
      <c r="Y174" s="223" t="str">
        <f t="shared" si="5"/>
        <v/>
      </c>
    </row>
    <row r="175" spans="1:25" s="223" customFormat="1" ht="20.25">
      <c r="A175" s="293"/>
      <c r="B175" s="294" t="str">
        <f>IF(LEN(A175)=0,"",INDEX('Smelter Reference List'!$A:$A,MATCH($A175,'Smelter Reference List'!$E:$E,0)))</f>
        <v/>
      </c>
      <c r="C175" s="301" t="str">
        <f>IF(LEN(A175)=0,"",INDEX('Smelter Reference List'!$C:$C,MATCH($A175,'Smelter Reference List'!$E:$E,0)))</f>
        <v/>
      </c>
      <c r="D175" s="294" t="str">
        <f ca="1">IF(ISERROR($S175),"",OFFSET('Smelter Reference List'!$C$4,$S175-4,0)&amp;"")</f>
        <v/>
      </c>
      <c r="E175" s="294" t="str">
        <f ca="1">IF(ISERROR($S175),"",OFFSET('Smelter Reference List'!$D$4,$S175-4,0)&amp;"")</f>
        <v/>
      </c>
      <c r="F175" s="294" t="str">
        <f ca="1">IF(ISERROR($S175),"",OFFSET('Smelter Reference List'!$E$4,$S175-4,0))</f>
        <v/>
      </c>
      <c r="G175" s="294" t="str">
        <f ca="1">IF(C175=$U$4,"Enter smelter details", IF(ISERROR($S175),"",OFFSET('Smelter Reference List'!$F$4,$S175-4,0)))</f>
        <v/>
      </c>
      <c r="H175" s="295" t="str">
        <f ca="1">IF(ISERROR($S175),"",OFFSET('Smelter Reference List'!$G$4,$S175-4,0))</f>
        <v/>
      </c>
      <c r="I175" s="296" t="str">
        <f ca="1">IF(ISERROR($S175),"",OFFSET('Smelter Reference List'!$H$4,$S175-4,0))</f>
        <v/>
      </c>
      <c r="J175" s="296" t="str">
        <f ca="1">IF(ISERROR($S175),"",OFFSET('Smelter Reference List'!$I$4,$S175-4,0))</f>
        <v/>
      </c>
      <c r="K175" s="298"/>
      <c r="L175" s="298"/>
      <c r="M175" s="298"/>
      <c r="N175" s="298"/>
      <c r="O175" s="298"/>
      <c r="P175" s="298"/>
      <c r="Q175" s="299"/>
      <c r="R175" s="227"/>
      <c r="S175" s="228" t="e">
        <f>IF(C175="",NA(),MATCH($B175&amp;$C175,'Smelter Reference List'!$J:$J,0))</f>
        <v>#N/A</v>
      </c>
      <c r="T175" s="229"/>
      <c r="U175" s="229">
        <f t="shared" ca="1" si="4"/>
        <v>0</v>
      </c>
      <c r="V175" s="229"/>
      <c r="W175" s="229"/>
      <c r="Y175" s="223" t="str">
        <f t="shared" si="5"/>
        <v/>
      </c>
    </row>
    <row r="176" spans="1:25" s="223" customFormat="1" ht="20.25">
      <c r="A176" s="293"/>
      <c r="B176" s="294" t="str">
        <f>IF(LEN(A176)=0,"",INDEX('Smelter Reference List'!$A:$A,MATCH($A176,'Smelter Reference List'!$E:$E,0)))</f>
        <v/>
      </c>
      <c r="C176" s="301" t="str">
        <f>IF(LEN(A176)=0,"",INDEX('Smelter Reference List'!$C:$C,MATCH($A176,'Smelter Reference List'!$E:$E,0)))</f>
        <v/>
      </c>
      <c r="D176" s="294" t="str">
        <f ca="1">IF(ISERROR($S176),"",OFFSET('Smelter Reference List'!$C$4,$S176-4,0)&amp;"")</f>
        <v/>
      </c>
      <c r="E176" s="294" t="str">
        <f ca="1">IF(ISERROR($S176),"",OFFSET('Smelter Reference List'!$D$4,$S176-4,0)&amp;"")</f>
        <v/>
      </c>
      <c r="F176" s="294" t="str">
        <f ca="1">IF(ISERROR($S176),"",OFFSET('Smelter Reference List'!$E$4,$S176-4,0))</f>
        <v/>
      </c>
      <c r="G176" s="294" t="str">
        <f ca="1">IF(C176=$U$4,"Enter smelter details", IF(ISERROR($S176),"",OFFSET('Smelter Reference List'!$F$4,$S176-4,0)))</f>
        <v/>
      </c>
      <c r="H176" s="295" t="str">
        <f ca="1">IF(ISERROR($S176),"",OFFSET('Smelter Reference List'!$G$4,$S176-4,0))</f>
        <v/>
      </c>
      <c r="I176" s="296" t="str">
        <f ca="1">IF(ISERROR($S176),"",OFFSET('Smelter Reference List'!$H$4,$S176-4,0))</f>
        <v/>
      </c>
      <c r="J176" s="296" t="str">
        <f ca="1">IF(ISERROR($S176),"",OFFSET('Smelter Reference List'!$I$4,$S176-4,0))</f>
        <v/>
      </c>
      <c r="K176" s="298"/>
      <c r="L176" s="298"/>
      <c r="M176" s="298"/>
      <c r="N176" s="298"/>
      <c r="O176" s="298"/>
      <c r="P176" s="298"/>
      <c r="Q176" s="299"/>
      <c r="R176" s="227"/>
      <c r="S176" s="228" t="e">
        <f>IF(C176="",NA(),MATCH($B176&amp;$C176,'Smelter Reference List'!$J:$J,0))</f>
        <v>#N/A</v>
      </c>
      <c r="T176" s="229"/>
      <c r="U176" s="229">
        <f t="shared" ca="1" si="4"/>
        <v>0</v>
      </c>
      <c r="V176" s="229"/>
      <c r="W176" s="229"/>
      <c r="Y176" s="223" t="str">
        <f t="shared" si="5"/>
        <v/>
      </c>
    </row>
    <row r="177" spans="1:25" s="223" customFormat="1" ht="20.25">
      <c r="A177" s="293"/>
      <c r="B177" s="294" t="str">
        <f>IF(LEN(A177)=0,"",INDEX('Smelter Reference List'!$A:$A,MATCH($A177,'Smelter Reference List'!$E:$E,0)))</f>
        <v/>
      </c>
      <c r="C177" s="301" t="str">
        <f>IF(LEN(A177)=0,"",INDEX('Smelter Reference List'!$C:$C,MATCH($A177,'Smelter Reference List'!$E:$E,0)))</f>
        <v/>
      </c>
      <c r="D177" s="294" t="str">
        <f ca="1">IF(ISERROR($S177),"",OFFSET('Smelter Reference List'!$C$4,$S177-4,0)&amp;"")</f>
        <v/>
      </c>
      <c r="E177" s="294" t="str">
        <f ca="1">IF(ISERROR($S177),"",OFFSET('Smelter Reference List'!$D$4,$S177-4,0)&amp;"")</f>
        <v/>
      </c>
      <c r="F177" s="294" t="str">
        <f ca="1">IF(ISERROR($S177),"",OFFSET('Smelter Reference List'!$E$4,$S177-4,0))</f>
        <v/>
      </c>
      <c r="G177" s="294" t="str">
        <f ca="1">IF(C177=$U$4,"Enter smelter details", IF(ISERROR($S177),"",OFFSET('Smelter Reference List'!$F$4,$S177-4,0)))</f>
        <v/>
      </c>
      <c r="H177" s="295" t="str">
        <f ca="1">IF(ISERROR($S177),"",OFFSET('Smelter Reference List'!$G$4,$S177-4,0))</f>
        <v/>
      </c>
      <c r="I177" s="296" t="str">
        <f ca="1">IF(ISERROR($S177),"",OFFSET('Smelter Reference List'!$H$4,$S177-4,0))</f>
        <v/>
      </c>
      <c r="J177" s="296" t="str">
        <f ca="1">IF(ISERROR($S177),"",OFFSET('Smelter Reference List'!$I$4,$S177-4,0))</f>
        <v/>
      </c>
      <c r="K177" s="298"/>
      <c r="L177" s="298"/>
      <c r="M177" s="298"/>
      <c r="N177" s="298"/>
      <c r="O177" s="298"/>
      <c r="P177" s="298"/>
      <c r="Q177" s="299"/>
      <c r="R177" s="227"/>
      <c r="S177" s="228" t="e">
        <f>IF(C177="",NA(),MATCH($B177&amp;$C177,'Smelter Reference List'!$J:$J,0))</f>
        <v>#N/A</v>
      </c>
      <c r="T177" s="229"/>
      <c r="U177" s="229">
        <f t="shared" ca="1" si="4"/>
        <v>0</v>
      </c>
      <c r="V177" s="229"/>
      <c r="W177" s="229"/>
      <c r="Y177" s="223" t="str">
        <f t="shared" si="5"/>
        <v/>
      </c>
    </row>
    <row r="178" spans="1:25" s="223" customFormat="1" ht="20.25">
      <c r="A178" s="293"/>
      <c r="B178" s="294" t="str">
        <f>IF(LEN(A178)=0,"",INDEX('Smelter Reference List'!$A:$A,MATCH($A178,'Smelter Reference List'!$E:$E,0)))</f>
        <v/>
      </c>
      <c r="C178" s="301" t="str">
        <f>IF(LEN(A178)=0,"",INDEX('Smelter Reference List'!$C:$C,MATCH($A178,'Smelter Reference List'!$E:$E,0)))</f>
        <v/>
      </c>
      <c r="D178" s="294" t="str">
        <f ca="1">IF(ISERROR($S178),"",OFFSET('Smelter Reference List'!$C$4,$S178-4,0)&amp;"")</f>
        <v/>
      </c>
      <c r="E178" s="294" t="str">
        <f ca="1">IF(ISERROR($S178),"",OFFSET('Smelter Reference List'!$D$4,$S178-4,0)&amp;"")</f>
        <v/>
      </c>
      <c r="F178" s="294" t="str">
        <f ca="1">IF(ISERROR($S178),"",OFFSET('Smelter Reference List'!$E$4,$S178-4,0))</f>
        <v/>
      </c>
      <c r="G178" s="294" t="str">
        <f ca="1">IF(C178=$U$4,"Enter smelter details", IF(ISERROR($S178),"",OFFSET('Smelter Reference List'!$F$4,$S178-4,0)))</f>
        <v/>
      </c>
      <c r="H178" s="295" t="str">
        <f ca="1">IF(ISERROR($S178),"",OFFSET('Smelter Reference List'!$G$4,$S178-4,0))</f>
        <v/>
      </c>
      <c r="I178" s="296" t="str">
        <f ca="1">IF(ISERROR($S178),"",OFFSET('Smelter Reference List'!$H$4,$S178-4,0))</f>
        <v/>
      </c>
      <c r="J178" s="296" t="str">
        <f ca="1">IF(ISERROR($S178),"",OFFSET('Smelter Reference List'!$I$4,$S178-4,0))</f>
        <v/>
      </c>
      <c r="K178" s="298"/>
      <c r="L178" s="298"/>
      <c r="M178" s="298"/>
      <c r="N178" s="298"/>
      <c r="O178" s="298"/>
      <c r="P178" s="298"/>
      <c r="Q178" s="299"/>
      <c r="R178" s="227"/>
      <c r="S178" s="228" t="e">
        <f>IF(C178="",NA(),MATCH($B178&amp;$C178,'Smelter Reference List'!$J:$J,0))</f>
        <v>#N/A</v>
      </c>
      <c r="T178" s="229"/>
      <c r="U178" s="229">
        <f t="shared" ca="1" si="4"/>
        <v>0</v>
      </c>
      <c r="V178" s="229"/>
      <c r="W178" s="229"/>
      <c r="Y178" s="223" t="str">
        <f t="shared" si="5"/>
        <v/>
      </c>
    </row>
    <row r="179" spans="1:25" s="223" customFormat="1" ht="20.25">
      <c r="A179" s="293"/>
      <c r="B179" s="294" t="str">
        <f>IF(LEN(A179)=0,"",INDEX('Smelter Reference List'!$A:$A,MATCH($A179,'Smelter Reference List'!$E:$E,0)))</f>
        <v/>
      </c>
      <c r="C179" s="301" t="str">
        <f>IF(LEN(A179)=0,"",INDEX('Smelter Reference List'!$C:$C,MATCH($A179,'Smelter Reference List'!$E:$E,0)))</f>
        <v/>
      </c>
      <c r="D179" s="294" t="str">
        <f ca="1">IF(ISERROR($S179),"",OFFSET('Smelter Reference List'!$C$4,$S179-4,0)&amp;"")</f>
        <v/>
      </c>
      <c r="E179" s="294" t="str">
        <f ca="1">IF(ISERROR($S179),"",OFFSET('Smelter Reference List'!$D$4,$S179-4,0)&amp;"")</f>
        <v/>
      </c>
      <c r="F179" s="294" t="str">
        <f ca="1">IF(ISERROR($S179),"",OFFSET('Smelter Reference List'!$E$4,$S179-4,0))</f>
        <v/>
      </c>
      <c r="G179" s="294" t="str">
        <f ca="1">IF(C179=$U$4,"Enter smelter details", IF(ISERROR($S179),"",OFFSET('Smelter Reference List'!$F$4,$S179-4,0)))</f>
        <v/>
      </c>
      <c r="H179" s="295" t="str">
        <f ca="1">IF(ISERROR($S179),"",OFFSET('Smelter Reference List'!$G$4,$S179-4,0))</f>
        <v/>
      </c>
      <c r="I179" s="296" t="str">
        <f ca="1">IF(ISERROR($S179),"",OFFSET('Smelter Reference List'!$H$4,$S179-4,0))</f>
        <v/>
      </c>
      <c r="J179" s="296" t="str">
        <f ca="1">IF(ISERROR($S179),"",OFFSET('Smelter Reference List'!$I$4,$S179-4,0))</f>
        <v/>
      </c>
      <c r="K179" s="298"/>
      <c r="L179" s="298"/>
      <c r="M179" s="298"/>
      <c r="N179" s="298"/>
      <c r="O179" s="298"/>
      <c r="P179" s="298"/>
      <c r="Q179" s="299"/>
      <c r="R179" s="227"/>
      <c r="S179" s="228" t="e">
        <f>IF(C179="",NA(),MATCH($B179&amp;$C179,'Smelter Reference List'!$J:$J,0))</f>
        <v>#N/A</v>
      </c>
      <c r="T179" s="229"/>
      <c r="U179" s="229">
        <f t="shared" ca="1" si="4"/>
        <v>0</v>
      </c>
      <c r="V179" s="229"/>
      <c r="W179" s="229"/>
      <c r="Y179" s="223" t="str">
        <f t="shared" si="5"/>
        <v/>
      </c>
    </row>
    <row r="180" spans="1:25" s="223" customFormat="1" ht="20.25">
      <c r="A180" s="293"/>
      <c r="B180" s="294" t="str">
        <f>IF(LEN(A180)=0,"",INDEX('Smelter Reference List'!$A:$A,MATCH($A180,'Smelter Reference List'!$E:$E,0)))</f>
        <v/>
      </c>
      <c r="C180" s="301" t="str">
        <f>IF(LEN(A180)=0,"",INDEX('Smelter Reference List'!$C:$C,MATCH($A180,'Smelter Reference List'!$E:$E,0)))</f>
        <v/>
      </c>
      <c r="D180" s="294" t="str">
        <f ca="1">IF(ISERROR($S180),"",OFFSET('Smelter Reference List'!$C$4,$S180-4,0)&amp;"")</f>
        <v/>
      </c>
      <c r="E180" s="294" t="str">
        <f ca="1">IF(ISERROR($S180),"",OFFSET('Smelter Reference List'!$D$4,$S180-4,0)&amp;"")</f>
        <v/>
      </c>
      <c r="F180" s="294" t="str">
        <f ca="1">IF(ISERROR($S180),"",OFFSET('Smelter Reference List'!$E$4,$S180-4,0))</f>
        <v/>
      </c>
      <c r="G180" s="294" t="str">
        <f ca="1">IF(C180=$U$4,"Enter smelter details", IF(ISERROR($S180),"",OFFSET('Smelter Reference List'!$F$4,$S180-4,0)))</f>
        <v/>
      </c>
      <c r="H180" s="295" t="str">
        <f ca="1">IF(ISERROR($S180),"",OFFSET('Smelter Reference List'!$G$4,$S180-4,0))</f>
        <v/>
      </c>
      <c r="I180" s="296" t="str">
        <f ca="1">IF(ISERROR($S180),"",OFFSET('Smelter Reference List'!$H$4,$S180-4,0))</f>
        <v/>
      </c>
      <c r="J180" s="296" t="str">
        <f ca="1">IF(ISERROR($S180),"",OFFSET('Smelter Reference List'!$I$4,$S180-4,0))</f>
        <v/>
      </c>
      <c r="K180" s="298"/>
      <c r="L180" s="298"/>
      <c r="M180" s="298"/>
      <c r="N180" s="298"/>
      <c r="O180" s="298"/>
      <c r="P180" s="298"/>
      <c r="Q180" s="299"/>
      <c r="R180" s="227"/>
      <c r="S180" s="228" t="e">
        <f>IF(C180="",NA(),MATCH($B180&amp;$C180,'Smelter Reference List'!$J:$J,0))</f>
        <v>#N/A</v>
      </c>
      <c r="T180" s="229"/>
      <c r="U180" s="229">
        <f t="shared" ca="1" si="4"/>
        <v>0</v>
      </c>
      <c r="V180" s="229"/>
      <c r="W180" s="229"/>
      <c r="Y180" s="223" t="str">
        <f t="shared" si="5"/>
        <v/>
      </c>
    </row>
    <row r="181" spans="1:25" s="223" customFormat="1" ht="20.25">
      <c r="A181" s="293"/>
      <c r="B181" s="294" t="str">
        <f>IF(LEN(A181)=0,"",INDEX('Smelter Reference List'!$A:$A,MATCH($A181,'Smelter Reference List'!$E:$E,0)))</f>
        <v/>
      </c>
      <c r="C181" s="301" t="str">
        <f>IF(LEN(A181)=0,"",INDEX('Smelter Reference List'!$C:$C,MATCH($A181,'Smelter Reference List'!$E:$E,0)))</f>
        <v/>
      </c>
      <c r="D181" s="294" t="str">
        <f ca="1">IF(ISERROR($S181),"",OFFSET('Smelter Reference List'!$C$4,$S181-4,0)&amp;"")</f>
        <v/>
      </c>
      <c r="E181" s="294" t="str">
        <f ca="1">IF(ISERROR($S181),"",OFFSET('Smelter Reference List'!$D$4,$S181-4,0)&amp;"")</f>
        <v/>
      </c>
      <c r="F181" s="294" t="str">
        <f ca="1">IF(ISERROR($S181),"",OFFSET('Smelter Reference List'!$E$4,$S181-4,0))</f>
        <v/>
      </c>
      <c r="G181" s="294" t="str">
        <f ca="1">IF(C181=$U$4,"Enter smelter details", IF(ISERROR($S181),"",OFFSET('Smelter Reference List'!$F$4,$S181-4,0)))</f>
        <v/>
      </c>
      <c r="H181" s="295" t="str">
        <f ca="1">IF(ISERROR($S181),"",OFFSET('Smelter Reference List'!$G$4,$S181-4,0))</f>
        <v/>
      </c>
      <c r="I181" s="296" t="str">
        <f ca="1">IF(ISERROR($S181),"",OFFSET('Smelter Reference List'!$H$4,$S181-4,0))</f>
        <v/>
      </c>
      <c r="J181" s="296" t="str">
        <f ca="1">IF(ISERROR($S181),"",OFFSET('Smelter Reference List'!$I$4,$S181-4,0))</f>
        <v/>
      </c>
      <c r="K181" s="298"/>
      <c r="L181" s="298"/>
      <c r="M181" s="298"/>
      <c r="N181" s="298"/>
      <c r="O181" s="298"/>
      <c r="P181" s="298"/>
      <c r="Q181" s="299"/>
      <c r="R181" s="227"/>
      <c r="S181" s="228" t="e">
        <f>IF(C181="",NA(),MATCH($B181&amp;$C181,'Smelter Reference List'!$J:$J,0))</f>
        <v>#N/A</v>
      </c>
      <c r="T181" s="229"/>
      <c r="U181" s="229">
        <f t="shared" ca="1" si="4"/>
        <v>0</v>
      </c>
      <c r="V181" s="229"/>
      <c r="W181" s="229"/>
      <c r="Y181" s="223" t="str">
        <f t="shared" si="5"/>
        <v/>
      </c>
    </row>
    <row r="182" spans="1:25" s="223" customFormat="1" ht="20.25">
      <c r="A182" s="293"/>
      <c r="B182" s="294" t="str">
        <f>IF(LEN(A182)=0,"",INDEX('Smelter Reference List'!$A:$A,MATCH($A182,'Smelter Reference List'!$E:$E,0)))</f>
        <v/>
      </c>
      <c r="C182" s="301" t="str">
        <f>IF(LEN(A182)=0,"",INDEX('Smelter Reference List'!$C:$C,MATCH($A182,'Smelter Reference List'!$E:$E,0)))</f>
        <v/>
      </c>
      <c r="D182" s="294" t="str">
        <f ca="1">IF(ISERROR($S182),"",OFFSET('Smelter Reference List'!$C$4,$S182-4,0)&amp;"")</f>
        <v/>
      </c>
      <c r="E182" s="294" t="str">
        <f ca="1">IF(ISERROR($S182),"",OFFSET('Smelter Reference List'!$D$4,$S182-4,0)&amp;"")</f>
        <v/>
      </c>
      <c r="F182" s="294" t="str">
        <f ca="1">IF(ISERROR($S182),"",OFFSET('Smelter Reference List'!$E$4,$S182-4,0))</f>
        <v/>
      </c>
      <c r="G182" s="294" t="str">
        <f ca="1">IF(C182=$U$4,"Enter smelter details", IF(ISERROR($S182),"",OFFSET('Smelter Reference List'!$F$4,$S182-4,0)))</f>
        <v/>
      </c>
      <c r="H182" s="295" t="str">
        <f ca="1">IF(ISERROR($S182),"",OFFSET('Smelter Reference List'!$G$4,$S182-4,0))</f>
        <v/>
      </c>
      <c r="I182" s="296" t="str">
        <f ca="1">IF(ISERROR($S182),"",OFFSET('Smelter Reference List'!$H$4,$S182-4,0))</f>
        <v/>
      </c>
      <c r="J182" s="296" t="str">
        <f ca="1">IF(ISERROR($S182),"",OFFSET('Smelter Reference List'!$I$4,$S182-4,0))</f>
        <v/>
      </c>
      <c r="K182" s="298"/>
      <c r="L182" s="298"/>
      <c r="M182" s="298"/>
      <c r="N182" s="298"/>
      <c r="O182" s="298"/>
      <c r="P182" s="298"/>
      <c r="Q182" s="299"/>
      <c r="R182" s="227"/>
      <c r="S182" s="228" t="e">
        <f>IF(C182="",NA(),MATCH($B182&amp;$C182,'Smelter Reference List'!$J:$J,0))</f>
        <v>#N/A</v>
      </c>
      <c r="T182" s="229"/>
      <c r="U182" s="229">
        <f t="shared" ca="1" si="4"/>
        <v>0</v>
      </c>
      <c r="V182" s="229"/>
      <c r="W182" s="229"/>
      <c r="Y182" s="223" t="str">
        <f t="shared" si="5"/>
        <v/>
      </c>
    </row>
    <row r="183" spans="1:25" s="223" customFormat="1" ht="20.25">
      <c r="A183" s="293"/>
      <c r="B183" s="294" t="str">
        <f>IF(LEN(A183)=0,"",INDEX('Smelter Reference List'!$A:$A,MATCH($A183,'Smelter Reference List'!$E:$E,0)))</f>
        <v/>
      </c>
      <c r="C183" s="301" t="str">
        <f>IF(LEN(A183)=0,"",INDEX('Smelter Reference List'!$C:$C,MATCH($A183,'Smelter Reference List'!$E:$E,0)))</f>
        <v/>
      </c>
      <c r="D183" s="294" t="str">
        <f ca="1">IF(ISERROR($S183),"",OFFSET('Smelter Reference List'!$C$4,$S183-4,0)&amp;"")</f>
        <v/>
      </c>
      <c r="E183" s="294" t="str">
        <f ca="1">IF(ISERROR($S183),"",OFFSET('Smelter Reference List'!$D$4,$S183-4,0)&amp;"")</f>
        <v/>
      </c>
      <c r="F183" s="294" t="str">
        <f ca="1">IF(ISERROR($S183),"",OFFSET('Smelter Reference List'!$E$4,$S183-4,0))</f>
        <v/>
      </c>
      <c r="G183" s="294" t="str">
        <f ca="1">IF(C183=$U$4,"Enter smelter details", IF(ISERROR($S183),"",OFFSET('Smelter Reference List'!$F$4,$S183-4,0)))</f>
        <v/>
      </c>
      <c r="H183" s="295" t="str">
        <f ca="1">IF(ISERROR($S183),"",OFFSET('Smelter Reference List'!$G$4,$S183-4,0))</f>
        <v/>
      </c>
      <c r="I183" s="296" t="str">
        <f ca="1">IF(ISERROR($S183),"",OFFSET('Smelter Reference List'!$H$4,$S183-4,0))</f>
        <v/>
      </c>
      <c r="J183" s="296" t="str">
        <f ca="1">IF(ISERROR($S183),"",OFFSET('Smelter Reference List'!$I$4,$S183-4,0))</f>
        <v/>
      </c>
      <c r="K183" s="298"/>
      <c r="L183" s="298"/>
      <c r="M183" s="298"/>
      <c r="N183" s="298"/>
      <c r="O183" s="298"/>
      <c r="P183" s="298"/>
      <c r="Q183" s="299"/>
      <c r="R183" s="227"/>
      <c r="S183" s="228" t="e">
        <f>IF(C183="",NA(),MATCH($B183&amp;$C183,'Smelter Reference List'!$J:$J,0))</f>
        <v>#N/A</v>
      </c>
      <c r="T183" s="229"/>
      <c r="U183" s="229">
        <f t="shared" ca="1" si="4"/>
        <v>0</v>
      </c>
      <c r="V183" s="229"/>
      <c r="W183" s="229"/>
      <c r="Y183" s="223" t="str">
        <f t="shared" si="5"/>
        <v/>
      </c>
    </row>
    <row r="184" spans="1:25" s="223" customFormat="1" ht="20.25">
      <c r="A184" s="293"/>
      <c r="B184" s="294" t="str">
        <f>IF(LEN(A184)=0,"",INDEX('Smelter Reference List'!$A:$A,MATCH($A184,'Smelter Reference List'!$E:$E,0)))</f>
        <v/>
      </c>
      <c r="C184" s="301" t="str">
        <f>IF(LEN(A184)=0,"",INDEX('Smelter Reference List'!$C:$C,MATCH($A184,'Smelter Reference List'!$E:$E,0)))</f>
        <v/>
      </c>
      <c r="D184" s="294" t="str">
        <f ca="1">IF(ISERROR($S184),"",OFFSET('Smelter Reference List'!$C$4,$S184-4,0)&amp;"")</f>
        <v/>
      </c>
      <c r="E184" s="294" t="str">
        <f ca="1">IF(ISERROR($S184),"",OFFSET('Smelter Reference List'!$D$4,$S184-4,0)&amp;"")</f>
        <v/>
      </c>
      <c r="F184" s="294" t="str">
        <f ca="1">IF(ISERROR($S184),"",OFFSET('Smelter Reference List'!$E$4,$S184-4,0))</f>
        <v/>
      </c>
      <c r="G184" s="294" t="str">
        <f ca="1">IF(C184=$U$4,"Enter smelter details", IF(ISERROR($S184),"",OFFSET('Smelter Reference List'!$F$4,$S184-4,0)))</f>
        <v/>
      </c>
      <c r="H184" s="295" t="str">
        <f ca="1">IF(ISERROR($S184),"",OFFSET('Smelter Reference List'!$G$4,$S184-4,0))</f>
        <v/>
      </c>
      <c r="I184" s="296" t="str">
        <f ca="1">IF(ISERROR($S184),"",OFFSET('Smelter Reference List'!$H$4,$S184-4,0))</f>
        <v/>
      </c>
      <c r="J184" s="296" t="str">
        <f ca="1">IF(ISERROR($S184),"",OFFSET('Smelter Reference List'!$I$4,$S184-4,0))</f>
        <v/>
      </c>
      <c r="K184" s="298"/>
      <c r="L184" s="298"/>
      <c r="M184" s="298"/>
      <c r="N184" s="298"/>
      <c r="O184" s="298"/>
      <c r="P184" s="298"/>
      <c r="Q184" s="299"/>
      <c r="R184" s="227"/>
      <c r="S184" s="228" t="e">
        <f>IF(C184="",NA(),MATCH($B184&amp;$C184,'Smelter Reference List'!$J:$J,0))</f>
        <v>#N/A</v>
      </c>
      <c r="T184" s="229"/>
      <c r="U184" s="229">
        <f t="shared" ca="1" si="4"/>
        <v>0</v>
      </c>
      <c r="V184" s="229"/>
      <c r="W184" s="229"/>
      <c r="Y184" s="223" t="str">
        <f t="shared" si="5"/>
        <v/>
      </c>
    </row>
    <row r="185" spans="1:25" s="223" customFormat="1" ht="20.25">
      <c r="A185" s="293"/>
      <c r="B185" s="294" t="str">
        <f>IF(LEN(A185)=0,"",INDEX('Smelter Reference List'!$A:$A,MATCH($A185,'Smelter Reference List'!$E:$E,0)))</f>
        <v/>
      </c>
      <c r="C185" s="301" t="str">
        <f>IF(LEN(A185)=0,"",INDEX('Smelter Reference List'!$C:$C,MATCH($A185,'Smelter Reference List'!$E:$E,0)))</f>
        <v/>
      </c>
      <c r="D185" s="294" t="str">
        <f ca="1">IF(ISERROR($S185),"",OFFSET('Smelter Reference List'!$C$4,$S185-4,0)&amp;"")</f>
        <v/>
      </c>
      <c r="E185" s="294" t="str">
        <f ca="1">IF(ISERROR($S185),"",OFFSET('Smelter Reference List'!$D$4,$S185-4,0)&amp;"")</f>
        <v/>
      </c>
      <c r="F185" s="294" t="str">
        <f ca="1">IF(ISERROR($S185),"",OFFSET('Smelter Reference List'!$E$4,$S185-4,0))</f>
        <v/>
      </c>
      <c r="G185" s="294" t="str">
        <f ca="1">IF(C185=$U$4,"Enter smelter details", IF(ISERROR($S185),"",OFFSET('Smelter Reference List'!$F$4,$S185-4,0)))</f>
        <v/>
      </c>
      <c r="H185" s="295" t="str">
        <f ca="1">IF(ISERROR($S185),"",OFFSET('Smelter Reference List'!$G$4,$S185-4,0))</f>
        <v/>
      </c>
      <c r="I185" s="296" t="str">
        <f ca="1">IF(ISERROR($S185),"",OFFSET('Smelter Reference List'!$H$4,$S185-4,0))</f>
        <v/>
      </c>
      <c r="J185" s="296" t="str">
        <f ca="1">IF(ISERROR($S185),"",OFFSET('Smelter Reference List'!$I$4,$S185-4,0))</f>
        <v/>
      </c>
      <c r="K185" s="298"/>
      <c r="L185" s="298"/>
      <c r="M185" s="298"/>
      <c r="N185" s="298"/>
      <c r="O185" s="298"/>
      <c r="P185" s="298"/>
      <c r="Q185" s="299"/>
      <c r="R185" s="227"/>
      <c r="S185" s="228" t="e">
        <f>IF(C185="",NA(),MATCH($B185&amp;$C185,'Smelter Reference List'!$J:$J,0))</f>
        <v>#N/A</v>
      </c>
      <c r="T185" s="229"/>
      <c r="U185" s="229">
        <f t="shared" ca="1" si="4"/>
        <v>0</v>
      </c>
      <c r="V185" s="229"/>
      <c r="W185" s="229"/>
      <c r="Y185" s="223" t="str">
        <f t="shared" si="5"/>
        <v/>
      </c>
    </row>
    <row r="186" spans="1:25" s="223" customFormat="1" ht="20.25">
      <c r="A186" s="293"/>
      <c r="B186" s="294" t="str">
        <f>IF(LEN(A186)=0,"",INDEX('Smelter Reference List'!$A:$A,MATCH($A186,'Smelter Reference List'!$E:$E,0)))</f>
        <v/>
      </c>
      <c r="C186" s="301" t="str">
        <f>IF(LEN(A186)=0,"",INDEX('Smelter Reference List'!$C:$C,MATCH($A186,'Smelter Reference List'!$E:$E,0)))</f>
        <v/>
      </c>
      <c r="D186" s="294" t="str">
        <f ca="1">IF(ISERROR($S186),"",OFFSET('Smelter Reference List'!$C$4,$S186-4,0)&amp;"")</f>
        <v/>
      </c>
      <c r="E186" s="294" t="str">
        <f ca="1">IF(ISERROR($S186),"",OFFSET('Smelter Reference List'!$D$4,$S186-4,0)&amp;"")</f>
        <v/>
      </c>
      <c r="F186" s="294" t="str">
        <f ca="1">IF(ISERROR($S186),"",OFFSET('Smelter Reference List'!$E$4,$S186-4,0))</f>
        <v/>
      </c>
      <c r="G186" s="294" t="str">
        <f ca="1">IF(C186=$U$4,"Enter smelter details", IF(ISERROR($S186),"",OFFSET('Smelter Reference List'!$F$4,$S186-4,0)))</f>
        <v/>
      </c>
      <c r="H186" s="295" t="str">
        <f ca="1">IF(ISERROR($S186),"",OFFSET('Smelter Reference List'!$G$4,$S186-4,0))</f>
        <v/>
      </c>
      <c r="I186" s="296" t="str">
        <f ca="1">IF(ISERROR($S186),"",OFFSET('Smelter Reference List'!$H$4,$S186-4,0))</f>
        <v/>
      </c>
      <c r="J186" s="296" t="str">
        <f ca="1">IF(ISERROR($S186),"",OFFSET('Smelter Reference List'!$I$4,$S186-4,0))</f>
        <v/>
      </c>
      <c r="K186" s="298"/>
      <c r="L186" s="298"/>
      <c r="M186" s="298"/>
      <c r="N186" s="298"/>
      <c r="O186" s="298"/>
      <c r="P186" s="298"/>
      <c r="Q186" s="299"/>
      <c r="R186" s="227"/>
      <c r="S186" s="228" t="e">
        <f>IF(C186="",NA(),MATCH($B186&amp;$C186,'Smelter Reference List'!$J:$J,0))</f>
        <v>#N/A</v>
      </c>
      <c r="T186" s="229"/>
      <c r="U186" s="229">
        <f t="shared" ca="1" si="4"/>
        <v>0</v>
      </c>
      <c r="V186" s="229"/>
      <c r="W186" s="229"/>
      <c r="Y186" s="223" t="str">
        <f t="shared" si="5"/>
        <v/>
      </c>
    </row>
    <row r="187" spans="1:25" s="223" customFormat="1" ht="20.25">
      <c r="A187" s="293"/>
      <c r="B187" s="294" t="str">
        <f>IF(LEN(A187)=0,"",INDEX('Smelter Reference List'!$A:$A,MATCH($A187,'Smelter Reference List'!$E:$E,0)))</f>
        <v/>
      </c>
      <c r="C187" s="301" t="str">
        <f>IF(LEN(A187)=0,"",INDEX('Smelter Reference List'!$C:$C,MATCH($A187,'Smelter Reference List'!$E:$E,0)))</f>
        <v/>
      </c>
      <c r="D187" s="294" t="str">
        <f ca="1">IF(ISERROR($S187),"",OFFSET('Smelter Reference List'!$C$4,$S187-4,0)&amp;"")</f>
        <v/>
      </c>
      <c r="E187" s="294" t="str">
        <f ca="1">IF(ISERROR($S187),"",OFFSET('Smelter Reference List'!$D$4,$S187-4,0)&amp;"")</f>
        <v/>
      </c>
      <c r="F187" s="294" t="str">
        <f ca="1">IF(ISERROR($S187),"",OFFSET('Smelter Reference List'!$E$4,$S187-4,0))</f>
        <v/>
      </c>
      <c r="G187" s="294" t="str">
        <f ca="1">IF(C187=$U$4,"Enter smelter details", IF(ISERROR($S187),"",OFFSET('Smelter Reference List'!$F$4,$S187-4,0)))</f>
        <v/>
      </c>
      <c r="H187" s="295" t="str">
        <f ca="1">IF(ISERROR($S187),"",OFFSET('Smelter Reference List'!$G$4,$S187-4,0))</f>
        <v/>
      </c>
      <c r="I187" s="296" t="str">
        <f ca="1">IF(ISERROR($S187),"",OFFSET('Smelter Reference List'!$H$4,$S187-4,0))</f>
        <v/>
      </c>
      <c r="J187" s="296" t="str">
        <f ca="1">IF(ISERROR($S187),"",OFFSET('Smelter Reference List'!$I$4,$S187-4,0))</f>
        <v/>
      </c>
      <c r="K187" s="298"/>
      <c r="L187" s="298"/>
      <c r="M187" s="298"/>
      <c r="N187" s="298"/>
      <c r="O187" s="298"/>
      <c r="P187" s="298"/>
      <c r="Q187" s="299"/>
      <c r="R187" s="227"/>
      <c r="S187" s="228" t="e">
        <f>IF(C187="",NA(),MATCH($B187&amp;$C187,'Smelter Reference List'!$J:$J,0))</f>
        <v>#N/A</v>
      </c>
      <c r="T187" s="229"/>
      <c r="U187" s="229">
        <f t="shared" ca="1" si="4"/>
        <v>0</v>
      </c>
      <c r="V187" s="229"/>
      <c r="W187" s="229"/>
      <c r="Y187" s="223" t="str">
        <f t="shared" si="5"/>
        <v/>
      </c>
    </row>
    <row r="188" spans="1:25" s="223" customFormat="1" ht="20.25">
      <c r="A188" s="293"/>
      <c r="B188" s="294" t="str">
        <f>IF(LEN(A188)=0,"",INDEX('Smelter Reference List'!$A:$A,MATCH($A188,'Smelter Reference List'!$E:$E,0)))</f>
        <v/>
      </c>
      <c r="C188" s="301" t="str">
        <f>IF(LEN(A188)=0,"",INDEX('Smelter Reference List'!$C:$C,MATCH($A188,'Smelter Reference List'!$E:$E,0)))</f>
        <v/>
      </c>
      <c r="D188" s="294" t="str">
        <f ca="1">IF(ISERROR($S188),"",OFFSET('Smelter Reference List'!$C$4,$S188-4,0)&amp;"")</f>
        <v/>
      </c>
      <c r="E188" s="294" t="str">
        <f ca="1">IF(ISERROR($S188),"",OFFSET('Smelter Reference List'!$D$4,$S188-4,0)&amp;"")</f>
        <v/>
      </c>
      <c r="F188" s="294" t="str">
        <f ca="1">IF(ISERROR($S188),"",OFFSET('Smelter Reference List'!$E$4,$S188-4,0))</f>
        <v/>
      </c>
      <c r="G188" s="294" t="str">
        <f ca="1">IF(C188=$U$4,"Enter smelter details", IF(ISERROR($S188),"",OFFSET('Smelter Reference List'!$F$4,$S188-4,0)))</f>
        <v/>
      </c>
      <c r="H188" s="295" t="str">
        <f ca="1">IF(ISERROR($S188),"",OFFSET('Smelter Reference List'!$G$4,$S188-4,0))</f>
        <v/>
      </c>
      <c r="I188" s="296" t="str">
        <f ca="1">IF(ISERROR($S188),"",OFFSET('Smelter Reference List'!$H$4,$S188-4,0))</f>
        <v/>
      </c>
      <c r="J188" s="296" t="str">
        <f ca="1">IF(ISERROR($S188),"",OFFSET('Smelter Reference List'!$I$4,$S188-4,0))</f>
        <v/>
      </c>
      <c r="K188" s="298"/>
      <c r="L188" s="298"/>
      <c r="M188" s="298"/>
      <c r="N188" s="298"/>
      <c r="O188" s="298"/>
      <c r="P188" s="298"/>
      <c r="Q188" s="299"/>
      <c r="R188" s="227"/>
      <c r="S188" s="228" t="e">
        <f>IF(C188="",NA(),MATCH($B188&amp;$C188,'Smelter Reference List'!$J:$J,0))</f>
        <v>#N/A</v>
      </c>
      <c r="T188" s="229"/>
      <c r="U188" s="229">
        <f t="shared" ca="1" si="4"/>
        <v>0</v>
      </c>
      <c r="V188" s="229"/>
      <c r="W188" s="229"/>
      <c r="Y188" s="223" t="str">
        <f t="shared" si="5"/>
        <v/>
      </c>
    </row>
    <row r="189" spans="1:25" s="223" customFormat="1" ht="20.25">
      <c r="A189" s="293"/>
      <c r="B189" s="294" t="str">
        <f>IF(LEN(A189)=0,"",INDEX('Smelter Reference List'!$A:$A,MATCH($A189,'Smelter Reference List'!$E:$E,0)))</f>
        <v/>
      </c>
      <c r="C189" s="301" t="str">
        <f>IF(LEN(A189)=0,"",INDEX('Smelter Reference List'!$C:$C,MATCH($A189,'Smelter Reference List'!$E:$E,0)))</f>
        <v/>
      </c>
      <c r="D189" s="294" t="str">
        <f ca="1">IF(ISERROR($S189),"",OFFSET('Smelter Reference List'!$C$4,$S189-4,0)&amp;"")</f>
        <v/>
      </c>
      <c r="E189" s="294" t="str">
        <f ca="1">IF(ISERROR($S189),"",OFFSET('Smelter Reference List'!$D$4,$S189-4,0)&amp;"")</f>
        <v/>
      </c>
      <c r="F189" s="294" t="str">
        <f ca="1">IF(ISERROR($S189),"",OFFSET('Smelter Reference List'!$E$4,$S189-4,0))</f>
        <v/>
      </c>
      <c r="G189" s="294" t="str">
        <f ca="1">IF(C189=$U$4,"Enter smelter details", IF(ISERROR($S189),"",OFFSET('Smelter Reference List'!$F$4,$S189-4,0)))</f>
        <v/>
      </c>
      <c r="H189" s="295" t="str">
        <f ca="1">IF(ISERROR($S189),"",OFFSET('Smelter Reference List'!$G$4,$S189-4,0))</f>
        <v/>
      </c>
      <c r="I189" s="296" t="str">
        <f ca="1">IF(ISERROR($S189),"",OFFSET('Smelter Reference List'!$H$4,$S189-4,0))</f>
        <v/>
      </c>
      <c r="J189" s="296" t="str">
        <f ca="1">IF(ISERROR($S189),"",OFFSET('Smelter Reference List'!$I$4,$S189-4,0))</f>
        <v/>
      </c>
      <c r="K189" s="298"/>
      <c r="L189" s="298"/>
      <c r="M189" s="298"/>
      <c r="N189" s="298"/>
      <c r="O189" s="298"/>
      <c r="P189" s="298"/>
      <c r="Q189" s="299"/>
      <c r="R189" s="227"/>
      <c r="S189" s="228" t="e">
        <f>IF(C189="",NA(),MATCH($B189&amp;$C189,'Smelter Reference List'!$J:$J,0))</f>
        <v>#N/A</v>
      </c>
      <c r="T189" s="229"/>
      <c r="U189" s="229">
        <f t="shared" ca="1" si="4"/>
        <v>0</v>
      </c>
      <c r="V189" s="229"/>
      <c r="W189" s="229"/>
      <c r="Y189" s="223" t="str">
        <f t="shared" si="5"/>
        <v/>
      </c>
    </row>
    <row r="190" spans="1:25" s="223" customFormat="1" ht="20.25">
      <c r="A190" s="293"/>
      <c r="B190" s="294" t="str">
        <f>IF(LEN(A190)=0,"",INDEX('Smelter Reference List'!$A:$A,MATCH($A190,'Smelter Reference List'!$E:$E,0)))</f>
        <v/>
      </c>
      <c r="C190" s="301" t="str">
        <f>IF(LEN(A190)=0,"",INDEX('Smelter Reference List'!$C:$C,MATCH($A190,'Smelter Reference List'!$E:$E,0)))</f>
        <v/>
      </c>
      <c r="D190" s="294" t="str">
        <f ca="1">IF(ISERROR($S190),"",OFFSET('Smelter Reference List'!$C$4,$S190-4,0)&amp;"")</f>
        <v/>
      </c>
      <c r="E190" s="294" t="str">
        <f ca="1">IF(ISERROR($S190),"",OFFSET('Smelter Reference List'!$D$4,$S190-4,0)&amp;"")</f>
        <v/>
      </c>
      <c r="F190" s="294" t="str">
        <f ca="1">IF(ISERROR($S190),"",OFFSET('Smelter Reference List'!$E$4,$S190-4,0))</f>
        <v/>
      </c>
      <c r="G190" s="294" t="str">
        <f ca="1">IF(C190=$U$4,"Enter smelter details", IF(ISERROR($S190),"",OFFSET('Smelter Reference List'!$F$4,$S190-4,0)))</f>
        <v/>
      </c>
      <c r="H190" s="295" t="str">
        <f ca="1">IF(ISERROR($S190),"",OFFSET('Smelter Reference List'!$G$4,$S190-4,0))</f>
        <v/>
      </c>
      <c r="I190" s="296" t="str">
        <f ca="1">IF(ISERROR($S190),"",OFFSET('Smelter Reference List'!$H$4,$S190-4,0))</f>
        <v/>
      </c>
      <c r="J190" s="296" t="str">
        <f ca="1">IF(ISERROR($S190),"",OFFSET('Smelter Reference List'!$I$4,$S190-4,0))</f>
        <v/>
      </c>
      <c r="K190" s="298"/>
      <c r="L190" s="298"/>
      <c r="M190" s="298"/>
      <c r="N190" s="298"/>
      <c r="O190" s="298"/>
      <c r="P190" s="298"/>
      <c r="Q190" s="299"/>
      <c r="R190" s="227"/>
      <c r="S190" s="228" t="e">
        <f>IF(C190="",NA(),MATCH($B190&amp;$C190,'Smelter Reference List'!$J:$J,0))</f>
        <v>#N/A</v>
      </c>
      <c r="T190" s="229"/>
      <c r="U190" s="229">
        <f t="shared" ca="1" si="4"/>
        <v>0</v>
      </c>
      <c r="V190" s="229"/>
      <c r="W190" s="229"/>
      <c r="Y190" s="223" t="str">
        <f t="shared" si="5"/>
        <v/>
      </c>
    </row>
    <row r="191" spans="1:25" s="223" customFormat="1" ht="20.25">
      <c r="A191" s="293"/>
      <c r="B191" s="294" t="str">
        <f>IF(LEN(A191)=0,"",INDEX('Smelter Reference List'!$A:$A,MATCH($A191,'Smelter Reference List'!$E:$E,0)))</f>
        <v/>
      </c>
      <c r="C191" s="301" t="str">
        <f>IF(LEN(A191)=0,"",INDEX('Smelter Reference List'!$C:$C,MATCH($A191,'Smelter Reference List'!$E:$E,0)))</f>
        <v/>
      </c>
      <c r="D191" s="294" t="str">
        <f ca="1">IF(ISERROR($S191),"",OFFSET('Smelter Reference List'!$C$4,$S191-4,0)&amp;"")</f>
        <v/>
      </c>
      <c r="E191" s="294" t="str">
        <f ca="1">IF(ISERROR($S191),"",OFFSET('Smelter Reference List'!$D$4,$S191-4,0)&amp;"")</f>
        <v/>
      </c>
      <c r="F191" s="294" t="str">
        <f ca="1">IF(ISERROR($S191),"",OFFSET('Smelter Reference List'!$E$4,$S191-4,0))</f>
        <v/>
      </c>
      <c r="G191" s="294" t="str">
        <f ca="1">IF(C191=$U$4,"Enter smelter details", IF(ISERROR($S191),"",OFFSET('Smelter Reference List'!$F$4,$S191-4,0)))</f>
        <v/>
      </c>
      <c r="H191" s="295" t="str">
        <f ca="1">IF(ISERROR($S191),"",OFFSET('Smelter Reference List'!$G$4,$S191-4,0))</f>
        <v/>
      </c>
      <c r="I191" s="296" t="str">
        <f ca="1">IF(ISERROR($S191),"",OFFSET('Smelter Reference List'!$H$4,$S191-4,0))</f>
        <v/>
      </c>
      <c r="J191" s="296" t="str">
        <f ca="1">IF(ISERROR($S191),"",OFFSET('Smelter Reference List'!$I$4,$S191-4,0))</f>
        <v/>
      </c>
      <c r="K191" s="298"/>
      <c r="L191" s="298"/>
      <c r="M191" s="298"/>
      <c r="N191" s="298"/>
      <c r="O191" s="298"/>
      <c r="P191" s="298"/>
      <c r="Q191" s="299"/>
      <c r="R191" s="227"/>
      <c r="S191" s="228" t="e">
        <f>IF(C191="",NA(),MATCH($B191&amp;$C191,'Smelter Reference List'!$J:$J,0))</f>
        <v>#N/A</v>
      </c>
      <c r="T191" s="229"/>
      <c r="U191" s="229">
        <f t="shared" ca="1" si="4"/>
        <v>0</v>
      </c>
      <c r="V191" s="229"/>
      <c r="W191" s="229"/>
      <c r="Y191" s="223" t="str">
        <f t="shared" si="5"/>
        <v/>
      </c>
    </row>
    <row r="192" spans="1:25" s="223" customFormat="1" ht="20.25">
      <c r="A192" s="293"/>
      <c r="B192" s="294" t="str">
        <f>IF(LEN(A192)=0,"",INDEX('Smelter Reference List'!$A:$A,MATCH($A192,'Smelter Reference List'!$E:$E,0)))</f>
        <v/>
      </c>
      <c r="C192" s="301" t="str">
        <f>IF(LEN(A192)=0,"",INDEX('Smelter Reference List'!$C:$C,MATCH($A192,'Smelter Reference List'!$E:$E,0)))</f>
        <v/>
      </c>
      <c r="D192" s="294" t="str">
        <f ca="1">IF(ISERROR($S192),"",OFFSET('Smelter Reference List'!$C$4,$S192-4,0)&amp;"")</f>
        <v/>
      </c>
      <c r="E192" s="294" t="str">
        <f ca="1">IF(ISERROR($S192),"",OFFSET('Smelter Reference List'!$D$4,$S192-4,0)&amp;"")</f>
        <v/>
      </c>
      <c r="F192" s="294" t="str">
        <f ca="1">IF(ISERROR($S192),"",OFFSET('Smelter Reference List'!$E$4,$S192-4,0))</f>
        <v/>
      </c>
      <c r="G192" s="294" t="str">
        <f ca="1">IF(C192=$U$4,"Enter smelter details", IF(ISERROR($S192),"",OFFSET('Smelter Reference List'!$F$4,$S192-4,0)))</f>
        <v/>
      </c>
      <c r="H192" s="295" t="str">
        <f ca="1">IF(ISERROR($S192),"",OFFSET('Smelter Reference List'!$G$4,$S192-4,0))</f>
        <v/>
      </c>
      <c r="I192" s="296" t="str">
        <f ca="1">IF(ISERROR($S192),"",OFFSET('Smelter Reference List'!$H$4,$S192-4,0))</f>
        <v/>
      </c>
      <c r="J192" s="296" t="str">
        <f ca="1">IF(ISERROR($S192),"",OFFSET('Smelter Reference List'!$I$4,$S192-4,0))</f>
        <v/>
      </c>
      <c r="K192" s="298"/>
      <c r="L192" s="298"/>
      <c r="M192" s="298"/>
      <c r="N192" s="298"/>
      <c r="O192" s="298"/>
      <c r="P192" s="298"/>
      <c r="Q192" s="299"/>
      <c r="R192" s="227"/>
      <c r="S192" s="228" t="e">
        <f>IF(C192="",NA(),MATCH($B192&amp;$C192,'Smelter Reference List'!$J:$J,0))</f>
        <v>#N/A</v>
      </c>
      <c r="T192" s="229"/>
      <c r="U192" s="229">
        <f t="shared" ca="1" si="4"/>
        <v>0</v>
      </c>
      <c r="V192" s="229"/>
      <c r="W192" s="229"/>
      <c r="Y192" s="223" t="str">
        <f t="shared" si="5"/>
        <v/>
      </c>
    </row>
    <row r="193" spans="1:25" s="223" customFormat="1" ht="20.25">
      <c r="A193" s="293"/>
      <c r="B193" s="294" t="str">
        <f>IF(LEN(A193)=0,"",INDEX('Smelter Reference List'!$A:$A,MATCH($A193,'Smelter Reference List'!$E:$E,0)))</f>
        <v/>
      </c>
      <c r="C193" s="301" t="str">
        <f>IF(LEN(A193)=0,"",INDEX('Smelter Reference List'!$C:$C,MATCH($A193,'Smelter Reference List'!$E:$E,0)))</f>
        <v/>
      </c>
      <c r="D193" s="294" t="str">
        <f ca="1">IF(ISERROR($S193),"",OFFSET('Smelter Reference List'!$C$4,$S193-4,0)&amp;"")</f>
        <v/>
      </c>
      <c r="E193" s="294" t="str">
        <f ca="1">IF(ISERROR($S193),"",OFFSET('Smelter Reference List'!$D$4,$S193-4,0)&amp;"")</f>
        <v/>
      </c>
      <c r="F193" s="294" t="str">
        <f ca="1">IF(ISERROR($S193),"",OFFSET('Smelter Reference List'!$E$4,$S193-4,0))</f>
        <v/>
      </c>
      <c r="G193" s="294" t="str">
        <f ca="1">IF(C193=$U$4,"Enter smelter details", IF(ISERROR($S193),"",OFFSET('Smelter Reference List'!$F$4,$S193-4,0)))</f>
        <v/>
      </c>
      <c r="H193" s="295" t="str">
        <f ca="1">IF(ISERROR($S193),"",OFFSET('Smelter Reference List'!$G$4,$S193-4,0))</f>
        <v/>
      </c>
      <c r="I193" s="296" t="str">
        <f ca="1">IF(ISERROR($S193),"",OFFSET('Smelter Reference List'!$H$4,$S193-4,0))</f>
        <v/>
      </c>
      <c r="J193" s="296" t="str">
        <f ca="1">IF(ISERROR($S193),"",OFFSET('Smelter Reference List'!$I$4,$S193-4,0))</f>
        <v/>
      </c>
      <c r="K193" s="298"/>
      <c r="L193" s="298"/>
      <c r="M193" s="298"/>
      <c r="N193" s="298"/>
      <c r="O193" s="298"/>
      <c r="P193" s="298"/>
      <c r="Q193" s="299"/>
      <c r="R193" s="227"/>
      <c r="S193" s="228" t="e">
        <f>IF(C193="",NA(),MATCH($B193&amp;$C193,'Smelter Reference List'!$J:$J,0))</f>
        <v>#N/A</v>
      </c>
      <c r="T193" s="229"/>
      <c r="U193" s="229">
        <f t="shared" ca="1" si="4"/>
        <v>0</v>
      </c>
      <c r="V193" s="229"/>
      <c r="W193" s="229"/>
      <c r="Y193" s="223" t="str">
        <f t="shared" si="5"/>
        <v/>
      </c>
    </row>
    <row r="194" spans="1:25" s="223" customFormat="1" ht="20.25">
      <c r="A194" s="293"/>
      <c r="B194" s="294" t="str">
        <f>IF(LEN(A194)=0,"",INDEX('Smelter Reference List'!$A:$A,MATCH($A194,'Smelter Reference List'!$E:$E,0)))</f>
        <v/>
      </c>
      <c r="C194" s="301" t="str">
        <f>IF(LEN(A194)=0,"",INDEX('Smelter Reference List'!$C:$C,MATCH($A194,'Smelter Reference List'!$E:$E,0)))</f>
        <v/>
      </c>
      <c r="D194" s="294" t="str">
        <f ca="1">IF(ISERROR($S194),"",OFFSET('Smelter Reference List'!$C$4,$S194-4,0)&amp;"")</f>
        <v/>
      </c>
      <c r="E194" s="294" t="str">
        <f ca="1">IF(ISERROR($S194),"",OFFSET('Smelter Reference List'!$D$4,$S194-4,0)&amp;"")</f>
        <v/>
      </c>
      <c r="F194" s="294" t="str">
        <f ca="1">IF(ISERROR($S194),"",OFFSET('Smelter Reference List'!$E$4,$S194-4,0))</f>
        <v/>
      </c>
      <c r="G194" s="294" t="str">
        <f ca="1">IF(C194=$U$4,"Enter smelter details", IF(ISERROR($S194),"",OFFSET('Smelter Reference List'!$F$4,$S194-4,0)))</f>
        <v/>
      </c>
      <c r="H194" s="295" t="str">
        <f ca="1">IF(ISERROR($S194),"",OFFSET('Smelter Reference List'!$G$4,$S194-4,0))</f>
        <v/>
      </c>
      <c r="I194" s="296" t="str">
        <f ca="1">IF(ISERROR($S194),"",OFFSET('Smelter Reference List'!$H$4,$S194-4,0))</f>
        <v/>
      </c>
      <c r="J194" s="296" t="str">
        <f ca="1">IF(ISERROR($S194),"",OFFSET('Smelter Reference List'!$I$4,$S194-4,0))</f>
        <v/>
      </c>
      <c r="K194" s="298"/>
      <c r="L194" s="298"/>
      <c r="M194" s="298"/>
      <c r="N194" s="298"/>
      <c r="O194" s="298"/>
      <c r="P194" s="298"/>
      <c r="Q194" s="299"/>
      <c r="R194" s="227"/>
      <c r="S194" s="228" t="e">
        <f>IF(C194="",NA(),MATCH($B194&amp;$C194,'Smelter Reference List'!$J:$J,0))</f>
        <v>#N/A</v>
      </c>
      <c r="T194" s="229"/>
      <c r="U194" s="229">
        <f t="shared" ca="1" si="4"/>
        <v>0</v>
      </c>
      <c r="V194" s="229"/>
      <c r="W194" s="229"/>
      <c r="Y194" s="223" t="str">
        <f t="shared" si="5"/>
        <v/>
      </c>
    </row>
    <row r="195" spans="1:25" s="223" customFormat="1" ht="20.25">
      <c r="A195" s="293"/>
      <c r="B195" s="294" t="str">
        <f>IF(LEN(A195)=0,"",INDEX('Smelter Reference List'!$A:$A,MATCH($A195,'Smelter Reference List'!$E:$E,0)))</f>
        <v/>
      </c>
      <c r="C195" s="301" t="str">
        <f>IF(LEN(A195)=0,"",INDEX('Smelter Reference List'!$C:$C,MATCH($A195,'Smelter Reference List'!$E:$E,0)))</f>
        <v/>
      </c>
      <c r="D195" s="294" t="str">
        <f ca="1">IF(ISERROR($S195),"",OFFSET('Smelter Reference List'!$C$4,$S195-4,0)&amp;"")</f>
        <v/>
      </c>
      <c r="E195" s="294" t="str">
        <f ca="1">IF(ISERROR($S195),"",OFFSET('Smelter Reference List'!$D$4,$S195-4,0)&amp;"")</f>
        <v/>
      </c>
      <c r="F195" s="294" t="str">
        <f ca="1">IF(ISERROR($S195),"",OFFSET('Smelter Reference List'!$E$4,$S195-4,0))</f>
        <v/>
      </c>
      <c r="G195" s="294" t="str">
        <f ca="1">IF(C195=$U$4,"Enter smelter details", IF(ISERROR($S195),"",OFFSET('Smelter Reference List'!$F$4,$S195-4,0)))</f>
        <v/>
      </c>
      <c r="H195" s="295" t="str">
        <f ca="1">IF(ISERROR($S195),"",OFFSET('Smelter Reference List'!$G$4,$S195-4,0))</f>
        <v/>
      </c>
      <c r="I195" s="296" t="str">
        <f ca="1">IF(ISERROR($S195),"",OFFSET('Smelter Reference List'!$H$4,$S195-4,0))</f>
        <v/>
      </c>
      <c r="J195" s="296" t="str">
        <f ca="1">IF(ISERROR($S195),"",OFFSET('Smelter Reference List'!$I$4,$S195-4,0))</f>
        <v/>
      </c>
      <c r="K195" s="298"/>
      <c r="L195" s="298"/>
      <c r="M195" s="298"/>
      <c r="N195" s="298"/>
      <c r="O195" s="298"/>
      <c r="P195" s="298"/>
      <c r="Q195" s="299"/>
      <c r="R195" s="227"/>
      <c r="S195" s="228" t="e">
        <f>IF(C195="",NA(),MATCH($B195&amp;$C195,'Smelter Reference List'!$J:$J,0))</f>
        <v>#N/A</v>
      </c>
      <c r="T195" s="229"/>
      <c r="U195" s="229">
        <f t="shared" ca="1" si="4"/>
        <v>0</v>
      </c>
      <c r="V195" s="229"/>
      <c r="W195" s="229"/>
      <c r="Y195" s="223" t="str">
        <f t="shared" si="5"/>
        <v/>
      </c>
    </row>
    <row r="196" spans="1:25" s="223" customFormat="1" ht="20.25">
      <c r="A196" s="293"/>
      <c r="B196" s="294" t="str">
        <f>IF(LEN(A196)=0,"",INDEX('Smelter Reference List'!$A:$A,MATCH($A196,'Smelter Reference List'!$E:$E,0)))</f>
        <v/>
      </c>
      <c r="C196" s="301" t="str">
        <f>IF(LEN(A196)=0,"",INDEX('Smelter Reference List'!$C:$C,MATCH($A196,'Smelter Reference List'!$E:$E,0)))</f>
        <v/>
      </c>
      <c r="D196" s="294" t="str">
        <f ca="1">IF(ISERROR($S196),"",OFFSET('Smelter Reference List'!$C$4,$S196-4,0)&amp;"")</f>
        <v/>
      </c>
      <c r="E196" s="294" t="str">
        <f ca="1">IF(ISERROR($S196),"",OFFSET('Smelter Reference List'!$D$4,$S196-4,0)&amp;"")</f>
        <v/>
      </c>
      <c r="F196" s="294" t="str">
        <f ca="1">IF(ISERROR($S196),"",OFFSET('Smelter Reference List'!$E$4,$S196-4,0))</f>
        <v/>
      </c>
      <c r="G196" s="294" t="str">
        <f ca="1">IF(C196=$U$4,"Enter smelter details", IF(ISERROR($S196),"",OFFSET('Smelter Reference List'!$F$4,$S196-4,0)))</f>
        <v/>
      </c>
      <c r="H196" s="295" t="str">
        <f ca="1">IF(ISERROR($S196),"",OFFSET('Smelter Reference List'!$G$4,$S196-4,0))</f>
        <v/>
      </c>
      <c r="I196" s="296" t="str">
        <f ca="1">IF(ISERROR($S196),"",OFFSET('Smelter Reference List'!$H$4,$S196-4,0))</f>
        <v/>
      </c>
      <c r="J196" s="296" t="str">
        <f ca="1">IF(ISERROR($S196),"",OFFSET('Smelter Reference List'!$I$4,$S196-4,0))</f>
        <v/>
      </c>
      <c r="K196" s="298"/>
      <c r="L196" s="298"/>
      <c r="M196" s="298"/>
      <c r="N196" s="298"/>
      <c r="O196" s="298"/>
      <c r="P196" s="298"/>
      <c r="Q196" s="299"/>
      <c r="R196" s="227"/>
      <c r="S196" s="228" t="e">
        <f>IF(C196="",NA(),MATCH($B196&amp;$C196,'Smelter Reference List'!$J:$J,0))</f>
        <v>#N/A</v>
      </c>
      <c r="T196" s="229"/>
      <c r="U196" s="229">
        <f t="shared" ca="1" si="4"/>
        <v>0</v>
      </c>
      <c r="V196" s="229"/>
      <c r="W196" s="229"/>
      <c r="Y196" s="223" t="str">
        <f t="shared" si="5"/>
        <v/>
      </c>
    </row>
    <row r="197" spans="1:25" s="223" customFormat="1" ht="20.25">
      <c r="A197" s="293"/>
      <c r="B197" s="294" t="str">
        <f>IF(LEN(A197)=0,"",INDEX('Smelter Reference List'!$A:$A,MATCH($A197,'Smelter Reference List'!$E:$E,0)))</f>
        <v/>
      </c>
      <c r="C197" s="301" t="str">
        <f>IF(LEN(A197)=0,"",INDEX('Smelter Reference List'!$C:$C,MATCH($A197,'Smelter Reference List'!$E:$E,0)))</f>
        <v/>
      </c>
      <c r="D197" s="294" t="str">
        <f ca="1">IF(ISERROR($S197),"",OFFSET('Smelter Reference List'!$C$4,$S197-4,0)&amp;"")</f>
        <v/>
      </c>
      <c r="E197" s="294" t="str">
        <f ca="1">IF(ISERROR($S197),"",OFFSET('Smelter Reference List'!$D$4,$S197-4,0)&amp;"")</f>
        <v/>
      </c>
      <c r="F197" s="294" t="str">
        <f ca="1">IF(ISERROR($S197),"",OFFSET('Smelter Reference List'!$E$4,$S197-4,0))</f>
        <v/>
      </c>
      <c r="G197" s="294" t="str">
        <f ca="1">IF(C197=$U$4,"Enter smelter details", IF(ISERROR($S197),"",OFFSET('Smelter Reference List'!$F$4,$S197-4,0)))</f>
        <v/>
      </c>
      <c r="H197" s="295" t="str">
        <f ca="1">IF(ISERROR($S197),"",OFFSET('Smelter Reference List'!$G$4,$S197-4,0))</f>
        <v/>
      </c>
      <c r="I197" s="296" t="str">
        <f ca="1">IF(ISERROR($S197),"",OFFSET('Smelter Reference List'!$H$4,$S197-4,0))</f>
        <v/>
      </c>
      <c r="J197" s="296" t="str">
        <f ca="1">IF(ISERROR($S197),"",OFFSET('Smelter Reference List'!$I$4,$S197-4,0))</f>
        <v/>
      </c>
      <c r="K197" s="298"/>
      <c r="L197" s="298"/>
      <c r="M197" s="298"/>
      <c r="N197" s="298"/>
      <c r="O197" s="298"/>
      <c r="P197" s="298"/>
      <c r="Q197" s="299"/>
      <c r="R197" s="227"/>
      <c r="S197" s="228" t="e">
        <f>IF(C197="",NA(),MATCH($B197&amp;$C197,'Smelter Reference List'!$J:$J,0))</f>
        <v>#N/A</v>
      </c>
      <c r="T197" s="229"/>
      <c r="U197" s="229">
        <f t="shared" ca="1" si="4"/>
        <v>0</v>
      </c>
      <c r="V197" s="229"/>
      <c r="W197" s="229"/>
      <c r="Y197" s="223" t="str">
        <f t="shared" si="5"/>
        <v/>
      </c>
    </row>
    <row r="198" spans="1:25" s="223" customFormat="1" ht="20.25">
      <c r="A198" s="293"/>
      <c r="B198" s="294" t="str">
        <f>IF(LEN(A198)=0,"",INDEX('Smelter Reference List'!$A:$A,MATCH($A198,'Smelter Reference List'!$E:$E,0)))</f>
        <v/>
      </c>
      <c r="C198" s="301" t="str">
        <f>IF(LEN(A198)=0,"",INDEX('Smelter Reference List'!$C:$C,MATCH($A198,'Smelter Reference List'!$E:$E,0)))</f>
        <v/>
      </c>
      <c r="D198" s="294" t="str">
        <f ca="1">IF(ISERROR($S198),"",OFFSET('Smelter Reference List'!$C$4,$S198-4,0)&amp;"")</f>
        <v/>
      </c>
      <c r="E198" s="294" t="str">
        <f ca="1">IF(ISERROR($S198),"",OFFSET('Smelter Reference List'!$D$4,$S198-4,0)&amp;"")</f>
        <v/>
      </c>
      <c r="F198" s="294" t="str">
        <f ca="1">IF(ISERROR($S198),"",OFFSET('Smelter Reference List'!$E$4,$S198-4,0))</f>
        <v/>
      </c>
      <c r="G198" s="294" t="str">
        <f ca="1">IF(C198=$U$4,"Enter smelter details", IF(ISERROR($S198),"",OFFSET('Smelter Reference List'!$F$4,$S198-4,0)))</f>
        <v/>
      </c>
      <c r="H198" s="295" t="str">
        <f ca="1">IF(ISERROR($S198),"",OFFSET('Smelter Reference List'!$G$4,$S198-4,0))</f>
        <v/>
      </c>
      <c r="I198" s="296" t="str">
        <f ca="1">IF(ISERROR($S198),"",OFFSET('Smelter Reference List'!$H$4,$S198-4,0))</f>
        <v/>
      </c>
      <c r="J198" s="296" t="str">
        <f ca="1">IF(ISERROR($S198),"",OFFSET('Smelter Reference List'!$I$4,$S198-4,0))</f>
        <v/>
      </c>
      <c r="K198" s="298"/>
      <c r="L198" s="298"/>
      <c r="M198" s="298"/>
      <c r="N198" s="298"/>
      <c r="O198" s="298"/>
      <c r="P198" s="298"/>
      <c r="Q198" s="299"/>
      <c r="R198" s="227"/>
      <c r="S198" s="228" t="e">
        <f>IF(C198="",NA(),MATCH($B198&amp;$C198,'Smelter Reference List'!$J:$J,0))</f>
        <v>#N/A</v>
      </c>
      <c r="T198" s="229"/>
      <c r="U198" s="229">
        <f t="shared" ref="U198:U261" ca="1" si="6">IF(AND(C198="Smelter not listed",OR(LEN(D198)=0,LEN(E198)=0)),1,0)</f>
        <v>0</v>
      </c>
      <c r="V198" s="229"/>
      <c r="W198" s="229"/>
      <c r="Y198" s="223" t="str">
        <f t="shared" ref="Y198:Y261" si="7">B198&amp;C198</f>
        <v/>
      </c>
    </row>
    <row r="199" spans="1:25" s="223" customFormat="1" ht="20.25">
      <c r="A199" s="293"/>
      <c r="B199" s="294" t="str">
        <f>IF(LEN(A199)=0,"",INDEX('Smelter Reference List'!$A:$A,MATCH($A199,'Smelter Reference List'!$E:$E,0)))</f>
        <v/>
      </c>
      <c r="C199" s="301" t="str">
        <f>IF(LEN(A199)=0,"",INDEX('Smelter Reference List'!$C:$C,MATCH($A199,'Smelter Reference List'!$E:$E,0)))</f>
        <v/>
      </c>
      <c r="D199" s="294" t="str">
        <f ca="1">IF(ISERROR($S199),"",OFFSET('Smelter Reference List'!$C$4,$S199-4,0)&amp;"")</f>
        <v/>
      </c>
      <c r="E199" s="294" t="str">
        <f ca="1">IF(ISERROR($S199),"",OFFSET('Smelter Reference List'!$D$4,$S199-4,0)&amp;"")</f>
        <v/>
      </c>
      <c r="F199" s="294" t="str">
        <f ca="1">IF(ISERROR($S199),"",OFFSET('Smelter Reference List'!$E$4,$S199-4,0))</f>
        <v/>
      </c>
      <c r="G199" s="294" t="str">
        <f ca="1">IF(C199=$U$4,"Enter smelter details", IF(ISERROR($S199),"",OFFSET('Smelter Reference List'!$F$4,$S199-4,0)))</f>
        <v/>
      </c>
      <c r="H199" s="295" t="str">
        <f ca="1">IF(ISERROR($S199),"",OFFSET('Smelter Reference List'!$G$4,$S199-4,0))</f>
        <v/>
      </c>
      <c r="I199" s="296" t="str">
        <f ca="1">IF(ISERROR($S199),"",OFFSET('Smelter Reference List'!$H$4,$S199-4,0))</f>
        <v/>
      </c>
      <c r="J199" s="296" t="str">
        <f ca="1">IF(ISERROR($S199),"",OFFSET('Smelter Reference List'!$I$4,$S199-4,0))</f>
        <v/>
      </c>
      <c r="K199" s="298"/>
      <c r="L199" s="298"/>
      <c r="M199" s="298"/>
      <c r="N199" s="298"/>
      <c r="O199" s="298"/>
      <c r="P199" s="298"/>
      <c r="Q199" s="299"/>
      <c r="R199" s="227"/>
      <c r="S199" s="228" t="e">
        <f>IF(C199="",NA(),MATCH($B199&amp;$C199,'Smelter Reference List'!$J:$J,0))</f>
        <v>#N/A</v>
      </c>
      <c r="T199" s="229"/>
      <c r="U199" s="229">
        <f t="shared" ca="1" si="6"/>
        <v>0</v>
      </c>
      <c r="V199" s="229"/>
      <c r="W199" s="229"/>
      <c r="Y199" s="223" t="str">
        <f t="shared" si="7"/>
        <v/>
      </c>
    </row>
    <row r="200" spans="1:25" s="223" customFormat="1" ht="20.25">
      <c r="A200" s="293"/>
      <c r="B200" s="294" t="str">
        <f>IF(LEN(A200)=0,"",INDEX('Smelter Reference List'!$A:$A,MATCH($A200,'Smelter Reference List'!$E:$E,0)))</f>
        <v/>
      </c>
      <c r="C200" s="301" t="str">
        <f>IF(LEN(A200)=0,"",INDEX('Smelter Reference List'!$C:$C,MATCH($A200,'Smelter Reference List'!$E:$E,0)))</f>
        <v/>
      </c>
      <c r="D200" s="294" t="str">
        <f ca="1">IF(ISERROR($S200),"",OFFSET('Smelter Reference List'!$C$4,$S200-4,0)&amp;"")</f>
        <v/>
      </c>
      <c r="E200" s="294" t="str">
        <f ca="1">IF(ISERROR($S200),"",OFFSET('Smelter Reference List'!$D$4,$S200-4,0)&amp;"")</f>
        <v/>
      </c>
      <c r="F200" s="294" t="str">
        <f ca="1">IF(ISERROR($S200),"",OFFSET('Smelter Reference List'!$E$4,$S200-4,0))</f>
        <v/>
      </c>
      <c r="G200" s="294" t="str">
        <f ca="1">IF(C200=$U$4,"Enter smelter details", IF(ISERROR($S200),"",OFFSET('Smelter Reference List'!$F$4,$S200-4,0)))</f>
        <v/>
      </c>
      <c r="H200" s="295" t="str">
        <f ca="1">IF(ISERROR($S200),"",OFFSET('Smelter Reference List'!$G$4,$S200-4,0))</f>
        <v/>
      </c>
      <c r="I200" s="296" t="str">
        <f ca="1">IF(ISERROR($S200),"",OFFSET('Smelter Reference List'!$H$4,$S200-4,0))</f>
        <v/>
      </c>
      <c r="J200" s="296" t="str">
        <f ca="1">IF(ISERROR($S200),"",OFFSET('Smelter Reference List'!$I$4,$S200-4,0))</f>
        <v/>
      </c>
      <c r="K200" s="298"/>
      <c r="L200" s="298"/>
      <c r="M200" s="298"/>
      <c r="N200" s="298"/>
      <c r="O200" s="298"/>
      <c r="P200" s="298"/>
      <c r="Q200" s="299"/>
      <c r="R200" s="227"/>
      <c r="S200" s="228" t="e">
        <f>IF(C200="",NA(),MATCH($B200&amp;$C200,'Smelter Reference List'!$J:$J,0))</f>
        <v>#N/A</v>
      </c>
      <c r="T200" s="229"/>
      <c r="U200" s="229">
        <f t="shared" ca="1" si="6"/>
        <v>0</v>
      </c>
      <c r="V200" s="229"/>
      <c r="W200" s="229"/>
      <c r="Y200" s="223" t="str">
        <f t="shared" si="7"/>
        <v/>
      </c>
    </row>
    <row r="201" spans="1:25" s="223" customFormat="1" ht="20.25">
      <c r="A201" s="293"/>
      <c r="B201" s="294" t="str">
        <f>IF(LEN(A201)=0,"",INDEX('Smelter Reference List'!$A:$A,MATCH($A201,'Smelter Reference List'!$E:$E,0)))</f>
        <v/>
      </c>
      <c r="C201" s="301" t="str">
        <f>IF(LEN(A201)=0,"",INDEX('Smelter Reference List'!$C:$C,MATCH($A201,'Smelter Reference List'!$E:$E,0)))</f>
        <v/>
      </c>
      <c r="D201" s="294" t="str">
        <f ca="1">IF(ISERROR($S201),"",OFFSET('Smelter Reference List'!$C$4,$S201-4,0)&amp;"")</f>
        <v/>
      </c>
      <c r="E201" s="294" t="str">
        <f ca="1">IF(ISERROR($S201),"",OFFSET('Smelter Reference List'!$D$4,$S201-4,0)&amp;"")</f>
        <v/>
      </c>
      <c r="F201" s="294" t="str">
        <f ca="1">IF(ISERROR($S201),"",OFFSET('Smelter Reference List'!$E$4,$S201-4,0))</f>
        <v/>
      </c>
      <c r="G201" s="294" t="str">
        <f ca="1">IF(C201=$U$4,"Enter smelter details", IF(ISERROR($S201),"",OFFSET('Smelter Reference List'!$F$4,$S201-4,0)))</f>
        <v/>
      </c>
      <c r="H201" s="295" t="str">
        <f ca="1">IF(ISERROR($S201),"",OFFSET('Smelter Reference List'!$G$4,$S201-4,0))</f>
        <v/>
      </c>
      <c r="I201" s="296" t="str">
        <f ca="1">IF(ISERROR($S201),"",OFFSET('Smelter Reference List'!$H$4,$S201-4,0))</f>
        <v/>
      </c>
      <c r="J201" s="296" t="str">
        <f ca="1">IF(ISERROR($S201),"",OFFSET('Smelter Reference List'!$I$4,$S201-4,0))</f>
        <v/>
      </c>
      <c r="K201" s="298"/>
      <c r="L201" s="298"/>
      <c r="M201" s="298"/>
      <c r="N201" s="298"/>
      <c r="O201" s="298"/>
      <c r="P201" s="298"/>
      <c r="Q201" s="299"/>
      <c r="R201" s="227"/>
      <c r="S201" s="228" t="e">
        <f>IF(C201="",NA(),MATCH($B201&amp;$C201,'Smelter Reference List'!$J:$J,0))</f>
        <v>#N/A</v>
      </c>
      <c r="T201" s="229"/>
      <c r="U201" s="229">
        <f t="shared" ca="1" si="6"/>
        <v>0</v>
      </c>
      <c r="V201" s="229"/>
      <c r="W201" s="229"/>
      <c r="Y201" s="223" t="str">
        <f t="shared" si="7"/>
        <v/>
      </c>
    </row>
    <row r="202" spans="1:25" s="223" customFormat="1" ht="20.25">
      <c r="A202" s="293"/>
      <c r="B202" s="294" t="str">
        <f>IF(LEN(A202)=0,"",INDEX('Smelter Reference List'!$A:$A,MATCH($A202,'Smelter Reference List'!$E:$E,0)))</f>
        <v/>
      </c>
      <c r="C202" s="301" t="str">
        <f>IF(LEN(A202)=0,"",INDEX('Smelter Reference List'!$C:$C,MATCH($A202,'Smelter Reference List'!$E:$E,0)))</f>
        <v/>
      </c>
      <c r="D202" s="294" t="str">
        <f ca="1">IF(ISERROR($S202),"",OFFSET('Smelter Reference List'!$C$4,$S202-4,0)&amp;"")</f>
        <v/>
      </c>
      <c r="E202" s="294" t="str">
        <f ca="1">IF(ISERROR($S202),"",OFFSET('Smelter Reference List'!$D$4,$S202-4,0)&amp;"")</f>
        <v/>
      </c>
      <c r="F202" s="294" t="str">
        <f ca="1">IF(ISERROR($S202),"",OFFSET('Smelter Reference List'!$E$4,$S202-4,0))</f>
        <v/>
      </c>
      <c r="G202" s="294" t="str">
        <f ca="1">IF(C202=$U$4,"Enter smelter details", IF(ISERROR($S202),"",OFFSET('Smelter Reference List'!$F$4,$S202-4,0)))</f>
        <v/>
      </c>
      <c r="H202" s="295" t="str">
        <f ca="1">IF(ISERROR($S202),"",OFFSET('Smelter Reference List'!$G$4,$S202-4,0))</f>
        <v/>
      </c>
      <c r="I202" s="296" t="str">
        <f ca="1">IF(ISERROR($S202),"",OFFSET('Smelter Reference List'!$H$4,$S202-4,0))</f>
        <v/>
      </c>
      <c r="J202" s="296" t="str">
        <f ca="1">IF(ISERROR($S202),"",OFFSET('Smelter Reference List'!$I$4,$S202-4,0))</f>
        <v/>
      </c>
      <c r="K202" s="298"/>
      <c r="L202" s="298"/>
      <c r="M202" s="298"/>
      <c r="N202" s="298"/>
      <c r="O202" s="298"/>
      <c r="P202" s="298"/>
      <c r="Q202" s="299"/>
      <c r="R202" s="227"/>
      <c r="S202" s="228" t="e">
        <f>IF(C202="",NA(),MATCH($B202&amp;$C202,'Smelter Reference List'!$J:$J,0))</f>
        <v>#N/A</v>
      </c>
      <c r="T202" s="229"/>
      <c r="U202" s="229">
        <f t="shared" ca="1" si="6"/>
        <v>0</v>
      </c>
      <c r="V202" s="229"/>
      <c r="W202" s="229"/>
      <c r="Y202" s="223" t="str">
        <f t="shared" si="7"/>
        <v/>
      </c>
    </row>
    <row r="203" spans="1:25" s="223" customFormat="1" ht="20.25">
      <c r="A203" s="293"/>
      <c r="B203" s="294" t="str">
        <f>IF(LEN(A203)=0,"",INDEX('Smelter Reference List'!$A:$A,MATCH($A203,'Smelter Reference List'!$E:$E,0)))</f>
        <v/>
      </c>
      <c r="C203" s="301" t="str">
        <f>IF(LEN(A203)=0,"",INDEX('Smelter Reference List'!$C:$C,MATCH($A203,'Smelter Reference List'!$E:$E,0)))</f>
        <v/>
      </c>
      <c r="D203" s="294" t="str">
        <f ca="1">IF(ISERROR($S203),"",OFFSET('Smelter Reference List'!$C$4,$S203-4,0)&amp;"")</f>
        <v/>
      </c>
      <c r="E203" s="294" t="str">
        <f ca="1">IF(ISERROR($S203),"",OFFSET('Smelter Reference List'!$D$4,$S203-4,0)&amp;"")</f>
        <v/>
      </c>
      <c r="F203" s="294" t="str">
        <f ca="1">IF(ISERROR($S203),"",OFFSET('Smelter Reference List'!$E$4,$S203-4,0))</f>
        <v/>
      </c>
      <c r="G203" s="294" t="str">
        <f ca="1">IF(C203=$U$4,"Enter smelter details", IF(ISERROR($S203),"",OFFSET('Smelter Reference List'!$F$4,$S203-4,0)))</f>
        <v/>
      </c>
      <c r="H203" s="295" t="str">
        <f ca="1">IF(ISERROR($S203),"",OFFSET('Smelter Reference List'!$G$4,$S203-4,0))</f>
        <v/>
      </c>
      <c r="I203" s="296" t="str">
        <f ca="1">IF(ISERROR($S203),"",OFFSET('Smelter Reference List'!$H$4,$S203-4,0))</f>
        <v/>
      </c>
      <c r="J203" s="296" t="str">
        <f ca="1">IF(ISERROR($S203),"",OFFSET('Smelter Reference List'!$I$4,$S203-4,0))</f>
        <v/>
      </c>
      <c r="K203" s="298"/>
      <c r="L203" s="298"/>
      <c r="M203" s="298"/>
      <c r="N203" s="298"/>
      <c r="O203" s="298"/>
      <c r="P203" s="298"/>
      <c r="Q203" s="299"/>
      <c r="R203" s="227"/>
      <c r="S203" s="228" t="e">
        <f>IF(C203="",NA(),MATCH($B203&amp;$C203,'Smelter Reference List'!$J:$J,0))</f>
        <v>#N/A</v>
      </c>
      <c r="T203" s="229"/>
      <c r="U203" s="229">
        <f t="shared" ca="1" si="6"/>
        <v>0</v>
      </c>
      <c r="V203" s="229"/>
      <c r="W203" s="229"/>
      <c r="Y203" s="223" t="str">
        <f t="shared" si="7"/>
        <v/>
      </c>
    </row>
    <row r="204" spans="1:25" s="223" customFormat="1" ht="20.25">
      <c r="A204" s="293"/>
      <c r="B204" s="294" t="str">
        <f>IF(LEN(A204)=0,"",INDEX('Smelter Reference List'!$A:$A,MATCH($A204,'Smelter Reference List'!$E:$E,0)))</f>
        <v/>
      </c>
      <c r="C204" s="301" t="str">
        <f>IF(LEN(A204)=0,"",INDEX('Smelter Reference List'!$C:$C,MATCH($A204,'Smelter Reference List'!$E:$E,0)))</f>
        <v/>
      </c>
      <c r="D204" s="294" t="str">
        <f ca="1">IF(ISERROR($S204),"",OFFSET('Smelter Reference List'!$C$4,$S204-4,0)&amp;"")</f>
        <v/>
      </c>
      <c r="E204" s="294" t="str">
        <f ca="1">IF(ISERROR($S204),"",OFFSET('Smelter Reference List'!$D$4,$S204-4,0)&amp;"")</f>
        <v/>
      </c>
      <c r="F204" s="294" t="str">
        <f ca="1">IF(ISERROR($S204),"",OFFSET('Smelter Reference List'!$E$4,$S204-4,0))</f>
        <v/>
      </c>
      <c r="G204" s="294" t="str">
        <f ca="1">IF(C204=$U$4,"Enter smelter details", IF(ISERROR($S204),"",OFFSET('Smelter Reference List'!$F$4,$S204-4,0)))</f>
        <v/>
      </c>
      <c r="H204" s="295" t="str">
        <f ca="1">IF(ISERROR($S204),"",OFFSET('Smelter Reference List'!$G$4,$S204-4,0))</f>
        <v/>
      </c>
      <c r="I204" s="296" t="str">
        <f ca="1">IF(ISERROR($S204),"",OFFSET('Smelter Reference List'!$H$4,$S204-4,0))</f>
        <v/>
      </c>
      <c r="J204" s="296" t="str">
        <f ca="1">IF(ISERROR($S204),"",OFFSET('Smelter Reference List'!$I$4,$S204-4,0))</f>
        <v/>
      </c>
      <c r="K204" s="298"/>
      <c r="L204" s="298"/>
      <c r="M204" s="298"/>
      <c r="N204" s="298"/>
      <c r="O204" s="298"/>
      <c r="P204" s="298"/>
      <c r="Q204" s="299"/>
      <c r="R204" s="227"/>
      <c r="S204" s="228" t="e">
        <f>IF(C204="",NA(),MATCH($B204&amp;$C204,'Smelter Reference List'!$J:$J,0))</f>
        <v>#N/A</v>
      </c>
      <c r="T204" s="229"/>
      <c r="U204" s="229">
        <f t="shared" ca="1" si="6"/>
        <v>0</v>
      </c>
      <c r="V204" s="229"/>
      <c r="W204" s="229"/>
      <c r="Y204" s="223" t="str">
        <f t="shared" si="7"/>
        <v/>
      </c>
    </row>
    <row r="205" spans="1:25" s="223" customFormat="1" ht="20.25">
      <c r="A205" s="293"/>
      <c r="B205" s="294" t="str">
        <f>IF(LEN(A205)=0,"",INDEX('Smelter Reference List'!$A:$A,MATCH($A205,'Smelter Reference List'!$E:$E,0)))</f>
        <v/>
      </c>
      <c r="C205" s="301" t="str">
        <f>IF(LEN(A205)=0,"",INDEX('Smelter Reference List'!$C:$C,MATCH($A205,'Smelter Reference List'!$E:$E,0)))</f>
        <v/>
      </c>
      <c r="D205" s="294" t="str">
        <f ca="1">IF(ISERROR($S205),"",OFFSET('Smelter Reference List'!$C$4,$S205-4,0)&amp;"")</f>
        <v/>
      </c>
      <c r="E205" s="294" t="str">
        <f ca="1">IF(ISERROR($S205),"",OFFSET('Smelter Reference List'!$D$4,$S205-4,0)&amp;"")</f>
        <v/>
      </c>
      <c r="F205" s="294" t="str">
        <f ca="1">IF(ISERROR($S205),"",OFFSET('Smelter Reference List'!$E$4,$S205-4,0))</f>
        <v/>
      </c>
      <c r="G205" s="294" t="str">
        <f ca="1">IF(C205=$U$4,"Enter smelter details", IF(ISERROR($S205),"",OFFSET('Smelter Reference List'!$F$4,$S205-4,0)))</f>
        <v/>
      </c>
      <c r="H205" s="295" t="str">
        <f ca="1">IF(ISERROR($S205),"",OFFSET('Smelter Reference List'!$G$4,$S205-4,0))</f>
        <v/>
      </c>
      <c r="I205" s="296" t="str">
        <f ca="1">IF(ISERROR($S205),"",OFFSET('Smelter Reference List'!$H$4,$S205-4,0))</f>
        <v/>
      </c>
      <c r="J205" s="296" t="str">
        <f ca="1">IF(ISERROR($S205),"",OFFSET('Smelter Reference List'!$I$4,$S205-4,0))</f>
        <v/>
      </c>
      <c r="K205" s="298"/>
      <c r="L205" s="298"/>
      <c r="M205" s="298"/>
      <c r="N205" s="298"/>
      <c r="O205" s="298"/>
      <c r="P205" s="298"/>
      <c r="Q205" s="299"/>
      <c r="R205" s="227"/>
      <c r="S205" s="228" t="e">
        <f>IF(C205="",NA(),MATCH($B205&amp;$C205,'Smelter Reference List'!$J:$J,0))</f>
        <v>#N/A</v>
      </c>
      <c r="T205" s="229"/>
      <c r="U205" s="229">
        <f t="shared" ca="1" si="6"/>
        <v>0</v>
      </c>
      <c r="V205" s="229"/>
      <c r="W205" s="229"/>
      <c r="Y205" s="223" t="str">
        <f t="shared" si="7"/>
        <v/>
      </c>
    </row>
    <row r="206" spans="1:25" s="223" customFormat="1" ht="20.25">
      <c r="A206" s="293"/>
      <c r="B206" s="294" t="str">
        <f>IF(LEN(A206)=0,"",INDEX('Smelter Reference List'!$A:$A,MATCH($A206,'Smelter Reference List'!$E:$E,0)))</f>
        <v/>
      </c>
      <c r="C206" s="301" t="str">
        <f>IF(LEN(A206)=0,"",INDEX('Smelter Reference List'!$C:$C,MATCH($A206,'Smelter Reference List'!$E:$E,0)))</f>
        <v/>
      </c>
      <c r="D206" s="294" t="str">
        <f ca="1">IF(ISERROR($S206),"",OFFSET('Smelter Reference List'!$C$4,$S206-4,0)&amp;"")</f>
        <v/>
      </c>
      <c r="E206" s="294" t="str">
        <f ca="1">IF(ISERROR($S206),"",OFFSET('Smelter Reference List'!$D$4,$S206-4,0)&amp;"")</f>
        <v/>
      </c>
      <c r="F206" s="294" t="str">
        <f ca="1">IF(ISERROR($S206),"",OFFSET('Smelter Reference List'!$E$4,$S206-4,0))</f>
        <v/>
      </c>
      <c r="G206" s="294" t="str">
        <f ca="1">IF(C206=$U$4,"Enter smelter details", IF(ISERROR($S206),"",OFFSET('Smelter Reference List'!$F$4,$S206-4,0)))</f>
        <v/>
      </c>
      <c r="H206" s="295" t="str">
        <f ca="1">IF(ISERROR($S206),"",OFFSET('Smelter Reference List'!$G$4,$S206-4,0))</f>
        <v/>
      </c>
      <c r="I206" s="296" t="str">
        <f ca="1">IF(ISERROR($S206),"",OFFSET('Smelter Reference List'!$H$4,$S206-4,0))</f>
        <v/>
      </c>
      <c r="J206" s="296" t="str">
        <f ca="1">IF(ISERROR($S206),"",OFFSET('Smelter Reference List'!$I$4,$S206-4,0))</f>
        <v/>
      </c>
      <c r="K206" s="298"/>
      <c r="L206" s="298"/>
      <c r="M206" s="298"/>
      <c r="N206" s="298"/>
      <c r="O206" s="298"/>
      <c r="P206" s="298"/>
      <c r="Q206" s="299"/>
      <c r="R206" s="227"/>
      <c r="S206" s="228" t="e">
        <f>IF(C206="",NA(),MATCH($B206&amp;$C206,'Smelter Reference List'!$J:$J,0))</f>
        <v>#N/A</v>
      </c>
      <c r="T206" s="229"/>
      <c r="U206" s="229">
        <f t="shared" ca="1" si="6"/>
        <v>0</v>
      </c>
      <c r="V206" s="229"/>
      <c r="W206" s="229"/>
      <c r="Y206" s="223" t="str">
        <f t="shared" si="7"/>
        <v/>
      </c>
    </row>
    <row r="207" spans="1:25" s="223" customFormat="1" ht="20.25">
      <c r="A207" s="293"/>
      <c r="B207" s="294" t="str">
        <f>IF(LEN(A207)=0,"",INDEX('Smelter Reference List'!$A:$A,MATCH($A207,'Smelter Reference List'!$E:$E,0)))</f>
        <v/>
      </c>
      <c r="C207" s="301" t="str">
        <f>IF(LEN(A207)=0,"",INDEX('Smelter Reference List'!$C:$C,MATCH($A207,'Smelter Reference List'!$E:$E,0)))</f>
        <v/>
      </c>
      <c r="D207" s="294" t="str">
        <f ca="1">IF(ISERROR($S207),"",OFFSET('Smelter Reference List'!$C$4,$S207-4,0)&amp;"")</f>
        <v/>
      </c>
      <c r="E207" s="294" t="str">
        <f ca="1">IF(ISERROR($S207),"",OFFSET('Smelter Reference List'!$D$4,$S207-4,0)&amp;"")</f>
        <v/>
      </c>
      <c r="F207" s="294" t="str">
        <f ca="1">IF(ISERROR($S207),"",OFFSET('Smelter Reference List'!$E$4,$S207-4,0))</f>
        <v/>
      </c>
      <c r="G207" s="294" t="str">
        <f ca="1">IF(C207=$U$4,"Enter smelter details", IF(ISERROR($S207),"",OFFSET('Smelter Reference List'!$F$4,$S207-4,0)))</f>
        <v/>
      </c>
      <c r="H207" s="295" t="str">
        <f ca="1">IF(ISERROR($S207),"",OFFSET('Smelter Reference List'!$G$4,$S207-4,0))</f>
        <v/>
      </c>
      <c r="I207" s="296" t="str">
        <f ca="1">IF(ISERROR($S207),"",OFFSET('Smelter Reference List'!$H$4,$S207-4,0))</f>
        <v/>
      </c>
      <c r="J207" s="296" t="str">
        <f ca="1">IF(ISERROR($S207),"",OFFSET('Smelter Reference List'!$I$4,$S207-4,0))</f>
        <v/>
      </c>
      <c r="K207" s="298"/>
      <c r="L207" s="298"/>
      <c r="M207" s="298"/>
      <c r="N207" s="298"/>
      <c r="O207" s="298"/>
      <c r="P207" s="298"/>
      <c r="Q207" s="299"/>
      <c r="R207" s="227"/>
      <c r="S207" s="228" t="e">
        <f>IF(C207="",NA(),MATCH($B207&amp;$C207,'Smelter Reference List'!$J:$J,0))</f>
        <v>#N/A</v>
      </c>
      <c r="T207" s="229"/>
      <c r="U207" s="229">
        <f t="shared" ca="1" si="6"/>
        <v>0</v>
      </c>
      <c r="V207" s="229"/>
      <c r="W207" s="229"/>
      <c r="Y207" s="223" t="str">
        <f t="shared" si="7"/>
        <v/>
      </c>
    </row>
    <row r="208" spans="1:25" s="223" customFormat="1" ht="20.25">
      <c r="A208" s="293"/>
      <c r="B208" s="294" t="str">
        <f>IF(LEN(A208)=0,"",INDEX('Smelter Reference List'!$A:$A,MATCH($A208,'Smelter Reference List'!$E:$E,0)))</f>
        <v/>
      </c>
      <c r="C208" s="301" t="str">
        <f>IF(LEN(A208)=0,"",INDEX('Smelter Reference List'!$C:$C,MATCH($A208,'Smelter Reference List'!$E:$E,0)))</f>
        <v/>
      </c>
      <c r="D208" s="294" t="str">
        <f ca="1">IF(ISERROR($S208),"",OFFSET('Smelter Reference List'!$C$4,$S208-4,0)&amp;"")</f>
        <v/>
      </c>
      <c r="E208" s="294" t="str">
        <f ca="1">IF(ISERROR($S208),"",OFFSET('Smelter Reference List'!$D$4,$S208-4,0)&amp;"")</f>
        <v/>
      </c>
      <c r="F208" s="294" t="str">
        <f ca="1">IF(ISERROR($S208),"",OFFSET('Smelter Reference List'!$E$4,$S208-4,0))</f>
        <v/>
      </c>
      <c r="G208" s="294" t="str">
        <f ca="1">IF(C208=$U$4,"Enter smelter details", IF(ISERROR($S208),"",OFFSET('Smelter Reference List'!$F$4,$S208-4,0)))</f>
        <v/>
      </c>
      <c r="H208" s="295" t="str">
        <f ca="1">IF(ISERROR($S208),"",OFFSET('Smelter Reference List'!$G$4,$S208-4,0))</f>
        <v/>
      </c>
      <c r="I208" s="296" t="str">
        <f ca="1">IF(ISERROR($S208),"",OFFSET('Smelter Reference List'!$H$4,$S208-4,0))</f>
        <v/>
      </c>
      <c r="J208" s="296" t="str">
        <f ca="1">IF(ISERROR($S208),"",OFFSET('Smelter Reference List'!$I$4,$S208-4,0))</f>
        <v/>
      </c>
      <c r="K208" s="298"/>
      <c r="L208" s="298"/>
      <c r="M208" s="298"/>
      <c r="N208" s="298"/>
      <c r="O208" s="298"/>
      <c r="P208" s="298"/>
      <c r="Q208" s="299"/>
      <c r="R208" s="227"/>
      <c r="S208" s="228" t="e">
        <f>IF(C208="",NA(),MATCH($B208&amp;$C208,'Smelter Reference List'!$J:$J,0))</f>
        <v>#N/A</v>
      </c>
      <c r="T208" s="229"/>
      <c r="U208" s="229">
        <f t="shared" ca="1" si="6"/>
        <v>0</v>
      </c>
      <c r="V208" s="229"/>
      <c r="W208" s="229"/>
      <c r="Y208" s="223" t="str">
        <f t="shared" si="7"/>
        <v/>
      </c>
    </row>
    <row r="209" spans="1:25" s="223" customFormat="1" ht="20.25">
      <c r="A209" s="293"/>
      <c r="B209" s="294" t="str">
        <f>IF(LEN(A209)=0,"",INDEX('Smelter Reference List'!$A:$A,MATCH($A209,'Smelter Reference List'!$E:$E,0)))</f>
        <v/>
      </c>
      <c r="C209" s="301" t="str">
        <f>IF(LEN(A209)=0,"",INDEX('Smelter Reference List'!$C:$C,MATCH($A209,'Smelter Reference List'!$E:$E,0)))</f>
        <v/>
      </c>
      <c r="D209" s="294" t="str">
        <f ca="1">IF(ISERROR($S209),"",OFFSET('Smelter Reference List'!$C$4,$S209-4,0)&amp;"")</f>
        <v/>
      </c>
      <c r="E209" s="294" t="str">
        <f ca="1">IF(ISERROR($S209),"",OFFSET('Smelter Reference List'!$D$4,$S209-4,0)&amp;"")</f>
        <v/>
      </c>
      <c r="F209" s="294" t="str">
        <f ca="1">IF(ISERROR($S209),"",OFFSET('Smelter Reference List'!$E$4,$S209-4,0))</f>
        <v/>
      </c>
      <c r="G209" s="294" t="str">
        <f ca="1">IF(C209=$U$4,"Enter smelter details", IF(ISERROR($S209),"",OFFSET('Smelter Reference List'!$F$4,$S209-4,0)))</f>
        <v/>
      </c>
      <c r="H209" s="295" t="str">
        <f ca="1">IF(ISERROR($S209),"",OFFSET('Smelter Reference List'!$G$4,$S209-4,0))</f>
        <v/>
      </c>
      <c r="I209" s="296" t="str">
        <f ca="1">IF(ISERROR($S209),"",OFFSET('Smelter Reference List'!$H$4,$S209-4,0))</f>
        <v/>
      </c>
      <c r="J209" s="296" t="str">
        <f ca="1">IF(ISERROR($S209),"",OFFSET('Smelter Reference List'!$I$4,$S209-4,0))</f>
        <v/>
      </c>
      <c r="K209" s="298"/>
      <c r="L209" s="298"/>
      <c r="M209" s="298"/>
      <c r="N209" s="298"/>
      <c r="O209" s="298"/>
      <c r="P209" s="298"/>
      <c r="Q209" s="299"/>
      <c r="R209" s="227"/>
      <c r="S209" s="228" t="e">
        <f>IF(C209="",NA(),MATCH($B209&amp;$C209,'Smelter Reference List'!$J:$J,0))</f>
        <v>#N/A</v>
      </c>
      <c r="T209" s="229"/>
      <c r="U209" s="229">
        <f t="shared" ca="1" si="6"/>
        <v>0</v>
      </c>
      <c r="V209" s="229"/>
      <c r="W209" s="229"/>
      <c r="Y209" s="223" t="str">
        <f t="shared" si="7"/>
        <v/>
      </c>
    </row>
    <row r="210" spans="1:25" s="223" customFormat="1" ht="20.25">
      <c r="A210" s="293"/>
      <c r="B210" s="294" t="str">
        <f>IF(LEN(A210)=0,"",INDEX('Smelter Reference List'!$A:$A,MATCH($A210,'Smelter Reference List'!$E:$E,0)))</f>
        <v/>
      </c>
      <c r="C210" s="301" t="str">
        <f>IF(LEN(A210)=0,"",INDEX('Smelter Reference List'!$C:$C,MATCH($A210,'Smelter Reference List'!$E:$E,0)))</f>
        <v/>
      </c>
      <c r="D210" s="294" t="str">
        <f ca="1">IF(ISERROR($S210),"",OFFSET('Smelter Reference List'!$C$4,$S210-4,0)&amp;"")</f>
        <v/>
      </c>
      <c r="E210" s="294" t="str">
        <f ca="1">IF(ISERROR($S210),"",OFFSET('Smelter Reference List'!$D$4,$S210-4,0)&amp;"")</f>
        <v/>
      </c>
      <c r="F210" s="294" t="str">
        <f ca="1">IF(ISERROR($S210),"",OFFSET('Smelter Reference List'!$E$4,$S210-4,0))</f>
        <v/>
      </c>
      <c r="G210" s="294" t="str">
        <f ca="1">IF(C210=$U$4,"Enter smelter details", IF(ISERROR($S210),"",OFFSET('Smelter Reference List'!$F$4,$S210-4,0)))</f>
        <v/>
      </c>
      <c r="H210" s="295" t="str">
        <f ca="1">IF(ISERROR($S210),"",OFFSET('Smelter Reference List'!$G$4,$S210-4,0))</f>
        <v/>
      </c>
      <c r="I210" s="296" t="str">
        <f ca="1">IF(ISERROR($S210),"",OFFSET('Smelter Reference List'!$H$4,$S210-4,0))</f>
        <v/>
      </c>
      <c r="J210" s="296" t="str">
        <f ca="1">IF(ISERROR($S210),"",OFFSET('Smelter Reference List'!$I$4,$S210-4,0))</f>
        <v/>
      </c>
      <c r="K210" s="298"/>
      <c r="L210" s="298"/>
      <c r="M210" s="298"/>
      <c r="N210" s="298"/>
      <c r="O210" s="298"/>
      <c r="P210" s="298"/>
      <c r="Q210" s="299"/>
      <c r="R210" s="227"/>
      <c r="S210" s="228" t="e">
        <f>IF(C210="",NA(),MATCH($B210&amp;$C210,'Smelter Reference List'!$J:$J,0))</f>
        <v>#N/A</v>
      </c>
      <c r="T210" s="229"/>
      <c r="U210" s="229">
        <f t="shared" ca="1" si="6"/>
        <v>0</v>
      </c>
      <c r="V210" s="229"/>
      <c r="W210" s="229"/>
      <c r="Y210" s="223" t="str">
        <f t="shared" si="7"/>
        <v/>
      </c>
    </row>
    <row r="211" spans="1:25" s="223" customFormat="1" ht="20.25">
      <c r="A211" s="293"/>
      <c r="B211" s="294" t="str">
        <f>IF(LEN(A211)=0,"",INDEX('Smelter Reference List'!$A:$A,MATCH($A211,'Smelter Reference List'!$E:$E,0)))</f>
        <v/>
      </c>
      <c r="C211" s="301" t="str">
        <f>IF(LEN(A211)=0,"",INDEX('Smelter Reference List'!$C:$C,MATCH($A211,'Smelter Reference List'!$E:$E,0)))</f>
        <v/>
      </c>
      <c r="D211" s="294" t="str">
        <f ca="1">IF(ISERROR($S211),"",OFFSET('Smelter Reference List'!$C$4,$S211-4,0)&amp;"")</f>
        <v/>
      </c>
      <c r="E211" s="294" t="str">
        <f ca="1">IF(ISERROR($S211),"",OFFSET('Smelter Reference List'!$D$4,$S211-4,0)&amp;"")</f>
        <v/>
      </c>
      <c r="F211" s="294" t="str">
        <f ca="1">IF(ISERROR($S211),"",OFFSET('Smelter Reference List'!$E$4,$S211-4,0))</f>
        <v/>
      </c>
      <c r="G211" s="294" t="str">
        <f ca="1">IF(C211=$U$4,"Enter smelter details", IF(ISERROR($S211),"",OFFSET('Smelter Reference List'!$F$4,$S211-4,0)))</f>
        <v/>
      </c>
      <c r="H211" s="295" t="str">
        <f ca="1">IF(ISERROR($S211),"",OFFSET('Smelter Reference List'!$G$4,$S211-4,0))</f>
        <v/>
      </c>
      <c r="I211" s="296" t="str">
        <f ca="1">IF(ISERROR($S211),"",OFFSET('Smelter Reference List'!$H$4,$S211-4,0))</f>
        <v/>
      </c>
      <c r="J211" s="296" t="str">
        <f ca="1">IF(ISERROR($S211),"",OFFSET('Smelter Reference List'!$I$4,$S211-4,0))</f>
        <v/>
      </c>
      <c r="K211" s="298"/>
      <c r="L211" s="298"/>
      <c r="M211" s="298"/>
      <c r="N211" s="298"/>
      <c r="O211" s="298"/>
      <c r="P211" s="298"/>
      <c r="Q211" s="299"/>
      <c r="R211" s="227"/>
      <c r="S211" s="228" t="e">
        <f>IF(C211="",NA(),MATCH($B211&amp;$C211,'Smelter Reference List'!$J:$J,0))</f>
        <v>#N/A</v>
      </c>
      <c r="T211" s="229"/>
      <c r="U211" s="229">
        <f t="shared" ca="1" si="6"/>
        <v>0</v>
      </c>
      <c r="V211" s="229"/>
      <c r="W211" s="229"/>
      <c r="Y211" s="223" t="str">
        <f t="shared" si="7"/>
        <v/>
      </c>
    </row>
    <row r="212" spans="1:25" s="223" customFormat="1" ht="20.25">
      <c r="A212" s="293"/>
      <c r="B212" s="294" t="str">
        <f>IF(LEN(A212)=0,"",INDEX('Smelter Reference List'!$A:$A,MATCH($A212,'Smelter Reference List'!$E:$E,0)))</f>
        <v/>
      </c>
      <c r="C212" s="301" t="str">
        <f>IF(LEN(A212)=0,"",INDEX('Smelter Reference List'!$C:$C,MATCH($A212,'Smelter Reference List'!$E:$E,0)))</f>
        <v/>
      </c>
      <c r="D212" s="294" t="str">
        <f ca="1">IF(ISERROR($S212),"",OFFSET('Smelter Reference List'!$C$4,$S212-4,0)&amp;"")</f>
        <v/>
      </c>
      <c r="E212" s="294" t="str">
        <f ca="1">IF(ISERROR($S212),"",OFFSET('Smelter Reference List'!$D$4,$S212-4,0)&amp;"")</f>
        <v/>
      </c>
      <c r="F212" s="294" t="str">
        <f ca="1">IF(ISERROR($S212),"",OFFSET('Smelter Reference List'!$E$4,$S212-4,0))</f>
        <v/>
      </c>
      <c r="G212" s="294" t="str">
        <f ca="1">IF(C212=$U$4,"Enter smelter details", IF(ISERROR($S212),"",OFFSET('Smelter Reference List'!$F$4,$S212-4,0)))</f>
        <v/>
      </c>
      <c r="H212" s="295" t="str">
        <f ca="1">IF(ISERROR($S212),"",OFFSET('Smelter Reference List'!$G$4,$S212-4,0))</f>
        <v/>
      </c>
      <c r="I212" s="296" t="str">
        <f ca="1">IF(ISERROR($S212),"",OFFSET('Smelter Reference List'!$H$4,$S212-4,0))</f>
        <v/>
      </c>
      <c r="J212" s="296" t="str">
        <f ca="1">IF(ISERROR($S212),"",OFFSET('Smelter Reference List'!$I$4,$S212-4,0))</f>
        <v/>
      </c>
      <c r="K212" s="298"/>
      <c r="L212" s="298"/>
      <c r="M212" s="298"/>
      <c r="N212" s="298"/>
      <c r="O212" s="298"/>
      <c r="P212" s="298"/>
      <c r="Q212" s="299"/>
      <c r="R212" s="227"/>
      <c r="S212" s="228" t="e">
        <f>IF(C212="",NA(),MATCH($B212&amp;$C212,'Smelter Reference List'!$J:$J,0))</f>
        <v>#N/A</v>
      </c>
      <c r="T212" s="229"/>
      <c r="U212" s="229">
        <f t="shared" ca="1" si="6"/>
        <v>0</v>
      </c>
      <c r="V212" s="229"/>
      <c r="W212" s="229"/>
      <c r="Y212" s="223" t="str">
        <f t="shared" si="7"/>
        <v/>
      </c>
    </row>
    <row r="213" spans="1:25" s="223" customFormat="1" ht="20.25">
      <c r="A213" s="293"/>
      <c r="B213" s="294" t="str">
        <f>IF(LEN(A213)=0,"",INDEX('Smelter Reference List'!$A:$A,MATCH($A213,'Smelter Reference List'!$E:$E,0)))</f>
        <v/>
      </c>
      <c r="C213" s="301" t="str">
        <f>IF(LEN(A213)=0,"",INDEX('Smelter Reference List'!$C:$C,MATCH($A213,'Smelter Reference List'!$E:$E,0)))</f>
        <v/>
      </c>
      <c r="D213" s="294" t="str">
        <f ca="1">IF(ISERROR($S213),"",OFFSET('Smelter Reference List'!$C$4,$S213-4,0)&amp;"")</f>
        <v/>
      </c>
      <c r="E213" s="294" t="str">
        <f ca="1">IF(ISERROR($S213),"",OFFSET('Smelter Reference List'!$D$4,$S213-4,0)&amp;"")</f>
        <v/>
      </c>
      <c r="F213" s="294" t="str">
        <f ca="1">IF(ISERROR($S213),"",OFFSET('Smelter Reference List'!$E$4,$S213-4,0))</f>
        <v/>
      </c>
      <c r="G213" s="294" t="str">
        <f ca="1">IF(C213=$U$4,"Enter smelter details", IF(ISERROR($S213),"",OFFSET('Smelter Reference List'!$F$4,$S213-4,0)))</f>
        <v/>
      </c>
      <c r="H213" s="295" t="str">
        <f ca="1">IF(ISERROR($S213),"",OFFSET('Smelter Reference List'!$G$4,$S213-4,0))</f>
        <v/>
      </c>
      <c r="I213" s="296" t="str">
        <f ca="1">IF(ISERROR($S213),"",OFFSET('Smelter Reference List'!$H$4,$S213-4,0))</f>
        <v/>
      </c>
      <c r="J213" s="296" t="str">
        <f ca="1">IF(ISERROR($S213),"",OFFSET('Smelter Reference List'!$I$4,$S213-4,0))</f>
        <v/>
      </c>
      <c r="K213" s="298"/>
      <c r="L213" s="298"/>
      <c r="M213" s="298"/>
      <c r="N213" s="298"/>
      <c r="O213" s="298"/>
      <c r="P213" s="298"/>
      <c r="Q213" s="299"/>
      <c r="R213" s="227"/>
      <c r="S213" s="228" t="e">
        <f>IF(C213="",NA(),MATCH($B213&amp;$C213,'Smelter Reference List'!$J:$J,0))</f>
        <v>#N/A</v>
      </c>
      <c r="T213" s="229"/>
      <c r="U213" s="229">
        <f t="shared" ca="1" si="6"/>
        <v>0</v>
      </c>
      <c r="V213" s="229"/>
      <c r="W213" s="229"/>
      <c r="Y213" s="223" t="str">
        <f t="shared" si="7"/>
        <v/>
      </c>
    </row>
    <row r="214" spans="1:25" s="223" customFormat="1" ht="20.25">
      <c r="A214" s="293"/>
      <c r="B214" s="294" t="str">
        <f>IF(LEN(A214)=0,"",INDEX('Smelter Reference List'!$A:$A,MATCH($A214,'Smelter Reference List'!$E:$E,0)))</f>
        <v/>
      </c>
      <c r="C214" s="301" t="str">
        <f>IF(LEN(A214)=0,"",INDEX('Smelter Reference List'!$C:$C,MATCH($A214,'Smelter Reference List'!$E:$E,0)))</f>
        <v/>
      </c>
      <c r="D214" s="294" t="str">
        <f ca="1">IF(ISERROR($S214),"",OFFSET('Smelter Reference List'!$C$4,$S214-4,0)&amp;"")</f>
        <v/>
      </c>
      <c r="E214" s="294" t="str">
        <f ca="1">IF(ISERROR($S214),"",OFFSET('Smelter Reference List'!$D$4,$S214-4,0)&amp;"")</f>
        <v/>
      </c>
      <c r="F214" s="294" t="str">
        <f ca="1">IF(ISERROR($S214),"",OFFSET('Smelter Reference List'!$E$4,$S214-4,0))</f>
        <v/>
      </c>
      <c r="G214" s="294" t="str">
        <f ca="1">IF(C214=$U$4,"Enter smelter details", IF(ISERROR($S214),"",OFFSET('Smelter Reference List'!$F$4,$S214-4,0)))</f>
        <v/>
      </c>
      <c r="H214" s="295" t="str">
        <f ca="1">IF(ISERROR($S214),"",OFFSET('Smelter Reference List'!$G$4,$S214-4,0))</f>
        <v/>
      </c>
      <c r="I214" s="296" t="str">
        <f ca="1">IF(ISERROR($S214),"",OFFSET('Smelter Reference List'!$H$4,$S214-4,0))</f>
        <v/>
      </c>
      <c r="J214" s="296" t="str">
        <f ca="1">IF(ISERROR($S214),"",OFFSET('Smelter Reference List'!$I$4,$S214-4,0))</f>
        <v/>
      </c>
      <c r="K214" s="298"/>
      <c r="L214" s="298"/>
      <c r="M214" s="298"/>
      <c r="N214" s="298"/>
      <c r="O214" s="298"/>
      <c r="P214" s="298"/>
      <c r="Q214" s="299"/>
      <c r="R214" s="227"/>
      <c r="S214" s="228" t="e">
        <f>IF(C214="",NA(),MATCH($B214&amp;$C214,'Smelter Reference List'!$J:$J,0))</f>
        <v>#N/A</v>
      </c>
      <c r="T214" s="229"/>
      <c r="U214" s="229">
        <f t="shared" ca="1" si="6"/>
        <v>0</v>
      </c>
      <c r="V214" s="229"/>
      <c r="W214" s="229"/>
      <c r="Y214" s="223" t="str">
        <f t="shared" si="7"/>
        <v/>
      </c>
    </row>
    <row r="215" spans="1:25" s="223" customFormat="1" ht="20.25">
      <c r="A215" s="293"/>
      <c r="B215" s="294" t="str">
        <f>IF(LEN(A215)=0,"",INDEX('Smelter Reference List'!$A:$A,MATCH($A215,'Smelter Reference List'!$E:$E,0)))</f>
        <v/>
      </c>
      <c r="C215" s="301" t="str">
        <f>IF(LEN(A215)=0,"",INDEX('Smelter Reference List'!$C:$C,MATCH($A215,'Smelter Reference List'!$E:$E,0)))</f>
        <v/>
      </c>
      <c r="D215" s="294" t="str">
        <f ca="1">IF(ISERROR($S215),"",OFFSET('Smelter Reference List'!$C$4,$S215-4,0)&amp;"")</f>
        <v/>
      </c>
      <c r="E215" s="294" t="str">
        <f ca="1">IF(ISERROR($S215),"",OFFSET('Smelter Reference List'!$D$4,$S215-4,0)&amp;"")</f>
        <v/>
      </c>
      <c r="F215" s="294" t="str">
        <f ca="1">IF(ISERROR($S215),"",OFFSET('Smelter Reference List'!$E$4,$S215-4,0))</f>
        <v/>
      </c>
      <c r="G215" s="294" t="str">
        <f ca="1">IF(C215=$U$4,"Enter smelter details", IF(ISERROR($S215),"",OFFSET('Smelter Reference List'!$F$4,$S215-4,0)))</f>
        <v/>
      </c>
      <c r="H215" s="295" t="str">
        <f ca="1">IF(ISERROR($S215),"",OFFSET('Smelter Reference List'!$G$4,$S215-4,0))</f>
        <v/>
      </c>
      <c r="I215" s="296" t="str">
        <f ca="1">IF(ISERROR($S215),"",OFFSET('Smelter Reference List'!$H$4,$S215-4,0))</f>
        <v/>
      </c>
      <c r="J215" s="296" t="str">
        <f ca="1">IF(ISERROR($S215),"",OFFSET('Smelter Reference List'!$I$4,$S215-4,0))</f>
        <v/>
      </c>
      <c r="K215" s="298"/>
      <c r="L215" s="298"/>
      <c r="M215" s="298"/>
      <c r="N215" s="298"/>
      <c r="O215" s="298"/>
      <c r="P215" s="298"/>
      <c r="Q215" s="299"/>
      <c r="R215" s="227"/>
      <c r="S215" s="228" t="e">
        <f>IF(C215="",NA(),MATCH($B215&amp;$C215,'Smelter Reference List'!$J:$J,0))</f>
        <v>#N/A</v>
      </c>
      <c r="T215" s="229"/>
      <c r="U215" s="229">
        <f t="shared" ca="1" si="6"/>
        <v>0</v>
      </c>
      <c r="V215" s="229"/>
      <c r="W215" s="229"/>
      <c r="Y215" s="223" t="str">
        <f t="shared" si="7"/>
        <v/>
      </c>
    </row>
    <row r="216" spans="1:25" s="223" customFormat="1" ht="20.25">
      <c r="A216" s="293"/>
      <c r="B216" s="294" t="str">
        <f>IF(LEN(A216)=0,"",INDEX('Smelter Reference List'!$A:$A,MATCH($A216,'Smelter Reference List'!$E:$E,0)))</f>
        <v/>
      </c>
      <c r="C216" s="301" t="str">
        <f>IF(LEN(A216)=0,"",INDEX('Smelter Reference List'!$C:$C,MATCH($A216,'Smelter Reference List'!$E:$E,0)))</f>
        <v/>
      </c>
      <c r="D216" s="294" t="str">
        <f ca="1">IF(ISERROR($S216),"",OFFSET('Smelter Reference List'!$C$4,$S216-4,0)&amp;"")</f>
        <v/>
      </c>
      <c r="E216" s="294" t="str">
        <f ca="1">IF(ISERROR($S216),"",OFFSET('Smelter Reference List'!$D$4,$S216-4,0)&amp;"")</f>
        <v/>
      </c>
      <c r="F216" s="294" t="str">
        <f ca="1">IF(ISERROR($S216),"",OFFSET('Smelter Reference List'!$E$4,$S216-4,0))</f>
        <v/>
      </c>
      <c r="G216" s="294" t="str">
        <f ca="1">IF(C216=$U$4,"Enter smelter details", IF(ISERROR($S216),"",OFFSET('Smelter Reference List'!$F$4,$S216-4,0)))</f>
        <v/>
      </c>
      <c r="H216" s="295" t="str">
        <f ca="1">IF(ISERROR($S216),"",OFFSET('Smelter Reference List'!$G$4,$S216-4,0))</f>
        <v/>
      </c>
      <c r="I216" s="296" t="str">
        <f ca="1">IF(ISERROR($S216),"",OFFSET('Smelter Reference List'!$H$4,$S216-4,0))</f>
        <v/>
      </c>
      <c r="J216" s="296" t="str">
        <f ca="1">IF(ISERROR($S216),"",OFFSET('Smelter Reference List'!$I$4,$S216-4,0))</f>
        <v/>
      </c>
      <c r="K216" s="298"/>
      <c r="L216" s="298"/>
      <c r="M216" s="298"/>
      <c r="N216" s="298"/>
      <c r="O216" s="298"/>
      <c r="P216" s="298"/>
      <c r="Q216" s="299"/>
      <c r="R216" s="227"/>
      <c r="S216" s="228" t="e">
        <f>IF(C216="",NA(),MATCH($B216&amp;$C216,'Smelter Reference List'!$J:$J,0))</f>
        <v>#N/A</v>
      </c>
      <c r="T216" s="229"/>
      <c r="U216" s="229">
        <f t="shared" ca="1" si="6"/>
        <v>0</v>
      </c>
      <c r="V216" s="229"/>
      <c r="W216" s="229"/>
      <c r="Y216" s="223" t="str">
        <f t="shared" si="7"/>
        <v/>
      </c>
    </row>
    <row r="217" spans="1:25" s="223" customFormat="1" ht="20.25">
      <c r="A217" s="293"/>
      <c r="B217" s="294" t="str">
        <f>IF(LEN(A217)=0,"",INDEX('Smelter Reference List'!$A:$A,MATCH($A217,'Smelter Reference List'!$E:$E,0)))</f>
        <v/>
      </c>
      <c r="C217" s="301" t="str">
        <f>IF(LEN(A217)=0,"",INDEX('Smelter Reference List'!$C:$C,MATCH($A217,'Smelter Reference List'!$E:$E,0)))</f>
        <v/>
      </c>
      <c r="D217" s="294" t="str">
        <f ca="1">IF(ISERROR($S217),"",OFFSET('Smelter Reference List'!$C$4,$S217-4,0)&amp;"")</f>
        <v/>
      </c>
      <c r="E217" s="294" t="str">
        <f ca="1">IF(ISERROR($S217),"",OFFSET('Smelter Reference List'!$D$4,$S217-4,0)&amp;"")</f>
        <v/>
      </c>
      <c r="F217" s="294" t="str">
        <f ca="1">IF(ISERROR($S217),"",OFFSET('Smelter Reference List'!$E$4,$S217-4,0))</f>
        <v/>
      </c>
      <c r="G217" s="294" t="str">
        <f ca="1">IF(C217=$U$4,"Enter smelter details", IF(ISERROR($S217),"",OFFSET('Smelter Reference List'!$F$4,$S217-4,0)))</f>
        <v/>
      </c>
      <c r="H217" s="295" t="str">
        <f ca="1">IF(ISERROR($S217),"",OFFSET('Smelter Reference List'!$G$4,$S217-4,0))</f>
        <v/>
      </c>
      <c r="I217" s="296" t="str">
        <f ca="1">IF(ISERROR($S217),"",OFFSET('Smelter Reference List'!$H$4,$S217-4,0))</f>
        <v/>
      </c>
      <c r="J217" s="296" t="str">
        <f ca="1">IF(ISERROR($S217),"",OFFSET('Smelter Reference List'!$I$4,$S217-4,0))</f>
        <v/>
      </c>
      <c r="K217" s="298"/>
      <c r="L217" s="298"/>
      <c r="M217" s="298"/>
      <c r="N217" s="298"/>
      <c r="O217" s="298"/>
      <c r="P217" s="298"/>
      <c r="Q217" s="299"/>
      <c r="R217" s="227"/>
      <c r="S217" s="228" t="e">
        <f>IF(C217="",NA(),MATCH($B217&amp;$C217,'Smelter Reference List'!$J:$J,0))</f>
        <v>#N/A</v>
      </c>
      <c r="T217" s="229"/>
      <c r="U217" s="229">
        <f t="shared" ca="1" si="6"/>
        <v>0</v>
      </c>
      <c r="V217" s="229"/>
      <c r="W217" s="229"/>
      <c r="Y217" s="223" t="str">
        <f t="shared" si="7"/>
        <v/>
      </c>
    </row>
    <row r="218" spans="1:25" s="223" customFormat="1" ht="20.25">
      <c r="A218" s="293"/>
      <c r="B218" s="294" t="str">
        <f>IF(LEN(A218)=0,"",INDEX('Smelter Reference List'!$A:$A,MATCH($A218,'Smelter Reference List'!$E:$E,0)))</f>
        <v/>
      </c>
      <c r="C218" s="301" t="str">
        <f>IF(LEN(A218)=0,"",INDEX('Smelter Reference List'!$C:$C,MATCH($A218,'Smelter Reference List'!$E:$E,0)))</f>
        <v/>
      </c>
      <c r="D218" s="294" t="str">
        <f ca="1">IF(ISERROR($S218),"",OFFSET('Smelter Reference List'!$C$4,$S218-4,0)&amp;"")</f>
        <v/>
      </c>
      <c r="E218" s="294" t="str">
        <f ca="1">IF(ISERROR($S218),"",OFFSET('Smelter Reference List'!$D$4,$S218-4,0)&amp;"")</f>
        <v/>
      </c>
      <c r="F218" s="294" t="str">
        <f ca="1">IF(ISERROR($S218),"",OFFSET('Smelter Reference List'!$E$4,$S218-4,0))</f>
        <v/>
      </c>
      <c r="G218" s="294" t="str">
        <f ca="1">IF(C218=$U$4,"Enter smelter details", IF(ISERROR($S218),"",OFFSET('Smelter Reference List'!$F$4,$S218-4,0)))</f>
        <v/>
      </c>
      <c r="H218" s="295" t="str">
        <f ca="1">IF(ISERROR($S218),"",OFFSET('Smelter Reference List'!$G$4,$S218-4,0))</f>
        <v/>
      </c>
      <c r="I218" s="296" t="str">
        <f ca="1">IF(ISERROR($S218),"",OFFSET('Smelter Reference List'!$H$4,$S218-4,0))</f>
        <v/>
      </c>
      <c r="J218" s="296" t="str">
        <f ca="1">IF(ISERROR($S218),"",OFFSET('Smelter Reference List'!$I$4,$S218-4,0))</f>
        <v/>
      </c>
      <c r="K218" s="298"/>
      <c r="L218" s="298"/>
      <c r="M218" s="298"/>
      <c r="N218" s="298"/>
      <c r="O218" s="298"/>
      <c r="P218" s="298"/>
      <c r="Q218" s="299"/>
      <c r="R218" s="227"/>
      <c r="S218" s="228" t="e">
        <f>IF(C218="",NA(),MATCH($B218&amp;$C218,'Smelter Reference List'!$J:$J,0))</f>
        <v>#N/A</v>
      </c>
      <c r="T218" s="229"/>
      <c r="U218" s="229">
        <f t="shared" ca="1" si="6"/>
        <v>0</v>
      </c>
      <c r="V218" s="229"/>
      <c r="W218" s="229"/>
      <c r="Y218" s="223" t="str">
        <f t="shared" si="7"/>
        <v/>
      </c>
    </row>
    <row r="219" spans="1:25" s="223" customFormat="1" ht="20.25">
      <c r="A219" s="293"/>
      <c r="B219" s="294" t="str">
        <f>IF(LEN(A219)=0,"",INDEX('Smelter Reference List'!$A:$A,MATCH($A219,'Smelter Reference List'!$E:$E,0)))</f>
        <v/>
      </c>
      <c r="C219" s="301" t="str">
        <f>IF(LEN(A219)=0,"",INDEX('Smelter Reference List'!$C:$C,MATCH($A219,'Smelter Reference List'!$E:$E,0)))</f>
        <v/>
      </c>
      <c r="D219" s="294" t="str">
        <f ca="1">IF(ISERROR($S219),"",OFFSET('Smelter Reference List'!$C$4,$S219-4,0)&amp;"")</f>
        <v/>
      </c>
      <c r="E219" s="294" t="str">
        <f ca="1">IF(ISERROR($S219),"",OFFSET('Smelter Reference List'!$D$4,$S219-4,0)&amp;"")</f>
        <v/>
      </c>
      <c r="F219" s="294" t="str">
        <f ca="1">IF(ISERROR($S219),"",OFFSET('Smelter Reference List'!$E$4,$S219-4,0))</f>
        <v/>
      </c>
      <c r="G219" s="294" t="str">
        <f ca="1">IF(C219=$U$4,"Enter smelter details", IF(ISERROR($S219),"",OFFSET('Smelter Reference List'!$F$4,$S219-4,0)))</f>
        <v/>
      </c>
      <c r="H219" s="295" t="str">
        <f ca="1">IF(ISERROR($S219),"",OFFSET('Smelter Reference List'!$G$4,$S219-4,0))</f>
        <v/>
      </c>
      <c r="I219" s="296" t="str">
        <f ca="1">IF(ISERROR($S219),"",OFFSET('Smelter Reference List'!$H$4,$S219-4,0))</f>
        <v/>
      </c>
      <c r="J219" s="296" t="str">
        <f ca="1">IF(ISERROR($S219),"",OFFSET('Smelter Reference List'!$I$4,$S219-4,0))</f>
        <v/>
      </c>
      <c r="K219" s="298"/>
      <c r="L219" s="298"/>
      <c r="M219" s="298"/>
      <c r="N219" s="298"/>
      <c r="O219" s="298"/>
      <c r="P219" s="298"/>
      <c r="Q219" s="299"/>
      <c r="R219" s="227"/>
      <c r="S219" s="228" t="e">
        <f>IF(C219="",NA(),MATCH($B219&amp;$C219,'Smelter Reference List'!$J:$J,0))</f>
        <v>#N/A</v>
      </c>
      <c r="T219" s="229"/>
      <c r="U219" s="229">
        <f t="shared" ca="1" si="6"/>
        <v>0</v>
      </c>
      <c r="V219" s="229"/>
      <c r="W219" s="229"/>
      <c r="Y219" s="223" t="str">
        <f t="shared" si="7"/>
        <v/>
      </c>
    </row>
    <row r="220" spans="1:25" s="223" customFormat="1" ht="20.25">
      <c r="A220" s="293"/>
      <c r="B220" s="294" t="str">
        <f>IF(LEN(A220)=0,"",INDEX('Smelter Reference List'!$A:$A,MATCH($A220,'Smelter Reference List'!$E:$E,0)))</f>
        <v/>
      </c>
      <c r="C220" s="301" t="str">
        <f>IF(LEN(A220)=0,"",INDEX('Smelter Reference List'!$C:$C,MATCH($A220,'Smelter Reference List'!$E:$E,0)))</f>
        <v/>
      </c>
      <c r="D220" s="294" t="str">
        <f ca="1">IF(ISERROR($S220),"",OFFSET('Smelter Reference List'!$C$4,$S220-4,0)&amp;"")</f>
        <v/>
      </c>
      <c r="E220" s="294" t="str">
        <f ca="1">IF(ISERROR($S220),"",OFFSET('Smelter Reference List'!$D$4,$S220-4,0)&amp;"")</f>
        <v/>
      </c>
      <c r="F220" s="294" t="str">
        <f ca="1">IF(ISERROR($S220),"",OFFSET('Smelter Reference List'!$E$4,$S220-4,0))</f>
        <v/>
      </c>
      <c r="G220" s="294" t="str">
        <f ca="1">IF(C220=$U$4,"Enter smelter details", IF(ISERROR($S220),"",OFFSET('Smelter Reference List'!$F$4,$S220-4,0)))</f>
        <v/>
      </c>
      <c r="H220" s="295" t="str">
        <f ca="1">IF(ISERROR($S220),"",OFFSET('Smelter Reference List'!$G$4,$S220-4,0))</f>
        <v/>
      </c>
      <c r="I220" s="296" t="str">
        <f ca="1">IF(ISERROR($S220),"",OFFSET('Smelter Reference List'!$H$4,$S220-4,0))</f>
        <v/>
      </c>
      <c r="J220" s="296" t="str">
        <f ca="1">IF(ISERROR($S220),"",OFFSET('Smelter Reference List'!$I$4,$S220-4,0))</f>
        <v/>
      </c>
      <c r="K220" s="298"/>
      <c r="L220" s="298"/>
      <c r="M220" s="298"/>
      <c r="N220" s="298"/>
      <c r="O220" s="298"/>
      <c r="P220" s="298"/>
      <c r="Q220" s="299"/>
      <c r="R220" s="227"/>
      <c r="S220" s="228" t="e">
        <f>IF(C220="",NA(),MATCH($B220&amp;$C220,'Smelter Reference List'!$J:$J,0))</f>
        <v>#N/A</v>
      </c>
      <c r="T220" s="229"/>
      <c r="U220" s="229">
        <f t="shared" ca="1" si="6"/>
        <v>0</v>
      </c>
      <c r="V220" s="229"/>
      <c r="W220" s="229"/>
      <c r="Y220" s="223" t="str">
        <f t="shared" si="7"/>
        <v/>
      </c>
    </row>
    <row r="221" spans="1:25" s="223" customFormat="1" ht="20.25">
      <c r="A221" s="293"/>
      <c r="B221" s="294" t="str">
        <f>IF(LEN(A221)=0,"",INDEX('Smelter Reference List'!$A:$A,MATCH($A221,'Smelter Reference List'!$E:$E,0)))</f>
        <v/>
      </c>
      <c r="C221" s="301" t="str">
        <f>IF(LEN(A221)=0,"",INDEX('Smelter Reference List'!$C:$C,MATCH($A221,'Smelter Reference List'!$E:$E,0)))</f>
        <v/>
      </c>
      <c r="D221" s="294" t="str">
        <f ca="1">IF(ISERROR($S221),"",OFFSET('Smelter Reference List'!$C$4,$S221-4,0)&amp;"")</f>
        <v/>
      </c>
      <c r="E221" s="294" t="str">
        <f ca="1">IF(ISERROR($S221),"",OFFSET('Smelter Reference List'!$D$4,$S221-4,0)&amp;"")</f>
        <v/>
      </c>
      <c r="F221" s="294" t="str">
        <f ca="1">IF(ISERROR($S221),"",OFFSET('Smelter Reference List'!$E$4,$S221-4,0))</f>
        <v/>
      </c>
      <c r="G221" s="294" t="str">
        <f ca="1">IF(C221=$U$4,"Enter smelter details", IF(ISERROR($S221),"",OFFSET('Smelter Reference List'!$F$4,$S221-4,0)))</f>
        <v/>
      </c>
      <c r="H221" s="295" t="str">
        <f ca="1">IF(ISERROR($S221),"",OFFSET('Smelter Reference List'!$G$4,$S221-4,0))</f>
        <v/>
      </c>
      <c r="I221" s="296" t="str">
        <f ca="1">IF(ISERROR($S221),"",OFFSET('Smelter Reference List'!$H$4,$S221-4,0))</f>
        <v/>
      </c>
      <c r="J221" s="296" t="str">
        <f ca="1">IF(ISERROR($S221),"",OFFSET('Smelter Reference List'!$I$4,$S221-4,0))</f>
        <v/>
      </c>
      <c r="K221" s="298"/>
      <c r="L221" s="298"/>
      <c r="M221" s="298"/>
      <c r="N221" s="298"/>
      <c r="O221" s="298"/>
      <c r="P221" s="298"/>
      <c r="Q221" s="299"/>
      <c r="R221" s="227"/>
      <c r="S221" s="228" t="e">
        <f>IF(C221="",NA(),MATCH($B221&amp;$C221,'Smelter Reference List'!$J:$J,0))</f>
        <v>#N/A</v>
      </c>
      <c r="T221" s="229"/>
      <c r="U221" s="229">
        <f t="shared" ca="1" si="6"/>
        <v>0</v>
      </c>
      <c r="V221" s="229"/>
      <c r="W221" s="229"/>
      <c r="Y221" s="223" t="str">
        <f t="shared" si="7"/>
        <v/>
      </c>
    </row>
    <row r="222" spans="1:25" s="223" customFormat="1" ht="20.25">
      <c r="A222" s="293"/>
      <c r="B222" s="294" t="str">
        <f>IF(LEN(A222)=0,"",INDEX('Smelter Reference List'!$A:$A,MATCH($A222,'Smelter Reference List'!$E:$E,0)))</f>
        <v/>
      </c>
      <c r="C222" s="301" t="str">
        <f>IF(LEN(A222)=0,"",INDEX('Smelter Reference List'!$C:$C,MATCH($A222,'Smelter Reference List'!$E:$E,0)))</f>
        <v/>
      </c>
      <c r="D222" s="294" t="str">
        <f ca="1">IF(ISERROR($S222),"",OFFSET('Smelter Reference List'!$C$4,$S222-4,0)&amp;"")</f>
        <v/>
      </c>
      <c r="E222" s="294" t="str">
        <f ca="1">IF(ISERROR($S222),"",OFFSET('Smelter Reference List'!$D$4,$S222-4,0)&amp;"")</f>
        <v/>
      </c>
      <c r="F222" s="294" t="str">
        <f ca="1">IF(ISERROR($S222),"",OFFSET('Smelter Reference List'!$E$4,$S222-4,0))</f>
        <v/>
      </c>
      <c r="G222" s="294" t="str">
        <f ca="1">IF(C222=$U$4,"Enter smelter details", IF(ISERROR($S222),"",OFFSET('Smelter Reference List'!$F$4,$S222-4,0)))</f>
        <v/>
      </c>
      <c r="H222" s="295" t="str">
        <f ca="1">IF(ISERROR($S222),"",OFFSET('Smelter Reference List'!$G$4,$S222-4,0))</f>
        <v/>
      </c>
      <c r="I222" s="296" t="str">
        <f ca="1">IF(ISERROR($S222),"",OFFSET('Smelter Reference List'!$H$4,$S222-4,0))</f>
        <v/>
      </c>
      <c r="J222" s="296" t="str">
        <f ca="1">IF(ISERROR($S222),"",OFFSET('Smelter Reference List'!$I$4,$S222-4,0))</f>
        <v/>
      </c>
      <c r="K222" s="298"/>
      <c r="L222" s="298"/>
      <c r="M222" s="298"/>
      <c r="N222" s="298"/>
      <c r="O222" s="298"/>
      <c r="P222" s="298"/>
      <c r="Q222" s="299"/>
      <c r="R222" s="227"/>
      <c r="S222" s="228" t="e">
        <f>IF(C222="",NA(),MATCH($B222&amp;$C222,'Smelter Reference List'!$J:$J,0))</f>
        <v>#N/A</v>
      </c>
      <c r="T222" s="229"/>
      <c r="U222" s="229">
        <f t="shared" ca="1" si="6"/>
        <v>0</v>
      </c>
      <c r="V222" s="229"/>
      <c r="W222" s="229"/>
      <c r="Y222" s="223" t="str">
        <f t="shared" si="7"/>
        <v/>
      </c>
    </row>
    <row r="223" spans="1:25" s="223" customFormat="1" ht="20.25">
      <c r="A223" s="293"/>
      <c r="B223" s="294" t="str">
        <f>IF(LEN(A223)=0,"",INDEX('Smelter Reference List'!$A:$A,MATCH($A223,'Smelter Reference List'!$E:$E,0)))</f>
        <v/>
      </c>
      <c r="C223" s="301" t="str">
        <f>IF(LEN(A223)=0,"",INDEX('Smelter Reference List'!$C:$C,MATCH($A223,'Smelter Reference List'!$E:$E,0)))</f>
        <v/>
      </c>
      <c r="D223" s="294" t="str">
        <f ca="1">IF(ISERROR($S223),"",OFFSET('Smelter Reference List'!$C$4,$S223-4,0)&amp;"")</f>
        <v/>
      </c>
      <c r="E223" s="294" t="str">
        <f ca="1">IF(ISERROR($S223),"",OFFSET('Smelter Reference List'!$D$4,$S223-4,0)&amp;"")</f>
        <v/>
      </c>
      <c r="F223" s="294" t="str">
        <f ca="1">IF(ISERROR($S223),"",OFFSET('Smelter Reference List'!$E$4,$S223-4,0))</f>
        <v/>
      </c>
      <c r="G223" s="294" t="str">
        <f ca="1">IF(C223=$U$4,"Enter smelter details", IF(ISERROR($S223),"",OFFSET('Smelter Reference List'!$F$4,$S223-4,0)))</f>
        <v/>
      </c>
      <c r="H223" s="295" t="str">
        <f ca="1">IF(ISERROR($S223),"",OFFSET('Smelter Reference List'!$G$4,$S223-4,0))</f>
        <v/>
      </c>
      <c r="I223" s="296" t="str">
        <f ca="1">IF(ISERROR($S223),"",OFFSET('Smelter Reference List'!$H$4,$S223-4,0))</f>
        <v/>
      </c>
      <c r="J223" s="296" t="str">
        <f ca="1">IF(ISERROR($S223),"",OFFSET('Smelter Reference List'!$I$4,$S223-4,0))</f>
        <v/>
      </c>
      <c r="K223" s="298"/>
      <c r="L223" s="298"/>
      <c r="M223" s="298"/>
      <c r="N223" s="298"/>
      <c r="O223" s="298"/>
      <c r="P223" s="298"/>
      <c r="Q223" s="299"/>
      <c r="R223" s="227"/>
      <c r="S223" s="228" t="e">
        <f>IF(C223="",NA(),MATCH($B223&amp;$C223,'Smelter Reference List'!$J:$J,0))</f>
        <v>#N/A</v>
      </c>
      <c r="T223" s="229"/>
      <c r="U223" s="229">
        <f t="shared" ca="1" si="6"/>
        <v>0</v>
      </c>
      <c r="V223" s="229"/>
      <c r="W223" s="229"/>
      <c r="Y223" s="223" t="str">
        <f t="shared" si="7"/>
        <v/>
      </c>
    </row>
    <row r="224" spans="1:25" s="223" customFormat="1" ht="20.25">
      <c r="A224" s="293"/>
      <c r="B224" s="294" t="str">
        <f>IF(LEN(A224)=0,"",INDEX('Smelter Reference List'!$A:$A,MATCH($A224,'Smelter Reference List'!$E:$E,0)))</f>
        <v/>
      </c>
      <c r="C224" s="301" t="str">
        <f>IF(LEN(A224)=0,"",INDEX('Smelter Reference List'!$C:$C,MATCH($A224,'Smelter Reference List'!$E:$E,0)))</f>
        <v/>
      </c>
      <c r="D224" s="294" t="str">
        <f ca="1">IF(ISERROR($S224),"",OFFSET('Smelter Reference List'!$C$4,$S224-4,0)&amp;"")</f>
        <v/>
      </c>
      <c r="E224" s="294" t="str">
        <f ca="1">IF(ISERROR($S224),"",OFFSET('Smelter Reference List'!$D$4,$S224-4,0)&amp;"")</f>
        <v/>
      </c>
      <c r="F224" s="294" t="str">
        <f ca="1">IF(ISERROR($S224),"",OFFSET('Smelter Reference List'!$E$4,$S224-4,0))</f>
        <v/>
      </c>
      <c r="G224" s="294" t="str">
        <f ca="1">IF(C224=$U$4,"Enter smelter details", IF(ISERROR($S224),"",OFFSET('Smelter Reference List'!$F$4,$S224-4,0)))</f>
        <v/>
      </c>
      <c r="H224" s="295" t="str">
        <f ca="1">IF(ISERROR($S224),"",OFFSET('Smelter Reference List'!$G$4,$S224-4,0))</f>
        <v/>
      </c>
      <c r="I224" s="296" t="str">
        <f ca="1">IF(ISERROR($S224),"",OFFSET('Smelter Reference List'!$H$4,$S224-4,0))</f>
        <v/>
      </c>
      <c r="J224" s="296" t="str">
        <f ca="1">IF(ISERROR($S224),"",OFFSET('Smelter Reference List'!$I$4,$S224-4,0))</f>
        <v/>
      </c>
      <c r="K224" s="298"/>
      <c r="L224" s="298"/>
      <c r="M224" s="298"/>
      <c r="N224" s="298"/>
      <c r="O224" s="298"/>
      <c r="P224" s="298"/>
      <c r="Q224" s="299"/>
      <c r="R224" s="227"/>
      <c r="S224" s="228" t="e">
        <f>IF(C224="",NA(),MATCH($B224&amp;$C224,'Smelter Reference List'!$J:$J,0))</f>
        <v>#N/A</v>
      </c>
      <c r="T224" s="229"/>
      <c r="U224" s="229">
        <f t="shared" ca="1" si="6"/>
        <v>0</v>
      </c>
      <c r="V224" s="229"/>
      <c r="W224" s="229"/>
      <c r="Y224" s="223" t="str">
        <f t="shared" si="7"/>
        <v/>
      </c>
    </row>
    <row r="225" spans="1:25" s="223" customFormat="1" ht="20.25">
      <c r="A225" s="293"/>
      <c r="B225" s="294" t="str">
        <f>IF(LEN(A225)=0,"",INDEX('Smelter Reference List'!$A:$A,MATCH($A225,'Smelter Reference List'!$E:$E,0)))</f>
        <v/>
      </c>
      <c r="C225" s="301" t="str">
        <f>IF(LEN(A225)=0,"",INDEX('Smelter Reference List'!$C:$C,MATCH($A225,'Smelter Reference List'!$E:$E,0)))</f>
        <v/>
      </c>
      <c r="D225" s="294" t="str">
        <f ca="1">IF(ISERROR($S225),"",OFFSET('Smelter Reference List'!$C$4,$S225-4,0)&amp;"")</f>
        <v/>
      </c>
      <c r="E225" s="294" t="str">
        <f ca="1">IF(ISERROR($S225),"",OFFSET('Smelter Reference List'!$D$4,$S225-4,0)&amp;"")</f>
        <v/>
      </c>
      <c r="F225" s="294" t="str">
        <f ca="1">IF(ISERROR($S225),"",OFFSET('Smelter Reference List'!$E$4,$S225-4,0))</f>
        <v/>
      </c>
      <c r="G225" s="294" t="str">
        <f ca="1">IF(C225=$U$4,"Enter smelter details", IF(ISERROR($S225),"",OFFSET('Smelter Reference List'!$F$4,$S225-4,0)))</f>
        <v/>
      </c>
      <c r="H225" s="295" t="str">
        <f ca="1">IF(ISERROR($S225),"",OFFSET('Smelter Reference List'!$G$4,$S225-4,0))</f>
        <v/>
      </c>
      <c r="I225" s="296" t="str">
        <f ca="1">IF(ISERROR($S225),"",OFFSET('Smelter Reference List'!$H$4,$S225-4,0))</f>
        <v/>
      </c>
      <c r="J225" s="296" t="str">
        <f ca="1">IF(ISERROR($S225),"",OFFSET('Smelter Reference List'!$I$4,$S225-4,0))</f>
        <v/>
      </c>
      <c r="K225" s="298"/>
      <c r="L225" s="298"/>
      <c r="M225" s="298"/>
      <c r="N225" s="298"/>
      <c r="O225" s="298"/>
      <c r="P225" s="298"/>
      <c r="Q225" s="299"/>
      <c r="R225" s="227"/>
      <c r="S225" s="228" t="e">
        <f>IF(C225="",NA(),MATCH($B225&amp;$C225,'Smelter Reference List'!$J:$J,0))</f>
        <v>#N/A</v>
      </c>
      <c r="T225" s="229"/>
      <c r="U225" s="229">
        <f t="shared" ca="1" si="6"/>
        <v>0</v>
      </c>
      <c r="V225" s="229"/>
      <c r="W225" s="229"/>
      <c r="Y225" s="223" t="str">
        <f t="shared" si="7"/>
        <v/>
      </c>
    </row>
    <row r="226" spans="1:25" s="223" customFormat="1" ht="20.25">
      <c r="A226" s="293"/>
      <c r="B226" s="294" t="str">
        <f>IF(LEN(A226)=0,"",INDEX('Smelter Reference List'!$A:$A,MATCH($A226,'Smelter Reference List'!$E:$E,0)))</f>
        <v/>
      </c>
      <c r="C226" s="301" t="str">
        <f>IF(LEN(A226)=0,"",INDEX('Smelter Reference List'!$C:$C,MATCH($A226,'Smelter Reference List'!$E:$E,0)))</f>
        <v/>
      </c>
      <c r="D226" s="294" t="str">
        <f ca="1">IF(ISERROR($S226),"",OFFSET('Smelter Reference List'!$C$4,$S226-4,0)&amp;"")</f>
        <v/>
      </c>
      <c r="E226" s="294" t="str">
        <f ca="1">IF(ISERROR($S226),"",OFFSET('Smelter Reference List'!$D$4,$S226-4,0)&amp;"")</f>
        <v/>
      </c>
      <c r="F226" s="294" t="str">
        <f ca="1">IF(ISERROR($S226),"",OFFSET('Smelter Reference List'!$E$4,$S226-4,0))</f>
        <v/>
      </c>
      <c r="G226" s="294" t="str">
        <f ca="1">IF(C226=$U$4,"Enter smelter details", IF(ISERROR($S226),"",OFFSET('Smelter Reference List'!$F$4,$S226-4,0)))</f>
        <v/>
      </c>
      <c r="H226" s="295" t="str">
        <f ca="1">IF(ISERROR($S226),"",OFFSET('Smelter Reference List'!$G$4,$S226-4,0))</f>
        <v/>
      </c>
      <c r="I226" s="296" t="str">
        <f ca="1">IF(ISERROR($S226),"",OFFSET('Smelter Reference List'!$H$4,$S226-4,0))</f>
        <v/>
      </c>
      <c r="J226" s="296" t="str">
        <f ca="1">IF(ISERROR($S226),"",OFFSET('Smelter Reference List'!$I$4,$S226-4,0))</f>
        <v/>
      </c>
      <c r="K226" s="298"/>
      <c r="L226" s="298"/>
      <c r="M226" s="298"/>
      <c r="N226" s="298"/>
      <c r="O226" s="298"/>
      <c r="P226" s="298"/>
      <c r="Q226" s="299"/>
      <c r="R226" s="227"/>
      <c r="S226" s="228" t="e">
        <f>IF(C226="",NA(),MATCH($B226&amp;$C226,'Smelter Reference List'!$J:$J,0))</f>
        <v>#N/A</v>
      </c>
      <c r="T226" s="229"/>
      <c r="U226" s="229">
        <f t="shared" ca="1" si="6"/>
        <v>0</v>
      </c>
      <c r="V226" s="229"/>
      <c r="W226" s="229"/>
      <c r="Y226" s="223" t="str">
        <f t="shared" si="7"/>
        <v/>
      </c>
    </row>
    <row r="227" spans="1:25" s="223" customFormat="1" ht="20.25">
      <c r="A227" s="293"/>
      <c r="B227" s="294" t="str">
        <f>IF(LEN(A227)=0,"",INDEX('Smelter Reference List'!$A:$A,MATCH($A227,'Smelter Reference List'!$E:$E,0)))</f>
        <v/>
      </c>
      <c r="C227" s="301" t="str">
        <f>IF(LEN(A227)=0,"",INDEX('Smelter Reference List'!$C:$C,MATCH($A227,'Smelter Reference List'!$E:$E,0)))</f>
        <v/>
      </c>
      <c r="D227" s="294" t="str">
        <f ca="1">IF(ISERROR($S227),"",OFFSET('Smelter Reference List'!$C$4,$S227-4,0)&amp;"")</f>
        <v/>
      </c>
      <c r="E227" s="294" t="str">
        <f ca="1">IF(ISERROR($S227),"",OFFSET('Smelter Reference List'!$D$4,$S227-4,0)&amp;"")</f>
        <v/>
      </c>
      <c r="F227" s="294" t="str">
        <f ca="1">IF(ISERROR($S227),"",OFFSET('Smelter Reference List'!$E$4,$S227-4,0))</f>
        <v/>
      </c>
      <c r="G227" s="294" t="str">
        <f ca="1">IF(C227=$U$4,"Enter smelter details", IF(ISERROR($S227),"",OFFSET('Smelter Reference List'!$F$4,$S227-4,0)))</f>
        <v/>
      </c>
      <c r="H227" s="295" t="str">
        <f ca="1">IF(ISERROR($S227),"",OFFSET('Smelter Reference List'!$G$4,$S227-4,0))</f>
        <v/>
      </c>
      <c r="I227" s="296" t="str">
        <f ca="1">IF(ISERROR($S227),"",OFFSET('Smelter Reference List'!$H$4,$S227-4,0))</f>
        <v/>
      </c>
      <c r="J227" s="296" t="str">
        <f ca="1">IF(ISERROR($S227),"",OFFSET('Smelter Reference List'!$I$4,$S227-4,0))</f>
        <v/>
      </c>
      <c r="K227" s="298"/>
      <c r="L227" s="298"/>
      <c r="M227" s="298"/>
      <c r="N227" s="298"/>
      <c r="O227" s="298"/>
      <c r="P227" s="298"/>
      <c r="Q227" s="299"/>
      <c r="R227" s="227"/>
      <c r="S227" s="228" t="e">
        <f>IF(C227="",NA(),MATCH($B227&amp;$C227,'Smelter Reference List'!$J:$J,0))</f>
        <v>#N/A</v>
      </c>
      <c r="T227" s="229"/>
      <c r="U227" s="229">
        <f t="shared" ca="1" si="6"/>
        <v>0</v>
      </c>
      <c r="V227" s="229"/>
      <c r="W227" s="229"/>
      <c r="Y227" s="223" t="str">
        <f t="shared" si="7"/>
        <v/>
      </c>
    </row>
    <row r="228" spans="1:25" s="223" customFormat="1" ht="20.25">
      <c r="A228" s="293"/>
      <c r="B228" s="294" t="str">
        <f>IF(LEN(A228)=0,"",INDEX('Smelter Reference List'!$A:$A,MATCH($A228,'Smelter Reference List'!$E:$E,0)))</f>
        <v/>
      </c>
      <c r="C228" s="301" t="str">
        <f>IF(LEN(A228)=0,"",INDEX('Smelter Reference List'!$C:$C,MATCH($A228,'Smelter Reference List'!$E:$E,0)))</f>
        <v/>
      </c>
      <c r="D228" s="294" t="str">
        <f ca="1">IF(ISERROR($S228),"",OFFSET('Smelter Reference List'!$C$4,$S228-4,0)&amp;"")</f>
        <v/>
      </c>
      <c r="E228" s="294" t="str">
        <f ca="1">IF(ISERROR($S228),"",OFFSET('Smelter Reference List'!$D$4,$S228-4,0)&amp;"")</f>
        <v/>
      </c>
      <c r="F228" s="294" t="str">
        <f ca="1">IF(ISERROR($S228),"",OFFSET('Smelter Reference List'!$E$4,$S228-4,0))</f>
        <v/>
      </c>
      <c r="G228" s="294" t="str">
        <f ca="1">IF(C228=$U$4,"Enter smelter details", IF(ISERROR($S228),"",OFFSET('Smelter Reference List'!$F$4,$S228-4,0)))</f>
        <v/>
      </c>
      <c r="H228" s="295" t="str">
        <f ca="1">IF(ISERROR($S228),"",OFFSET('Smelter Reference List'!$G$4,$S228-4,0))</f>
        <v/>
      </c>
      <c r="I228" s="296" t="str">
        <f ca="1">IF(ISERROR($S228),"",OFFSET('Smelter Reference List'!$H$4,$S228-4,0))</f>
        <v/>
      </c>
      <c r="J228" s="296" t="str">
        <f ca="1">IF(ISERROR($S228),"",OFFSET('Smelter Reference List'!$I$4,$S228-4,0))</f>
        <v/>
      </c>
      <c r="K228" s="298"/>
      <c r="L228" s="298"/>
      <c r="M228" s="298"/>
      <c r="N228" s="298"/>
      <c r="O228" s="298"/>
      <c r="P228" s="298"/>
      <c r="Q228" s="299"/>
      <c r="R228" s="227"/>
      <c r="S228" s="228" t="e">
        <f>IF(C228="",NA(),MATCH($B228&amp;$C228,'Smelter Reference List'!$J:$J,0))</f>
        <v>#N/A</v>
      </c>
      <c r="T228" s="229"/>
      <c r="U228" s="229">
        <f t="shared" ca="1" si="6"/>
        <v>0</v>
      </c>
      <c r="V228" s="229"/>
      <c r="W228" s="229"/>
      <c r="Y228" s="223" t="str">
        <f t="shared" si="7"/>
        <v/>
      </c>
    </row>
    <row r="229" spans="1:25" s="223" customFormat="1" ht="20.25">
      <c r="A229" s="293"/>
      <c r="B229" s="294" t="str">
        <f>IF(LEN(A229)=0,"",INDEX('Smelter Reference List'!$A:$A,MATCH($A229,'Smelter Reference List'!$E:$E,0)))</f>
        <v/>
      </c>
      <c r="C229" s="301" t="str">
        <f>IF(LEN(A229)=0,"",INDEX('Smelter Reference List'!$C:$C,MATCH($A229,'Smelter Reference List'!$E:$E,0)))</f>
        <v/>
      </c>
      <c r="D229" s="294" t="str">
        <f ca="1">IF(ISERROR($S229),"",OFFSET('Smelter Reference List'!$C$4,$S229-4,0)&amp;"")</f>
        <v/>
      </c>
      <c r="E229" s="294" t="str">
        <f ca="1">IF(ISERROR($S229),"",OFFSET('Smelter Reference List'!$D$4,$S229-4,0)&amp;"")</f>
        <v/>
      </c>
      <c r="F229" s="294" t="str">
        <f ca="1">IF(ISERROR($S229),"",OFFSET('Smelter Reference List'!$E$4,$S229-4,0))</f>
        <v/>
      </c>
      <c r="G229" s="294" t="str">
        <f ca="1">IF(C229=$U$4,"Enter smelter details", IF(ISERROR($S229),"",OFFSET('Smelter Reference List'!$F$4,$S229-4,0)))</f>
        <v/>
      </c>
      <c r="H229" s="295" t="str">
        <f ca="1">IF(ISERROR($S229),"",OFFSET('Smelter Reference List'!$G$4,$S229-4,0))</f>
        <v/>
      </c>
      <c r="I229" s="296" t="str">
        <f ca="1">IF(ISERROR($S229),"",OFFSET('Smelter Reference List'!$H$4,$S229-4,0))</f>
        <v/>
      </c>
      <c r="J229" s="296" t="str">
        <f ca="1">IF(ISERROR($S229),"",OFFSET('Smelter Reference List'!$I$4,$S229-4,0))</f>
        <v/>
      </c>
      <c r="K229" s="298"/>
      <c r="L229" s="298"/>
      <c r="M229" s="298"/>
      <c r="N229" s="298"/>
      <c r="O229" s="298"/>
      <c r="P229" s="298"/>
      <c r="Q229" s="299"/>
      <c r="R229" s="227"/>
      <c r="S229" s="228" t="e">
        <f>IF(C229="",NA(),MATCH($B229&amp;$C229,'Smelter Reference List'!$J:$J,0))</f>
        <v>#N/A</v>
      </c>
      <c r="T229" s="229"/>
      <c r="U229" s="229">
        <f t="shared" ca="1" si="6"/>
        <v>0</v>
      </c>
      <c r="V229" s="229"/>
      <c r="W229" s="229"/>
      <c r="Y229" s="223" t="str">
        <f t="shared" si="7"/>
        <v/>
      </c>
    </row>
    <row r="230" spans="1:25" s="223" customFormat="1" ht="20.25">
      <c r="A230" s="293"/>
      <c r="B230" s="294" t="str">
        <f>IF(LEN(A230)=0,"",INDEX('Smelter Reference List'!$A:$A,MATCH($A230,'Smelter Reference List'!$E:$E,0)))</f>
        <v/>
      </c>
      <c r="C230" s="301" t="str">
        <f>IF(LEN(A230)=0,"",INDEX('Smelter Reference List'!$C:$C,MATCH($A230,'Smelter Reference List'!$E:$E,0)))</f>
        <v/>
      </c>
      <c r="D230" s="294" t="str">
        <f ca="1">IF(ISERROR($S230),"",OFFSET('Smelter Reference List'!$C$4,$S230-4,0)&amp;"")</f>
        <v/>
      </c>
      <c r="E230" s="294" t="str">
        <f ca="1">IF(ISERROR($S230),"",OFFSET('Smelter Reference List'!$D$4,$S230-4,0)&amp;"")</f>
        <v/>
      </c>
      <c r="F230" s="294" t="str">
        <f ca="1">IF(ISERROR($S230),"",OFFSET('Smelter Reference List'!$E$4,$S230-4,0))</f>
        <v/>
      </c>
      <c r="G230" s="294" t="str">
        <f ca="1">IF(C230=$U$4,"Enter smelter details", IF(ISERROR($S230),"",OFFSET('Smelter Reference List'!$F$4,$S230-4,0)))</f>
        <v/>
      </c>
      <c r="H230" s="295" t="str">
        <f ca="1">IF(ISERROR($S230),"",OFFSET('Smelter Reference List'!$G$4,$S230-4,0))</f>
        <v/>
      </c>
      <c r="I230" s="296" t="str">
        <f ca="1">IF(ISERROR($S230),"",OFFSET('Smelter Reference List'!$H$4,$S230-4,0))</f>
        <v/>
      </c>
      <c r="J230" s="296" t="str">
        <f ca="1">IF(ISERROR($S230),"",OFFSET('Smelter Reference List'!$I$4,$S230-4,0))</f>
        <v/>
      </c>
      <c r="K230" s="298"/>
      <c r="L230" s="298"/>
      <c r="M230" s="298"/>
      <c r="N230" s="298"/>
      <c r="O230" s="298"/>
      <c r="P230" s="298"/>
      <c r="Q230" s="299"/>
      <c r="R230" s="227"/>
      <c r="S230" s="228" t="e">
        <f>IF(C230="",NA(),MATCH($B230&amp;$C230,'Smelter Reference List'!$J:$J,0))</f>
        <v>#N/A</v>
      </c>
      <c r="T230" s="229"/>
      <c r="U230" s="229">
        <f t="shared" ca="1" si="6"/>
        <v>0</v>
      </c>
      <c r="V230" s="229"/>
      <c r="W230" s="229"/>
      <c r="Y230" s="223" t="str">
        <f t="shared" si="7"/>
        <v/>
      </c>
    </row>
    <row r="231" spans="1:25" s="223" customFormat="1" ht="20.25">
      <c r="A231" s="293"/>
      <c r="B231" s="294" t="str">
        <f>IF(LEN(A231)=0,"",INDEX('Smelter Reference List'!$A:$A,MATCH($A231,'Smelter Reference List'!$E:$E,0)))</f>
        <v/>
      </c>
      <c r="C231" s="301" t="str">
        <f>IF(LEN(A231)=0,"",INDEX('Smelter Reference List'!$C:$C,MATCH($A231,'Smelter Reference List'!$E:$E,0)))</f>
        <v/>
      </c>
      <c r="D231" s="294" t="str">
        <f ca="1">IF(ISERROR($S231),"",OFFSET('Smelter Reference List'!$C$4,$S231-4,0)&amp;"")</f>
        <v/>
      </c>
      <c r="E231" s="294" t="str">
        <f ca="1">IF(ISERROR($S231),"",OFFSET('Smelter Reference List'!$D$4,$S231-4,0)&amp;"")</f>
        <v/>
      </c>
      <c r="F231" s="294" t="str">
        <f ca="1">IF(ISERROR($S231),"",OFFSET('Smelter Reference List'!$E$4,$S231-4,0))</f>
        <v/>
      </c>
      <c r="G231" s="294" t="str">
        <f ca="1">IF(C231=$U$4,"Enter smelter details", IF(ISERROR($S231),"",OFFSET('Smelter Reference List'!$F$4,$S231-4,0)))</f>
        <v/>
      </c>
      <c r="H231" s="295" t="str">
        <f ca="1">IF(ISERROR($S231),"",OFFSET('Smelter Reference List'!$G$4,$S231-4,0))</f>
        <v/>
      </c>
      <c r="I231" s="296" t="str">
        <f ca="1">IF(ISERROR($S231),"",OFFSET('Smelter Reference List'!$H$4,$S231-4,0))</f>
        <v/>
      </c>
      <c r="J231" s="296" t="str">
        <f ca="1">IF(ISERROR($S231),"",OFFSET('Smelter Reference List'!$I$4,$S231-4,0))</f>
        <v/>
      </c>
      <c r="K231" s="298"/>
      <c r="L231" s="298"/>
      <c r="M231" s="298"/>
      <c r="N231" s="298"/>
      <c r="O231" s="298"/>
      <c r="P231" s="298"/>
      <c r="Q231" s="299"/>
      <c r="R231" s="227"/>
      <c r="S231" s="228" t="e">
        <f>IF(C231="",NA(),MATCH($B231&amp;$C231,'Smelter Reference List'!$J:$J,0))</f>
        <v>#N/A</v>
      </c>
      <c r="T231" s="229"/>
      <c r="U231" s="229">
        <f t="shared" ca="1" si="6"/>
        <v>0</v>
      </c>
      <c r="V231" s="229"/>
      <c r="W231" s="229"/>
      <c r="Y231" s="223" t="str">
        <f t="shared" si="7"/>
        <v/>
      </c>
    </row>
    <row r="232" spans="1:25" s="223" customFormat="1" ht="20.25">
      <c r="A232" s="293"/>
      <c r="B232" s="294" t="str">
        <f>IF(LEN(A232)=0,"",INDEX('Smelter Reference List'!$A:$A,MATCH($A232,'Smelter Reference List'!$E:$E,0)))</f>
        <v/>
      </c>
      <c r="C232" s="301" t="str">
        <f>IF(LEN(A232)=0,"",INDEX('Smelter Reference List'!$C:$C,MATCH($A232,'Smelter Reference List'!$E:$E,0)))</f>
        <v/>
      </c>
      <c r="D232" s="294" t="str">
        <f ca="1">IF(ISERROR($S232),"",OFFSET('Smelter Reference List'!$C$4,$S232-4,0)&amp;"")</f>
        <v/>
      </c>
      <c r="E232" s="294" t="str">
        <f ca="1">IF(ISERROR($S232),"",OFFSET('Smelter Reference List'!$D$4,$S232-4,0)&amp;"")</f>
        <v/>
      </c>
      <c r="F232" s="294" t="str">
        <f ca="1">IF(ISERROR($S232),"",OFFSET('Smelter Reference List'!$E$4,$S232-4,0))</f>
        <v/>
      </c>
      <c r="G232" s="294" t="str">
        <f ca="1">IF(C232=$U$4,"Enter smelter details", IF(ISERROR($S232),"",OFFSET('Smelter Reference List'!$F$4,$S232-4,0)))</f>
        <v/>
      </c>
      <c r="H232" s="295" t="str">
        <f ca="1">IF(ISERROR($S232),"",OFFSET('Smelter Reference List'!$G$4,$S232-4,0))</f>
        <v/>
      </c>
      <c r="I232" s="296" t="str">
        <f ca="1">IF(ISERROR($S232),"",OFFSET('Smelter Reference List'!$H$4,$S232-4,0))</f>
        <v/>
      </c>
      <c r="J232" s="296" t="str">
        <f ca="1">IF(ISERROR($S232),"",OFFSET('Smelter Reference List'!$I$4,$S232-4,0))</f>
        <v/>
      </c>
      <c r="K232" s="298"/>
      <c r="L232" s="298"/>
      <c r="M232" s="298"/>
      <c r="N232" s="298"/>
      <c r="O232" s="298"/>
      <c r="P232" s="298"/>
      <c r="Q232" s="299"/>
      <c r="R232" s="227"/>
      <c r="S232" s="228" t="e">
        <f>IF(C232="",NA(),MATCH($B232&amp;$C232,'Smelter Reference List'!$J:$J,0))</f>
        <v>#N/A</v>
      </c>
      <c r="T232" s="229"/>
      <c r="U232" s="229">
        <f t="shared" ca="1" si="6"/>
        <v>0</v>
      </c>
      <c r="V232" s="229"/>
      <c r="W232" s="229"/>
      <c r="Y232" s="223" t="str">
        <f t="shared" si="7"/>
        <v/>
      </c>
    </row>
    <row r="233" spans="1:25" s="223" customFormat="1" ht="20.25">
      <c r="A233" s="293"/>
      <c r="B233" s="294" t="str">
        <f>IF(LEN(A233)=0,"",INDEX('Smelter Reference List'!$A:$A,MATCH($A233,'Smelter Reference List'!$E:$E,0)))</f>
        <v/>
      </c>
      <c r="C233" s="301" t="str">
        <f>IF(LEN(A233)=0,"",INDEX('Smelter Reference List'!$C:$C,MATCH($A233,'Smelter Reference List'!$E:$E,0)))</f>
        <v/>
      </c>
      <c r="D233" s="294" t="str">
        <f ca="1">IF(ISERROR($S233),"",OFFSET('Smelter Reference List'!$C$4,$S233-4,0)&amp;"")</f>
        <v/>
      </c>
      <c r="E233" s="294" t="str">
        <f ca="1">IF(ISERROR($S233),"",OFFSET('Smelter Reference List'!$D$4,$S233-4,0)&amp;"")</f>
        <v/>
      </c>
      <c r="F233" s="294" t="str">
        <f ca="1">IF(ISERROR($S233),"",OFFSET('Smelter Reference List'!$E$4,$S233-4,0))</f>
        <v/>
      </c>
      <c r="G233" s="294" t="str">
        <f ca="1">IF(C233=$U$4,"Enter smelter details", IF(ISERROR($S233),"",OFFSET('Smelter Reference List'!$F$4,$S233-4,0)))</f>
        <v/>
      </c>
      <c r="H233" s="295" t="str">
        <f ca="1">IF(ISERROR($S233),"",OFFSET('Smelter Reference List'!$G$4,$S233-4,0))</f>
        <v/>
      </c>
      <c r="I233" s="296" t="str">
        <f ca="1">IF(ISERROR($S233),"",OFFSET('Smelter Reference List'!$H$4,$S233-4,0))</f>
        <v/>
      </c>
      <c r="J233" s="296" t="str">
        <f ca="1">IF(ISERROR($S233),"",OFFSET('Smelter Reference List'!$I$4,$S233-4,0))</f>
        <v/>
      </c>
      <c r="K233" s="298"/>
      <c r="L233" s="298"/>
      <c r="M233" s="298"/>
      <c r="N233" s="298"/>
      <c r="O233" s="298"/>
      <c r="P233" s="298"/>
      <c r="Q233" s="299"/>
      <c r="R233" s="227"/>
      <c r="S233" s="228" t="e">
        <f>IF(C233="",NA(),MATCH($B233&amp;$C233,'Smelter Reference List'!$J:$J,0))</f>
        <v>#N/A</v>
      </c>
      <c r="T233" s="229"/>
      <c r="U233" s="229">
        <f t="shared" ca="1" si="6"/>
        <v>0</v>
      </c>
      <c r="V233" s="229"/>
      <c r="W233" s="229"/>
      <c r="Y233" s="223" t="str">
        <f t="shared" si="7"/>
        <v/>
      </c>
    </row>
    <row r="234" spans="1:25" s="223" customFormat="1" ht="20.25">
      <c r="A234" s="293"/>
      <c r="B234" s="294" t="str">
        <f>IF(LEN(A234)=0,"",INDEX('Smelter Reference List'!$A:$A,MATCH($A234,'Smelter Reference List'!$E:$E,0)))</f>
        <v/>
      </c>
      <c r="C234" s="301" t="str">
        <f>IF(LEN(A234)=0,"",INDEX('Smelter Reference List'!$C:$C,MATCH($A234,'Smelter Reference List'!$E:$E,0)))</f>
        <v/>
      </c>
      <c r="D234" s="294" t="str">
        <f ca="1">IF(ISERROR($S234),"",OFFSET('Smelter Reference List'!$C$4,$S234-4,0)&amp;"")</f>
        <v/>
      </c>
      <c r="E234" s="294" t="str">
        <f ca="1">IF(ISERROR($S234),"",OFFSET('Smelter Reference List'!$D$4,$S234-4,0)&amp;"")</f>
        <v/>
      </c>
      <c r="F234" s="294" t="str">
        <f ca="1">IF(ISERROR($S234),"",OFFSET('Smelter Reference List'!$E$4,$S234-4,0))</f>
        <v/>
      </c>
      <c r="G234" s="294" t="str">
        <f ca="1">IF(C234=$U$4,"Enter smelter details", IF(ISERROR($S234),"",OFFSET('Smelter Reference List'!$F$4,$S234-4,0)))</f>
        <v/>
      </c>
      <c r="H234" s="295" t="str">
        <f ca="1">IF(ISERROR($S234),"",OFFSET('Smelter Reference List'!$G$4,$S234-4,0))</f>
        <v/>
      </c>
      <c r="I234" s="296" t="str">
        <f ca="1">IF(ISERROR($S234),"",OFFSET('Smelter Reference List'!$H$4,$S234-4,0))</f>
        <v/>
      </c>
      <c r="J234" s="296" t="str">
        <f ca="1">IF(ISERROR($S234),"",OFFSET('Smelter Reference List'!$I$4,$S234-4,0))</f>
        <v/>
      </c>
      <c r="K234" s="298"/>
      <c r="L234" s="298"/>
      <c r="M234" s="298"/>
      <c r="N234" s="298"/>
      <c r="O234" s="298"/>
      <c r="P234" s="298"/>
      <c r="Q234" s="299"/>
      <c r="R234" s="227"/>
      <c r="S234" s="228" t="e">
        <f>IF(C234="",NA(),MATCH($B234&amp;$C234,'Smelter Reference List'!$J:$J,0))</f>
        <v>#N/A</v>
      </c>
      <c r="T234" s="229"/>
      <c r="U234" s="229">
        <f t="shared" ca="1" si="6"/>
        <v>0</v>
      </c>
      <c r="V234" s="229"/>
      <c r="W234" s="229"/>
      <c r="Y234" s="223" t="str">
        <f t="shared" si="7"/>
        <v/>
      </c>
    </row>
    <row r="235" spans="1:25" s="223" customFormat="1" ht="20.25">
      <c r="A235" s="293"/>
      <c r="B235" s="294" t="str">
        <f>IF(LEN(A235)=0,"",INDEX('Smelter Reference List'!$A:$A,MATCH($A235,'Smelter Reference List'!$E:$E,0)))</f>
        <v/>
      </c>
      <c r="C235" s="301" t="str">
        <f>IF(LEN(A235)=0,"",INDEX('Smelter Reference List'!$C:$C,MATCH($A235,'Smelter Reference List'!$E:$E,0)))</f>
        <v/>
      </c>
      <c r="D235" s="294" t="str">
        <f ca="1">IF(ISERROR($S235),"",OFFSET('Smelter Reference List'!$C$4,$S235-4,0)&amp;"")</f>
        <v/>
      </c>
      <c r="E235" s="294" t="str">
        <f ca="1">IF(ISERROR($S235),"",OFFSET('Smelter Reference List'!$D$4,$S235-4,0)&amp;"")</f>
        <v/>
      </c>
      <c r="F235" s="294" t="str">
        <f ca="1">IF(ISERROR($S235),"",OFFSET('Smelter Reference List'!$E$4,$S235-4,0))</f>
        <v/>
      </c>
      <c r="G235" s="294" t="str">
        <f ca="1">IF(C235=$U$4,"Enter smelter details", IF(ISERROR($S235),"",OFFSET('Smelter Reference List'!$F$4,$S235-4,0)))</f>
        <v/>
      </c>
      <c r="H235" s="295" t="str">
        <f ca="1">IF(ISERROR($S235),"",OFFSET('Smelter Reference List'!$G$4,$S235-4,0))</f>
        <v/>
      </c>
      <c r="I235" s="296" t="str">
        <f ca="1">IF(ISERROR($S235),"",OFFSET('Smelter Reference List'!$H$4,$S235-4,0))</f>
        <v/>
      </c>
      <c r="J235" s="296" t="str">
        <f ca="1">IF(ISERROR($S235),"",OFFSET('Smelter Reference List'!$I$4,$S235-4,0))</f>
        <v/>
      </c>
      <c r="K235" s="298"/>
      <c r="L235" s="298"/>
      <c r="M235" s="298"/>
      <c r="N235" s="298"/>
      <c r="O235" s="298"/>
      <c r="P235" s="298"/>
      <c r="Q235" s="299"/>
      <c r="R235" s="227"/>
      <c r="S235" s="228" t="e">
        <f>IF(C235="",NA(),MATCH($B235&amp;$C235,'Smelter Reference List'!$J:$J,0))</f>
        <v>#N/A</v>
      </c>
      <c r="T235" s="229"/>
      <c r="U235" s="229">
        <f t="shared" ca="1" si="6"/>
        <v>0</v>
      </c>
      <c r="V235" s="229"/>
      <c r="W235" s="229"/>
      <c r="Y235" s="223" t="str">
        <f t="shared" si="7"/>
        <v/>
      </c>
    </row>
    <row r="236" spans="1:25" s="223" customFormat="1" ht="20.25">
      <c r="A236" s="293"/>
      <c r="B236" s="294" t="str">
        <f>IF(LEN(A236)=0,"",INDEX('Smelter Reference List'!$A:$A,MATCH($A236,'Smelter Reference List'!$E:$E,0)))</f>
        <v/>
      </c>
      <c r="C236" s="301" t="str">
        <f>IF(LEN(A236)=0,"",INDEX('Smelter Reference List'!$C:$C,MATCH($A236,'Smelter Reference List'!$E:$E,0)))</f>
        <v/>
      </c>
      <c r="D236" s="294" t="str">
        <f ca="1">IF(ISERROR($S236),"",OFFSET('Smelter Reference List'!$C$4,$S236-4,0)&amp;"")</f>
        <v/>
      </c>
      <c r="E236" s="294" t="str">
        <f ca="1">IF(ISERROR($S236),"",OFFSET('Smelter Reference List'!$D$4,$S236-4,0)&amp;"")</f>
        <v/>
      </c>
      <c r="F236" s="294" t="str">
        <f ca="1">IF(ISERROR($S236),"",OFFSET('Smelter Reference List'!$E$4,$S236-4,0))</f>
        <v/>
      </c>
      <c r="G236" s="294" t="str">
        <f ca="1">IF(C236=$U$4,"Enter smelter details", IF(ISERROR($S236),"",OFFSET('Smelter Reference List'!$F$4,$S236-4,0)))</f>
        <v/>
      </c>
      <c r="H236" s="295" t="str">
        <f ca="1">IF(ISERROR($S236),"",OFFSET('Smelter Reference List'!$G$4,$S236-4,0))</f>
        <v/>
      </c>
      <c r="I236" s="296" t="str">
        <f ca="1">IF(ISERROR($S236),"",OFFSET('Smelter Reference List'!$H$4,$S236-4,0))</f>
        <v/>
      </c>
      <c r="J236" s="296" t="str">
        <f ca="1">IF(ISERROR($S236),"",OFFSET('Smelter Reference List'!$I$4,$S236-4,0))</f>
        <v/>
      </c>
      <c r="K236" s="298"/>
      <c r="L236" s="298"/>
      <c r="M236" s="298"/>
      <c r="N236" s="298"/>
      <c r="O236" s="298"/>
      <c r="P236" s="298"/>
      <c r="Q236" s="299"/>
      <c r="R236" s="227"/>
      <c r="S236" s="228" t="e">
        <f>IF(C236="",NA(),MATCH($B236&amp;$C236,'Smelter Reference List'!$J:$J,0))</f>
        <v>#N/A</v>
      </c>
      <c r="T236" s="229"/>
      <c r="U236" s="229">
        <f t="shared" ca="1" si="6"/>
        <v>0</v>
      </c>
      <c r="V236" s="229"/>
      <c r="W236" s="229"/>
      <c r="Y236" s="223" t="str">
        <f t="shared" si="7"/>
        <v/>
      </c>
    </row>
    <row r="237" spans="1:25" s="223" customFormat="1" ht="20.25">
      <c r="A237" s="293"/>
      <c r="B237" s="294" t="str">
        <f>IF(LEN(A237)=0,"",INDEX('Smelter Reference List'!$A:$A,MATCH($A237,'Smelter Reference List'!$E:$E,0)))</f>
        <v/>
      </c>
      <c r="C237" s="301" t="str">
        <f>IF(LEN(A237)=0,"",INDEX('Smelter Reference List'!$C:$C,MATCH($A237,'Smelter Reference List'!$E:$E,0)))</f>
        <v/>
      </c>
      <c r="D237" s="294" t="str">
        <f ca="1">IF(ISERROR($S237),"",OFFSET('Smelter Reference List'!$C$4,$S237-4,0)&amp;"")</f>
        <v/>
      </c>
      <c r="E237" s="294" t="str">
        <f ca="1">IF(ISERROR($S237),"",OFFSET('Smelter Reference List'!$D$4,$S237-4,0)&amp;"")</f>
        <v/>
      </c>
      <c r="F237" s="294" t="str">
        <f ca="1">IF(ISERROR($S237),"",OFFSET('Smelter Reference List'!$E$4,$S237-4,0))</f>
        <v/>
      </c>
      <c r="G237" s="294" t="str">
        <f ca="1">IF(C237=$U$4,"Enter smelter details", IF(ISERROR($S237),"",OFFSET('Smelter Reference List'!$F$4,$S237-4,0)))</f>
        <v/>
      </c>
      <c r="H237" s="295" t="str">
        <f ca="1">IF(ISERROR($S237),"",OFFSET('Smelter Reference List'!$G$4,$S237-4,0))</f>
        <v/>
      </c>
      <c r="I237" s="296" t="str">
        <f ca="1">IF(ISERROR($S237),"",OFFSET('Smelter Reference List'!$H$4,$S237-4,0))</f>
        <v/>
      </c>
      <c r="J237" s="296" t="str">
        <f ca="1">IF(ISERROR($S237),"",OFFSET('Smelter Reference List'!$I$4,$S237-4,0))</f>
        <v/>
      </c>
      <c r="K237" s="298"/>
      <c r="L237" s="298"/>
      <c r="M237" s="298"/>
      <c r="N237" s="298"/>
      <c r="O237" s="298"/>
      <c r="P237" s="298"/>
      <c r="Q237" s="299"/>
      <c r="R237" s="227"/>
      <c r="S237" s="228" t="e">
        <f>IF(C237="",NA(),MATCH($B237&amp;$C237,'Smelter Reference List'!$J:$J,0))</f>
        <v>#N/A</v>
      </c>
      <c r="T237" s="229"/>
      <c r="U237" s="229">
        <f t="shared" ca="1" si="6"/>
        <v>0</v>
      </c>
      <c r="V237" s="229"/>
      <c r="W237" s="229"/>
      <c r="Y237" s="223" t="str">
        <f t="shared" si="7"/>
        <v/>
      </c>
    </row>
    <row r="238" spans="1:25" s="223" customFormat="1" ht="20.25">
      <c r="A238" s="293"/>
      <c r="B238" s="294" t="str">
        <f>IF(LEN(A238)=0,"",INDEX('Smelter Reference List'!$A:$A,MATCH($A238,'Smelter Reference List'!$E:$E,0)))</f>
        <v/>
      </c>
      <c r="C238" s="301" t="str">
        <f>IF(LEN(A238)=0,"",INDEX('Smelter Reference List'!$C:$C,MATCH($A238,'Smelter Reference List'!$E:$E,0)))</f>
        <v/>
      </c>
      <c r="D238" s="294" t="str">
        <f ca="1">IF(ISERROR($S238),"",OFFSET('Smelter Reference List'!$C$4,$S238-4,0)&amp;"")</f>
        <v/>
      </c>
      <c r="E238" s="294" t="str">
        <f ca="1">IF(ISERROR($S238),"",OFFSET('Smelter Reference List'!$D$4,$S238-4,0)&amp;"")</f>
        <v/>
      </c>
      <c r="F238" s="294" t="str">
        <f ca="1">IF(ISERROR($S238),"",OFFSET('Smelter Reference List'!$E$4,$S238-4,0))</f>
        <v/>
      </c>
      <c r="G238" s="294" t="str">
        <f ca="1">IF(C238=$U$4,"Enter smelter details", IF(ISERROR($S238),"",OFFSET('Smelter Reference List'!$F$4,$S238-4,0)))</f>
        <v/>
      </c>
      <c r="H238" s="295" t="str">
        <f ca="1">IF(ISERROR($S238),"",OFFSET('Smelter Reference List'!$G$4,$S238-4,0))</f>
        <v/>
      </c>
      <c r="I238" s="296" t="str">
        <f ca="1">IF(ISERROR($S238),"",OFFSET('Smelter Reference List'!$H$4,$S238-4,0))</f>
        <v/>
      </c>
      <c r="J238" s="296" t="str">
        <f ca="1">IF(ISERROR($S238),"",OFFSET('Smelter Reference List'!$I$4,$S238-4,0))</f>
        <v/>
      </c>
      <c r="K238" s="298"/>
      <c r="L238" s="298"/>
      <c r="M238" s="298"/>
      <c r="N238" s="298"/>
      <c r="O238" s="298"/>
      <c r="P238" s="298"/>
      <c r="Q238" s="299"/>
      <c r="R238" s="227"/>
      <c r="S238" s="228" t="e">
        <f>IF(C238="",NA(),MATCH($B238&amp;$C238,'Smelter Reference List'!$J:$J,0))</f>
        <v>#N/A</v>
      </c>
      <c r="T238" s="229"/>
      <c r="U238" s="229">
        <f t="shared" ca="1" si="6"/>
        <v>0</v>
      </c>
      <c r="V238" s="229"/>
      <c r="W238" s="229"/>
      <c r="Y238" s="223" t="str">
        <f t="shared" si="7"/>
        <v/>
      </c>
    </row>
    <row r="239" spans="1:25" s="223" customFormat="1" ht="20.25">
      <c r="A239" s="293"/>
      <c r="B239" s="294" t="str">
        <f>IF(LEN(A239)=0,"",INDEX('Smelter Reference List'!$A:$A,MATCH($A239,'Smelter Reference List'!$E:$E,0)))</f>
        <v/>
      </c>
      <c r="C239" s="301" t="str">
        <f>IF(LEN(A239)=0,"",INDEX('Smelter Reference List'!$C:$C,MATCH($A239,'Smelter Reference List'!$E:$E,0)))</f>
        <v/>
      </c>
      <c r="D239" s="294" t="str">
        <f ca="1">IF(ISERROR($S239),"",OFFSET('Smelter Reference List'!$C$4,$S239-4,0)&amp;"")</f>
        <v/>
      </c>
      <c r="E239" s="294" t="str">
        <f ca="1">IF(ISERROR($S239),"",OFFSET('Smelter Reference List'!$D$4,$S239-4,0)&amp;"")</f>
        <v/>
      </c>
      <c r="F239" s="294" t="str">
        <f ca="1">IF(ISERROR($S239),"",OFFSET('Smelter Reference List'!$E$4,$S239-4,0))</f>
        <v/>
      </c>
      <c r="G239" s="294" t="str">
        <f ca="1">IF(C239=$U$4,"Enter smelter details", IF(ISERROR($S239),"",OFFSET('Smelter Reference List'!$F$4,$S239-4,0)))</f>
        <v/>
      </c>
      <c r="H239" s="295" t="str">
        <f ca="1">IF(ISERROR($S239),"",OFFSET('Smelter Reference List'!$G$4,$S239-4,0))</f>
        <v/>
      </c>
      <c r="I239" s="296" t="str">
        <f ca="1">IF(ISERROR($S239),"",OFFSET('Smelter Reference List'!$H$4,$S239-4,0))</f>
        <v/>
      </c>
      <c r="J239" s="296" t="str">
        <f ca="1">IF(ISERROR($S239),"",OFFSET('Smelter Reference List'!$I$4,$S239-4,0))</f>
        <v/>
      </c>
      <c r="K239" s="298"/>
      <c r="L239" s="298"/>
      <c r="M239" s="298"/>
      <c r="N239" s="298"/>
      <c r="O239" s="298"/>
      <c r="P239" s="298"/>
      <c r="Q239" s="299"/>
      <c r="R239" s="227"/>
      <c r="S239" s="228" t="e">
        <f>IF(C239="",NA(),MATCH($B239&amp;$C239,'Smelter Reference List'!$J:$J,0))</f>
        <v>#N/A</v>
      </c>
      <c r="T239" s="229"/>
      <c r="U239" s="229">
        <f t="shared" ca="1" si="6"/>
        <v>0</v>
      </c>
      <c r="V239" s="229"/>
      <c r="W239" s="229"/>
      <c r="Y239" s="223" t="str">
        <f t="shared" si="7"/>
        <v/>
      </c>
    </row>
    <row r="240" spans="1:25" s="223" customFormat="1" ht="20.25">
      <c r="A240" s="293"/>
      <c r="B240" s="294" t="str">
        <f>IF(LEN(A240)=0,"",INDEX('Smelter Reference List'!$A:$A,MATCH($A240,'Smelter Reference List'!$E:$E,0)))</f>
        <v/>
      </c>
      <c r="C240" s="301" t="str">
        <f>IF(LEN(A240)=0,"",INDEX('Smelter Reference List'!$C:$C,MATCH($A240,'Smelter Reference List'!$E:$E,0)))</f>
        <v/>
      </c>
      <c r="D240" s="294" t="str">
        <f ca="1">IF(ISERROR($S240),"",OFFSET('Smelter Reference List'!$C$4,$S240-4,0)&amp;"")</f>
        <v/>
      </c>
      <c r="E240" s="294" t="str">
        <f ca="1">IF(ISERROR($S240),"",OFFSET('Smelter Reference List'!$D$4,$S240-4,0)&amp;"")</f>
        <v/>
      </c>
      <c r="F240" s="294" t="str">
        <f ca="1">IF(ISERROR($S240),"",OFFSET('Smelter Reference List'!$E$4,$S240-4,0))</f>
        <v/>
      </c>
      <c r="G240" s="294" t="str">
        <f ca="1">IF(C240=$U$4,"Enter smelter details", IF(ISERROR($S240),"",OFFSET('Smelter Reference List'!$F$4,$S240-4,0)))</f>
        <v/>
      </c>
      <c r="H240" s="295" t="str">
        <f ca="1">IF(ISERROR($S240),"",OFFSET('Smelter Reference List'!$G$4,$S240-4,0))</f>
        <v/>
      </c>
      <c r="I240" s="296" t="str">
        <f ca="1">IF(ISERROR($S240),"",OFFSET('Smelter Reference List'!$H$4,$S240-4,0))</f>
        <v/>
      </c>
      <c r="J240" s="296" t="str">
        <f ca="1">IF(ISERROR($S240),"",OFFSET('Smelter Reference List'!$I$4,$S240-4,0))</f>
        <v/>
      </c>
      <c r="K240" s="298"/>
      <c r="L240" s="298"/>
      <c r="M240" s="298"/>
      <c r="N240" s="298"/>
      <c r="O240" s="298"/>
      <c r="P240" s="298"/>
      <c r="Q240" s="299"/>
      <c r="R240" s="227"/>
      <c r="S240" s="228" t="e">
        <f>IF(C240="",NA(),MATCH($B240&amp;$C240,'Smelter Reference List'!$J:$J,0))</f>
        <v>#N/A</v>
      </c>
      <c r="T240" s="229"/>
      <c r="U240" s="229">
        <f t="shared" ca="1" si="6"/>
        <v>0</v>
      </c>
      <c r="V240" s="229"/>
      <c r="W240" s="229"/>
      <c r="Y240" s="223" t="str">
        <f t="shared" si="7"/>
        <v/>
      </c>
    </row>
    <row r="241" spans="1:25" s="223" customFormat="1" ht="20.25">
      <c r="A241" s="293"/>
      <c r="B241" s="294" t="str">
        <f>IF(LEN(A241)=0,"",INDEX('Smelter Reference List'!$A:$A,MATCH($A241,'Smelter Reference List'!$E:$E,0)))</f>
        <v/>
      </c>
      <c r="C241" s="301" t="str">
        <f>IF(LEN(A241)=0,"",INDEX('Smelter Reference List'!$C:$C,MATCH($A241,'Smelter Reference List'!$E:$E,0)))</f>
        <v/>
      </c>
      <c r="D241" s="294" t="str">
        <f ca="1">IF(ISERROR($S241),"",OFFSET('Smelter Reference List'!$C$4,$S241-4,0)&amp;"")</f>
        <v/>
      </c>
      <c r="E241" s="294" t="str">
        <f ca="1">IF(ISERROR($S241),"",OFFSET('Smelter Reference List'!$D$4,$S241-4,0)&amp;"")</f>
        <v/>
      </c>
      <c r="F241" s="294" t="str">
        <f ca="1">IF(ISERROR($S241),"",OFFSET('Smelter Reference List'!$E$4,$S241-4,0))</f>
        <v/>
      </c>
      <c r="G241" s="294" t="str">
        <f ca="1">IF(C241=$U$4,"Enter smelter details", IF(ISERROR($S241),"",OFFSET('Smelter Reference List'!$F$4,$S241-4,0)))</f>
        <v/>
      </c>
      <c r="H241" s="295" t="str">
        <f ca="1">IF(ISERROR($S241),"",OFFSET('Smelter Reference List'!$G$4,$S241-4,0))</f>
        <v/>
      </c>
      <c r="I241" s="296" t="str">
        <f ca="1">IF(ISERROR($S241),"",OFFSET('Smelter Reference List'!$H$4,$S241-4,0))</f>
        <v/>
      </c>
      <c r="J241" s="296" t="str">
        <f ca="1">IF(ISERROR($S241),"",OFFSET('Smelter Reference List'!$I$4,$S241-4,0))</f>
        <v/>
      </c>
      <c r="K241" s="298"/>
      <c r="L241" s="298"/>
      <c r="M241" s="298"/>
      <c r="N241" s="298"/>
      <c r="O241" s="298"/>
      <c r="P241" s="298"/>
      <c r="Q241" s="299"/>
      <c r="R241" s="227"/>
      <c r="S241" s="228" t="e">
        <f>IF(C241="",NA(),MATCH($B241&amp;$C241,'Smelter Reference List'!$J:$J,0))</f>
        <v>#N/A</v>
      </c>
      <c r="T241" s="229"/>
      <c r="U241" s="229">
        <f t="shared" ca="1" si="6"/>
        <v>0</v>
      </c>
      <c r="V241" s="229"/>
      <c r="W241" s="229"/>
      <c r="Y241" s="223" t="str">
        <f t="shared" si="7"/>
        <v/>
      </c>
    </row>
    <row r="242" spans="1:25" s="223" customFormat="1" ht="20.25">
      <c r="A242" s="293"/>
      <c r="B242" s="294" t="str">
        <f>IF(LEN(A242)=0,"",INDEX('Smelter Reference List'!$A:$A,MATCH($A242,'Smelter Reference List'!$E:$E,0)))</f>
        <v/>
      </c>
      <c r="C242" s="301" t="str">
        <f>IF(LEN(A242)=0,"",INDEX('Smelter Reference List'!$C:$C,MATCH($A242,'Smelter Reference List'!$E:$E,0)))</f>
        <v/>
      </c>
      <c r="D242" s="294" t="str">
        <f ca="1">IF(ISERROR($S242),"",OFFSET('Smelter Reference List'!$C$4,$S242-4,0)&amp;"")</f>
        <v/>
      </c>
      <c r="E242" s="294" t="str">
        <f ca="1">IF(ISERROR($S242),"",OFFSET('Smelter Reference List'!$D$4,$S242-4,0)&amp;"")</f>
        <v/>
      </c>
      <c r="F242" s="294" t="str">
        <f ca="1">IF(ISERROR($S242),"",OFFSET('Smelter Reference List'!$E$4,$S242-4,0))</f>
        <v/>
      </c>
      <c r="G242" s="294" t="str">
        <f ca="1">IF(C242=$U$4,"Enter smelter details", IF(ISERROR($S242),"",OFFSET('Smelter Reference List'!$F$4,$S242-4,0)))</f>
        <v/>
      </c>
      <c r="H242" s="295" t="str">
        <f ca="1">IF(ISERROR($S242),"",OFFSET('Smelter Reference List'!$G$4,$S242-4,0))</f>
        <v/>
      </c>
      <c r="I242" s="296" t="str">
        <f ca="1">IF(ISERROR($S242),"",OFFSET('Smelter Reference List'!$H$4,$S242-4,0))</f>
        <v/>
      </c>
      <c r="J242" s="296" t="str">
        <f ca="1">IF(ISERROR($S242),"",OFFSET('Smelter Reference List'!$I$4,$S242-4,0))</f>
        <v/>
      </c>
      <c r="K242" s="298"/>
      <c r="L242" s="298"/>
      <c r="M242" s="298"/>
      <c r="N242" s="298"/>
      <c r="O242" s="298"/>
      <c r="P242" s="298"/>
      <c r="Q242" s="299"/>
      <c r="R242" s="227"/>
      <c r="S242" s="228" t="e">
        <f>IF(C242="",NA(),MATCH($B242&amp;$C242,'Smelter Reference List'!$J:$J,0))</f>
        <v>#N/A</v>
      </c>
      <c r="T242" s="229"/>
      <c r="U242" s="229">
        <f t="shared" ca="1" si="6"/>
        <v>0</v>
      </c>
      <c r="V242" s="229"/>
      <c r="W242" s="229"/>
      <c r="Y242" s="223" t="str">
        <f t="shared" si="7"/>
        <v/>
      </c>
    </row>
    <row r="243" spans="1:25" s="223" customFormat="1" ht="20.25">
      <c r="A243" s="293"/>
      <c r="B243" s="294" t="str">
        <f>IF(LEN(A243)=0,"",INDEX('Smelter Reference List'!$A:$A,MATCH($A243,'Smelter Reference List'!$E:$E,0)))</f>
        <v/>
      </c>
      <c r="C243" s="301" t="str">
        <f>IF(LEN(A243)=0,"",INDEX('Smelter Reference List'!$C:$C,MATCH($A243,'Smelter Reference List'!$E:$E,0)))</f>
        <v/>
      </c>
      <c r="D243" s="294" t="str">
        <f ca="1">IF(ISERROR($S243),"",OFFSET('Smelter Reference List'!$C$4,$S243-4,0)&amp;"")</f>
        <v/>
      </c>
      <c r="E243" s="294" t="str">
        <f ca="1">IF(ISERROR($S243),"",OFFSET('Smelter Reference List'!$D$4,$S243-4,0)&amp;"")</f>
        <v/>
      </c>
      <c r="F243" s="294" t="str">
        <f ca="1">IF(ISERROR($S243),"",OFFSET('Smelter Reference List'!$E$4,$S243-4,0))</f>
        <v/>
      </c>
      <c r="G243" s="294" t="str">
        <f ca="1">IF(C243=$U$4,"Enter smelter details", IF(ISERROR($S243),"",OFFSET('Smelter Reference List'!$F$4,$S243-4,0)))</f>
        <v/>
      </c>
      <c r="H243" s="295" t="str">
        <f ca="1">IF(ISERROR($S243),"",OFFSET('Smelter Reference List'!$G$4,$S243-4,0))</f>
        <v/>
      </c>
      <c r="I243" s="296" t="str">
        <f ca="1">IF(ISERROR($S243),"",OFFSET('Smelter Reference List'!$H$4,$S243-4,0))</f>
        <v/>
      </c>
      <c r="J243" s="296" t="str">
        <f ca="1">IF(ISERROR($S243),"",OFFSET('Smelter Reference List'!$I$4,$S243-4,0))</f>
        <v/>
      </c>
      <c r="K243" s="298"/>
      <c r="L243" s="298"/>
      <c r="M243" s="298"/>
      <c r="N243" s="298"/>
      <c r="O243" s="298"/>
      <c r="P243" s="298"/>
      <c r="Q243" s="299"/>
      <c r="R243" s="227"/>
      <c r="S243" s="228" t="e">
        <f>IF(C243="",NA(),MATCH($B243&amp;$C243,'Smelter Reference List'!$J:$J,0))</f>
        <v>#N/A</v>
      </c>
      <c r="T243" s="229"/>
      <c r="U243" s="229">
        <f t="shared" ca="1" si="6"/>
        <v>0</v>
      </c>
      <c r="V243" s="229"/>
      <c r="W243" s="229"/>
      <c r="Y243" s="223" t="str">
        <f t="shared" si="7"/>
        <v/>
      </c>
    </row>
    <row r="244" spans="1:25" s="223" customFormat="1" ht="20.25">
      <c r="A244" s="293"/>
      <c r="B244" s="294" t="str">
        <f>IF(LEN(A244)=0,"",INDEX('Smelter Reference List'!$A:$A,MATCH($A244,'Smelter Reference List'!$E:$E,0)))</f>
        <v/>
      </c>
      <c r="C244" s="301" t="str">
        <f>IF(LEN(A244)=0,"",INDEX('Smelter Reference List'!$C:$C,MATCH($A244,'Smelter Reference List'!$E:$E,0)))</f>
        <v/>
      </c>
      <c r="D244" s="294" t="str">
        <f ca="1">IF(ISERROR($S244),"",OFFSET('Smelter Reference List'!$C$4,$S244-4,0)&amp;"")</f>
        <v/>
      </c>
      <c r="E244" s="294" t="str">
        <f ca="1">IF(ISERROR($S244),"",OFFSET('Smelter Reference List'!$D$4,$S244-4,0)&amp;"")</f>
        <v/>
      </c>
      <c r="F244" s="294" t="str">
        <f ca="1">IF(ISERROR($S244),"",OFFSET('Smelter Reference List'!$E$4,$S244-4,0))</f>
        <v/>
      </c>
      <c r="G244" s="294" t="str">
        <f ca="1">IF(C244=$U$4,"Enter smelter details", IF(ISERROR($S244),"",OFFSET('Smelter Reference List'!$F$4,$S244-4,0)))</f>
        <v/>
      </c>
      <c r="H244" s="295" t="str">
        <f ca="1">IF(ISERROR($S244),"",OFFSET('Smelter Reference List'!$G$4,$S244-4,0))</f>
        <v/>
      </c>
      <c r="I244" s="296" t="str">
        <f ca="1">IF(ISERROR($S244),"",OFFSET('Smelter Reference List'!$H$4,$S244-4,0))</f>
        <v/>
      </c>
      <c r="J244" s="296" t="str">
        <f ca="1">IF(ISERROR($S244),"",OFFSET('Smelter Reference List'!$I$4,$S244-4,0))</f>
        <v/>
      </c>
      <c r="K244" s="298"/>
      <c r="L244" s="298"/>
      <c r="M244" s="298"/>
      <c r="N244" s="298"/>
      <c r="O244" s="298"/>
      <c r="P244" s="298"/>
      <c r="Q244" s="299"/>
      <c r="R244" s="227"/>
      <c r="S244" s="228" t="e">
        <f>IF(C244="",NA(),MATCH($B244&amp;$C244,'Smelter Reference List'!$J:$J,0))</f>
        <v>#N/A</v>
      </c>
      <c r="T244" s="229"/>
      <c r="U244" s="229">
        <f t="shared" ca="1" si="6"/>
        <v>0</v>
      </c>
      <c r="V244" s="229"/>
      <c r="W244" s="229"/>
      <c r="Y244" s="223" t="str">
        <f t="shared" si="7"/>
        <v/>
      </c>
    </row>
    <row r="245" spans="1:25" s="223" customFormat="1" ht="20.25">
      <c r="A245" s="293"/>
      <c r="B245" s="294" t="str">
        <f>IF(LEN(A245)=0,"",INDEX('Smelter Reference List'!$A:$A,MATCH($A245,'Smelter Reference List'!$E:$E,0)))</f>
        <v/>
      </c>
      <c r="C245" s="301" t="str">
        <f>IF(LEN(A245)=0,"",INDEX('Smelter Reference List'!$C:$C,MATCH($A245,'Smelter Reference List'!$E:$E,0)))</f>
        <v/>
      </c>
      <c r="D245" s="294" t="str">
        <f ca="1">IF(ISERROR($S245),"",OFFSET('Smelter Reference List'!$C$4,$S245-4,0)&amp;"")</f>
        <v/>
      </c>
      <c r="E245" s="294" t="str">
        <f ca="1">IF(ISERROR($S245),"",OFFSET('Smelter Reference List'!$D$4,$S245-4,0)&amp;"")</f>
        <v/>
      </c>
      <c r="F245" s="294" t="str">
        <f ca="1">IF(ISERROR($S245),"",OFFSET('Smelter Reference List'!$E$4,$S245-4,0))</f>
        <v/>
      </c>
      <c r="G245" s="294" t="str">
        <f ca="1">IF(C245=$U$4,"Enter smelter details", IF(ISERROR($S245),"",OFFSET('Smelter Reference List'!$F$4,$S245-4,0)))</f>
        <v/>
      </c>
      <c r="H245" s="295" t="str">
        <f ca="1">IF(ISERROR($S245),"",OFFSET('Smelter Reference List'!$G$4,$S245-4,0))</f>
        <v/>
      </c>
      <c r="I245" s="296" t="str">
        <f ca="1">IF(ISERROR($S245),"",OFFSET('Smelter Reference List'!$H$4,$S245-4,0))</f>
        <v/>
      </c>
      <c r="J245" s="296" t="str">
        <f ca="1">IF(ISERROR($S245),"",OFFSET('Smelter Reference List'!$I$4,$S245-4,0))</f>
        <v/>
      </c>
      <c r="K245" s="298"/>
      <c r="L245" s="298"/>
      <c r="M245" s="298"/>
      <c r="N245" s="298"/>
      <c r="O245" s="298"/>
      <c r="P245" s="298"/>
      <c r="Q245" s="299"/>
      <c r="R245" s="227"/>
      <c r="S245" s="228" t="e">
        <f>IF(C245="",NA(),MATCH($B245&amp;$C245,'Smelter Reference List'!$J:$J,0))</f>
        <v>#N/A</v>
      </c>
      <c r="T245" s="229"/>
      <c r="U245" s="229">
        <f t="shared" ca="1" si="6"/>
        <v>0</v>
      </c>
      <c r="V245" s="229"/>
      <c r="W245" s="229"/>
      <c r="Y245" s="223" t="str">
        <f t="shared" si="7"/>
        <v/>
      </c>
    </row>
    <row r="246" spans="1:25" s="223" customFormat="1" ht="20.25">
      <c r="A246" s="293"/>
      <c r="B246" s="294" t="str">
        <f>IF(LEN(A246)=0,"",INDEX('Smelter Reference List'!$A:$A,MATCH($A246,'Smelter Reference List'!$E:$E,0)))</f>
        <v/>
      </c>
      <c r="C246" s="301" t="str">
        <f>IF(LEN(A246)=0,"",INDEX('Smelter Reference List'!$C:$C,MATCH($A246,'Smelter Reference List'!$E:$E,0)))</f>
        <v/>
      </c>
      <c r="D246" s="294" t="str">
        <f ca="1">IF(ISERROR($S246),"",OFFSET('Smelter Reference List'!$C$4,$S246-4,0)&amp;"")</f>
        <v/>
      </c>
      <c r="E246" s="294" t="str">
        <f ca="1">IF(ISERROR($S246),"",OFFSET('Smelter Reference List'!$D$4,$S246-4,0)&amp;"")</f>
        <v/>
      </c>
      <c r="F246" s="294" t="str">
        <f ca="1">IF(ISERROR($S246),"",OFFSET('Smelter Reference List'!$E$4,$S246-4,0))</f>
        <v/>
      </c>
      <c r="G246" s="294" t="str">
        <f ca="1">IF(C246=$U$4,"Enter smelter details", IF(ISERROR($S246),"",OFFSET('Smelter Reference List'!$F$4,$S246-4,0)))</f>
        <v/>
      </c>
      <c r="H246" s="295" t="str">
        <f ca="1">IF(ISERROR($S246),"",OFFSET('Smelter Reference List'!$G$4,$S246-4,0))</f>
        <v/>
      </c>
      <c r="I246" s="296" t="str">
        <f ca="1">IF(ISERROR($S246),"",OFFSET('Smelter Reference List'!$H$4,$S246-4,0))</f>
        <v/>
      </c>
      <c r="J246" s="296" t="str">
        <f ca="1">IF(ISERROR($S246),"",OFFSET('Smelter Reference List'!$I$4,$S246-4,0))</f>
        <v/>
      </c>
      <c r="K246" s="298"/>
      <c r="L246" s="298"/>
      <c r="M246" s="298"/>
      <c r="N246" s="298"/>
      <c r="O246" s="298"/>
      <c r="P246" s="298"/>
      <c r="Q246" s="299"/>
      <c r="R246" s="227"/>
      <c r="S246" s="228" t="e">
        <f>IF(C246="",NA(),MATCH($B246&amp;$C246,'Smelter Reference List'!$J:$J,0))</f>
        <v>#N/A</v>
      </c>
      <c r="T246" s="229"/>
      <c r="U246" s="229">
        <f t="shared" ca="1" si="6"/>
        <v>0</v>
      </c>
      <c r="V246" s="229"/>
      <c r="W246" s="229"/>
      <c r="Y246" s="223" t="str">
        <f t="shared" si="7"/>
        <v/>
      </c>
    </row>
    <row r="247" spans="1:25" s="223" customFormat="1" ht="20.25">
      <c r="A247" s="293"/>
      <c r="B247" s="294" t="str">
        <f>IF(LEN(A247)=0,"",INDEX('Smelter Reference List'!$A:$A,MATCH($A247,'Smelter Reference List'!$E:$E,0)))</f>
        <v/>
      </c>
      <c r="C247" s="301" t="str">
        <f>IF(LEN(A247)=0,"",INDEX('Smelter Reference List'!$C:$C,MATCH($A247,'Smelter Reference List'!$E:$E,0)))</f>
        <v/>
      </c>
      <c r="D247" s="294" t="str">
        <f ca="1">IF(ISERROR($S247),"",OFFSET('Smelter Reference List'!$C$4,$S247-4,0)&amp;"")</f>
        <v/>
      </c>
      <c r="E247" s="294" t="str">
        <f ca="1">IF(ISERROR($S247),"",OFFSET('Smelter Reference List'!$D$4,$S247-4,0)&amp;"")</f>
        <v/>
      </c>
      <c r="F247" s="294" t="str">
        <f ca="1">IF(ISERROR($S247),"",OFFSET('Smelter Reference List'!$E$4,$S247-4,0))</f>
        <v/>
      </c>
      <c r="G247" s="294" t="str">
        <f ca="1">IF(C247=$U$4,"Enter smelter details", IF(ISERROR($S247),"",OFFSET('Smelter Reference List'!$F$4,$S247-4,0)))</f>
        <v/>
      </c>
      <c r="H247" s="295" t="str">
        <f ca="1">IF(ISERROR($S247),"",OFFSET('Smelter Reference List'!$G$4,$S247-4,0))</f>
        <v/>
      </c>
      <c r="I247" s="296" t="str">
        <f ca="1">IF(ISERROR($S247),"",OFFSET('Smelter Reference List'!$H$4,$S247-4,0))</f>
        <v/>
      </c>
      <c r="J247" s="296" t="str">
        <f ca="1">IF(ISERROR($S247),"",OFFSET('Smelter Reference List'!$I$4,$S247-4,0))</f>
        <v/>
      </c>
      <c r="K247" s="298"/>
      <c r="L247" s="298"/>
      <c r="M247" s="298"/>
      <c r="N247" s="298"/>
      <c r="O247" s="298"/>
      <c r="P247" s="298"/>
      <c r="Q247" s="299"/>
      <c r="R247" s="227"/>
      <c r="S247" s="228" t="e">
        <f>IF(C247="",NA(),MATCH($B247&amp;$C247,'Smelter Reference List'!$J:$J,0))</f>
        <v>#N/A</v>
      </c>
      <c r="T247" s="229"/>
      <c r="U247" s="229">
        <f t="shared" ca="1" si="6"/>
        <v>0</v>
      </c>
      <c r="V247" s="229"/>
      <c r="W247" s="229"/>
      <c r="Y247" s="223" t="str">
        <f t="shared" si="7"/>
        <v/>
      </c>
    </row>
    <row r="248" spans="1:25" s="223" customFormat="1" ht="20.25">
      <c r="A248" s="293"/>
      <c r="B248" s="294" t="str">
        <f>IF(LEN(A248)=0,"",INDEX('Smelter Reference List'!$A:$A,MATCH($A248,'Smelter Reference List'!$E:$E,0)))</f>
        <v/>
      </c>
      <c r="C248" s="301" t="str">
        <f>IF(LEN(A248)=0,"",INDEX('Smelter Reference List'!$C:$C,MATCH($A248,'Smelter Reference List'!$E:$E,0)))</f>
        <v/>
      </c>
      <c r="D248" s="294" t="str">
        <f ca="1">IF(ISERROR($S248),"",OFFSET('Smelter Reference List'!$C$4,$S248-4,0)&amp;"")</f>
        <v/>
      </c>
      <c r="E248" s="294" t="str">
        <f ca="1">IF(ISERROR($S248),"",OFFSET('Smelter Reference List'!$D$4,$S248-4,0)&amp;"")</f>
        <v/>
      </c>
      <c r="F248" s="294" t="str">
        <f ca="1">IF(ISERROR($S248),"",OFFSET('Smelter Reference List'!$E$4,$S248-4,0))</f>
        <v/>
      </c>
      <c r="G248" s="294" t="str">
        <f ca="1">IF(C248=$U$4,"Enter smelter details", IF(ISERROR($S248),"",OFFSET('Smelter Reference List'!$F$4,$S248-4,0)))</f>
        <v/>
      </c>
      <c r="H248" s="295" t="str">
        <f ca="1">IF(ISERROR($S248),"",OFFSET('Smelter Reference List'!$G$4,$S248-4,0))</f>
        <v/>
      </c>
      <c r="I248" s="296" t="str">
        <f ca="1">IF(ISERROR($S248),"",OFFSET('Smelter Reference List'!$H$4,$S248-4,0))</f>
        <v/>
      </c>
      <c r="J248" s="296" t="str">
        <f ca="1">IF(ISERROR($S248),"",OFFSET('Smelter Reference List'!$I$4,$S248-4,0))</f>
        <v/>
      </c>
      <c r="K248" s="298"/>
      <c r="L248" s="298"/>
      <c r="M248" s="298"/>
      <c r="N248" s="298"/>
      <c r="O248" s="298"/>
      <c r="P248" s="298"/>
      <c r="Q248" s="299"/>
      <c r="R248" s="227"/>
      <c r="S248" s="228" t="e">
        <f>IF(C248="",NA(),MATCH($B248&amp;$C248,'Smelter Reference List'!$J:$J,0))</f>
        <v>#N/A</v>
      </c>
      <c r="T248" s="229"/>
      <c r="U248" s="229">
        <f t="shared" ca="1" si="6"/>
        <v>0</v>
      </c>
      <c r="V248" s="229"/>
      <c r="W248" s="229"/>
      <c r="Y248" s="223" t="str">
        <f t="shared" si="7"/>
        <v/>
      </c>
    </row>
    <row r="249" spans="1:25" s="223" customFormat="1" ht="20.25">
      <c r="A249" s="293"/>
      <c r="B249" s="294" t="str">
        <f>IF(LEN(A249)=0,"",INDEX('Smelter Reference List'!$A:$A,MATCH($A249,'Smelter Reference List'!$E:$E,0)))</f>
        <v/>
      </c>
      <c r="C249" s="301" t="str">
        <f>IF(LEN(A249)=0,"",INDEX('Smelter Reference List'!$C:$C,MATCH($A249,'Smelter Reference List'!$E:$E,0)))</f>
        <v/>
      </c>
      <c r="D249" s="294" t="str">
        <f ca="1">IF(ISERROR($S249),"",OFFSET('Smelter Reference List'!$C$4,$S249-4,0)&amp;"")</f>
        <v/>
      </c>
      <c r="E249" s="294" t="str">
        <f ca="1">IF(ISERROR($S249),"",OFFSET('Smelter Reference List'!$D$4,$S249-4,0)&amp;"")</f>
        <v/>
      </c>
      <c r="F249" s="294" t="str">
        <f ca="1">IF(ISERROR($S249),"",OFFSET('Smelter Reference List'!$E$4,$S249-4,0))</f>
        <v/>
      </c>
      <c r="G249" s="294" t="str">
        <f ca="1">IF(C249=$U$4,"Enter smelter details", IF(ISERROR($S249),"",OFFSET('Smelter Reference List'!$F$4,$S249-4,0)))</f>
        <v/>
      </c>
      <c r="H249" s="295" t="str">
        <f ca="1">IF(ISERROR($S249),"",OFFSET('Smelter Reference List'!$G$4,$S249-4,0))</f>
        <v/>
      </c>
      <c r="I249" s="296" t="str">
        <f ca="1">IF(ISERROR($S249),"",OFFSET('Smelter Reference List'!$H$4,$S249-4,0))</f>
        <v/>
      </c>
      <c r="J249" s="296" t="str">
        <f ca="1">IF(ISERROR($S249),"",OFFSET('Smelter Reference List'!$I$4,$S249-4,0))</f>
        <v/>
      </c>
      <c r="K249" s="298"/>
      <c r="L249" s="298"/>
      <c r="M249" s="298"/>
      <c r="N249" s="298"/>
      <c r="O249" s="298"/>
      <c r="P249" s="298"/>
      <c r="Q249" s="299"/>
      <c r="R249" s="227"/>
      <c r="S249" s="228" t="e">
        <f>IF(C249="",NA(),MATCH($B249&amp;$C249,'Smelter Reference List'!$J:$J,0))</f>
        <v>#N/A</v>
      </c>
      <c r="T249" s="229"/>
      <c r="U249" s="229">
        <f t="shared" ca="1" si="6"/>
        <v>0</v>
      </c>
      <c r="V249" s="229"/>
      <c r="W249" s="229"/>
      <c r="Y249" s="223" t="str">
        <f t="shared" si="7"/>
        <v/>
      </c>
    </row>
    <row r="250" spans="1:25" s="223" customFormat="1" ht="20.25">
      <c r="A250" s="293"/>
      <c r="B250" s="294" t="str">
        <f>IF(LEN(A250)=0,"",INDEX('Smelter Reference List'!$A:$A,MATCH($A250,'Smelter Reference List'!$E:$E,0)))</f>
        <v/>
      </c>
      <c r="C250" s="301" t="str">
        <f>IF(LEN(A250)=0,"",INDEX('Smelter Reference List'!$C:$C,MATCH($A250,'Smelter Reference List'!$E:$E,0)))</f>
        <v/>
      </c>
      <c r="D250" s="294" t="str">
        <f ca="1">IF(ISERROR($S250),"",OFFSET('Smelter Reference List'!$C$4,$S250-4,0)&amp;"")</f>
        <v/>
      </c>
      <c r="E250" s="294" t="str">
        <f ca="1">IF(ISERROR($S250),"",OFFSET('Smelter Reference List'!$D$4,$S250-4,0)&amp;"")</f>
        <v/>
      </c>
      <c r="F250" s="294" t="str">
        <f ca="1">IF(ISERROR($S250),"",OFFSET('Smelter Reference List'!$E$4,$S250-4,0))</f>
        <v/>
      </c>
      <c r="G250" s="294" t="str">
        <f ca="1">IF(C250=$U$4,"Enter smelter details", IF(ISERROR($S250),"",OFFSET('Smelter Reference List'!$F$4,$S250-4,0)))</f>
        <v/>
      </c>
      <c r="H250" s="295" t="str">
        <f ca="1">IF(ISERROR($S250),"",OFFSET('Smelter Reference List'!$G$4,$S250-4,0))</f>
        <v/>
      </c>
      <c r="I250" s="296" t="str">
        <f ca="1">IF(ISERROR($S250),"",OFFSET('Smelter Reference List'!$H$4,$S250-4,0))</f>
        <v/>
      </c>
      <c r="J250" s="296" t="str">
        <f ca="1">IF(ISERROR($S250),"",OFFSET('Smelter Reference List'!$I$4,$S250-4,0))</f>
        <v/>
      </c>
      <c r="K250" s="298"/>
      <c r="L250" s="298"/>
      <c r="M250" s="298"/>
      <c r="N250" s="298"/>
      <c r="O250" s="298"/>
      <c r="P250" s="298"/>
      <c r="Q250" s="299"/>
      <c r="R250" s="227"/>
      <c r="S250" s="228" t="e">
        <f>IF(C250="",NA(),MATCH($B250&amp;$C250,'Smelter Reference List'!$J:$J,0))</f>
        <v>#N/A</v>
      </c>
      <c r="T250" s="229"/>
      <c r="U250" s="229">
        <f t="shared" ca="1" si="6"/>
        <v>0</v>
      </c>
      <c r="V250" s="229"/>
      <c r="W250" s="229"/>
      <c r="Y250" s="223" t="str">
        <f t="shared" si="7"/>
        <v/>
      </c>
    </row>
    <row r="251" spans="1:25" s="223" customFormat="1" ht="20.25">
      <c r="A251" s="293"/>
      <c r="B251" s="294" t="str">
        <f>IF(LEN(A251)=0,"",INDEX('Smelter Reference List'!$A:$A,MATCH($A251,'Smelter Reference List'!$E:$E,0)))</f>
        <v/>
      </c>
      <c r="C251" s="301" t="str">
        <f>IF(LEN(A251)=0,"",INDEX('Smelter Reference List'!$C:$C,MATCH($A251,'Smelter Reference List'!$E:$E,0)))</f>
        <v/>
      </c>
      <c r="D251" s="294" t="str">
        <f ca="1">IF(ISERROR($S251),"",OFFSET('Smelter Reference List'!$C$4,$S251-4,0)&amp;"")</f>
        <v/>
      </c>
      <c r="E251" s="294" t="str">
        <f ca="1">IF(ISERROR($S251),"",OFFSET('Smelter Reference List'!$D$4,$S251-4,0)&amp;"")</f>
        <v/>
      </c>
      <c r="F251" s="294" t="str">
        <f ca="1">IF(ISERROR($S251),"",OFFSET('Smelter Reference List'!$E$4,$S251-4,0))</f>
        <v/>
      </c>
      <c r="G251" s="294" t="str">
        <f ca="1">IF(C251=$U$4,"Enter smelter details", IF(ISERROR($S251),"",OFFSET('Smelter Reference List'!$F$4,$S251-4,0)))</f>
        <v/>
      </c>
      <c r="H251" s="295" t="str">
        <f ca="1">IF(ISERROR($S251),"",OFFSET('Smelter Reference List'!$G$4,$S251-4,0))</f>
        <v/>
      </c>
      <c r="I251" s="296" t="str">
        <f ca="1">IF(ISERROR($S251),"",OFFSET('Smelter Reference List'!$H$4,$S251-4,0))</f>
        <v/>
      </c>
      <c r="J251" s="296" t="str">
        <f ca="1">IF(ISERROR($S251),"",OFFSET('Smelter Reference List'!$I$4,$S251-4,0))</f>
        <v/>
      </c>
      <c r="K251" s="298"/>
      <c r="L251" s="298"/>
      <c r="M251" s="298"/>
      <c r="N251" s="298"/>
      <c r="O251" s="298"/>
      <c r="P251" s="298"/>
      <c r="Q251" s="299"/>
      <c r="R251" s="227"/>
      <c r="S251" s="228" t="e">
        <f>IF(C251="",NA(),MATCH($B251&amp;$C251,'Smelter Reference List'!$J:$J,0))</f>
        <v>#N/A</v>
      </c>
      <c r="T251" s="229"/>
      <c r="U251" s="229">
        <f t="shared" ca="1" si="6"/>
        <v>0</v>
      </c>
      <c r="V251" s="229"/>
      <c r="W251" s="229"/>
      <c r="Y251" s="223" t="str">
        <f t="shared" si="7"/>
        <v/>
      </c>
    </row>
    <row r="252" spans="1:25" s="223" customFormat="1" ht="20.25">
      <c r="A252" s="293"/>
      <c r="B252" s="294" t="str">
        <f>IF(LEN(A252)=0,"",INDEX('Smelter Reference List'!$A:$A,MATCH($A252,'Smelter Reference List'!$E:$E,0)))</f>
        <v/>
      </c>
      <c r="C252" s="301" t="str">
        <f>IF(LEN(A252)=0,"",INDEX('Smelter Reference List'!$C:$C,MATCH($A252,'Smelter Reference List'!$E:$E,0)))</f>
        <v/>
      </c>
      <c r="D252" s="294" t="str">
        <f ca="1">IF(ISERROR($S252),"",OFFSET('Smelter Reference List'!$C$4,$S252-4,0)&amp;"")</f>
        <v/>
      </c>
      <c r="E252" s="294" t="str">
        <f ca="1">IF(ISERROR($S252),"",OFFSET('Smelter Reference List'!$D$4,$S252-4,0)&amp;"")</f>
        <v/>
      </c>
      <c r="F252" s="294" t="str">
        <f ca="1">IF(ISERROR($S252),"",OFFSET('Smelter Reference List'!$E$4,$S252-4,0))</f>
        <v/>
      </c>
      <c r="G252" s="294" t="str">
        <f ca="1">IF(C252=$U$4,"Enter smelter details", IF(ISERROR($S252),"",OFFSET('Smelter Reference List'!$F$4,$S252-4,0)))</f>
        <v/>
      </c>
      <c r="H252" s="295" t="str">
        <f ca="1">IF(ISERROR($S252),"",OFFSET('Smelter Reference List'!$G$4,$S252-4,0))</f>
        <v/>
      </c>
      <c r="I252" s="296" t="str">
        <f ca="1">IF(ISERROR($S252),"",OFFSET('Smelter Reference List'!$H$4,$S252-4,0))</f>
        <v/>
      </c>
      <c r="J252" s="296" t="str">
        <f ca="1">IF(ISERROR($S252),"",OFFSET('Smelter Reference List'!$I$4,$S252-4,0))</f>
        <v/>
      </c>
      <c r="K252" s="298"/>
      <c r="L252" s="298"/>
      <c r="M252" s="298"/>
      <c r="N252" s="298"/>
      <c r="O252" s="298"/>
      <c r="P252" s="298"/>
      <c r="Q252" s="299"/>
      <c r="R252" s="227"/>
      <c r="S252" s="228" t="e">
        <f>IF(C252="",NA(),MATCH($B252&amp;$C252,'Smelter Reference List'!$J:$J,0))</f>
        <v>#N/A</v>
      </c>
      <c r="T252" s="229"/>
      <c r="U252" s="229">
        <f t="shared" ca="1" si="6"/>
        <v>0</v>
      </c>
      <c r="V252" s="229"/>
      <c r="W252" s="229"/>
      <c r="Y252" s="223" t="str">
        <f t="shared" si="7"/>
        <v/>
      </c>
    </row>
    <row r="253" spans="1:25" s="223" customFormat="1" ht="20.25">
      <c r="A253" s="293"/>
      <c r="B253" s="294" t="str">
        <f>IF(LEN(A253)=0,"",INDEX('Smelter Reference List'!$A:$A,MATCH($A253,'Smelter Reference List'!$E:$E,0)))</f>
        <v/>
      </c>
      <c r="C253" s="301" t="str">
        <f>IF(LEN(A253)=0,"",INDEX('Smelter Reference List'!$C:$C,MATCH($A253,'Smelter Reference List'!$E:$E,0)))</f>
        <v/>
      </c>
      <c r="D253" s="294" t="str">
        <f ca="1">IF(ISERROR($S253),"",OFFSET('Smelter Reference List'!$C$4,$S253-4,0)&amp;"")</f>
        <v/>
      </c>
      <c r="E253" s="294" t="str">
        <f ca="1">IF(ISERROR($S253),"",OFFSET('Smelter Reference List'!$D$4,$S253-4,0)&amp;"")</f>
        <v/>
      </c>
      <c r="F253" s="294" t="str">
        <f ca="1">IF(ISERROR($S253),"",OFFSET('Smelter Reference List'!$E$4,$S253-4,0))</f>
        <v/>
      </c>
      <c r="G253" s="294" t="str">
        <f ca="1">IF(C253=$U$4,"Enter smelter details", IF(ISERROR($S253),"",OFFSET('Smelter Reference List'!$F$4,$S253-4,0)))</f>
        <v/>
      </c>
      <c r="H253" s="295" t="str">
        <f ca="1">IF(ISERROR($S253),"",OFFSET('Smelter Reference List'!$G$4,$S253-4,0))</f>
        <v/>
      </c>
      <c r="I253" s="296" t="str">
        <f ca="1">IF(ISERROR($S253),"",OFFSET('Smelter Reference List'!$H$4,$S253-4,0))</f>
        <v/>
      </c>
      <c r="J253" s="296" t="str">
        <f ca="1">IF(ISERROR($S253),"",OFFSET('Smelter Reference List'!$I$4,$S253-4,0))</f>
        <v/>
      </c>
      <c r="K253" s="298"/>
      <c r="L253" s="298"/>
      <c r="M253" s="298"/>
      <c r="N253" s="298"/>
      <c r="O253" s="298"/>
      <c r="P253" s="298"/>
      <c r="Q253" s="299"/>
      <c r="R253" s="227"/>
      <c r="S253" s="228" t="e">
        <f>IF(C253="",NA(),MATCH($B253&amp;$C253,'Smelter Reference List'!$J:$J,0))</f>
        <v>#N/A</v>
      </c>
      <c r="T253" s="229"/>
      <c r="U253" s="229">
        <f t="shared" ca="1" si="6"/>
        <v>0</v>
      </c>
      <c r="V253" s="229"/>
      <c r="W253" s="229"/>
      <c r="Y253" s="223" t="str">
        <f t="shared" si="7"/>
        <v/>
      </c>
    </row>
    <row r="254" spans="1:25" s="223" customFormat="1" ht="20.25">
      <c r="A254" s="293"/>
      <c r="B254" s="294" t="str">
        <f>IF(LEN(A254)=0,"",INDEX('Smelter Reference List'!$A:$A,MATCH($A254,'Smelter Reference List'!$E:$E,0)))</f>
        <v/>
      </c>
      <c r="C254" s="301" t="str">
        <f>IF(LEN(A254)=0,"",INDEX('Smelter Reference List'!$C:$C,MATCH($A254,'Smelter Reference List'!$E:$E,0)))</f>
        <v/>
      </c>
      <c r="D254" s="294" t="str">
        <f ca="1">IF(ISERROR($S254),"",OFFSET('Smelter Reference List'!$C$4,$S254-4,0)&amp;"")</f>
        <v/>
      </c>
      <c r="E254" s="294" t="str">
        <f ca="1">IF(ISERROR($S254),"",OFFSET('Smelter Reference List'!$D$4,$S254-4,0)&amp;"")</f>
        <v/>
      </c>
      <c r="F254" s="294" t="str">
        <f ca="1">IF(ISERROR($S254),"",OFFSET('Smelter Reference List'!$E$4,$S254-4,0))</f>
        <v/>
      </c>
      <c r="G254" s="294" t="str">
        <f ca="1">IF(C254=$U$4,"Enter smelter details", IF(ISERROR($S254),"",OFFSET('Smelter Reference List'!$F$4,$S254-4,0)))</f>
        <v/>
      </c>
      <c r="H254" s="295" t="str">
        <f ca="1">IF(ISERROR($S254),"",OFFSET('Smelter Reference List'!$G$4,$S254-4,0))</f>
        <v/>
      </c>
      <c r="I254" s="296" t="str">
        <f ca="1">IF(ISERROR($S254),"",OFFSET('Smelter Reference List'!$H$4,$S254-4,0))</f>
        <v/>
      </c>
      <c r="J254" s="296" t="str">
        <f ca="1">IF(ISERROR($S254),"",OFFSET('Smelter Reference List'!$I$4,$S254-4,0))</f>
        <v/>
      </c>
      <c r="K254" s="298"/>
      <c r="L254" s="298"/>
      <c r="M254" s="298"/>
      <c r="N254" s="298"/>
      <c r="O254" s="298"/>
      <c r="P254" s="298"/>
      <c r="Q254" s="299"/>
      <c r="R254" s="227"/>
      <c r="S254" s="228" t="e">
        <f>IF(C254="",NA(),MATCH($B254&amp;$C254,'Smelter Reference List'!$J:$J,0))</f>
        <v>#N/A</v>
      </c>
      <c r="T254" s="229"/>
      <c r="U254" s="229">
        <f t="shared" ca="1" si="6"/>
        <v>0</v>
      </c>
      <c r="V254" s="229"/>
      <c r="W254" s="229"/>
      <c r="Y254" s="223" t="str">
        <f t="shared" si="7"/>
        <v/>
      </c>
    </row>
    <row r="255" spans="1:25" s="223" customFormat="1" ht="20.25">
      <c r="A255" s="293"/>
      <c r="B255" s="294" t="str">
        <f>IF(LEN(A255)=0,"",INDEX('Smelter Reference List'!$A:$A,MATCH($A255,'Smelter Reference List'!$E:$E,0)))</f>
        <v/>
      </c>
      <c r="C255" s="301" t="str">
        <f>IF(LEN(A255)=0,"",INDEX('Smelter Reference List'!$C:$C,MATCH($A255,'Smelter Reference List'!$E:$E,0)))</f>
        <v/>
      </c>
      <c r="D255" s="294" t="str">
        <f ca="1">IF(ISERROR($S255),"",OFFSET('Smelter Reference List'!$C$4,$S255-4,0)&amp;"")</f>
        <v/>
      </c>
      <c r="E255" s="294" t="str">
        <f ca="1">IF(ISERROR($S255),"",OFFSET('Smelter Reference List'!$D$4,$S255-4,0)&amp;"")</f>
        <v/>
      </c>
      <c r="F255" s="294" t="str">
        <f ca="1">IF(ISERROR($S255),"",OFFSET('Smelter Reference List'!$E$4,$S255-4,0))</f>
        <v/>
      </c>
      <c r="G255" s="294" t="str">
        <f ca="1">IF(C255=$U$4,"Enter smelter details", IF(ISERROR($S255),"",OFFSET('Smelter Reference List'!$F$4,$S255-4,0)))</f>
        <v/>
      </c>
      <c r="H255" s="295" t="str">
        <f ca="1">IF(ISERROR($S255),"",OFFSET('Smelter Reference List'!$G$4,$S255-4,0))</f>
        <v/>
      </c>
      <c r="I255" s="296" t="str">
        <f ca="1">IF(ISERROR($S255),"",OFFSET('Smelter Reference List'!$H$4,$S255-4,0))</f>
        <v/>
      </c>
      <c r="J255" s="296" t="str">
        <f ca="1">IF(ISERROR($S255),"",OFFSET('Smelter Reference List'!$I$4,$S255-4,0))</f>
        <v/>
      </c>
      <c r="K255" s="298"/>
      <c r="L255" s="298"/>
      <c r="M255" s="298"/>
      <c r="N255" s="298"/>
      <c r="O255" s="298"/>
      <c r="P255" s="298"/>
      <c r="Q255" s="299"/>
      <c r="R255" s="227"/>
      <c r="S255" s="228" t="e">
        <f>IF(C255="",NA(),MATCH($B255&amp;$C255,'Smelter Reference List'!$J:$J,0))</f>
        <v>#N/A</v>
      </c>
      <c r="T255" s="229"/>
      <c r="U255" s="229">
        <f t="shared" ca="1" si="6"/>
        <v>0</v>
      </c>
      <c r="V255" s="229"/>
      <c r="W255" s="229"/>
      <c r="Y255" s="223" t="str">
        <f t="shared" si="7"/>
        <v/>
      </c>
    </row>
    <row r="256" spans="1:25" s="223" customFormat="1" ht="20.25">
      <c r="A256" s="293"/>
      <c r="B256" s="294" t="str">
        <f>IF(LEN(A256)=0,"",INDEX('Smelter Reference List'!$A:$A,MATCH($A256,'Smelter Reference List'!$E:$E,0)))</f>
        <v/>
      </c>
      <c r="C256" s="301" t="str">
        <f>IF(LEN(A256)=0,"",INDEX('Smelter Reference List'!$C:$C,MATCH($A256,'Smelter Reference List'!$E:$E,0)))</f>
        <v/>
      </c>
      <c r="D256" s="294" t="str">
        <f ca="1">IF(ISERROR($S256),"",OFFSET('Smelter Reference List'!$C$4,$S256-4,0)&amp;"")</f>
        <v/>
      </c>
      <c r="E256" s="294" t="str">
        <f ca="1">IF(ISERROR($S256),"",OFFSET('Smelter Reference List'!$D$4,$S256-4,0)&amp;"")</f>
        <v/>
      </c>
      <c r="F256" s="294" t="str">
        <f ca="1">IF(ISERROR($S256),"",OFFSET('Smelter Reference List'!$E$4,$S256-4,0))</f>
        <v/>
      </c>
      <c r="G256" s="294" t="str">
        <f ca="1">IF(C256=$U$4,"Enter smelter details", IF(ISERROR($S256),"",OFFSET('Smelter Reference List'!$F$4,$S256-4,0)))</f>
        <v/>
      </c>
      <c r="H256" s="295" t="str">
        <f ca="1">IF(ISERROR($S256),"",OFFSET('Smelter Reference List'!$G$4,$S256-4,0))</f>
        <v/>
      </c>
      <c r="I256" s="296" t="str">
        <f ca="1">IF(ISERROR($S256),"",OFFSET('Smelter Reference List'!$H$4,$S256-4,0))</f>
        <v/>
      </c>
      <c r="J256" s="296" t="str">
        <f ca="1">IF(ISERROR($S256),"",OFFSET('Smelter Reference List'!$I$4,$S256-4,0))</f>
        <v/>
      </c>
      <c r="K256" s="298"/>
      <c r="L256" s="298"/>
      <c r="M256" s="298"/>
      <c r="N256" s="298"/>
      <c r="O256" s="298"/>
      <c r="P256" s="298"/>
      <c r="Q256" s="299"/>
      <c r="R256" s="227"/>
      <c r="S256" s="228" t="e">
        <f>IF(C256="",NA(),MATCH($B256&amp;$C256,'Smelter Reference List'!$J:$J,0))</f>
        <v>#N/A</v>
      </c>
      <c r="T256" s="229"/>
      <c r="U256" s="229">
        <f t="shared" ca="1" si="6"/>
        <v>0</v>
      </c>
      <c r="V256" s="229"/>
      <c r="W256" s="229"/>
      <c r="Y256" s="223" t="str">
        <f t="shared" si="7"/>
        <v/>
      </c>
    </row>
    <row r="257" spans="1:25" s="223" customFormat="1" ht="20.25">
      <c r="A257" s="293"/>
      <c r="B257" s="294" t="str">
        <f>IF(LEN(A257)=0,"",INDEX('Smelter Reference List'!$A:$A,MATCH($A257,'Smelter Reference List'!$E:$E,0)))</f>
        <v/>
      </c>
      <c r="C257" s="301" t="str">
        <f>IF(LEN(A257)=0,"",INDEX('Smelter Reference List'!$C:$C,MATCH($A257,'Smelter Reference List'!$E:$E,0)))</f>
        <v/>
      </c>
      <c r="D257" s="294" t="str">
        <f ca="1">IF(ISERROR($S257),"",OFFSET('Smelter Reference List'!$C$4,$S257-4,0)&amp;"")</f>
        <v/>
      </c>
      <c r="E257" s="294" t="str">
        <f ca="1">IF(ISERROR($S257),"",OFFSET('Smelter Reference List'!$D$4,$S257-4,0)&amp;"")</f>
        <v/>
      </c>
      <c r="F257" s="294" t="str">
        <f ca="1">IF(ISERROR($S257),"",OFFSET('Smelter Reference List'!$E$4,$S257-4,0))</f>
        <v/>
      </c>
      <c r="G257" s="294" t="str">
        <f ca="1">IF(C257=$U$4,"Enter smelter details", IF(ISERROR($S257),"",OFFSET('Smelter Reference List'!$F$4,$S257-4,0)))</f>
        <v/>
      </c>
      <c r="H257" s="295" t="str">
        <f ca="1">IF(ISERROR($S257),"",OFFSET('Smelter Reference List'!$G$4,$S257-4,0))</f>
        <v/>
      </c>
      <c r="I257" s="296" t="str">
        <f ca="1">IF(ISERROR($S257),"",OFFSET('Smelter Reference List'!$H$4,$S257-4,0))</f>
        <v/>
      </c>
      <c r="J257" s="296" t="str">
        <f ca="1">IF(ISERROR($S257),"",OFFSET('Smelter Reference List'!$I$4,$S257-4,0))</f>
        <v/>
      </c>
      <c r="K257" s="298"/>
      <c r="L257" s="298"/>
      <c r="M257" s="298"/>
      <c r="N257" s="298"/>
      <c r="O257" s="298"/>
      <c r="P257" s="298"/>
      <c r="Q257" s="299"/>
      <c r="R257" s="227"/>
      <c r="S257" s="228" t="e">
        <f>IF(C257="",NA(),MATCH($B257&amp;$C257,'Smelter Reference List'!$J:$J,0))</f>
        <v>#N/A</v>
      </c>
      <c r="T257" s="229"/>
      <c r="U257" s="229">
        <f t="shared" ca="1" si="6"/>
        <v>0</v>
      </c>
      <c r="V257" s="229"/>
      <c r="W257" s="229"/>
      <c r="Y257" s="223" t="str">
        <f t="shared" si="7"/>
        <v/>
      </c>
    </row>
    <row r="258" spans="1:25" s="223" customFormat="1" ht="20.25">
      <c r="A258" s="293"/>
      <c r="B258" s="294" t="str">
        <f>IF(LEN(A258)=0,"",INDEX('Smelter Reference List'!$A:$A,MATCH($A258,'Smelter Reference List'!$E:$E,0)))</f>
        <v/>
      </c>
      <c r="C258" s="301" t="str">
        <f>IF(LEN(A258)=0,"",INDEX('Smelter Reference List'!$C:$C,MATCH($A258,'Smelter Reference List'!$E:$E,0)))</f>
        <v/>
      </c>
      <c r="D258" s="294" t="str">
        <f ca="1">IF(ISERROR($S258),"",OFFSET('Smelter Reference List'!$C$4,$S258-4,0)&amp;"")</f>
        <v/>
      </c>
      <c r="E258" s="294" t="str">
        <f ca="1">IF(ISERROR($S258),"",OFFSET('Smelter Reference List'!$D$4,$S258-4,0)&amp;"")</f>
        <v/>
      </c>
      <c r="F258" s="294" t="str">
        <f ca="1">IF(ISERROR($S258),"",OFFSET('Smelter Reference List'!$E$4,$S258-4,0))</f>
        <v/>
      </c>
      <c r="G258" s="294" t="str">
        <f ca="1">IF(C258=$U$4,"Enter smelter details", IF(ISERROR($S258),"",OFFSET('Smelter Reference List'!$F$4,$S258-4,0)))</f>
        <v/>
      </c>
      <c r="H258" s="295" t="str">
        <f ca="1">IF(ISERROR($S258),"",OFFSET('Smelter Reference List'!$G$4,$S258-4,0))</f>
        <v/>
      </c>
      <c r="I258" s="296" t="str">
        <f ca="1">IF(ISERROR($S258),"",OFFSET('Smelter Reference List'!$H$4,$S258-4,0))</f>
        <v/>
      </c>
      <c r="J258" s="296" t="str">
        <f ca="1">IF(ISERROR($S258),"",OFFSET('Smelter Reference List'!$I$4,$S258-4,0))</f>
        <v/>
      </c>
      <c r="K258" s="298"/>
      <c r="L258" s="298"/>
      <c r="M258" s="298"/>
      <c r="N258" s="298"/>
      <c r="O258" s="298"/>
      <c r="P258" s="298"/>
      <c r="Q258" s="299"/>
      <c r="R258" s="227"/>
      <c r="S258" s="228" t="e">
        <f>IF(C258="",NA(),MATCH($B258&amp;$C258,'Smelter Reference List'!$J:$J,0))</f>
        <v>#N/A</v>
      </c>
      <c r="T258" s="229"/>
      <c r="U258" s="229">
        <f t="shared" ca="1" si="6"/>
        <v>0</v>
      </c>
      <c r="V258" s="229"/>
      <c r="W258" s="229"/>
      <c r="Y258" s="223" t="str">
        <f t="shared" si="7"/>
        <v/>
      </c>
    </row>
    <row r="259" spans="1:25" s="223" customFormat="1" ht="20.25">
      <c r="A259" s="293"/>
      <c r="B259" s="294" t="str">
        <f>IF(LEN(A259)=0,"",INDEX('Smelter Reference List'!$A:$A,MATCH($A259,'Smelter Reference List'!$E:$E,0)))</f>
        <v/>
      </c>
      <c r="C259" s="301" t="str">
        <f>IF(LEN(A259)=0,"",INDEX('Smelter Reference List'!$C:$C,MATCH($A259,'Smelter Reference List'!$E:$E,0)))</f>
        <v/>
      </c>
      <c r="D259" s="294" t="str">
        <f ca="1">IF(ISERROR($S259),"",OFFSET('Smelter Reference List'!$C$4,$S259-4,0)&amp;"")</f>
        <v/>
      </c>
      <c r="E259" s="294" t="str">
        <f ca="1">IF(ISERROR($S259),"",OFFSET('Smelter Reference List'!$D$4,$S259-4,0)&amp;"")</f>
        <v/>
      </c>
      <c r="F259" s="294" t="str">
        <f ca="1">IF(ISERROR($S259),"",OFFSET('Smelter Reference List'!$E$4,$S259-4,0))</f>
        <v/>
      </c>
      <c r="G259" s="294" t="str">
        <f ca="1">IF(C259=$U$4,"Enter smelter details", IF(ISERROR($S259),"",OFFSET('Smelter Reference List'!$F$4,$S259-4,0)))</f>
        <v/>
      </c>
      <c r="H259" s="295" t="str">
        <f ca="1">IF(ISERROR($S259),"",OFFSET('Smelter Reference List'!$G$4,$S259-4,0))</f>
        <v/>
      </c>
      <c r="I259" s="296" t="str">
        <f ca="1">IF(ISERROR($S259),"",OFFSET('Smelter Reference List'!$H$4,$S259-4,0))</f>
        <v/>
      </c>
      <c r="J259" s="296" t="str">
        <f ca="1">IF(ISERROR($S259),"",OFFSET('Smelter Reference List'!$I$4,$S259-4,0))</f>
        <v/>
      </c>
      <c r="K259" s="298"/>
      <c r="L259" s="298"/>
      <c r="M259" s="298"/>
      <c r="N259" s="298"/>
      <c r="O259" s="298"/>
      <c r="P259" s="298"/>
      <c r="Q259" s="299"/>
      <c r="R259" s="227"/>
      <c r="S259" s="228" t="e">
        <f>IF(C259="",NA(),MATCH($B259&amp;$C259,'Smelter Reference List'!$J:$J,0))</f>
        <v>#N/A</v>
      </c>
      <c r="T259" s="229"/>
      <c r="U259" s="229">
        <f t="shared" ca="1" si="6"/>
        <v>0</v>
      </c>
      <c r="V259" s="229"/>
      <c r="W259" s="229"/>
      <c r="Y259" s="223" t="str">
        <f t="shared" si="7"/>
        <v/>
      </c>
    </row>
    <row r="260" spans="1:25" s="223" customFormat="1" ht="20.25">
      <c r="A260" s="293"/>
      <c r="B260" s="294" t="str">
        <f>IF(LEN(A260)=0,"",INDEX('Smelter Reference List'!$A:$A,MATCH($A260,'Smelter Reference List'!$E:$E,0)))</f>
        <v/>
      </c>
      <c r="C260" s="301" t="str">
        <f>IF(LEN(A260)=0,"",INDEX('Smelter Reference List'!$C:$C,MATCH($A260,'Smelter Reference List'!$E:$E,0)))</f>
        <v/>
      </c>
      <c r="D260" s="294" t="str">
        <f ca="1">IF(ISERROR($S260),"",OFFSET('Smelter Reference List'!$C$4,$S260-4,0)&amp;"")</f>
        <v/>
      </c>
      <c r="E260" s="294" t="str">
        <f ca="1">IF(ISERROR($S260),"",OFFSET('Smelter Reference List'!$D$4,$S260-4,0)&amp;"")</f>
        <v/>
      </c>
      <c r="F260" s="294" t="str">
        <f ca="1">IF(ISERROR($S260),"",OFFSET('Smelter Reference List'!$E$4,$S260-4,0))</f>
        <v/>
      </c>
      <c r="G260" s="294" t="str">
        <f ca="1">IF(C260=$U$4,"Enter smelter details", IF(ISERROR($S260),"",OFFSET('Smelter Reference List'!$F$4,$S260-4,0)))</f>
        <v/>
      </c>
      <c r="H260" s="295" t="str">
        <f ca="1">IF(ISERROR($S260),"",OFFSET('Smelter Reference List'!$G$4,$S260-4,0))</f>
        <v/>
      </c>
      <c r="I260" s="296" t="str">
        <f ca="1">IF(ISERROR($S260),"",OFFSET('Smelter Reference List'!$H$4,$S260-4,0))</f>
        <v/>
      </c>
      <c r="J260" s="296" t="str">
        <f ca="1">IF(ISERROR($S260),"",OFFSET('Smelter Reference List'!$I$4,$S260-4,0))</f>
        <v/>
      </c>
      <c r="K260" s="298"/>
      <c r="L260" s="298"/>
      <c r="M260" s="298"/>
      <c r="N260" s="298"/>
      <c r="O260" s="298"/>
      <c r="P260" s="298"/>
      <c r="Q260" s="299"/>
      <c r="R260" s="227"/>
      <c r="S260" s="228" t="e">
        <f>IF(C260="",NA(),MATCH($B260&amp;$C260,'Smelter Reference List'!$J:$J,0))</f>
        <v>#N/A</v>
      </c>
      <c r="T260" s="229"/>
      <c r="U260" s="229">
        <f t="shared" ca="1" si="6"/>
        <v>0</v>
      </c>
      <c r="V260" s="229"/>
      <c r="W260" s="229"/>
      <c r="Y260" s="223" t="str">
        <f t="shared" si="7"/>
        <v/>
      </c>
    </row>
    <row r="261" spans="1:25" s="223" customFormat="1" ht="20.25">
      <c r="A261" s="293"/>
      <c r="B261" s="294" t="str">
        <f>IF(LEN(A261)=0,"",INDEX('Smelter Reference List'!$A:$A,MATCH($A261,'Smelter Reference List'!$E:$E,0)))</f>
        <v/>
      </c>
      <c r="C261" s="301" t="str">
        <f>IF(LEN(A261)=0,"",INDEX('Smelter Reference List'!$C:$C,MATCH($A261,'Smelter Reference List'!$E:$E,0)))</f>
        <v/>
      </c>
      <c r="D261" s="294" t="str">
        <f ca="1">IF(ISERROR($S261),"",OFFSET('Smelter Reference List'!$C$4,$S261-4,0)&amp;"")</f>
        <v/>
      </c>
      <c r="E261" s="294" t="str">
        <f ca="1">IF(ISERROR($S261),"",OFFSET('Smelter Reference List'!$D$4,$S261-4,0)&amp;"")</f>
        <v/>
      </c>
      <c r="F261" s="294" t="str">
        <f ca="1">IF(ISERROR($S261),"",OFFSET('Smelter Reference List'!$E$4,$S261-4,0))</f>
        <v/>
      </c>
      <c r="G261" s="294" t="str">
        <f ca="1">IF(C261=$U$4,"Enter smelter details", IF(ISERROR($S261),"",OFFSET('Smelter Reference List'!$F$4,$S261-4,0)))</f>
        <v/>
      </c>
      <c r="H261" s="295" t="str">
        <f ca="1">IF(ISERROR($S261),"",OFFSET('Smelter Reference List'!$G$4,$S261-4,0))</f>
        <v/>
      </c>
      <c r="I261" s="296" t="str">
        <f ca="1">IF(ISERROR($S261),"",OFFSET('Smelter Reference List'!$H$4,$S261-4,0))</f>
        <v/>
      </c>
      <c r="J261" s="296" t="str">
        <f ca="1">IF(ISERROR($S261),"",OFFSET('Smelter Reference List'!$I$4,$S261-4,0))</f>
        <v/>
      </c>
      <c r="K261" s="298"/>
      <c r="L261" s="298"/>
      <c r="M261" s="298"/>
      <c r="N261" s="298"/>
      <c r="O261" s="298"/>
      <c r="P261" s="298"/>
      <c r="Q261" s="299"/>
      <c r="R261" s="227"/>
      <c r="S261" s="228" t="e">
        <f>IF(C261="",NA(),MATCH($B261&amp;$C261,'Smelter Reference List'!$J:$J,0))</f>
        <v>#N/A</v>
      </c>
      <c r="T261" s="229"/>
      <c r="U261" s="229">
        <f t="shared" ca="1" si="6"/>
        <v>0</v>
      </c>
      <c r="V261" s="229"/>
      <c r="W261" s="229"/>
      <c r="Y261" s="223" t="str">
        <f t="shared" si="7"/>
        <v/>
      </c>
    </row>
    <row r="262" spans="1:25" s="223" customFormat="1" ht="20.25">
      <c r="A262" s="293"/>
      <c r="B262" s="294" t="str">
        <f>IF(LEN(A262)=0,"",INDEX('Smelter Reference List'!$A:$A,MATCH($A262,'Smelter Reference List'!$E:$E,0)))</f>
        <v/>
      </c>
      <c r="C262" s="301" t="str">
        <f>IF(LEN(A262)=0,"",INDEX('Smelter Reference List'!$C:$C,MATCH($A262,'Smelter Reference List'!$E:$E,0)))</f>
        <v/>
      </c>
      <c r="D262" s="294" t="str">
        <f ca="1">IF(ISERROR($S262),"",OFFSET('Smelter Reference List'!$C$4,$S262-4,0)&amp;"")</f>
        <v/>
      </c>
      <c r="E262" s="294" t="str">
        <f ca="1">IF(ISERROR($S262),"",OFFSET('Smelter Reference List'!$D$4,$S262-4,0)&amp;"")</f>
        <v/>
      </c>
      <c r="F262" s="294" t="str">
        <f ca="1">IF(ISERROR($S262),"",OFFSET('Smelter Reference List'!$E$4,$S262-4,0))</f>
        <v/>
      </c>
      <c r="G262" s="294" t="str">
        <f ca="1">IF(C262=$U$4,"Enter smelter details", IF(ISERROR($S262),"",OFFSET('Smelter Reference List'!$F$4,$S262-4,0)))</f>
        <v/>
      </c>
      <c r="H262" s="295" t="str">
        <f ca="1">IF(ISERROR($S262),"",OFFSET('Smelter Reference List'!$G$4,$S262-4,0))</f>
        <v/>
      </c>
      <c r="I262" s="296" t="str">
        <f ca="1">IF(ISERROR($S262),"",OFFSET('Smelter Reference List'!$H$4,$S262-4,0))</f>
        <v/>
      </c>
      <c r="J262" s="296" t="str">
        <f ca="1">IF(ISERROR($S262),"",OFFSET('Smelter Reference List'!$I$4,$S262-4,0))</f>
        <v/>
      </c>
      <c r="K262" s="298"/>
      <c r="L262" s="298"/>
      <c r="M262" s="298"/>
      <c r="N262" s="298"/>
      <c r="O262" s="298"/>
      <c r="P262" s="298"/>
      <c r="Q262" s="299"/>
      <c r="R262" s="227"/>
      <c r="S262" s="228" t="e">
        <f>IF(C262="",NA(),MATCH($B262&amp;$C262,'Smelter Reference List'!$J:$J,0))</f>
        <v>#N/A</v>
      </c>
      <c r="T262" s="229"/>
      <c r="U262" s="229">
        <f t="shared" ref="U262:U325" ca="1" si="8">IF(AND(C262="Smelter not listed",OR(LEN(D262)=0,LEN(E262)=0)),1,0)</f>
        <v>0</v>
      </c>
      <c r="V262" s="229"/>
      <c r="W262" s="229"/>
      <c r="Y262" s="223" t="str">
        <f t="shared" ref="Y262:Y325" si="9">B262&amp;C262</f>
        <v/>
      </c>
    </row>
    <row r="263" spans="1:25" s="223" customFormat="1" ht="20.25">
      <c r="A263" s="293"/>
      <c r="B263" s="294" t="str">
        <f>IF(LEN(A263)=0,"",INDEX('Smelter Reference List'!$A:$A,MATCH($A263,'Smelter Reference List'!$E:$E,0)))</f>
        <v/>
      </c>
      <c r="C263" s="301" t="str">
        <f>IF(LEN(A263)=0,"",INDEX('Smelter Reference List'!$C:$C,MATCH($A263,'Smelter Reference List'!$E:$E,0)))</f>
        <v/>
      </c>
      <c r="D263" s="294" t="str">
        <f ca="1">IF(ISERROR($S263),"",OFFSET('Smelter Reference List'!$C$4,$S263-4,0)&amp;"")</f>
        <v/>
      </c>
      <c r="E263" s="294" t="str">
        <f ca="1">IF(ISERROR($S263),"",OFFSET('Smelter Reference List'!$D$4,$S263-4,0)&amp;"")</f>
        <v/>
      </c>
      <c r="F263" s="294" t="str">
        <f ca="1">IF(ISERROR($S263),"",OFFSET('Smelter Reference List'!$E$4,$S263-4,0))</f>
        <v/>
      </c>
      <c r="G263" s="294" t="str">
        <f ca="1">IF(C263=$U$4,"Enter smelter details", IF(ISERROR($S263),"",OFFSET('Smelter Reference List'!$F$4,$S263-4,0)))</f>
        <v/>
      </c>
      <c r="H263" s="295" t="str">
        <f ca="1">IF(ISERROR($S263),"",OFFSET('Smelter Reference List'!$G$4,$S263-4,0))</f>
        <v/>
      </c>
      <c r="I263" s="296" t="str">
        <f ca="1">IF(ISERROR($S263),"",OFFSET('Smelter Reference List'!$H$4,$S263-4,0))</f>
        <v/>
      </c>
      <c r="J263" s="296" t="str">
        <f ca="1">IF(ISERROR($S263),"",OFFSET('Smelter Reference List'!$I$4,$S263-4,0))</f>
        <v/>
      </c>
      <c r="K263" s="298"/>
      <c r="L263" s="298"/>
      <c r="M263" s="298"/>
      <c r="N263" s="298"/>
      <c r="O263" s="298"/>
      <c r="P263" s="298"/>
      <c r="Q263" s="299"/>
      <c r="R263" s="227"/>
      <c r="S263" s="228" t="e">
        <f>IF(C263="",NA(),MATCH($B263&amp;$C263,'Smelter Reference List'!$J:$J,0))</f>
        <v>#N/A</v>
      </c>
      <c r="T263" s="229"/>
      <c r="U263" s="229">
        <f t="shared" ca="1" si="8"/>
        <v>0</v>
      </c>
      <c r="V263" s="229"/>
      <c r="W263" s="229"/>
      <c r="Y263" s="223" t="str">
        <f t="shared" si="9"/>
        <v/>
      </c>
    </row>
    <row r="264" spans="1:25" s="223" customFormat="1" ht="20.25">
      <c r="A264" s="293"/>
      <c r="B264" s="294" t="str">
        <f>IF(LEN(A264)=0,"",INDEX('Smelter Reference List'!$A:$A,MATCH($A264,'Smelter Reference List'!$E:$E,0)))</f>
        <v/>
      </c>
      <c r="C264" s="301" t="str">
        <f>IF(LEN(A264)=0,"",INDEX('Smelter Reference List'!$C:$C,MATCH($A264,'Smelter Reference List'!$E:$E,0)))</f>
        <v/>
      </c>
      <c r="D264" s="294" t="str">
        <f ca="1">IF(ISERROR($S264),"",OFFSET('Smelter Reference List'!$C$4,$S264-4,0)&amp;"")</f>
        <v/>
      </c>
      <c r="E264" s="294" t="str">
        <f ca="1">IF(ISERROR($S264),"",OFFSET('Smelter Reference List'!$D$4,$S264-4,0)&amp;"")</f>
        <v/>
      </c>
      <c r="F264" s="294" t="str">
        <f ca="1">IF(ISERROR($S264),"",OFFSET('Smelter Reference List'!$E$4,$S264-4,0))</f>
        <v/>
      </c>
      <c r="G264" s="294" t="str">
        <f ca="1">IF(C264=$U$4,"Enter smelter details", IF(ISERROR($S264),"",OFFSET('Smelter Reference List'!$F$4,$S264-4,0)))</f>
        <v/>
      </c>
      <c r="H264" s="295" t="str">
        <f ca="1">IF(ISERROR($S264),"",OFFSET('Smelter Reference List'!$G$4,$S264-4,0))</f>
        <v/>
      </c>
      <c r="I264" s="296" t="str">
        <f ca="1">IF(ISERROR($S264),"",OFFSET('Smelter Reference List'!$H$4,$S264-4,0))</f>
        <v/>
      </c>
      <c r="J264" s="296" t="str">
        <f ca="1">IF(ISERROR($S264),"",OFFSET('Smelter Reference List'!$I$4,$S264-4,0))</f>
        <v/>
      </c>
      <c r="K264" s="298"/>
      <c r="L264" s="298"/>
      <c r="M264" s="298"/>
      <c r="N264" s="298"/>
      <c r="O264" s="298"/>
      <c r="P264" s="298"/>
      <c r="Q264" s="299"/>
      <c r="R264" s="227"/>
      <c r="S264" s="228" t="e">
        <f>IF(C264="",NA(),MATCH($B264&amp;$C264,'Smelter Reference List'!$J:$J,0))</f>
        <v>#N/A</v>
      </c>
      <c r="T264" s="229"/>
      <c r="U264" s="229">
        <f t="shared" ca="1" si="8"/>
        <v>0</v>
      </c>
      <c r="V264" s="229"/>
      <c r="W264" s="229"/>
      <c r="Y264" s="223" t="str">
        <f t="shared" si="9"/>
        <v/>
      </c>
    </row>
    <row r="265" spans="1:25" s="223" customFormat="1" ht="20.25">
      <c r="A265" s="293"/>
      <c r="B265" s="294" t="str">
        <f>IF(LEN(A265)=0,"",INDEX('Smelter Reference List'!$A:$A,MATCH($A265,'Smelter Reference List'!$E:$E,0)))</f>
        <v/>
      </c>
      <c r="C265" s="301" t="str">
        <f>IF(LEN(A265)=0,"",INDEX('Smelter Reference List'!$C:$C,MATCH($A265,'Smelter Reference List'!$E:$E,0)))</f>
        <v/>
      </c>
      <c r="D265" s="294" t="str">
        <f ca="1">IF(ISERROR($S265),"",OFFSET('Smelter Reference List'!$C$4,$S265-4,0)&amp;"")</f>
        <v/>
      </c>
      <c r="E265" s="294" t="str">
        <f ca="1">IF(ISERROR($S265),"",OFFSET('Smelter Reference List'!$D$4,$S265-4,0)&amp;"")</f>
        <v/>
      </c>
      <c r="F265" s="294" t="str">
        <f ca="1">IF(ISERROR($S265),"",OFFSET('Smelter Reference List'!$E$4,$S265-4,0))</f>
        <v/>
      </c>
      <c r="G265" s="294" t="str">
        <f ca="1">IF(C265=$U$4,"Enter smelter details", IF(ISERROR($S265),"",OFFSET('Smelter Reference List'!$F$4,$S265-4,0)))</f>
        <v/>
      </c>
      <c r="H265" s="295" t="str">
        <f ca="1">IF(ISERROR($S265),"",OFFSET('Smelter Reference List'!$G$4,$S265-4,0))</f>
        <v/>
      </c>
      <c r="I265" s="296" t="str">
        <f ca="1">IF(ISERROR($S265),"",OFFSET('Smelter Reference List'!$H$4,$S265-4,0))</f>
        <v/>
      </c>
      <c r="J265" s="296" t="str">
        <f ca="1">IF(ISERROR($S265),"",OFFSET('Smelter Reference List'!$I$4,$S265-4,0))</f>
        <v/>
      </c>
      <c r="K265" s="298"/>
      <c r="L265" s="298"/>
      <c r="M265" s="298"/>
      <c r="N265" s="298"/>
      <c r="O265" s="298"/>
      <c r="P265" s="298"/>
      <c r="Q265" s="299"/>
      <c r="R265" s="227"/>
      <c r="S265" s="228" t="e">
        <f>IF(C265="",NA(),MATCH($B265&amp;$C265,'Smelter Reference List'!$J:$J,0))</f>
        <v>#N/A</v>
      </c>
      <c r="T265" s="229"/>
      <c r="U265" s="229">
        <f t="shared" ca="1" si="8"/>
        <v>0</v>
      </c>
      <c r="V265" s="229"/>
      <c r="W265" s="229"/>
      <c r="Y265" s="223" t="str">
        <f t="shared" si="9"/>
        <v/>
      </c>
    </row>
    <row r="266" spans="1:25" s="223" customFormat="1" ht="20.25">
      <c r="A266" s="293"/>
      <c r="B266" s="294" t="str">
        <f>IF(LEN(A266)=0,"",INDEX('Smelter Reference List'!$A:$A,MATCH($A266,'Smelter Reference List'!$E:$E,0)))</f>
        <v/>
      </c>
      <c r="C266" s="301" t="str">
        <f>IF(LEN(A266)=0,"",INDEX('Smelter Reference List'!$C:$C,MATCH($A266,'Smelter Reference List'!$E:$E,0)))</f>
        <v/>
      </c>
      <c r="D266" s="294" t="str">
        <f ca="1">IF(ISERROR($S266),"",OFFSET('Smelter Reference List'!$C$4,$S266-4,0)&amp;"")</f>
        <v/>
      </c>
      <c r="E266" s="294" t="str">
        <f ca="1">IF(ISERROR($S266),"",OFFSET('Smelter Reference List'!$D$4,$S266-4,0)&amp;"")</f>
        <v/>
      </c>
      <c r="F266" s="294" t="str">
        <f ca="1">IF(ISERROR($S266),"",OFFSET('Smelter Reference List'!$E$4,$S266-4,0))</f>
        <v/>
      </c>
      <c r="G266" s="294" t="str">
        <f ca="1">IF(C266=$U$4,"Enter smelter details", IF(ISERROR($S266),"",OFFSET('Smelter Reference List'!$F$4,$S266-4,0)))</f>
        <v/>
      </c>
      <c r="H266" s="295" t="str">
        <f ca="1">IF(ISERROR($S266),"",OFFSET('Smelter Reference List'!$G$4,$S266-4,0))</f>
        <v/>
      </c>
      <c r="I266" s="296" t="str">
        <f ca="1">IF(ISERROR($S266),"",OFFSET('Smelter Reference List'!$H$4,$S266-4,0))</f>
        <v/>
      </c>
      <c r="J266" s="296" t="str">
        <f ca="1">IF(ISERROR($S266),"",OFFSET('Smelter Reference List'!$I$4,$S266-4,0))</f>
        <v/>
      </c>
      <c r="K266" s="298"/>
      <c r="L266" s="298"/>
      <c r="M266" s="298"/>
      <c r="N266" s="298"/>
      <c r="O266" s="298"/>
      <c r="P266" s="298"/>
      <c r="Q266" s="299"/>
      <c r="R266" s="227"/>
      <c r="S266" s="228" t="e">
        <f>IF(C266="",NA(),MATCH($B266&amp;$C266,'Smelter Reference List'!$J:$J,0))</f>
        <v>#N/A</v>
      </c>
      <c r="T266" s="229"/>
      <c r="U266" s="229">
        <f t="shared" ca="1" si="8"/>
        <v>0</v>
      </c>
      <c r="V266" s="229"/>
      <c r="W266" s="229"/>
      <c r="Y266" s="223" t="str">
        <f t="shared" si="9"/>
        <v/>
      </c>
    </row>
    <row r="267" spans="1:25" s="223" customFormat="1" ht="20.25">
      <c r="A267" s="293"/>
      <c r="B267" s="294" t="str">
        <f>IF(LEN(A267)=0,"",INDEX('Smelter Reference List'!$A:$A,MATCH($A267,'Smelter Reference List'!$E:$E,0)))</f>
        <v/>
      </c>
      <c r="C267" s="301" t="str">
        <f>IF(LEN(A267)=0,"",INDEX('Smelter Reference List'!$C:$C,MATCH($A267,'Smelter Reference List'!$E:$E,0)))</f>
        <v/>
      </c>
      <c r="D267" s="294" t="str">
        <f ca="1">IF(ISERROR($S267),"",OFFSET('Smelter Reference List'!$C$4,$S267-4,0)&amp;"")</f>
        <v/>
      </c>
      <c r="E267" s="294" t="str">
        <f ca="1">IF(ISERROR($S267),"",OFFSET('Smelter Reference List'!$D$4,$S267-4,0)&amp;"")</f>
        <v/>
      </c>
      <c r="F267" s="294" t="str">
        <f ca="1">IF(ISERROR($S267),"",OFFSET('Smelter Reference List'!$E$4,$S267-4,0))</f>
        <v/>
      </c>
      <c r="G267" s="294" t="str">
        <f ca="1">IF(C267=$U$4,"Enter smelter details", IF(ISERROR($S267),"",OFFSET('Smelter Reference List'!$F$4,$S267-4,0)))</f>
        <v/>
      </c>
      <c r="H267" s="295" t="str">
        <f ca="1">IF(ISERROR($S267),"",OFFSET('Smelter Reference List'!$G$4,$S267-4,0))</f>
        <v/>
      </c>
      <c r="I267" s="296" t="str">
        <f ca="1">IF(ISERROR($S267),"",OFFSET('Smelter Reference List'!$H$4,$S267-4,0))</f>
        <v/>
      </c>
      <c r="J267" s="296" t="str">
        <f ca="1">IF(ISERROR($S267),"",OFFSET('Smelter Reference List'!$I$4,$S267-4,0))</f>
        <v/>
      </c>
      <c r="K267" s="298"/>
      <c r="L267" s="298"/>
      <c r="M267" s="298"/>
      <c r="N267" s="298"/>
      <c r="O267" s="298"/>
      <c r="P267" s="298"/>
      <c r="Q267" s="299"/>
      <c r="R267" s="227"/>
      <c r="S267" s="228" t="e">
        <f>IF(C267="",NA(),MATCH($B267&amp;$C267,'Smelter Reference List'!$J:$J,0))</f>
        <v>#N/A</v>
      </c>
      <c r="T267" s="229"/>
      <c r="U267" s="229">
        <f t="shared" ca="1" si="8"/>
        <v>0</v>
      </c>
      <c r="V267" s="229"/>
      <c r="W267" s="229"/>
      <c r="Y267" s="223" t="str">
        <f t="shared" si="9"/>
        <v/>
      </c>
    </row>
    <row r="268" spans="1:25" s="223" customFormat="1" ht="20.25">
      <c r="A268" s="293"/>
      <c r="B268" s="294" t="str">
        <f>IF(LEN(A268)=0,"",INDEX('Smelter Reference List'!$A:$A,MATCH($A268,'Smelter Reference List'!$E:$E,0)))</f>
        <v/>
      </c>
      <c r="C268" s="301" t="str">
        <f>IF(LEN(A268)=0,"",INDEX('Smelter Reference List'!$C:$C,MATCH($A268,'Smelter Reference List'!$E:$E,0)))</f>
        <v/>
      </c>
      <c r="D268" s="294" t="str">
        <f ca="1">IF(ISERROR($S268),"",OFFSET('Smelter Reference List'!$C$4,$S268-4,0)&amp;"")</f>
        <v/>
      </c>
      <c r="E268" s="294" t="str">
        <f ca="1">IF(ISERROR($S268),"",OFFSET('Smelter Reference List'!$D$4,$S268-4,0)&amp;"")</f>
        <v/>
      </c>
      <c r="F268" s="294" t="str">
        <f ca="1">IF(ISERROR($S268),"",OFFSET('Smelter Reference List'!$E$4,$S268-4,0))</f>
        <v/>
      </c>
      <c r="G268" s="294" t="str">
        <f ca="1">IF(C268=$U$4,"Enter smelter details", IF(ISERROR($S268),"",OFFSET('Smelter Reference List'!$F$4,$S268-4,0)))</f>
        <v/>
      </c>
      <c r="H268" s="295" t="str">
        <f ca="1">IF(ISERROR($S268),"",OFFSET('Smelter Reference List'!$G$4,$S268-4,0))</f>
        <v/>
      </c>
      <c r="I268" s="296" t="str">
        <f ca="1">IF(ISERROR($S268),"",OFFSET('Smelter Reference List'!$H$4,$S268-4,0))</f>
        <v/>
      </c>
      <c r="J268" s="296" t="str">
        <f ca="1">IF(ISERROR($S268),"",OFFSET('Smelter Reference List'!$I$4,$S268-4,0))</f>
        <v/>
      </c>
      <c r="K268" s="298"/>
      <c r="L268" s="298"/>
      <c r="M268" s="298"/>
      <c r="N268" s="298"/>
      <c r="O268" s="298"/>
      <c r="P268" s="298"/>
      <c r="Q268" s="299"/>
      <c r="R268" s="227"/>
      <c r="S268" s="228" t="e">
        <f>IF(C268="",NA(),MATCH($B268&amp;$C268,'Smelter Reference List'!$J:$J,0))</f>
        <v>#N/A</v>
      </c>
      <c r="T268" s="229"/>
      <c r="U268" s="229">
        <f t="shared" ca="1" si="8"/>
        <v>0</v>
      </c>
      <c r="V268" s="229"/>
      <c r="W268" s="229"/>
      <c r="Y268" s="223" t="str">
        <f t="shared" si="9"/>
        <v/>
      </c>
    </row>
    <row r="269" spans="1:25" s="223" customFormat="1" ht="20.25">
      <c r="A269" s="293"/>
      <c r="B269" s="294" t="str">
        <f>IF(LEN(A269)=0,"",INDEX('Smelter Reference List'!$A:$A,MATCH($A269,'Smelter Reference List'!$E:$E,0)))</f>
        <v/>
      </c>
      <c r="C269" s="301" t="str">
        <f>IF(LEN(A269)=0,"",INDEX('Smelter Reference List'!$C:$C,MATCH($A269,'Smelter Reference List'!$E:$E,0)))</f>
        <v/>
      </c>
      <c r="D269" s="294" t="str">
        <f ca="1">IF(ISERROR($S269),"",OFFSET('Smelter Reference List'!$C$4,$S269-4,0)&amp;"")</f>
        <v/>
      </c>
      <c r="E269" s="294" t="str">
        <f ca="1">IF(ISERROR($S269),"",OFFSET('Smelter Reference List'!$D$4,$S269-4,0)&amp;"")</f>
        <v/>
      </c>
      <c r="F269" s="294" t="str">
        <f ca="1">IF(ISERROR($S269),"",OFFSET('Smelter Reference List'!$E$4,$S269-4,0))</f>
        <v/>
      </c>
      <c r="G269" s="294" t="str">
        <f ca="1">IF(C269=$U$4,"Enter smelter details", IF(ISERROR($S269),"",OFFSET('Smelter Reference List'!$F$4,$S269-4,0)))</f>
        <v/>
      </c>
      <c r="H269" s="295" t="str">
        <f ca="1">IF(ISERROR($S269),"",OFFSET('Smelter Reference List'!$G$4,$S269-4,0))</f>
        <v/>
      </c>
      <c r="I269" s="296" t="str">
        <f ca="1">IF(ISERROR($S269),"",OFFSET('Smelter Reference List'!$H$4,$S269-4,0))</f>
        <v/>
      </c>
      <c r="J269" s="296" t="str">
        <f ca="1">IF(ISERROR($S269),"",OFFSET('Smelter Reference List'!$I$4,$S269-4,0))</f>
        <v/>
      </c>
      <c r="K269" s="298"/>
      <c r="L269" s="298"/>
      <c r="M269" s="298"/>
      <c r="N269" s="298"/>
      <c r="O269" s="298"/>
      <c r="P269" s="298"/>
      <c r="Q269" s="299"/>
      <c r="R269" s="227"/>
      <c r="S269" s="228" t="e">
        <f>IF(C269="",NA(),MATCH($B269&amp;$C269,'Smelter Reference List'!$J:$J,0))</f>
        <v>#N/A</v>
      </c>
      <c r="T269" s="229"/>
      <c r="U269" s="229">
        <f t="shared" ca="1" si="8"/>
        <v>0</v>
      </c>
      <c r="V269" s="229"/>
      <c r="W269" s="229"/>
      <c r="Y269" s="223" t="str">
        <f t="shared" si="9"/>
        <v/>
      </c>
    </row>
    <row r="270" spans="1:25" s="223" customFormat="1" ht="20.25">
      <c r="A270" s="293"/>
      <c r="B270" s="294" t="str">
        <f>IF(LEN(A270)=0,"",INDEX('Smelter Reference List'!$A:$A,MATCH($A270,'Smelter Reference List'!$E:$E,0)))</f>
        <v/>
      </c>
      <c r="C270" s="301" t="str">
        <f>IF(LEN(A270)=0,"",INDEX('Smelter Reference List'!$C:$C,MATCH($A270,'Smelter Reference List'!$E:$E,0)))</f>
        <v/>
      </c>
      <c r="D270" s="294" t="str">
        <f ca="1">IF(ISERROR($S270),"",OFFSET('Smelter Reference List'!$C$4,$S270-4,0)&amp;"")</f>
        <v/>
      </c>
      <c r="E270" s="294" t="str">
        <f ca="1">IF(ISERROR($S270),"",OFFSET('Smelter Reference List'!$D$4,$S270-4,0)&amp;"")</f>
        <v/>
      </c>
      <c r="F270" s="294" t="str">
        <f ca="1">IF(ISERROR($S270),"",OFFSET('Smelter Reference List'!$E$4,$S270-4,0))</f>
        <v/>
      </c>
      <c r="G270" s="294" t="str">
        <f ca="1">IF(C270=$U$4,"Enter smelter details", IF(ISERROR($S270),"",OFFSET('Smelter Reference List'!$F$4,$S270-4,0)))</f>
        <v/>
      </c>
      <c r="H270" s="295" t="str">
        <f ca="1">IF(ISERROR($S270),"",OFFSET('Smelter Reference List'!$G$4,$S270-4,0))</f>
        <v/>
      </c>
      <c r="I270" s="296" t="str">
        <f ca="1">IF(ISERROR($S270),"",OFFSET('Smelter Reference List'!$H$4,$S270-4,0))</f>
        <v/>
      </c>
      <c r="J270" s="296" t="str">
        <f ca="1">IF(ISERROR($S270),"",OFFSET('Smelter Reference List'!$I$4,$S270-4,0))</f>
        <v/>
      </c>
      <c r="K270" s="298"/>
      <c r="L270" s="298"/>
      <c r="M270" s="298"/>
      <c r="N270" s="298"/>
      <c r="O270" s="298"/>
      <c r="P270" s="298"/>
      <c r="Q270" s="299"/>
      <c r="R270" s="227"/>
      <c r="S270" s="228" t="e">
        <f>IF(C270="",NA(),MATCH($B270&amp;$C270,'Smelter Reference List'!$J:$J,0))</f>
        <v>#N/A</v>
      </c>
      <c r="T270" s="229"/>
      <c r="U270" s="229">
        <f t="shared" ca="1" si="8"/>
        <v>0</v>
      </c>
      <c r="V270" s="229"/>
      <c r="W270" s="229"/>
      <c r="Y270" s="223" t="str">
        <f t="shared" si="9"/>
        <v/>
      </c>
    </row>
    <row r="271" spans="1:25" s="223" customFormat="1" ht="20.25">
      <c r="A271" s="293"/>
      <c r="B271" s="294" t="str">
        <f>IF(LEN(A271)=0,"",INDEX('Smelter Reference List'!$A:$A,MATCH($A271,'Smelter Reference List'!$E:$E,0)))</f>
        <v/>
      </c>
      <c r="C271" s="301" t="str">
        <f>IF(LEN(A271)=0,"",INDEX('Smelter Reference List'!$C:$C,MATCH($A271,'Smelter Reference List'!$E:$E,0)))</f>
        <v/>
      </c>
      <c r="D271" s="294" t="str">
        <f ca="1">IF(ISERROR($S271),"",OFFSET('Smelter Reference List'!$C$4,$S271-4,0)&amp;"")</f>
        <v/>
      </c>
      <c r="E271" s="294" t="str">
        <f ca="1">IF(ISERROR($S271),"",OFFSET('Smelter Reference List'!$D$4,$S271-4,0)&amp;"")</f>
        <v/>
      </c>
      <c r="F271" s="294" t="str">
        <f ca="1">IF(ISERROR($S271),"",OFFSET('Smelter Reference List'!$E$4,$S271-4,0))</f>
        <v/>
      </c>
      <c r="G271" s="294" t="str">
        <f ca="1">IF(C271=$U$4,"Enter smelter details", IF(ISERROR($S271),"",OFFSET('Smelter Reference List'!$F$4,$S271-4,0)))</f>
        <v/>
      </c>
      <c r="H271" s="295" t="str">
        <f ca="1">IF(ISERROR($S271),"",OFFSET('Smelter Reference List'!$G$4,$S271-4,0))</f>
        <v/>
      </c>
      <c r="I271" s="296" t="str">
        <f ca="1">IF(ISERROR($S271),"",OFFSET('Smelter Reference List'!$H$4,$S271-4,0))</f>
        <v/>
      </c>
      <c r="J271" s="296" t="str">
        <f ca="1">IF(ISERROR($S271),"",OFFSET('Smelter Reference List'!$I$4,$S271-4,0))</f>
        <v/>
      </c>
      <c r="K271" s="298"/>
      <c r="L271" s="298"/>
      <c r="M271" s="298"/>
      <c r="N271" s="298"/>
      <c r="O271" s="298"/>
      <c r="P271" s="298"/>
      <c r="Q271" s="299"/>
      <c r="R271" s="227"/>
      <c r="S271" s="228" t="e">
        <f>IF(C271="",NA(),MATCH($B271&amp;$C271,'Smelter Reference List'!$J:$J,0))</f>
        <v>#N/A</v>
      </c>
      <c r="T271" s="229"/>
      <c r="U271" s="229">
        <f t="shared" ca="1" si="8"/>
        <v>0</v>
      </c>
      <c r="V271" s="229"/>
      <c r="W271" s="229"/>
      <c r="Y271" s="223" t="str">
        <f t="shared" si="9"/>
        <v/>
      </c>
    </row>
    <row r="272" spans="1:25" s="223" customFormat="1" ht="20.25">
      <c r="A272" s="293"/>
      <c r="B272" s="294" t="str">
        <f>IF(LEN(A272)=0,"",INDEX('Smelter Reference List'!$A:$A,MATCH($A272,'Smelter Reference List'!$E:$E,0)))</f>
        <v/>
      </c>
      <c r="C272" s="301" t="str">
        <f>IF(LEN(A272)=0,"",INDEX('Smelter Reference List'!$C:$C,MATCH($A272,'Smelter Reference List'!$E:$E,0)))</f>
        <v/>
      </c>
      <c r="D272" s="294" t="str">
        <f ca="1">IF(ISERROR($S272),"",OFFSET('Smelter Reference List'!$C$4,$S272-4,0)&amp;"")</f>
        <v/>
      </c>
      <c r="E272" s="294" t="str">
        <f ca="1">IF(ISERROR($S272),"",OFFSET('Smelter Reference List'!$D$4,$S272-4,0)&amp;"")</f>
        <v/>
      </c>
      <c r="F272" s="294" t="str">
        <f ca="1">IF(ISERROR($S272),"",OFFSET('Smelter Reference List'!$E$4,$S272-4,0))</f>
        <v/>
      </c>
      <c r="G272" s="294" t="str">
        <f ca="1">IF(C272=$U$4,"Enter smelter details", IF(ISERROR($S272),"",OFFSET('Smelter Reference List'!$F$4,$S272-4,0)))</f>
        <v/>
      </c>
      <c r="H272" s="295" t="str">
        <f ca="1">IF(ISERROR($S272),"",OFFSET('Smelter Reference List'!$G$4,$S272-4,0))</f>
        <v/>
      </c>
      <c r="I272" s="296" t="str">
        <f ca="1">IF(ISERROR($S272),"",OFFSET('Smelter Reference List'!$H$4,$S272-4,0))</f>
        <v/>
      </c>
      <c r="J272" s="296" t="str">
        <f ca="1">IF(ISERROR($S272),"",OFFSET('Smelter Reference List'!$I$4,$S272-4,0))</f>
        <v/>
      </c>
      <c r="K272" s="298"/>
      <c r="L272" s="298"/>
      <c r="M272" s="298"/>
      <c r="N272" s="298"/>
      <c r="O272" s="298"/>
      <c r="P272" s="298"/>
      <c r="Q272" s="299"/>
      <c r="R272" s="227"/>
      <c r="S272" s="228" t="e">
        <f>IF(C272="",NA(),MATCH($B272&amp;$C272,'Smelter Reference List'!$J:$J,0))</f>
        <v>#N/A</v>
      </c>
      <c r="T272" s="229"/>
      <c r="U272" s="229">
        <f t="shared" ca="1" si="8"/>
        <v>0</v>
      </c>
      <c r="V272" s="229"/>
      <c r="W272" s="229"/>
      <c r="Y272" s="223" t="str">
        <f t="shared" si="9"/>
        <v/>
      </c>
    </row>
    <row r="273" spans="1:25" s="223" customFormat="1" ht="20.25">
      <c r="A273" s="293"/>
      <c r="B273" s="294" t="str">
        <f>IF(LEN(A273)=0,"",INDEX('Smelter Reference List'!$A:$A,MATCH($A273,'Smelter Reference List'!$E:$E,0)))</f>
        <v/>
      </c>
      <c r="C273" s="301" t="str">
        <f>IF(LEN(A273)=0,"",INDEX('Smelter Reference List'!$C:$C,MATCH($A273,'Smelter Reference List'!$E:$E,0)))</f>
        <v/>
      </c>
      <c r="D273" s="294" t="str">
        <f ca="1">IF(ISERROR($S273),"",OFFSET('Smelter Reference List'!$C$4,$S273-4,0)&amp;"")</f>
        <v/>
      </c>
      <c r="E273" s="294" t="str">
        <f ca="1">IF(ISERROR($S273),"",OFFSET('Smelter Reference List'!$D$4,$S273-4,0)&amp;"")</f>
        <v/>
      </c>
      <c r="F273" s="294" t="str">
        <f ca="1">IF(ISERROR($S273),"",OFFSET('Smelter Reference List'!$E$4,$S273-4,0))</f>
        <v/>
      </c>
      <c r="G273" s="294" t="str">
        <f ca="1">IF(C273=$U$4,"Enter smelter details", IF(ISERROR($S273),"",OFFSET('Smelter Reference List'!$F$4,$S273-4,0)))</f>
        <v/>
      </c>
      <c r="H273" s="295" t="str">
        <f ca="1">IF(ISERROR($S273),"",OFFSET('Smelter Reference List'!$G$4,$S273-4,0))</f>
        <v/>
      </c>
      <c r="I273" s="296" t="str">
        <f ca="1">IF(ISERROR($S273),"",OFFSET('Smelter Reference List'!$H$4,$S273-4,0))</f>
        <v/>
      </c>
      <c r="J273" s="296" t="str">
        <f ca="1">IF(ISERROR($S273),"",OFFSET('Smelter Reference List'!$I$4,$S273-4,0))</f>
        <v/>
      </c>
      <c r="K273" s="298"/>
      <c r="L273" s="298"/>
      <c r="M273" s="298"/>
      <c r="N273" s="298"/>
      <c r="O273" s="298"/>
      <c r="P273" s="298"/>
      <c r="Q273" s="299"/>
      <c r="R273" s="227"/>
      <c r="S273" s="228" t="e">
        <f>IF(C273="",NA(),MATCH($B273&amp;$C273,'Smelter Reference List'!$J:$J,0))</f>
        <v>#N/A</v>
      </c>
      <c r="T273" s="229"/>
      <c r="U273" s="229">
        <f t="shared" ca="1" si="8"/>
        <v>0</v>
      </c>
      <c r="V273" s="229"/>
      <c r="W273" s="229"/>
      <c r="Y273" s="223" t="str">
        <f t="shared" si="9"/>
        <v/>
      </c>
    </row>
    <row r="274" spans="1:25" s="223" customFormat="1" ht="20.25">
      <c r="A274" s="293"/>
      <c r="B274" s="294" t="str">
        <f>IF(LEN(A274)=0,"",INDEX('Smelter Reference List'!$A:$A,MATCH($A274,'Smelter Reference List'!$E:$E,0)))</f>
        <v/>
      </c>
      <c r="C274" s="301" t="str">
        <f>IF(LEN(A274)=0,"",INDEX('Smelter Reference List'!$C:$C,MATCH($A274,'Smelter Reference List'!$E:$E,0)))</f>
        <v/>
      </c>
      <c r="D274" s="294" t="str">
        <f ca="1">IF(ISERROR($S274),"",OFFSET('Smelter Reference List'!$C$4,$S274-4,0)&amp;"")</f>
        <v/>
      </c>
      <c r="E274" s="294" t="str">
        <f ca="1">IF(ISERROR($S274),"",OFFSET('Smelter Reference List'!$D$4,$S274-4,0)&amp;"")</f>
        <v/>
      </c>
      <c r="F274" s="294" t="str">
        <f ca="1">IF(ISERROR($S274),"",OFFSET('Smelter Reference List'!$E$4,$S274-4,0))</f>
        <v/>
      </c>
      <c r="G274" s="294" t="str">
        <f ca="1">IF(C274=$U$4,"Enter smelter details", IF(ISERROR($S274),"",OFFSET('Smelter Reference List'!$F$4,$S274-4,0)))</f>
        <v/>
      </c>
      <c r="H274" s="295" t="str">
        <f ca="1">IF(ISERROR($S274),"",OFFSET('Smelter Reference List'!$G$4,$S274-4,0))</f>
        <v/>
      </c>
      <c r="I274" s="296" t="str">
        <f ca="1">IF(ISERROR($S274),"",OFFSET('Smelter Reference List'!$H$4,$S274-4,0))</f>
        <v/>
      </c>
      <c r="J274" s="296" t="str">
        <f ca="1">IF(ISERROR($S274),"",OFFSET('Smelter Reference List'!$I$4,$S274-4,0))</f>
        <v/>
      </c>
      <c r="K274" s="298"/>
      <c r="L274" s="298"/>
      <c r="M274" s="298"/>
      <c r="N274" s="298"/>
      <c r="O274" s="298"/>
      <c r="P274" s="298"/>
      <c r="Q274" s="299"/>
      <c r="R274" s="227"/>
      <c r="S274" s="228" t="e">
        <f>IF(C274="",NA(),MATCH($B274&amp;$C274,'Smelter Reference List'!$J:$J,0))</f>
        <v>#N/A</v>
      </c>
      <c r="T274" s="229"/>
      <c r="U274" s="229">
        <f t="shared" ca="1" si="8"/>
        <v>0</v>
      </c>
      <c r="V274" s="229"/>
      <c r="W274" s="229"/>
      <c r="Y274" s="223" t="str">
        <f t="shared" si="9"/>
        <v/>
      </c>
    </row>
    <row r="275" spans="1:25" s="223" customFormat="1" ht="20.25">
      <c r="A275" s="293"/>
      <c r="B275" s="294" t="str">
        <f>IF(LEN(A275)=0,"",INDEX('Smelter Reference List'!$A:$A,MATCH($A275,'Smelter Reference List'!$E:$E,0)))</f>
        <v/>
      </c>
      <c r="C275" s="301" t="str">
        <f>IF(LEN(A275)=0,"",INDEX('Smelter Reference List'!$C:$C,MATCH($A275,'Smelter Reference List'!$E:$E,0)))</f>
        <v/>
      </c>
      <c r="D275" s="294" t="str">
        <f ca="1">IF(ISERROR($S275),"",OFFSET('Smelter Reference List'!$C$4,$S275-4,0)&amp;"")</f>
        <v/>
      </c>
      <c r="E275" s="294" t="str">
        <f ca="1">IF(ISERROR($S275),"",OFFSET('Smelter Reference List'!$D$4,$S275-4,0)&amp;"")</f>
        <v/>
      </c>
      <c r="F275" s="294" t="str">
        <f ca="1">IF(ISERROR($S275),"",OFFSET('Smelter Reference List'!$E$4,$S275-4,0))</f>
        <v/>
      </c>
      <c r="G275" s="294" t="str">
        <f ca="1">IF(C275=$U$4,"Enter smelter details", IF(ISERROR($S275),"",OFFSET('Smelter Reference List'!$F$4,$S275-4,0)))</f>
        <v/>
      </c>
      <c r="H275" s="295" t="str">
        <f ca="1">IF(ISERROR($S275),"",OFFSET('Smelter Reference List'!$G$4,$S275-4,0))</f>
        <v/>
      </c>
      <c r="I275" s="296" t="str">
        <f ca="1">IF(ISERROR($S275),"",OFFSET('Smelter Reference List'!$H$4,$S275-4,0))</f>
        <v/>
      </c>
      <c r="J275" s="296" t="str">
        <f ca="1">IF(ISERROR($S275),"",OFFSET('Smelter Reference List'!$I$4,$S275-4,0))</f>
        <v/>
      </c>
      <c r="K275" s="298"/>
      <c r="L275" s="298"/>
      <c r="M275" s="298"/>
      <c r="N275" s="298"/>
      <c r="O275" s="298"/>
      <c r="P275" s="298"/>
      <c r="Q275" s="299"/>
      <c r="R275" s="227"/>
      <c r="S275" s="228" t="e">
        <f>IF(C275="",NA(),MATCH($B275&amp;$C275,'Smelter Reference List'!$J:$J,0))</f>
        <v>#N/A</v>
      </c>
      <c r="T275" s="229"/>
      <c r="U275" s="229">
        <f t="shared" ca="1" si="8"/>
        <v>0</v>
      </c>
      <c r="V275" s="229"/>
      <c r="W275" s="229"/>
      <c r="Y275" s="223" t="str">
        <f t="shared" si="9"/>
        <v/>
      </c>
    </row>
    <row r="276" spans="1:25" s="223" customFormat="1" ht="20.25">
      <c r="A276" s="293"/>
      <c r="B276" s="294" t="str">
        <f>IF(LEN(A276)=0,"",INDEX('Smelter Reference List'!$A:$A,MATCH($A276,'Smelter Reference List'!$E:$E,0)))</f>
        <v/>
      </c>
      <c r="C276" s="301" t="str">
        <f>IF(LEN(A276)=0,"",INDEX('Smelter Reference List'!$C:$C,MATCH($A276,'Smelter Reference List'!$E:$E,0)))</f>
        <v/>
      </c>
      <c r="D276" s="294" t="str">
        <f ca="1">IF(ISERROR($S276),"",OFFSET('Smelter Reference List'!$C$4,$S276-4,0)&amp;"")</f>
        <v/>
      </c>
      <c r="E276" s="294" t="str">
        <f ca="1">IF(ISERROR($S276),"",OFFSET('Smelter Reference List'!$D$4,$S276-4,0)&amp;"")</f>
        <v/>
      </c>
      <c r="F276" s="294" t="str">
        <f ca="1">IF(ISERROR($S276),"",OFFSET('Smelter Reference List'!$E$4,$S276-4,0))</f>
        <v/>
      </c>
      <c r="G276" s="294" t="str">
        <f ca="1">IF(C276=$U$4,"Enter smelter details", IF(ISERROR($S276),"",OFFSET('Smelter Reference List'!$F$4,$S276-4,0)))</f>
        <v/>
      </c>
      <c r="H276" s="295" t="str">
        <f ca="1">IF(ISERROR($S276),"",OFFSET('Smelter Reference List'!$G$4,$S276-4,0))</f>
        <v/>
      </c>
      <c r="I276" s="296" t="str">
        <f ca="1">IF(ISERROR($S276),"",OFFSET('Smelter Reference List'!$H$4,$S276-4,0))</f>
        <v/>
      </c>
      <c r="J276" s="296" t="str">
        <f ca="1">IF(ISERROR($S276),"",OFFSET('Smelter Reference List'!$I$4,$S276-4,0))</f>
        <v/>
      </c>
      <c r="K276" s="298"/>
      <c r="L276" s="298"/>
      <c r="M276" s="298"/>
      <c r="N276" s="298"/>
      <c r="O276" s="298"/>
      <c r="P276" s="298"/>
      <c r="Q276" s="299"/>
      <c r="R276" s="227"/>
      <c r="S276" s="228" t="e">
        <f>IF(C276="",NA(),MATCH($B276&amp;$C276,'Smelter Reference List'!$J:$J,0))</f>
        <v>#N/A</v>
      </c>
      <c r="T276" s="229"/>
      <c r="U276" s="229">
        <f t="shared" ca="1" si="8"/>
        <v>0</v>
      </c>
      <c r="V276" s="229"/>
      <c r="W276" s="229"/>
      <c r="Y276" s="223" t="str">
        <f t="shared" si="9"/>
        <v/>
      </c>
    </row>
    <row r="277" spans="1:25" s="223" customFormat="1" ht="20.25">
      <c r="A277" s="293"/>
      <c r="B277" s="294" t="str">
        <f>IF(LEN(A277)=0,"",INDEX('Smelter Reference List'!$A:$A,MATCH($A277,'Smelter Reference List'!$E:$E,0)))</f>
        <v/>
      </c>
      <c r="C277" s="301" t="str">
        <f>IF(LEN(A277)=0,"",INDEX('Smelter Reference List'!$C:$C,MATCH($A277,'Smelter Reference List'!$E:$E,0)))</f>
        <v/>
      </c>
      <c r="D277" s="294" t="str">
        <f ca="1">IF(ISERROR($S277),"",OFFSET('Smelter Reference List'!$C$4,$S277-4,0)&amp;"")</f>
        <v/>
      </c>
      <c r="E277" s="294" t="str">
        <f ca="1">IF(ISERROR($S277),"",OFFSET('Smelter Reference List'!$D$4,$S277-4,0)&amp;"")</f>
        <v/>
      </c>
      <c r="F277" s="294" t="str">
        <f ca="1">IF(ISERROR($S277),"",OFFSET('Smelter Reference List'!$E$4,$S277-4,0))</f>
        <v/>
      </c>
      <c r="G277" s="294" t="str">
        <f ca="1">IF(C277=$U$4,"Enter smelter details", IF(ISERROR($S277),"",OFFSET('Smelter Reference List'!$F$4,$S277-4,0)))</f>
        <v/>
      </c>
      <c r="H277" s="295" t="str">
        <f ca="1">IF(ISERROR($S277),"",OFFSET('Smelter Reference List'!$G$4,$S277-4,0))</f>
        <v/>
      </c>
      <c r="I277" s="296" t="str">
        <f ca="1">IF(ISERROR($S277),"",OFFSET('Smelter Reference List'!$H$4,$S277-4,0))</f>
        <v/>
      </c>
      <c r="J277" s="296" t="str">
        <f ca="1">IF(ISERROR($S277),"",OFFSET('Smelter Reference List'!$I$4,$S277-4,0))</f>
        <v/>
      </c>
      <c r="K277" s="298"/>
      <c r="L277" s="298"/>
      <c r="M277" s="298"/>
      <c r="N277" s="298"/>
      <c r="O277" s="298"/>
      <c r="P277" s="298"/>
      <c r="Q277" s="299"/>
      <c r="R277" s="227"/>
      <c r="S277" s="228" t="e">
        <f>IF(C277="",NA(),MATCH($B277&amp;$C277,'Smelter Reference List'!$J:$J,0))</f>
        <v>#N/A</v>
      </c>
      <c r="T277" s="229"/>
      <c r="U277" s="229">
        <f t="shared" ca="1" si="8"/>
        <v>0</v>
      </c>
      <c r="V277" s="229"/>
      <c r="W277" s="229"/>
      <c r="Y277" s="223" t="str">
        <f t="shared" si="9"/>
        <v/>
      </c>
    </row>
    <row r="278" spans="1:25" s="223" customFormat="1" ht="20.25">
      <c r="A278" s="293"/>
      <c r="B278" s="294" t="str">
        <f>IF(LEN(A278)=0,"",INDEX('Smelter Reference List'!$A:$A,MATCH($A278,'Smelter Reference List'!$E:$E,0)))</f>
        <v/>
      </c>
      <c r="C278" s="301" t="str">
        <f>IF(LEN(A278)=0,"",INDEX('Smelter Reference List'!$C:$C,MATCH($A278,'Smelter Reference List'!$E:$E,0)))</f>
        <v/>
      </c>
      <c r="D278" s="294" t="str">
        <f ca="1">IF(ISERROR($S278),"",OFFSET('Smelter Reference List'!$C$4,$S278-4,0)&amp;"")</f>
        <v/>
      </c>
      <c r="E278" s="294" t="str">
        <f ca="1">IF(ISERROR($S278),"",OFFSET('Smelter Reference List'!$D$4,$S278-4,0)&amp;"")</f>
        <v/>
      </c>
      <c r="F278" s="294" t="str">
        <f ca="1">IF(ISERROR($S278),"",OFFSET('Smelter Reference List'!$E$4,$S278-4,0))</f>
        <v/>
      </c>
      <c r="G278" s="294" t="str">
        <f ca="1">IF(C278=$U$4,"Enter smelter details", IF(ISERROR($S278),"",OFFSET('Smelter Reference List'!$F$4,$S278-4,0)))</f>
        <v/>
      </c>
      <c r="H278" s="295" t="str">
        <f ca="1">IF(ISERROR($S278),"",OFFSET('Smelter Reference List'!$G$4,$S278-4,0))</f>
        <v/>
      </c>
      <c r="I278" s="296" t="str">
        <f ca="1">IF(ISERROR($S278),"",OFFSET('Smelter Reference List'!$H$4,$S278-4,0))</f>
        <v/>
      </c>
      <c r="J278" s="296" t="str">
        <f ca="1">IF(ISERROR($S278),"",OFFSET('Smelter Reference List'!$I$4,$S278-4,0))</f>
        <v/>
      </c>
      <c r="K278" s="298"/>
      <c r="L278" s="298"/>
      <c r="M278" s="298"/>
      <c r="N278" s="298"/>
      <c r="O278" s="298"/>
      <c r="P278" s="298"/>
      <c r="Q278" s="299"/>
      <c r="R278" s="227"/>
      <c r="S278" s="228" t="e">
        <f>IF(C278="",NA(),MATCH($B278&amp;$C278,'Smelter Reference List'!$J:$J,0))</f>
        <v>#N/A</v>
      </c>
      <c r="T278" s="229"/>
      <c r="U278" s="229">
        <f t="shared" ca="1" si="8"/>
        <v>0</v>
      </c>
      <c r="V278" s="229"/>
      <c r="W278" s="229"/>
      <c r="Y278" s="223" t="str">
        <f t="shared" si="9"/>
        <v/>
      </c>
    </row>
    <row r="279" spans="1:25" s="223" customFormat="1" ht="20.25">
      <c r="A279" s="293"/>
      <c r="B279" s="294" t="str">
        <f>IF(LEN(A279)=0,"",INDEX('Smelter Reference List'!$A:$A,MATCH($A279,'Smelter Reference List'!$E:$E,0)))</f>
        <v/>
      </c>
      <c r="C279" s="301" t="str">
        <f>IF(LEN(A279)=0,"",INDEX('Smelter Reference List'!$C:$C,MATCH($A279,'Smelter Reference List'!$E:$E,0)))</f>
        <v/>
      </c>
      <c r="D279" s="294" t="str">
        <f ca="1">IF(ISERROR($S279),"",OFFSET('Smelter Reference List'!$C$4,$S279-4,0)&amp;"")</f>
        <v/>
      </c>
      <c r="E279" s="294" t="str">
        <f ca="1">IF(ISERROR($S279),"",OFFSET('Smelter Reference List'!$D$4,$S279-4,0)&amp;"")</f>
        <v/>
      </c>
      <c r="F279" s="294" t="str">
        <f ca="1">IF(ISERROR($S279),"",OFFSET('Smelter Reference List'!$E$4,$S279-4,0))</f>
        <v/>
      </c>
      <c r="G279" s="294" t="str">
        <f ca="1">IF(C279=$U$4,"Enter smelter details", IF(ISERROR($S279),"",OFFSET('Smelter Reference List'!$F$4,$S279-4,0)))</f>
        <v/>
      </c>
      <c r="H279" s="295" t="str">
        <f ca="1">IF(ISERROR($S279),"",OFFSET('Smelter Reference List'!$G$4,$S279-4,0))</f>
        <v/>
      </c>
      <c r="I279" s="296" t="str">
        <f ca="1">IF(ISERROR($S279),"",OFFSET('Smelter Reference List'!$H$4,$S279-4,0))</f>
        <v/>
      </c>
      <c r="J279" s="296" t="str">
        <f ca="1">IF(ISERROR($S279),"",OFFSET('Smelter Reference List'!$I$4,$S279-4,0))</f>
        <v/>
      </c>
      <c r="K279" s="298"/>
      <c r="L279" s="298"/>
      <c r="M279" s="298"/>
      <c r="N279" s="298"/>
      <c r="O279" s="298"/>
      <c r="P279" s="298"/>
      <c r="Q279" s="299"/>
      <c r="R279" s="227"/>
      <c r="S279" s="228" t="e">
        <f>IF(C279="",NA(),MATCH($B279&amp;$C279,'Smelter Reference List'!$J:$J,0))</f>
        <v>#N/A</v>
      </c>
      <c r="T279" s="229"/>
      <c r="U279" s="229">
        <f t="shared" ca="1" si="8"/>
        <v>0</v>
      </c>
      <c r="V279" s="229"/>
      <c r="W279" s="229"/>
      <c r="Y279" s="223" t="str">
        <f t="shared" si="9"/>
        <v/>
      </c>
    </row>
    <row r="280" spans="1:25" s="223" customFormat="1" ht="20.25">
      <c r="A280" s="293"/>
      <c r="B280" s="294" t="str">
        <f>IF(LEN(A280)=0,"",INDEX('Smelter Reference List'!$A:$A,MATCH($A280,'Smelter Reference List'!$E:$E,0)))</f>
        <v/>
      </c>
      <c r="C280" s="301" t="str">
        <f>IF(LEN(A280)=0,"",INDEX('Smelter Reference List'!$C:$C,MATCH($A280,'Smelter Reference List'!$E:$E,0)))</f>
        <v/>
      </c>
      <c r="D280" s="294" t="str">
        <f ca="1">IF(ISERROR($S280),"",OFFSET('Smelter Reference List'!$C$4,$S280-4,0)&amp;"")</f>
        <v/>
      </c>
      <c r="E280" s="294" t="str">
        <f ca="1">IF(ISERROR($S280),"",OFFSET('Smelter Reference List'!$D$4,$S280-4,0)&amp;"")</f>
        <v/>
      </c>
      <c r="F280" s="294" t="str">
        <f ca="1">IF(ISERROR($S280),"",OFFSET('Smelter Reference List'!$E$4,$S280-4,0))</f>
        <v/>
      </c>
      <c r="G280" s="294" t="str">
        <f ca="1">IF(C280=$U$4,"Enter smelter details", IF(ISERROR($S280),"",OFFSET('Smelter Reference List'!$F$4,$S280-4,0)))</f>
        <v/>
      </c>
      <c r="H280" s="295" t="str">
        <f ca="1">IF(ISERROR($S280),"",OFFSET('Smelter Reference List'!$G$4,$S280-4,0))</f>
        <v/>
      </c>
      <c r="I280" s="296" t="str">
        <f ca="1">IF(ISERROR($S280),"",OFFSET('Smelter Reference List'!$H$4,$S280-4,0))</f>
        <v/>
      </c>
      <c r="J280" s="296" t="str">
        <f ca="1">IF(ISERROR($S280),"",OFFSET('Smelter Reference List'!$I$4,$S280-4,0))</f>
        <v/>
      </c>
      <c r="K280" s="298"/>
      <c r="L280" s="298"/>
      <c r="M280" s="298"/>
      <c r="N280" s="298"/>
      <c r="O280" s="298"/>
      <c r="P280" s="298"/>
      <c r="Q280" s="299"/>
      <c r="R280" s="227"/>
      <c r="S280" s="228" t="e">
        <f>IF(C280="",NA(),MATCH($B280&amp;$C280,'Smelter Reference List'!$J:$J,0))</f>
        <v>#N/A</v>
      </c>
      <c r="T280" s="229"/>
      <c r="U280" s="229">
        <f t="shared" ca="1" si="8"/>
        <v>0</v>
      </c>
      <c r="V280" s="229"/>
      <c r="W280" s="229"/>
      <c r="Y280" s="223" t="str">
        <f t="shared" si="9"/>
        <v/>
      </c>
    </row>
    <row r="281" spans="1:25" s="223" customFormat="1" ht="20.25">
      <c r="A281" s="293"/>
      <c r="B281" s="294" t="str">
        <f>IF(LEN(A281)=0,"",INDEX('Smelter Reference List'!$A:$A,MATCH($A281,'Smelter Reference List'!$E:$E,0)))</f>
        <v/>
      </c>
      <c r="C281" s="301" t="str">
        <f>IF(LEN(A281)=0,"",INDEX('Smelter Reference List'!$C:$C,MATCH($A281,'Smelter Reference List'!$E:$E,0)))</f>
        <v/>
      </c>
      <c r="D281" s="294" t="str">
        <f ca="1">IF(ISERROR($S281),"",OFFSET('Smelter Reference List'!$C$4,$S281-4,0)&amp;"")</f>
        <v/>
      </c>
      <c r="E281" s="294" t="str">
        <f ca="1">IF(ISERROR($S281),"",OFFSET('Smelter Reference List'!$D$4,$S281-4,0)&amp;"")</f>
        <v/>
      </c>
      <c r="F281" s="294" t="str">
        <f ca="1">IF(ISERROR($S281),"",OFFSET('Smelter Reference List'!$E$4,$S281-4,0))</f>
        <v/>
      </c>
      <c r="G281" s="294" t="str">
        <f ca="1">IF(C281=$U$4,"Enter smelter details", IF(ISERROR($S281),"",OFFSET('Smelter Reference List'!$F$4,$S281-4,0)))</f>
        <v/>
      </c>
      <c r="H281" s="295" t="str">
        <f ca="1">IF(ISERROR($S281),"",OFFSET('Smelter Reference List'!$G$4,$S281-4,0))</f>
        <v/>
      </c>
      <c r="I281" s="296" t="str">
        <f ca="1">IF(ISERROR($S281),"",OFFSET('Smelter Reference List'!$H$4,$S281-4,0))</f>
        <v/>
      </c>
      <c r="J281" s="296" t="str">
        <f ca="1">IF(ISERROR($S281),"",OFFSET('Smelter Reference List'!$I$4,$S281-4,0))</f>
        <v/>
      </c>
      <c r="K281" s="298"/>
      <c r="L281" s="298"/>
      <c r="M281" s="298"/>
      <c r="N281" s="298"/>
      <c r="O281" s="298"/>
      <c r="P281" s="298"/>
      <c r="Q281" s="299"/>
      <c r="R281" s="227"/>
      <c r="S281" s="228" t="e">
        <f>IF(C281="",NA(),MATCH($B281&amp;$C281,'Smelter Reference List'!$J:$J,0))</f>
        <v>#N/A</v>
      </c>
      <c r="T281" s="229"/>
      <c r="U281" s="229">
        <f t="shared" ca="1" si="8"/>
        <v>0</v>
      </c>
      <c r="V281" s="229"/>
      <c r="W281" s="229"/>
      <c r="Y281" s="223" t="str">
        <f t="shared" si="9"/>
        <v/>
      </c>
    </row>
    <row r="282" spans="1:25" s="223" customFormat="1" ht="20.25">
      <c r="A282" s="293"/>
      <c r="B282" s="294" t="str">
        <f>IF(LEN(A282)=0,"",INDEX('Smelter Reference List'!$A:$A,MATCH($A282,'Smelter Reference List'!$E:$E,0)))</f>
        <v/>
      </c>
      <c r="C282" s="301" t="str">
        <f>IF(LEN(A282)=0,"",INDEX('Smelter Reference List'!$C:$C,MATCH($A282,'Smelter Reference List'!$E:$E,0)))</f>
        <v/>
      </c>
      <c r="D282" s="294" t="str">
        <f ca="1">IF(ISERROR($S282),"",OFFSET('Smelter Reference List'!$C$4,$S282-4,0)&amp;"")</f>
        <v/>
      </c>
      <c r="E282" s="294" t="str">
        <f ca="1">IF(ISERROR($S282),"",OFFSET('Smelter Reference List'!$D$4,$S282-4,0)&amp;"")</f>
        <v/>
      </c>
      <c r="F282" s="294" t="str">
        <f ca="1">IF(ISERROR($S282),"",OFFSET('Smelter Reference List'!$E$4,$S282-4,0))</f>
        <v/>
      </c>
      <c r="G282" s="294" t="str">
        <f ca="1">IF(C282=$U$4,"Enter smelter details", IF(ISERROR($S282),"",OFFSET('Smelter Reference List'!$F$4,$S282-4,0)))</f>
        <v/>
      </c>
      <c r="H282" s="295" t="str">
        <f ca="1">IF(ISERROR($S282),"",OFFSET('Smelter Reference List'!$G$4,$S282-4,0))</f>
        <v/>
      </c>
      <c r="I282" s="296" t="str">
        <f ca="1">IF(ISERROR($S282),"",OFFSET('Smelter Reference List'!$H$4,$S282-4,0))</f>
        <v/>
      </c>
      <c r="J282" s="296" t="str">
        <f ca="1">IF(ISERROR($S282),"",OFFSET('Smelter Reference List'!$I$4,$S282-4,0))</f>
        <v/>
      </c>
      <c r="K282" s="298"/>
      <c r="L282" s="298"/>
      <c r="M282" s="298"/>
      <c r="N282" s="298"/>
      <c r="O282" s="298"/>
      <c r="P282" s="298"/>
      <c r="Q282" s="299"/>
      <c r="R282" s="227"/>
      <c r="S282" s="228" t="e">
        <f>IF(C282="",NA(),MATCH($B282&amp;$C282,'Smelter Reference List'!$J:$J,0))</f>
        <v>#N/A</v>
      </c>
      <c r="T282" s="229"/>
      <c r="U282" s="229">
        <f t="shared" ca="1" si="8"/>
        <v>0</v>
      </c>
      <c r="V282" s="229"/>
      <c r="W282" s="229"/>
      <c r="Y282" s="223" t="str">
        <f t="shared" si="9"/>
        <v/>
      </c>
    </row>
    <row r="283" spans="1:25" s="223" customFormat="1" ht="20.25">
      <c r="A283" s="293"/>
      <c r="B283" s="294" t="str">
        <f>IF(LEN(A283)=0,"",INDEX('Smelter Reference List'!$A:$A,MATCH($A283,'Smelter Reference List'!$E:$E,0)))</f>
        <v/>
      </c>
      <c r="C283" s="301" t="str">
        <f>IF(LEN(A283)=0,"",INDEX('Smelter Reference List'!$C:$C,MATCH($A283,'Smelter Reference List'!$E:$E,0)))</f>
        <v/>
      </c>
      <c r="D283" s="294" t="str">
        <f ca="1">IF(ISERROR($S283),"",OFFSET('Smelter Reference List'!$C$4,$S283-4,0)&amp;"")</f>
        <v/>
      </c>
      <c r="E283" s="294" t="str">
        <f ca="1">IF(ISERROR($S283),"",OFFSET('Smelter Reference List'!$D$4,$S283-4,0)&amp;"")</f>
        <v/>
      </c>
      <c r="F283" s="294" t="str">
        <f ca="1">IF(ISERROR($S283),"",OFFSET('Smelter Reference List'!$E$4,$S283-4,0))</f>
        <v/>
      </c>
      <c r="G283" s="294" t="str">
        <f ca="1">IF(C283=$U$4,"Enter smelter details", IF(ISERROR($S283),"",OFFSET('Smelter Reference List'!$F$4,$S283-4,0)))</f>
        <v/>
      </c>
      <c r="H283" s="295" t="str">
        <f ca="1">IF(ISERROR($S283),"",OFFSET('Smelter Reference List'!$G$4,$S283-4,0))</f>
        <v/>
      </c>
      <c r="I283" s="296" t="str">
        <f ca="1">IF(ISERROR($S283),"",OFFSET('Smelter Reference List'!$H$4,$S283-4,0))</f>
        <v/>
      </c>
      <c r="J283" s="296" t="str">
        <f ca="1">IF(ISERROR($S283),"",OFFSET('Smelter Reference List'!$I$4,$S283-4,0))</f>
        <v/>
      </c>
      <c r="K283" s="298"/>
      <c r="L283" s="298"/>
      <c r="M283" s="298"/>
      <c r="N283" s="298"/>
      <c r="O283" s="298"/>
      <c r="P283" s="298"/>
      <c r="Q283" s="299"/>
      <c r="R283" s="227"/>
      <c r="S283" s="228" t="e">
        <f>IF(C283="",NA(),MATCH($B283&amp;$C283,'Smelter Reference List'!$J:$J,0))</f>
        <v>#N/A</v>
      </c>
      <c r="T283" s="229"/>
      <c r="U283" s="229">
        <f t="shared" ca="1" si="8"/>
        <v>0</v>
      </c>
      <c r="V283" s="229"/>
      <c r="W283" s="229"/>
      <c r="Y283" s="223" t="str">
        <f t="shared" si="9"/>
        <v/>
      </c>
    </row>
    <row r="284" spans="1:25" s="223" customFormat="1" ht="20.25">
      <c r="A284" s="293"/>
      <c r="B284" s="294" t="str">
        <f>IF(LEN(A284)=0,"",INDEX('Smelter Reference List'!$A:$A,MATCH($A284,'Smelter Reference List'!$E:$E,0)))</f>
        <v/>
      </c>
      <c r="C284" s="301" t="str">
        <f>IF(LEN(A284)=0,"",INDEX('Smelter Reference List'!$C:$C,MATCH($A284,'Smelter Reference List'!$E:$E,0)))</f>
        <v/>
      </c>
      <c r="D284" s="294" t="str">
        <f ca="1">IF(ISERROR($S284),"",OFFSET('Smelter Reference List'!$C$4,$S284-4,0)&amp;"")</f>
        <v/>
      </c>
      <c r="E284" s="294" t="str">
        <f ca="1">IF(ISERROR($S284),"",OFFSET('Smelter Reference List'!$D$4,$S284-4,0)&amp;"")</f>
        <v/>
      </c>
      <c r="F284" s="294" t="str">
        <f ca="1">IF(ISERROR($S284),"",OFFSET('Smelter Reference List'!$E$4,$S284-4,0))</f>
        <v/>
      </c>
      <c r="G284" s="294" t="str">
        <f ca="1">IF(C284=$U$4,"Enter smelter details", IF(ISERROR($S284),"",OFFSET('Smelter Reference List'!$F$4,$S284-4,0)))</f>
        <v/>
      </c>
      <c r="H284" s="295" t="str">
        <f ca="1">IF(ISERROR($S284),"",OFFSET('Smelter Reference List'!$G$4,$S284-4,0))</f>
        <v/>
      </c>
      <c r="I284" s="296" t="str">
        <f ca="1">IF(ISERROR($S284),"",OFFSET('Smelter Reference List'!$H$4,$S284-4,0))</f>
        <v/>
      </c>
      <c r="J284" s="296" t="str">
        <f ca="1">IF(ISERROR($S284),"",OFFSET('Smelter Reference List'!$I$4,$S284-4,0))</f>
        <v/>
      </c>
      <c r="K284" s="298"/>
      <c r="L284" s="298"/>
      <c r="M284" s="298"/>
      <c r="N284" s="298"/>
      <c r="O284" s="298"/>
      <c r="P284" s="298"/>
      <c r="Q284" s="299"/>
      <c r="R284" s="227"/>
      <c r="S284" s="228" t="e">
        <f>IF(C284="",NA(),MATCH($B284&amp;$C284,'Smelter Reference List'!$J:$J,0))</f>
        <v>#N/A</v>
      </c>
      <c r="T284" s="229"/>
      <c r="U284" s="229">
        <f t="shared" ca="1" si="8"/>
        <v>0</v>
      </c>
      <c r="V284" s="229"/>
      <c r="W284" s="229"/>
      <c r="Y284" s="223" t="str">
        <f t="shared" si="9"/>
        <v/>
      </c>
    </row>
    <row r="285" spans="1:25" s="223" customFormat="1" ht="20.25">
      <c r="A285" s="293"/>
      <c r="B285" s="294" t="str">
        <f>IF(LEN(A285)=0,"",INDEX('Smelter Reference List'!$A:$A,MATCH($A285,'Smelter Reference List'!$E:$E,0)))</f>
        <v/>
      </c>
      <c r="C285" s="301" t="str">
        <f>IF(LEN(A285)=0,"",INDEX('Smelter Reference List'!$C:$C,MATCH($A285,'Smelter Reference List'!$E:$E,0)))</f>
        <v/>
      </c>
      <c r="D285" s="294" t="str">
        <f ca="1">IF(ISERROR($S285),"",OFFSET('Smelter Reference List'!$C$4,$S285-4,0)&amp;"")</f>
        <v/>
      </c>
      <c r="E285" s="294" t="str">
        <f ca="1">IF(ISERROR($S285),"",OFFSET('Smelter Reference List'!$D$4,$S285-4,0)&amp;"")</f>
        <v/>
      </c>
      <c r="F285" s="294" t="str">
        <f ca="1">IF(ISERROR($S285),"",OFFSET('Smelter Reference List'!$E$4,$S285-4,0))</f>
        <v/>
      </c>
      <c r="G285" s="294" t="str">
        <f ca="1">IF(C285=$U$4,"Enter smelter details", IF(ISERROR($S285),"",OFFSET('Smelter Reference List'!$F$4,$S285-4,0)))</f>
        <v/>
      </c>
      <c r="H285" s="295" t="str">
        <f ca="1">IF(ISERROR($S285),"",OFFSET('Smelter Reference List'!$G$4,$S285-4,0))</f>
        <v/>
      </c>
      <c r="I285" s="296" t="str">
        <f ca="1">IF(ISERROR($S285),"",OFFSET('Smelter Reference List'!$H$4,$S285-4,0))</f>
        <v/>
      </c>
      <c r="J285" s="296" t="str">
        <f ca="1">IF(ISERROR($S285),"",OFFSET('Smelter Reference List'!$I$4,$S285-4,0))</f>
        <v/>
      </c>
      <c r="K285" s="298"/>
      <c r="L285" s="298"/>
      <c r="M285" s="298"/>
      <c r="N285" s="298"/>
      <c r="O285" s="298"/>
      <c r="P285" s="298"/>
      <c r="Q285" s="299"/>
      <c r="R285" s="227"/>
      <c r="S285" s="228" t="e">
        <f>IF(C285="",NA(),MATCH($B285&amp;$C285,'Smelter Reference List'!$J:$J,0))</f>
        <v>#N/A</v>
      </c>
      <c r="T285" s="229"/>
      <c r="U285" s="229">
        <f t="shared" ca="1" si="8"/>
        <v>0</v>
      </c>
      <c r="V285" s="229"/>
      <c r="W285" s="229"/>
      <c r="Y285" s="223" t="str">
        <f t="shared" si="9"/>
        <v/>
      </c>
    </row>
    <row r="286" spans="1:25" s="223" customFormat="1" ht="20.25">
      <c r="A286" s="293"/>
      <c r="B286" s="294" t="str">
        <f>IF(LEN(A286)=0,"",INDEX('Smelter Reference List'!$A:$A,MATCH($A286,'Smelter Reference List'!$E:$E,0)))</f>
        <v/>
      </c>
      <c r="C286" s="301" t="str">
        <f>IF(LEN(A286)=0,"",INDEX('Smelter Reference List'!$C:$C,MATCH($A286,'Smelter Reference List'!$E:$E,0)))</f>
        <v/>
      </c>
      <c r="D286" s="294" t="str">
        <f ca="1">IF(ISERROR($S286),"",OFFSET('Smelter Reference List'!$C$4,$S286-4,0)&amp;"")</f>
        <v/>
      </c>
      <c r="E286" s="294" t="str">
        <f ca="1">IF(ISERROR($S286),"",OFFSET('Smelter Reference List'!$D$4,$S286-4,0)&amp;"")</f>
        <v/>
      </c>
      <c r="F286" s="294" t="str">
        <f ca="1">IF(ISERROR($S286),"",OFFSET('Smelter Reference List'!$E$4,$S286-4,0))</f>
        <v/>
      </c>
      <c r="G286" s="294" t="str">
        <f ca="1">IF(C286=$U$4,"Enter smelter details", IF(ISERROR($S286),"",OFFSET('Smelter Reference List'!$F$4,$S286-4,0)))</f>
        <v/>
      </c>
      <c r="H286" s="295" t="str">
        <f ca="1">IF(ISERROR($S286),"",OFFSET('Smelter Reference List'!$G$4,$S286-4,0))</f>
        <v/>
      </c>
      <c r="I286" s="296" t="str">
        <f ca="1">IF(ISERROR($S286),"",OFFSET('Smelter Reference List'!$H$4,$S286-4,0))</f>
        <v/>
      </c>
      <c r="J286" s="296" t="str">
        <f ca="1">IF(ISERROR($S286),"",OFFSET('Smelter Reference List'!$I$4,$S286-4,0))</f>
        <v/>
      </c>
      <c r="K286" s="298"/>
      <c r="L286" s="298"/>
      <c r="M286" s="298"/>
      <c r="N286" s="298"/>
      <c r="O286" s="298"/>
      <c r="P286" s="298"/>
      <c r="Q286" s="299"/>
      <c r="R286" s="227"/>
      <c r="S286" s="228" t="e">
        <f>IF(C286="",NA(),MATCH($B286&amp;$C286,'Smelter Reference List'!$J:$J,0))</f>
        <v>#N/A</v>
      </c>
      <c r="T286" s="229"/>
      <c r="U286" s="229">
        <f t="shared" ca="1" si="8"/>
        <v>0</v>
      </c>
      <c r="V286" s="229"/>
      <c r="W286" s="229"/>
      <c r="Y286" s="223" t="str">
        <f t="shared" si="9"/>
        <v/>
      </c>
    </row>
    <row r="287" spans="1:25" s="223" customFormat="1" ht="20.25">
      <c r="A287" s="293"/>
      <c r="B287" s="294" t="str">
        <f>IF(LEN(A287)=0,"",INDEX('Smelter Reference List'!$A:$A,MATCH($A287,'Smelter Reference List'!$E:$E,0)))</f>
        <v/>
      </c>
      <c r="C287" s="301" t="str">
        <f>IF(LEN(A287)=0,"",INDEX('Smelter Reference List'!$C:$C,MATCH($A287,'Smelter Reference List'!$E:$E,0)))</f>
        <v/>
      </c>
      <c r="D287" s="294" t="str">
        <f ca="1">IF(ISERROR($S287),"",OFFSET('Smelter Reference List'!$C$4,$S287-4,0)&amp;"")</f>
        <v/>
      </c>
      <c r="E287" s="294" t="str">
        <f ca="1">IF(ISERROR($S287),"",OFFSET('Smelter Reference List'!$D$4,$S287-4,0)&amp;"")</f>
        <v/>
      </c>
      <c r="F287" s="294" t="str">
        <f ca="1">IF(ISERROR($S287),"",OFFSET('Smelter Reference List'!$E$4,$S287-4,0))</f>
        <v/>
      </c>
      <c r="G287" s="294" t="str">
        <f ca="1">IF(C287=$U$4,"Enter smelter details", IF(ISERROR($S287),"",OFFSET('Smelter Reference List'!$F$4,$S287-4,0)))</f>
        <v/>
      </c>
      <c r="H287" s="295" t="str">
        <f ca="1">IF(ISERROR($S287),"",OFFSET('Smelter Reference List'!$G$4,$S287-4,0))</f>
        <v/>
      </c>
      <c r="I287" s="296" t="str">
        <f ca="1">IF(ISERROR($S287),"",OFFSET('Smelter Reference List'!$H$4,$S287-4,0))</f>
        <v/>
      </c>
      <c r="J287" s="296" t="str">
        <f ca="1">IF(ISERROR($S287),"",OFFSET('Smelter Reference List'!$I$4,$S287-4,0))</f>
        <v/>
      </c>
      <c r="K287" s="298"/>
      <c r="L287" s="298"/>
      <c r="M287" s="298"/>
      <c r="N287" s="298"/>
      <c r="O287" s="298"/>
      <c r="P287" s="298"/>
      <c r="Q287" s="299"/>
      <c r="R287" s="227"/>
      <c r="S287" s="228" t="e">
        <f>IF(C287="",NA(),MATCH($B287&amp;$C287,'Smelter Reference List'!$J:$J,0))</f>
        <v>#N/A</v>
      </c>
      <c r="T287" s="229"/>
      <c r="U287" s="229">
        <f t="shared" ca="1" si="8"/>
        <v>0</v>
      </c>
      <c r="V287" s="229"/>
      <c r="W287" s="229"/>
      <c r="Y287" s="223" t="str">
        <f t="shared" si="9"/>
        <v/>
      </c>
    </row>
    <row r="288" spans="1:25" s="223" customFormat="1" ht="20.25">
      <c r="A288" s="293"/>
      <c r="B288" s="294" t="str">
        <f>IF(LEN(A288)=0,"",INDEX('Smelter Reference List'!$A:$A,MATCH($A288,'Smelter Reference List'!$E:$E,0)))</f>
        <v/>
      </c>
      <c r="C288" s="301" t="str">
        <f>IF(LEN(A288)=0,"",INDEX('Smelter Reference List'!$C:$C,MATCH($A288,'Smelter Reference List'!$E:$E,0)))</f>
        <v/>
      </c>
      <c r="D288" s="294" t="str">
        <f ca="1">IF(ISERROR($S288),"",OFFSET('Smelter Reference List'!$C$4,$S288-4,0)&amp;"")</f>
        <v/>
      </c>
      <c r="E288" s="294" t="str">
        <f ca="1">IF(ISERROR($S288),"",OFFSET('Smelter Reference List'!$D$4,$S288-4,0)&amp;"")</f>
        <v/>
      </c>
      <c r="F288" s="294" t="str">
        <f ca="1">IF(ISERROR($S288),"",OFFSET('Smelter Reference List'!$E$4,$S288-4,0))</f>
        <v/>
      </c>
      <c r="G288" s="294" t="str">
        <f ca="1">IF(C288=$U$4,"Enter smelter details", IF(ISERROR($S288),"",OFFSET('Smelter Reference List'!$F$4,$S288-4,0)))</f>
        <v/>
      </c>
      <c r="H288" s="295" t="str">
        <f ca="1">IF(ISERROR($S288),"",OFFSET('Smelter Reference List'!$G$4,$S288-4,0))</f>
        <v/>
      </c>
      <c r="I288" s="296" t="str">
        <f ca="1">IF(ISERROR($S288),"",OFFSET('Smelter Reference List'!$H$4,$S288-4,0))</f>
        <v/>
      </c>
      <c r="J288" s="296" t="str">
        <f ca="1">IF(ISERROR($S288),"",OFFSET('Smelter Reference List'!$I$4,$S288-4,0))</f>
        <v/>
      </c>
      <c r="K288" s="298"/>
      <c r="L288" s="298"/>
      <c r="M288" s="298"/>
      <c r="N288" s="298"/>
      <c r="O288" s="298"/>
      <c r="P288" s="298"/>
      <c r="Q288" s="299"/>
      <c r="R288" s="227"/>
      <c r="S288" s="228" t="e">
        <f>IF(C288="",NA(),MATCH($B288&amp;$C288,'Smelter Reference List'!$J:$J,0))</f>
        <v>#N/A</v>
      </c>
      <c r="T288" s="229"/>
      <c r="U288" s="229">
        <f t="shared" ca="1" si="8"/>
        <v>0</v>
      </c>
      <c r="V288" s="229"/>
      <c r="W288" s="229"/>
      <c r="Y288" s="223" t="str">
        <f t="shared" si="9"/>
        <v/>
      </c>
    </row>
    <row r="289" spans="1:25" s="223" customFormat="1" ht="20.25">
      <c r="A289" s="293"/>
      <c r="B289" s="294" t="str">
        <f>IF(LEN(A289)=0,"",INDEX('Smelter Reference List'!$A:$A,MATCH($A289,'Smelter Reference List'!$E:$E,0)))</f>
        <v/>
      </c>
      <c r="C289" s="301" t="str">
        <f>IF(LEN(A289)=0,"",INDEX('Smelter Reference List'!$C:$C,MATCH($A289,'Smelter Reference List'!$E:$E,0)))</f>
        <v/>
      </c>
      <c r="D289" s="294" t="str">
        <f ca="1">IF(ISERROR($S289),"",OFFSET('Smelter Reference List'!$C$4,$S289-4,0)&amp;"")</f>
        <v/>
      </c>
      <c r="E289" s="294" t="str">
        <f ca="1">IF(ISERROR($S289),"",OFFSET('Smelter Reference List'!$D$4,$S289-4,0)&amp;"")</f>
        <v/>
      </c>
      <c r="F289" s="294" t="str">
        <f ca="1">IF(ISERROR($S289),"",OFFSET('Smelter Reference List'!$E$4,$S289-4,0))</f>
        <v/>
      </c>
      <c r="G289" s="294" t="str">
        <f ca="1">IF(C289=$U$4,"Enter smelter details", IF(ISERROR($S289),"",OFFSET('Smelter Reference List'!$F$4,$S289-4,0)))</f>
        <v/>
      </c>
      <c r="H289" s="295" t="str">
        <f ca="1">IF(ISERROR($S289),"",OFFSET('Smelter Reference List'!$G$4,$S289-4,0))</f>
        <v/>
      </c>
      <c r="I289" s="296" t="str">
        <f ca="1">IF(ISERROR($S289),"",OFFSET('Smelter Reference List'!$H$4,$S289-4,0))</f>
        <v/>
      </c>
      <c r="J289" s="296" t="str">
        <f ca="1">IF(ISERROR($S289),"",OFFSET('Smelter Reference List'!$I$4,$S289-4,0))</f>
        <v/>
      </c>
      <c r="K289" s="298"/>
      <c r="L289" s="298"/>
      <c r="M289" s="298"/>
      <c r="N289" s="298"/>
      <c r="O289" s="298"/>
      <c r="P289" s="298"/>
      <c r="Q289" s="299"/>
      <c r="R289" s="227"/>
      <c r="S289" s="228" t="e">
        <f>IF(C289="",NA(),MATCH($B289&amp;$C289,'Smelter Reference List'!$J:$J,0))</f>
        <v>#N/A</v>
      </c>
      <c r="T289" s="229"/>
      <c r="U289" s="229">
        <f t="shared" ca="1" si="8"/>
        <v>0</v>
      </c>
      <c r="V289" s="229"/>
      <c r="W289" s="229"/>
      <c r="Y289" s="223" t="str">
        <f t="shared" si="9"/>
        <v/>
      </c>
    </row>
    <row r="290" spans="1:25" s="223" customFormat="1" ht="20.25">
      <c r="A290" s="293"/>
      <c r="B290" s="294" t="str">
        <f>IF(LEN(A290)=0,"",INDEX('Smelter Reference List'!$A:$A,MATCH($A290,'Smelter Reference List'!$E:$E,0)))</f>
        <v/>
      </c>
      <c r="C290" s="301" t="str">
        <f>IF(LEN(A290)=0,"",INDEX('Smelter Reference List'!$C:$C,MATCH($A290,'Smelter Reference List'!$E:$E,0)))</f>
        <v/>
      </c>
      <c r="D290" s="294" t="str">
        <f ca="1">IF(ISERROR($S290),"",OFFSET('Smelter Reference List'!$C$4,$S290-4,0)&amp;"")</f>
        <v/>
      </c>
      <c r="E290" s="294" t="str">
        <f ca="1">IF(ISERROR($S290),"",OFFSET('Smelter Reference List'!$D$4,$S290-4,0)&amp;"")</f>
        <v/>
      </c>
      <c r="F290" s="294" t="str">
        <f ca="1">IF(ISERROR($S290),"",OFFSET('Smelter Reference List'!$E$4,$S290-4,0))</f>
        <v/>
      </c>
      <c r="G290" s="294" t="str">
        <f ca="1">IF(C290=$U$4,"Enter smelter details", IF(ISERROR($S290),"",OFFSET('Smelter Reference List'!$F$4,$S290-4,0)))</f>
        <v/>
      </c>
      <c r="H290" s="295" t="str">
        <f ca="1">IF(ISERROR($S290),"",OFFSET('Smelter Reference List'!$G$4,$S290-4,0))</f>
        <v/>
      </c>
      <c r="I290" s="296" t="str">
        <f ca="1">IF(ISERROR($S290),"",OFFSET('Smelter Reference List'!$H$4,$S290-4,0))</f>
        <v/>
      </c>
      <c r="J290" s="296" t="str">
        <f ca="1">IF(ISERROR($S290),"",OFFSET('Smelter Reference List'!$I$4,$S290-4,0))</f>
        <v/>
      </c>
      <c r="K290" s="298"/>
      <c r="L290" s="298"/>
      <c r="M290" s="298"/>
      <c r="N290" s="298"/>
      <c r="O290" s="298"/>
      <c r="P290" s="298"/>
      <c r="Q290" s="299"/>
      <c r="R290" s="227"/>
      <c r="S290" s="228" t="e">
        <f>IF(C290="",NA(),MATCH($B290&amp;$C290,'Smelter Reference List'!$J:$J,0))</f>
        <v>#N/A</v>
      </c>
      <c r="T290" s="229"/>
      <c r="U290" s="229">
        <f t="shared" ca="1" si="8"/>
        <v>0</v>
      </c>
      <c r="V290" s="229"/>
      <c r="W290" s="229"/>
      <c r="Y290" s="223" t="str">
        <f t="shared" si="9"/>
        <v/>
      </c>
    </row>
    <row r="291" spans="1:25" s="223" customFormat="1" ht="20.25">
      <c r="A291" s="293"/>
      <c r="B291" s="294" t="str">
        <f>IF(LEN(A291)=0,"",INDEX('Smelter Reference List'!$A:$A,MATCH($A291,'Smelter Reference List'!$E:$E,0)))</f>
        <v/>
      </c>
      <c r="C291" s="301" t="str">
        <f>IF(LEN(A291)=0,"",INDEX('Smelter Reference List'!$C:$C,MATCH($A291,'Smelter Reference List'!$E:$E,0)))</f>
        <v/>
      </c>
      <c r="D291" s="294" t="str">
        <f ca="1">IF(ISERROR($S291),"",OFFSET('Smelter Reference List'!$C$4,$S291-4,0)&amp;"")</f>
        <v/>
      </c>
      <c r="E291" s="294" t="str">
        <f ca="1">IF(ISERROR($S291),"",OFFSET('Smelter Reference List'!$D$4,$S291-4,0)&amp;"")</f>
        <v/>
      </c>
      <c r="F291" s="294" t="str">
        <f ca="1">IF(ISERROR($S291),"",OFFSET('Smelter Reference List'!$E$4,$S291-4,0))</f>
        <v/>
      </c>
      <c r="G291" s="294" t="str">
        <f ca="1">IF(C291=$U$4,"Enter smelter details", IF(ISERROR($S291),"",OFFSET('Smelter Reference List'!$F$4,$S291-4,0)))</f>
        <v/>
      </c>
      <c r="H291" s="295" t="str">
        <f ca="1">IF(ISERROR($S291),"",OFFSET('Smelter Reference List'!$G$4,$S291-4,0))</f>
        <v/>
      </c>
      <c r="I291" s="296" t="str">
        <f ca="1">IF(ISERROR($S291),"",OFFSET('Smelter Reference List'!$H$4,$S291-4,0))</f>
        <v/>
      </c>
      <c r="J291" s="296" t="str">
        <f ca="1">IF(ISERROR($S291),"",OFFSET('Smelter Reference List'!$I$4,$S291-4,0))</f>
        <v/>
      </c>
      <c r="K291" s="298"/>
      <c r="L291" s="298"/>
      <c r="M291" s="298"/>
      <c r="N291" s="298"/>
      <c r="O291" s="298"/>
      <c r="P291" s="298"/>
      <c r="Q291" s="299"/>
      <c r="R291" s="227"/>
      <c r="S291" s="228" t="e">
        <f>IF(C291="",NA(),MATCH($B291&amp;$C291,'Smelter Reference List'!$J:$J,0))</f>
        <v>#N/A</v>
      </c>
      <c r="T291" s="229"/>
      <c r="U291" s="229">
        <f t="shared" ca="1" si="8"/>
        <v>0</v>
      </c>
      <c r="V291" s="229"/>
      <c r="W291" s="229"/>
      <c r="Y291" s="223" t="str">
        <f t="shared" si="9"/>
        <v/>
      </c>
    </row>
    <row r="292" spans="1:25" s="223" customFormat="1" ht="20.25">
      <c r="A292" s="293"/>
      <c r="B292" s="294" t="str">
        <f>IF(LEN(A292)=0,"",INDEX('Smelter Reference List'!$A:$A,MATCH($A292,'Smelter Reference List'!$E:$E,0)))</f>
        <v/>
      </c>
      <c r="C292" s="301" t="str">
        <f>IF(LEN(A292)=0,"",INDEX('Smelter Reference List'!$C:$C,MATCH($A292,'Smelter Reference List'!$E:$E,0)))</f>
        <v/>
      </c>
      <c r="D292" s="294" t="str">
        <f ca="1">IF(ISERROR($S292),"",OFFSET('Smelter Reference List'!$C$4,$S292-4,0)&amp;"")</f>
        <v/>
      </c>
      <c r="E292" s="294" t="str">
        <f ca="1">IF(ISERROR($S292),"",OFFSET('Smelter Reference List'!$D$4,$S292-4,0)&amp;"")</f>
        <v/>
      </c>
      <c r="F292" s="294" t="str">
        <f ca="1">IF(ISERROR($S292),"",OFFSET('Smelter Reference List'!$E$4,$S292-4,0))</f>
        <v/>
      </c>
      <c r="G292" s="294" t="str">
        <f ca="1">IF(C292=$U$4,"Enter smelter details", IF(ISERROR($S292),"",OFFSET('Smelter Reference List'!$F$4,$S292-4,0)))</f>
        <v/>
      </c>
      <c r="H292" s="295" t="str">
        <f ca="1">IF(ISERROR($S292),"",OFFSET('Smelter Reference List'!$G$4,$S292-4,0))</f>
        <v/>
      </c>
      <c r="I292" s="296" t="str">
        <f ca="1">IF(ISERROR($S292),"",OFFSET('Smelter Reference List'!$H$4,$S292-4,0))</f>
        <v/>
      </c>
      <c r="J292" s="296" t="str">
        <f ca="1">IF(ISERROR($S292),"",OFFSET('Smelter Reference List'!$I$4,$S292-4,0))</f>
        <v/>
      </c>
      <c r="K292" s="298"/>
      <c r="L292" s="298"/>
      <c r="M292" s="298"/>
      <c r="N292" s="298"/>
      <c r="O292" s="298"/>
      <c r="P292" s="298"/>
      <c r="Q292" s="299"/>
      <c r="R292" s="227"/>
      <c r="S292" s="228" t="e">
        <f>IF(C292="",NA(),MATCH($B292&amp;$C292,'Smelter Reference List'!$J:$J,0))</f>
        <v>#N/A</v>
      </c>
      <c r="T292" s="229"/>
      <c r="U292" s="229">
        <f t="shared" ca="1" si="8"/>
        <v>0</v>
      </c>
      <c r="V292" s="229"/>
      <c r="W292" s="229"/>
      <c r="Y292" s="223" t="str">
        <f t="shared" si="9"/>
        <v/>
      </c>
    </row>
    <row r="293" spans="1:25" s="223" customFormat="1" ht="20.25">
      <c r="A293" s="293"/>
      <c r="B293" s="294" t="str">
        <f>IF(LEN(A293)=0,"",INDEX('Smelter Reference List'!$A:$A,MATCH($A293,'Smelter Reference List'!$E:$E,0)))</f>
        <v/>
      </c>
      <c r="C293" s="301" t="str">
        <f>IF(LEN(A293)=0,"",INDEX('Smelter Reference List'!$C:$C,MATCH($A293,'Smelter Reference List'!$E:$E,0)))</f>
        <v/>
      </c>
      <c r="D293" s="294" t="str">
        <f ca="1">IF(ISERROR($S293),"",OFFSET('Smelter Reference List'!$C$4,$S293-4,0)&amp;"")</f>
        <v/>
      </c>
      <c r="E293" s="294" t="str">
        <f ca="1">IF(ISERROR($S293),"",OFFSET('Smelter Reference List'!$D$4,$S293-4,0)&amp;"")</f>
        <v/>
      </c>
      <c r="F293" s="294" t="str">
        <f ca="1">IF(ISERROR($S293),"",OFFSET('Smelter Reference List'!$E$4,$S293-4,0))</f>
        <v/>
      </c>
      <c r="G293" s="294" t="str">
        <f ca="1">IF(C293=$U$4,"Enter smelter details", IF(ISERROR($S293),"",OFFSET('Smelter Reference List'!$F$4,$S293-4,0)))</f>
        <v/>
      </c>
      <c r="H293" s="295" t="str">
        <f ca="1">IF(ISERROR($S293),"",OFFSET('Smelter Reference List'!$G$4,$S293-4,0))</f>
        <v/>
      </c>
      <c r="I293" s="296" t="str">
        <f ca="1">IF(ISERROR($S293),"",OFFSET('Smelter Reference List'!$H$4,$S293-4,0))</f>
        <v/>
      </c>
      <c r="J293" s="296" t="str">
        <f ca="1">IF(ISERROR($S293),"",OFFSET('Smelter Reference List'!$I$4,$S293-4,0))</f>
        <v/>
      </c>
      <c r="K293" s="298"/>
      <c r="L293" s="298"/>
      <c r="M293" s="298"/>
      <c r="N293" s="298"/>
      <c r="O293" s="298"/>
      <c r="P293" s="298"/>
      <c r="Q293" s="299"/>
      <c r="R293" s="227"/>
      <c r="S293" s="228" t="e">
        <f>IF(C293="",NA(),MATCH($B293&amp;$C293,'Smelter Reference List'!$J:$J,0))</f>
        <v>#N/A</v>
      </c>
      <c r="T293" s="229"/>
      <c r="U293" s="229">
        <f t="shared" ca="1" si="8"/>
        <v>0</v>
      </c>
      <c r="V293" s="229"/>
      <c r="W293" s="229"/>
      <c r="Y293" s="223" t="str">
        <f t="shared" si="9"/>
        <v/>
      </c>
    </row>
    <row r="294" spans="1:25" s="223" customFormat="1" ht="20.25">
      <c r="A294" s="293"/>
      <c r="B294" s="294" t="str">
        <f>IF(LEN(A294)=0,"",INDEX('Smelter Reference List'!$A:$A,MATCH($A294,'Smelter Reference List'!$E:$E,0)))</f>
        <v/>
      </c>
      <c r="C294" s="301" t="str">
        <f>IF(LEN(A294)=0,"",INDEX('Smelter Reference List'!$C:$C,MATCH($A294,'Smelter Reference List'!$E:$E,0)))</f>
        <v/>
      </c>
      <c r="D294" s="294" t="str">
        <f ca="1">IF(ISERROR($S294),"",OFFSET('Smelter Reference List'!$C$4,$S294-4,0)&amp;"")</f>
        <v/>
      </c>
      <c r="E294" s="294" t="str">
        <f ca="1">IF(ISERROR($S294),"",OFFSET('Smelter Reference List'!$D$4,$S294-4,0)&amp;"")</f>
        <v/>
      </c>
      <c r="F294" s="294" t="str">
        <f ca="1">IF(ISERROR($S294),"",OFFSET('Smelter Reference List'!$E$4,$S294-4,0))</f>
        <v/>
      </c>
      <c r="G294" s="294" t="str">
        <f ca="1">IF(C294=$U$4,"Enter smelter details", IF(ISERROR($S294),"",OFFSET('Smelter Reference List'!$F$4,$S294-4,0)))</f>
        <v/>
      </c>
      <c r="H294" s="295" t="str">
        <f ca="1">IF(ISERROR($S294),"",OFFSET('Smelter Reference List'!$G$4,$S294-4,0))</f>
        <v/>
      </c>
      <c r="I294" s="296" t="str">
        <f ca="1">IF(ISERROR($S294),"",OFFSET('Smelter Reference List'!$H$4,$S294-4,0))</f>
        <v/>
      </c>
      <c r="J294" s="296" t="str">
        <f ca="1">IF(ISERROR($S294),"",OFFSET('Smelter Reference List'!$I$4,$S294-4,0))</f>
        <v/>
      </c>
      <c r="K294" s="298"/>
      <c r="L294" s="298"/>
      <c r="M294" s="298"/>
      <c r="N294" s="298"/>
      <c r="O294" s="298"/>
      <c r="P294" s="298"/>
      <c r="Q294" s="299"/>
      <c r="R294" s="227"/>
      <c r="S294" s="228" t="e">
        <f>IF(C294="",NA(),MATCH($B294&amp;$C294,'Smelter Reference List'!$J:$J,0))</f>
        <v>#N/A</v>
      </c>
      <c r="T294" s="229"/>
      <c r="U294" s="229">
        <f t="shared" ca="1" si="8"/>
        <v>0</v>
      </c>
      <c r="V294" s="229"/>
      <c r="W294" s="229"/>
      <c r="Y294" s="223" t="str">
        <f t="shared" si="9"/>
        <v/>
      </c>
    </row>
    <row r="295" spans="1:25" s="223" customFormat="1" ht="20.25">
      <c r="A295" s="293"/>
      <c r="B295" s="294" t="str">
        <f>IF(LEN(A295)=0,"",INDEX('Smelter Reference List'!$A:$A,MATCH($A295,'Smelter Reference List'!$E:$E,0)))</f>
        <v/>
      </c>
      <c r="C295" s="301" t="str">
        <f>IF(LEN(A295)=0,"",INDEX('Smelter Reference List'!$C:$C,MATCH($A295,'Smelter Reference List'!$E:$E,0)))</f>
        <v/>
      </c>
      <c r="D295" s="294" t="str">
        <f ca="1">IF(ISERROR($S295),"",OFFSET('Smelter Reference List'!$C$4,$S295-4,0)&amp;"")</f>
        <v/>
      </c>
      <c r="E295" s="294" t="str">
        <f ca="1">IF(ISERROR($S295),"",OFFSET('Smelter Reference List'!$D$4,$S295-4,0)&amp;"")</f>
        <v/>
      </c>
      <c r="F295" s="294" t="str">
        <f ca="1">IF(ISERROR($S295),"",OFFSET('Smelter Reference List'!$E$4,$S295-4,0))</f>
        <v/>
      </c>
      <c r="G295" s="294" t="str">
        <f ca="1">IF(C295=$U$4,"Enter smelter details", IF(ISERROR($S295),"",OFFSET('Smelter Reference List'!$F$4,$S295-4,0)))</f>
        <v/>
      </c>
      <c r="H295" s="295" t="str">
        <f ca="1">IF(ISERROR($S295),"",OFFSET('Smelter Reference List'!$G$4,$S295-4,0))</f>
        <v/>
      </c>
      <c r="I295" s="296" t="str">
        <f ca="1">IF(ISERROR($S295),"",OFFSET('Smelter Reference List'!$H$4,$S295-4,0))</f>
        <v/>
      </c>
      <c r="J295" s="296" t="str">
        <f ca="1">IF(ISERROR($S295),"",OFFSET('Smelter Reference List'!$I$4,$S295-4,0))</f>
        <v/>
      </c>
      <c r="K295" s="298"/>
      <c r="L295" s="298"/>
      <c r="M295" s="298"/>
      <c r="N295" s="298"/>
      <c r="O295" s="298"/>
      <c r="P295" s="298"/>
      <c r="Q295" s="299"/>
      <c r="R295" s="227"/>
      <c r="S295" s="228" t="e">
        <f>IF(C295="",NA(),MATCH($B295&amp;$C295,'Smelter Reference List'!$J:$J,0))</f>
        <v>#N/A</v>
      </c>
      <c r="T295" s="229"/>
      <c r="U295" s="229">
        <f t="shared" ca="1" si="8"/>
        <v>0</v>
      </c>
      <c r="V295" s="229"/>
      <c r="W295" s="229"/>
      <c r="Y295" s="223" t="str">
        <f t="shared" si="9"/>
        <v/>
      </c>
    </row>
    <row r="296" spans="1:25" s="223" customFormat="1" ht="20.25">
      <c r="A296" s="293"/>
      <c r="B296" s="294" t="str">
        <f>IF(LEN(A296)=0,"",INDEX('Smelter Reference List'!$A:$A,MATCH($A296,'Smelter Reference List'!$E:$E,0)))</f>
        <v/>
      </c>
      <c r="C296" s="301" t="str">
        <f>IF(LEN(A296)=0,"",INDEX('Smelter Reference List'!$C:$C,MATCH($A296,'Smelter Reference List'!$E:$E,0)))</f>
        <v/>
      </c>
      <c r="D296" s="294" t="str">
        <f ca="1">IF(ISERROR($S296),"",OFFSET('Smelter Reference List'!$C$4,$S296-4,0)&amp;"")</f>
        <v/>
      </c>
      <c r="E296" s="294" t="str">
        <f ca="1">IF(ISERROR($S296),"",OFFSET('Smelter Reference List'!$D$4,$S296-4,0)&amp;"")</f>
        <v/>
      </c>
      <c r="F296" s="294" t="str">
        <f ca="1">IF(ISERROR($S296),"",OFFSET('Smelter Reference List'!$E$4,$S296-4,0))</f>
        <v/>
      </c>
      <c r="G296" s="294" t="str">
        <f ca="1">IF(C296=$U$4,"Enter smelter details", IF(ISERROR($S296),"",OFFSET('Smelter Reference List'!$F$4,$S296-4,0)))</f>
        <v/>
      </c>
      <c r="H296" s="295" t="str">
        <f ca="1">IF(ISERROR($S296),"",OFFSET('Smelter Reference List'!$G$4,$S296-4,0))</f>
        <v/>
      </c>
      <c r="I296" s="296" t="str">
        <f ca="1">IF(ISERROR($S296),"",OFFSET('Smelter Reference List'!$H$4,$S296-4,0))</f>
        <v/>
      </c>
      <c r="J296" s="296" t="str">
        <f ca="1">IF(ISERROR($S296),"",OFFSET('Smelter Reference List'!$I$4,$S296-4,0))</f>
        <v/>
      </c>
      <c r="K296" s="298"/>
      <c r="L296" s="298"/>
      <c r="M296" s="298"/>
      <c r="N296" s="298"/>
      <c r="O296" s="298"/>
      <c r="P296" s="298"/>
      <c r="Q296" s="299"/>
      <c r="R296" s="227"/>
      <c r="S296" s="228" t="e">
        <f>IF(C296="",NA(),MATCH($B296&amp;$C296,'Smelter Reference List'!$J:$J,0))</f>
        <v>#N/A</v>
      </c>
      <c r="T296" s="229"/>
      <c r="U296" s="229">
        <f t="shared" ca="1" si="8"/>
        <v>0</v>
      </c>
      <c r="V296" s="229"/>
      <c r="W296" s="229"/>
      <c r="Y296" s="223" t="str">
        <f t="shared" si="9"/>
        <v/>
      </c>
    </row>
    <row r="297" spans="1:25" s="223" customFormat="1" ht="20.25">
      <c r="A297" s="293"/>
      <c r="B297" s="294" t="str">
        <f>IF(LEN(A297)=0,"",INDEX('Smelter Reference List'!$A:$A,MATCH($A297,'Smelter Reference List'!$E:$E,0)))</f>
        <v/>
      </c>
      <c r="C297" s="301" t="str">
        <f>IF(LEN(A297)=0,"",INDEX('Smelter Reference List'!$C:$C,MATCH($A297,'Smelter Reference List'!$E:$E,0)))</f>
        <v/>
      </c>
      <c r="D297" s="294" t="str">
        <f ca="1">IF(ISERROR($S297),"",OFFSET('Smelter Reference List'!$C$4,$S297-4,0)&amp;"")</f>
        <v/>
      </c>
      <c r="E297" s="294" t="str">
        <f ca="1">IF(ISERROR($S297),"",OFFSET('Smelter Reference List'!$D$4,$S297-4,0)&amp;"")</f>
        <v/>
      </c>
      <c r="F297" s="294" t="str">
        <f ca="1">IF(ISERROR($S297),"",OFFSET('Smelter Reference List'!$E$4,$S297-4,0))</f>
        <v/>
      </c>
      <c r="G297" s="294" t="str">
        <f ca="1">IF(C297=$U$4,"Enter smelter details", IF(ISERROR($S297),"",OFFSET('Smelter Reference List'!$F$4,$S297-4,0)))</f>
        <v/>
      </c>
      <c r="H297" s="295" t="str">
        <f ca="1">IF(ISERROR($S297),"",OFFSET('Smelter Reference List'!$G$4,$S297-4,0))</f>
        <v/>
      </c>
      <c r="I297" s="296" t="str">
        <f ca="1">IF(ISERROR($S297),"",OFFSET('Smelter Reference List'!$H$4,$S297-4,0))</f>
        <v/>
      </c>
      <c r="J297" s="296" t="str">
        <f ca="1">IF(ISERROR($S297),"",OFFSET('Smelter Reference List'!$I$4,$S297-4,0))</f>
        <v/>
      </c>
      <c r="K297" s="298"/>
      <c r="L297" s="298"/>
      <c r="M297" s="298"/>
      <c r="N297" s="298"/>
      <c r="O297" s="298"/>
      <c r="P297" s="298"/>
      <c r="Q297" s="299"/>
      <c r="R297" s="227"/>
      <c r="S297" s="228" t="e">
        <f>IF(C297="",NA(),MATCH($B297&amp;$C297,'Smelter Reference List'!$J:$J,0))</f>
        <v>#N/A</v>
      </c>
      <c r="T297" s="229"/>
      <c r="U297" s="229">
        <f t="shared" ca="1" si="8"/>
        <v>0</v>
      </c>
      <c r="V297" s="229"/>
      <c r="W297" s="229"/>
      <c r="Y297" s="223" t="str">
        <f t="shared" si="9"/>
        <v/>
      </c>
    </row>
    <row r="298" spans="1:25" s="223" customFormat="1" ht="20.25">
      <c r="A298" s="293"/>
      <c r="B298" s="294" t="str">
        <f>IF(LEN(A298)=0,"",INDEX('Smelter Reference List'!$A:$A,MATCH($A298,'Smelter Reference List'!$E:$E,0)))</f>
        <v/>
      </c>
      <c r="C298" s="301" t="str">
        <f>IF(LEN(A298)=0,"",INDEX('Smelter Reference List'!$C:$C,MATCH($A298,'Smelter Reference List'!$E:$E,0)))</f>
        <v/>
      </c>
      <c r="D298" s="294" t="str">
        <f ca="1">IF(ISERROR($S298),"",OFFSET('Smelter Reference List'!$C$4,$S298-4,0)&amp;"")</f>
        <v/>
      </c>
      <c r="E298" s="294" t="str">
        <f ca="1">IF(ISERROR($S298),"",OFFSET('Smelter Reference List'!$D$4,$S298-4,0)&amp;"")</f>
        <v/>
      </c>
      <c r="F298" s="294" t="str">
        <f ca="1">IF(ISERROR($S298),"",OFFSET('Smelter Reference List'!$E$4,$S298-4,0))</f>
        <v/>
      </c>
      <c r="G298" s="294" t="str">
        <f ca="1">IF(C298=$U$4,"Enter smelter details", IF(ISERROR($S298),"",OFFSET('Smelter Reference List'!$F$4,$S298-4,0)))</f>
        <v/>
      </c>
      <c r="H298" s="295" t="str">
        <f ca="1">IF(ISERROR($S298),"",OFFSET('Smelter Reference List'!$G$4,$S298-4,0))</f>
        <v/>
      </c>
      <c r="I298" s="296" t="str">
        <f ca="1">IF(ISERROR($S298),"",OFFSET('Smelter Reference List'!$H$4,$S298-4,0))</f>
        <v/>
      </c>
      <c r="J298" s="296" t="str">
        <f ca="1">IF(ISERROR($S298),"",OFFSET('Smelter Reference List'!$I$4,$S298-4,0))</f>
        <v/>
      </c>
      <c r="K298" s="298"/>
      <c r="L298" s="298"/>
      <c r="M298" s="298"/>
      <c r="N298" s="298"/>
      <c r="O298" s="298"/>
      <c r="P298" s="298"/>
      <c r="Q298" s="299"/>
      <c r="R298" s="227"/>
      <c r="S298" s="228" t="e">
        <f>IF(C298="",NA(),MATCH($B298&amp;$C298,'Smelter Reference List'!$J:$J,0))</f>
        <v>#N/A</v>
      </c>
      <c r="T298" s="229"/>
      <c r="U298" s="229">
        <f t="shared" ca="1" si="8"/>
        <v>0</v>
      </c>
      <c r="V298" s="229"/>
      <c r="W298" s="229"/>
      <c r="Y298" s="223" t="str">
        <f t="shared" si="9"/>
        <v/>
      </c>
    </row>
    <row r="299" spans="1:25" s="223" customFormat="1" ht="20.25">
      <c r="A299" s="293"/>
      <c r="B299" s="294" t="str">
        <f>IF(LEN(A299)=0,"",INDEX('Smelter Reference List'!$A:$A,MATCH($A299,'Smelter Reference List'!$E:$E,0)))</f>
        <v/>
      </c>
      <c r="C299" s="301" t="str">
        <f>IF(LEN(A299)=0,"",INDEX('Smelter Reference List'!$C:$C,MATCH($A299,'Smelter Reference List'!$E:$E,0)))</f>
        <v/>
      </c>
      <c r="D299" s="294" t="str">
        <f ca="1">IF(ISERROR($S299),"",OFFSET('Smelter Reference List'!$C$4,$S299-4,0)&amp;"")</f>
        <v/>
      </c>
      <c r="E299" s="294" t="str">
        <f ca="1">IF(ISERROR($S299),"",OFFSET('Smelter Reference List'!$D$4,$S299-4,0)&amp;"")</f>
        <v/>
      </c>
      <c r="F299" s="294" t="str">
        <f ca="1">IF(ISERROR($S299),"",OFFSET('Smelter Reference List'!$E$4,$S299-4,0))</f>
        <v/>
      </c>
      <c r="G299" s="294" t="str">
        <f ca="1">IF(C299=$U$4,"Enter smelter details", IF(ISERROR($S299),"",OFFSET('Smelter Reference List'!$F$4,$S299-4,0)))</f>
        <v/>
      </c>
      <c r="H299" s="295" t="str">
        <f ca="1">IF(ISERROR($S299),"",OFFSET('Smelter Reference List'!$G$4,$S299-4,0))</f>
        <v/>
      </c>
      <c r="I299" s="296" t="str">
        <f ca="1">IF(ISERROR($S299),"",OFFSET('Smelter Reference List'!$H$4,$S299-4,0))</f>
        <v/>
      </c>
      <c r="J299" s="296" t="str">
        <f ca="1">IF(ISERROR($S299),"",OFFSET('Smelter Reference List'!$I$4,$S299-4,0))</f>
        <v/>
      </c>
      <c r="K299" s="298"/>
      <c r="L299" s="298"/>
      <c r="M299" s="298"/>
      <c r="N299" s="298"/>
      <c r="O299" s="298"/>
      <c r="P299" s="298"/>
      <c r="Q299" s="299"/>
      <c r="R299" s="227"/>
      <c r="S299" s="228" t="e">
        <f>IF(C299="",NA(),MATCH($B299&amp;$C299,'Smelter Reference List'!$J:$J,0))</f>
        <v>#N/A</v>
      </c>
      <c r="T299" s="229"/>
      <c r="U299" s="229">
        <f t="shared" ca="1" si="8"/>
        <v>0</v>
      </c>
      <c r="V299" s="229"/>
      <c r="W299" s="229"/>
      <c r="Y299" s="223" t="str">
        <f t="shared" si="9"/>
        <v/>
      </c>
    </row>
    <row r="300" spans="1:25" s="223" customFormat="1" ht="20.25">
      <c r="A300" s="293"/>
      <c r="B300" s="294" t="str">
        <f>IF(LEN(A300)=0,"",INDEX('Smelter Reference List'!$A:$A,MATCH($A300,'Smelter Reference List'!$E:$E,0)))</f>
        <v/>
      </c>
      <c r="C300" s="301" t="str">
        <f>IF(LEN(A300)=0,"",INDEX('Smelter Reference List'!$C:$C,MATCH($A300,'Smelter Reference List'!$E:$E,0)))</f>
        <v/>
      </c>
      <c r="D300" s="294" t="str">
        <f ca="1">IF(ISERROR($S300),"",OFFSET('Smelter Reference List'!$C$4,$S300-4,0)&amp;"")</f>
        <v/>
      </c>
      <c r="E300" s="294" t="str">
        <f ca="1">IF(ISERROR($S300),"",OFFSET('Smelter Reference List'!$D$4,$S300-4,0)&amp;"")</f>
        <v/>
      </c>
      <c r="F300" s="294" t="str">
        <f ca="1">IF(ISERROR($S300),"",OFFSET('Smelter Reference List'!$E$4,$S300-4,0))</f>
        <v/>
      </c>
      <c r="G300" s="294" t="str">
        <f ca="1">IF(C300=$U$4,"Enter smelter details", IF(ISERROR($S300),"",OFFSET('Smelter Reference List'!$F$4,$S300-4,0)))</f>
        <v/>
      </c>
      <c r="H300" s="295" t="str">
        <f ca="1">IF(ISERROR($S300),"",OFFSET('Smelter Reference List'!$G$4,$S300-4,0))</f>
        <v/>
      </c>
      <c r="I300" s="296" t="str">
        <f ca="1">IF(ISERROR($S300),"",OFFSET('Smelter Reference List'!$H$4,$S300-4,0))</f>
        <v/>
      </c>
      <c r="J300" s="296" t="str">
        <f ca="1">IF(ISERROR($S300),"",OFFSET('Smelter Reference List'!$I$4,$S300-4,0))</f>
        <v/>
      </c>
      <c r="K300" s="298"/>
      <c r="L300" s="298"/>
      <c r="M300" s="298"/>
      <c r="N300" s="298"/>
      <c r="O300" s="298"/>
      <c r="P300" s="298"/>
      <c r="Q300" s="299"/>
      <c r="R300" s="227"/>
      <c r="S300" s="228" t="e">
        <f>IF(C300="",NA(),MATCH($B300&amp;$C300,'Smelter Reference List'!$J:$J,0))</f>
        <v>#N/A</v>
      </c>
      <c r="T300" s="229"/>
      <c r="U300" s="229">
        <f t="shared" ca="1" si="8"/>
        <v>0</v>
      </c>
      <c r="V300" s="229"/>
      <c r="W300" s="229"/>
      <c r="Y300" s="223" t="str">
        <f t="shared" si="9"/>
        <v/>
      </c>
    </row>
    <row r="301" spans="1:25" s="223" customFormat="1" ht="20.25">
      <c r="A301" s="293"/>
      <c r="B301" s="294" t="str">
        <f>IF(LEN(A301)=0,"",INDEX('Smelter Reference List'!$A:$A,MATCH($A301,'Smelter Reference List'!$E:$E,0)))</f>
        <v/>
      </c>
      <c r="C301" s="301" t="str">
        <f>IF(LEN(A301)=0,"",INDEX('Smelter Reference List'!$C:$C,MATCH($A301,'Smelter Reference List'!$E:$E,0)))</f>
        <v/>
      </c>
      <c r="D301" s="294" t="str">
        <f ca="1">IF(ISERROR($S301),"",OFFSET('Smelter Reference List'!$C$4,$S301-4,0)&amp;"")</f>
        <v/>
      </c>
      <c r="E301" s="294" t="str">
        <f ca="1">IF(ISERROR($S301),"",OFFSET('Smelter Reference List'!$D$4,$S301-4,0)&amp;"")</f>
        <v/>
      </c>
      <c r="F301" s="294" t="str">
        <f ca="1">IF(ISERROR($S301),"",OFFSET('Smelter Reference List'!$E$4,$S301-4,0))</f>
        <v/>
      </c>
      <c r="G301" s="294" t="str">
        <f ca="1">IF(C301=$U$4,"Enter smelter details", IF(ISERROR($S301),"",OFFSET('Smelter Reference List'!$F$4,$S301-4,0)))</f>
        <v/>
      </c>
      <c r="H301" s="295" t="str">
        <f ca="1">IF(ISERROR($S301),"",OFFSET('Smelter Reference List'!$G$4,$S301-4,0))</f>
        <v/>
      </c>
      <c r="I301" s="296" t="str">
        <f ca="1">IF(ISERROR($S301),"",OFFSET('Smelter Reference List'!$H$4,$S301-4,0))</f>
        <v/>
      </c>
      <c r="J301" s="296" t="str">
        <f ca="1">IF(ISERROR($S301),"",OFFSET('Smelter Reference List'!$I$4,$S301-4,0))</f>
        <v/>
      </c>
      <c r="K301" s="298"/>
      <c r="L301" s="298"/>
      <c r="M301" s="298"/>
      <c r="N301" s="298"/>
      <c r="O301" s="298"/>
      <c r="P301" s="298"/>
      <c r="Q301" s="299"/>
      <c r="R301" s="227"/>
      <c r="S301" s="228" t="e">
        <f>IF(C301="",NA(),MATCH($B301&amp;$C301,'Smelter Reference List'!$J:$J,0))</f>
        <v>#N/A</v>
      </c>
      <c r="T301" s="229"/>
      <c r="U301" s="229">
        <f t="shared" ca="1" si="8"/>
        <v>0</v>
      </c>
      <c r="V301" s="229"/>
      <c r="W301" s="229"/>
      <c r="Y301" s="223" t="str">
        <f t="shared" si="9"/>
        <v/>
      </c>
    </row>
    <row r="302" spans="1:25" s="223" customFormat="1" ht="20.25">
      <c r="A302" s="293"/>
      <c r="B302" s="294" t="str">
        <f>IF(LEN(A302)=0,"",INDEX('Smelter Reference List'!$A:$A,MATCH($A302,'Smelter Reference List'!$E:$E,0)))</f>
        <v/>
      </c>
      <c r="C302" s="301" t="str">
        <f>IF(LEN(A302)=0,"",INDEX('Smelter Reference List'!$C:$C,MATCH($A302,'Smelter Reference List'!$E:$E,0)))</f>
        <v/>
      </c>
      <c r="D302" s="294" t="str">
        <f ca="1">IF(ISERROR($S302),"",OFFSET('Smelter Reference List'!$C$4,$S302-4,0)&amp;"")</f>
        <v/>
      </c>
      <c r="E302" s="294" t="str">
        <f ca="1">IF(ISERROR($S302),"",OFFSET('Smelter Reference List'!$D$4,$S302-4,0)&amp;"")</f>
        <v/>
      </c>
      <c r="F302" s="294" t="str">
        <f ca="1">IF(ISERROR($S302),"",OFFSET('Smelter Reference List'!$E$4,$S302-4,0))</f>
        <v/>
      </c>
      <c r="G302" s="294" t="str">
        <f ca="1">IF(C302=$U$4,"Enter smelter details", IF(ISERROR($S302),"",OFFSET('Smelter Reference List'!$F$4,$S302-4,0)))</f>
        <v/>
      </c>
      <c r="H302" s="295" t="str">
        <f ca="1">IF(ISERROR($S302),"",OFFSET('Smelter Reference List'!$G$4,$S302-4,0))</f>
        <v/>
      </c>
      <c r="I302" s="296" t="str">
        <f ca="1">IF(ISERROR($S302),"",OFFSET('Smelter Reference List'!$H$4,$S302-4,0))</f>
        <v/>
      </c>
      <c r="J302" s="296" t="str">
        <f ca="1">IF(ISERROR($S302),"",OFFSET('Smelter Reference List'!$I$4,$S302-4,0))</f>
        <v/>
      </c>
      <c r="K302" s="298"/>
      <c r="L302" s="298"/>
      <c r="M302" s="298"/>
      <c r="N302" s="298"/>
      <c r="O302" s="298"/>
      <c r="P302" s="298"/>
      <c r="Q302" s="299"/>
      <c r="R302" s="227"/>
      <c r="S302" s="228" t="e">
        <f>IF(C302="",NA(),MATCH($B302&amp;$C302,'Smelter Reference List'!$J:$J,0))</f>
        <v>#N/A</v>
      </c>
      <c r="T302" s="229"/>
      <c r="U302" s="229">
        <f t="shared" ca="1" si="8"/>
        <v>0</v>
      </c>
      <c r="V302" s="229"/>
      <c r="W302" s="229"/>
      <c r="Y302" s="223" t="str">
        <f t="shared" si="9"/>
        <v/>
      </c>
    </row>
    <row r="303" spans="1:25" s="223" customFormat="1" ht="20.25">
      <c r="A303" s="293"/>
      <c r="B303" s="294" t="str">
        <f>IF(LEN(A303)=0,"",INDEX('Smelter Reference List'!$A:$A,MATCH($A303,'Smelter Reference List'!$E:$E,0)))</f>
        <v/>
      </c>
      <c r="C303" s="301" t="str">
        <f>IF(LEN(A303)=0,"",INDEX('Smelter Reference List'!$C:$C,MATCH($A303,'Smelter Reference List'!$E:$E,0)))</f>
        <v/>
      </c>
      <c r="D303" s="294" t="str">
        <f ca="1">IF(ISERROR($S303),"",OFFSET('Smelter Reference List'!$C$4,$S303-4,0)&amp;"")</f>
        <v/>
      </c>
      <c r="E303" s="294" t="str">
        <f ca="1">IF(ISERROR($S303),"",OFFSET('Smelter Reference List'!$D$4,$S303-4,0)&amp;"")</f>
        <v/>
      </c>
      <c r="F303" s="294" t="str">
        <f ca="1">IF(ISERROR($S303),"",OFFSET('Smelter Reference List'!$E$4,$S303-4,0))</f>
        <v/>
      </c>
      <c r="G303" s="294" t="str">
        <f ca="1">IF(C303=$U$4,"Enter smelter details", IF(ISERROR($S303),"",OFFSET('Smelter Reference List'!$F$4,$S303-4,0)))</f>
        <v/>
      </c>
      <c r="H303" s="295" t="str">
        <f ca="1">IF(ISERROR($S303),"",OFFSET('Smelter Reference List'!$G$4,$S303-4,0))</f>
        <v/>
      </c>
      <c r="I303" s="296" t="str">
        <f ca="1">IF(ISERROR($S303),"",OFFSET('Smelter Reference List'!$H$4,$S303-4,0))</f>
        <v/>
      </c>
      <c r="J303" s="296" t="str">
        <f ca="1">IF(ISERROR($S303),"",OFFSET('Smelter Reference List'!$I$4,$S303-4,0))</f>
        <v/>
      </c>
      <c r="K303" s="298"/>
      <c r="L303" s="298"/>
      <c r="M303" s="298"/>
      <c r="N303" s="298"/>
      <c r="O303" s="298"/>
      <c r="P303" s="298"/>
      <c r="Q303" s="299"/>
      <c r="R303" s="227"/>
      <c r="S303" s="228" t="e">
        <f>IF(C303="",NA(),MATCH($B303&amp;$C303,'Smelter Reference List'!$J:$J,0))</f>
        <v>#N/A</v>
      </c>
      <c r="T303" s="229"/>
      <c r="U303" s="229">
        <f t="shared" ca="1" si="8"/>
        <v>0</v>
      </c>
      <c r="V303" s="229"/>
      <c r="W303" s="229"/>
      <c r="Y303" s="223" t="str">
        <f t="shared" si="9"/>
        <v/>
      </c>
    </row>
    <row r="304" spans="1:25" s="223" customFormat="1" ht="20.25">
      <c r="A304" s="293"/>
      <c r="B304" s="294" t="str">
        <f>IF(LEN(A304)=0,"",INDEX('Smelter Reference List'!$A:$A,MATCH($A304,'Smelter Reference List'!$E:$E,0)))</f>
        <v/>
      </c>
      <c r="C304" s="301" t="str">
        <f>IF(LEN(A304)=0,"",INDEX('Smelter Reference List'!$C:$C,MATCH($A304,'Smelter Reference List'!$E:$E,0)))</f>
        <v/>
      </c>
      <c r="D304" s="294" t="str">
        <f ca="1">IF(ISERROR($S304),"",OFFSET('Smelter Reference List'!$C$4,$S304-4,0)&amp;"")</f>
        <v/>
      </c>
      <c r="E304" s="294" t="str">
        <f ca="1">IF(ISERROR($S304),"",OFFSET('Smelter Reference List'!$D$4,$S304-4,0)&amp;"")</f>
        <v/>
      </c>
      <c r="F304" s="294" t="str">
        <f ca="1">IF(ISERROR($S304),"",OFFSET('Smelter Reference List'!$E$4,$S304-4,0))</f>
        <v/>
      </c>
      <c r="G304" s="294" t="str">
        <f ca="1">IF(C304=$U$4,"Enter smelter details", IF(ISERROR($S304),"",OFFSET('Smelter Reference List'!$F$4,$S304-4,0)))</f>
        <v/>
      </c>
      <c r="H304" s="295" t="str">
        <f ca="1">IF(ISERROR($S304),"",OFFSET('Smelter Reference List'!$G$4,$S304-4,0))</f>
        <v/>
      </c>
      <c r="I304" s="296" t="str">
        <f ca="1">IF(ISERROR($S304),"",OFFSET('Smelter Reference List'!$H$4,$S304-4,0))</f>
        <v/>
      </c>
      <c r="J304" s="296" t="str">
        <f ca="1">IF(ISERROR($S304),"",OFFSET('Smelter Reference List'!$I$4,$S304-4,0))</f>
        <v/>
      </c>
      <c r="K304" s="298"/>
      <c r="L304" s="298"/>
      <c r="M304" s="298"/>
      <c r="N304" s="298"/>
      <c r="O304" s="298"/>
      <c r="P304" s="298"/>
      <c r="Q304" s="299"/>
      <c r="R304" s="227"/>
      <c r="S304" s="228" t="e">
        <f>IF(C304="",NA(),MATCH($B304&amp;$C304,'Smelter Reference List'!$J:$J,0))</f>
        <v>#N/A</v>
      </c>
      <c r="T304" s="229"/>
      <c r="U304" s="229">
        <f t="shared" ca="1" si="8"/>
        <v>0</v>
      </c>
      <c r="V304" s="229"/>
      <c r="W304" s="229"/>
      <c r="Y304" s="223" t="str">
        <f t="shared" si="9"/>
        <v/>
      </c>
    </row>
    <row r="305" spans="1:25" s="223" customFormat="1" ht="20.25">
      <c r="A305" s="293"/>
      <c r="B305" s="294" t="str">
        <f>IF(LEN(A305)=0,"",INDEX('Smelter Reference List'!$A:$A,MATCH($A305,'Smelter Reference List'!$E:$E,0)))</f>
        <v/>
      </c>
      <c r="C305" s="301" t="str">
        <f>IF(LEN(A305)=0,"",INDEX('Smelter Reference List'!$C:$C,MATCH($A305,'Smelter Reference List'!$E:$E,0)))</f>
        <v/>
      </c>
      <c r="D305" s="294" t="str">
        <f ca="1">IF(ISERROR($S305),"",OFFSET('Smelter Reference List'!$C$4,$S305-4,0)&amp;"")</f>
        <v/>
      </c>
      <c r="E305" s="294" t="str">
        <f ca="1">IF(ISERROR($S305),"",OFFSET('Smelter Reference List'!$D$4,$S305-4,0)&amp;"")</f>
        <v/>
      </c>
      <c r="F305" s="294" t="str">
        <f ca="1">IF(ISERROR($S305),"",OFFSET('Smelter Reference List'!$E$4,$S305-4,0))</f>
        <v/>
      </c>
      <c r="G305" s="294" t="str">
        <f ca="1">IF(C305=$U$4,"Enter smelter details", IF(ISERROR($S305),"",OFFSET('Smelter Reference List'!$F$4,$S305-4,0)))</f>
        <v/>
      </c>
      <c r="H305" s="295" t="str">
        <f ca="1">IF(ISERROR($S305),"",OFFSET('Smelter Reference List'!$G$4,$S305-4,0))</f>
        <v/>
      </c>
      <c r="I305" s="296" t="str">
        <f ca="1">IF(ISERROR($S305),"",OFFSET('Smelter Reference List'!$H$4,$S305-4,0))</f>
        <v/>
      </c>
      <c r="J305" s="296" t="str">
        <f ca="1">IF(ISERROR($S305),"",OFFSET('Smelter Reference List'!$I$4,$S305-4,0))</f>
        <v/>
      </c>
      <c r="K305" s="298"/>
      <c r="L305" s="298"/>
      <c r="M305" s="298"/>
      <c r="N305" s="298"/>
      <c r="O305" s="298"/>
      <c r="P305" s="298"/>
      <c r="Q305" s="299"/>
      <c r="R305" s="227"/>
      <c r="S305" s="228" t="e">
        <f>IF(C305="",NA(),MATCH($B305&amp;$C305,'Smelter Reference List'!$J:$J,0))</f>
        <v>#N/A</v>
      </c>
      <c r="T305" s="229"/>
      <c r="U305" s="229">
        <f t="shared" ca="1" si="8"/>
        <v>0</v>
      </c>
      <c r="V305" s="229"/>
      <c r="W305" s="229"/>
      <c r="Y305" s="223" t="str">
        <f t="shared" si="9"/>
        <v/>
      </c>
    </row>
    <row r="306" spans="1:25" s="223" customFormat="1" ht="20.25">
      <c r="A306" s="293"/>
      <c r="B306" s="294" t="str">
        <f>IF(LEN(A306)=0,"",INDEX('Smelter Reference List'!$A:$A,MATCH($A306,'Smelter Reference List'!$E:$E,0)))</f>
        <v/>
      </c>
      <c r="C306" s="301" t="str">
        <f>IF(LEN(A306)=0,"",INDEX('Smelter Reference List'!$C:$C,MATCH($A306,'Smelter Reference List'!$E:$E,0)))</f>
        <v/>
      </c>
      <c r="D306" s="294" t="str">
        <f ca="1">IF(ISERROR($S306),"",OFFSET('Smelter Reference List'!$C$4,$S306-4,0)&amp;"")</f>
        <v/>
      </c>
      <c r="E306" s="294" t="str">
        <f ca="1">IF(ISERROR($S306),"",OFFSET('Smelter Reference List'!$D$4,$S306-4,0)&amp;"")</f>
        <v/>
      </c>
      <c r="F306" s="294" t="str">
        <f ca="1">IF(ISERROR($S306),"",OFFSET('Smelter Reference List'!$E$4,$S306-4,0))</f>
        <v/>
      </c>
      <c r="G306" s="294" t="str">
        <f ca="1">IF(C306=$U$4,"Enter smelter details", IF(ISERROR($S306),"",OFFSET('Smelter Reference List'!$F$4,$S306-4,0)))</f>
        <v/>
      </c>
      <c r="H306" s="295" t="str">
        <f ca="1">IF(ISERROR($S306),"",OFFSET('Smelter Reference List'!$G$4,$S306-4,0))</f>
        <v/>
      </c>
      <c r="I306" s="296" t="str">
        <f ca="1">IF(ISERROR($S306),"",OFFSET('Smelter Reference List'!$H$4,$S306-4,0))</f>
        <v/>
      </c>
      <c r="J306" s="296" t="str">
        <f ca="1">IF(ISERROR($S306),"",OFFSET('Smelter Reference List'!$I$4,$S306-4,0))</f>
        <v/>
      </c>
      <c r="K306" s="298"/>
      <c r="L306" s="298"/>
      <c r="M306" s="298"/>
      <c r="N306" s="298"/>
      <c r="O306" s="298"/>
      <c r="P306" s="298"/>
      <c r="Q306" s="299"/>
      <c r="R306" s="227"/>
      <c r="S306" s="228" t="e">
        <f>IF(C306="",NA(),MATCH($B306&amp;$C306,'Smelter Reference List'!$J:$J,0))</f>
        <v>#N/A</v>
      </c>
      <c r="T306" s="229"/>
      <c r="U306" s="229">
        <f t="shared" ca="1" si="8"/>
        <v>0</v>
      </c>
      <c r="V306" s="229"/>
      <c r="W306" s="229"/>
      <c r="Y306" s="223" t="str">
        <f t="shared" si="9"/>
        <v/>
      </c>
    </row>
    <row r="307" spans="1:25" s="223" customFormat="1" ht="20.25">
      <c r="A307" s="293"/>
      <c r="B307" s="294" t="str">
        <f>IF(LEN(A307)=0,"",INDEX('Smelter Reference List'!$A:$A,MATCH($A307,'Smelter Reference List'!$E:$E,0)))</f>
        <v/>
      </c>
      <c r="C307" s="301" t="str">
        <f>IF(LEN(A307)=0,"",INDEX('Smelter Reference List'!$C:$C,MATCH($A307,'Smelter Reference List'!$E:$E,0)))</f>
        <v/>
      </c>
      <c r="D307" s="294" t="str">
        <f ca="1">IF(ISERROR($S307),"",OFFSET('Smelter Reference List'!$C$4,$S307-4,0)&amp;"")</f>
        <v/>
      </c>
      <c r="E307" s="294" t="str">
        <f ca="1">IF(ISERROR($S307),"",OFFSET('Smelter Reference List'!$D$4,$S307-4,0)&amp;"")</f>
        <v/>
      </c>
      <c r="F307" s="294" t="str">
        <f ca="1">IF(ISERROR($S307),"",OFFSET('Smelter Reference List'!$E$4,$S307-4,0))</f>
        <v/>
      </c>
      <c r="G307" s="294" t="str">
        <f ca="1">IF(C307=$U$4,"Enter smelter details", IF(ISERROR($S307),"",OFFSET('Smelter Reference List'!$F$4,$S307-4,0)))</f>
        <v/>
      </c>
      <c r="H307" s="295" t="str">
        <f ca="1">IF(ISERROR($S307),"",OFFSET('Smelter Reference List'!$G$4,$S307-4,0))</f>
        <v/>
      </c>
      <c r="I307" s="296" t="str">
        <f ca="1">IF(ISERROR($S307),"",OFFSET('Smelter Reference List'!$H$4,$S307-4,0))</f>
        <v/>
      </c>
      <c r="J307" s="296" t="str">
        <f ca="1">IF(ISERROR($S307),"",OFFSET('Smelter Reference List'!$I$4,$S307-4,0))</f>
        <v/>
      </c>
      <c r="K307" s="298"/>
      <c r="L307" s="298"/>
      <c r="M307" s="298"/>
      <c r="N307" s="298"/>
      <c r="O307" s="298"/>
      <c r="P307" s="298"/>
      <c r="Q307" s="299"/>
      <c r="R307" s="227"/>
      <c r="S307" s="228" t="e">
        <f>IF(C307="",NA(),MATCH($B307&amp;$C307,'Smelter Reference List'!$J:$J,0))</f>
        <v>#N/A</v>
      </c>
      <c r="T307" s="229"/>
      <c r="U307" s="229">
        <f t="shared" ca="1" si="8"/>
        <v>0</v>
      </c>
      <c r="V307" s="229"/>
      <c r="W307" s="229"/>
      <c r="Y307" s="223" t="str">
        <f t="shared" si="9"/>
        <v/>
      </c>
    </row>
    <row r="308" spans="1:25" s="223" customFormat="1" ht="20.25">
      <c r="A308" s="293"/>
      <c r="B308" s="294" t="str">
        <f>IF(LEN(A308)=0,"",INDEX('Smelter Reference List'!$A:$A,MATCH($A308,'Smelter Reference List'!$E:$E,0)))</f>
        <v/>
      </c>
      <c r="C308" s="301" t="str">
        <f>IF(LEN(A308)=0,"",INDEX('Smelter Reference List'!$C:$C,MATCH($A308,'Smelter Reference List'!$E:$E,0)))</f>
        <v/>
      </c>
      <c r="D308" s="294" t="str">
        <f ca="1">IF(ISERROR($S308),"",OFFSET('Smelter Reference List'!$C$4,$S308-4,0)&amp;"")</f>
        <v/>
      </c>
      <c r="E308" s="294" t="str">
        <f ca="1">IF(ISERROR($S308),"",OFFSET('Smelter Reference List'!$D$4,$S308-4,0)&amp;"")</f>
        <v/>
      </c>
      <c r="F308" s="294" t="str">
        <f ca="1">IF(ISERROR($S308),"",OFFSET('Smelter Reference List'!$E$4,$S308-4,0))</f>
        <v/>
      </c>
      <c r="G308" s="294" t="str">
        <f ca="1">IF(C308=$U$4,"Enter smelter details", IF(ISERROR($S308),"",OFFSET('Smelter Reference List'!$F$4,$S308-4,0)))</f>
        <v/>
      </c>
      <c r="H308" s="295" t="str">
        <f ca="1">IF(ISERROR($S308),"",OFFSET('Smelter Reference List'!$G$4,$S308-4,0))</f>
        <v/>
      </c>
      <c r="I308" s="296" t="str">
        <f ca="1">IF(ISERROR($S308),"",OFFSET('Smelter Reference List'!$H$4,$S308-4,0))</f>
        <v/>
      </c>
      <c r="J308" s="296" t="str">
        <f ca="1">IF(ISERROR($S308),"",OFFSET('Smelter Reference List'!$I$4,$S308-4,0))</f>
        <v/>
      </c>
      <c r="K308" s="298"/>
      <c r="L308" s="298"/>
      <c r="M308" s="298"/>
      <c r="N308" s="298"/>
      <c r="O308" s="298"/>
      <c r="P308" s="298"/>
      <c r="Q308" s="299"/>
      <c r="R308" s="227"/>
      <c r="S308" s="228" t="e">
        <f>IF(C308="",NA(),MATCH($B308&amp;$C308,'Smelter Reference List'!$J:$J,0))</f>
        <v>#N/A</v>
      </c>
      <c r="T308" s="229"/>
      <c r="U308" s="229">
        <f t="shared" ca="1" si="8"/>
        <v>0</v>
      </c>
      <c r="V308" s="229"/>
      <c r="W308" s="229"/>
      <c r="Y308" s="223" t="str">
        <f t="shared" si="9"/>
        <v/>
      </c>
    </row>
    <row r="309" spans="1:25" s="223" customFormat="1" ht="20.25">
      <c r="A309" s="293"/>
      <c r="B309" s="294" t="str">
        <f>IF(LEN(A309)=0,"",INDEX('Smelter Reference List'!$A:$A,MATCH($A309,'Smelter Reference List'!$E:$E,0)))</f>
        <v/>
      </c>
      <c r="C309" s="301" t="str">
        <f>IF(LEN(A309)=0,"",INDEX('Smelter Reference List'!$C:$C,MATCH($A309,'Smelter Reference List'!$E:$E,0)))</f>
        <v/>
      </c>
      <c r="D309" s="294" t="str">
        <f ca="1">IF(ISERROR($S309),"",OFFSET('Smelter Reference List'!$C$4,$S309-4,0)&amp;"")</f>
        <v/>
      </c>
      <c r="E309" s="294" t="str">
        <f ca="1">IF(ISERROR($S309),"",OFFSET('Smelter Reference List'!$D$4,$S309-4,0)&amp;"")</f>
        <v/>
      </c>
      <c r="F309" s="294" t="str">
        <f ca="1">IF(ISERROR($S309),"",OFFSET('Smelter Reference List'!$E$4,$S309-4,0))</f>
        <v/>
      </c>
      <c r="G309" s="294" t="str">
        <f ca="1">IF(C309=$U$4,"Enter smelter details", IF(ISERROR($S309),"",OFFSET('Smelter Reference List'!$F$4,$S309-4,0)))</f>
        <v/>
      </c>
      <c r="H309" s="295" t="str">
        <f ca="1">IF(ISERROR($S309),"",OFFSET('Smelter Reference List'!$G$4,$S309-4,0))</f>
        <v/>
      </c>
      <c r="I309" s="296" t="str">
        <f ca="1">IF(ISERROR($S309),"",OFFSET('Smelter Reference List'!$H$4,$S309-4,0))</f>
        <v/>
      </c>
      <c r="J309" s="296" t="str">
        <f ca="1">IF(ISERROR($S309),"",OFFSET('Smelter Reference List'!$I$4,$S309-4,0))</f>
        <v/>
      </c>
      <c r="K309" s="298"/>
      <c r="L309" s="298"/>
      <c r="M309" s="298"/>
      <c r="N309" s="298"/>
      <c r="O309" s="298"/>
      <c r="P309" s="298"/>
      <c r="Q309" s="299"/>
      <c r="R309" s="227"/>
      <c r="S309" s="228" t="e">
        <f>IF(C309="",NA(),MATCH($B309&amp;$C309,'Smelter Reference List'!$J:$J,0))</f>
        <v>#N/A</v>
      </c>
      <c r="T309" s="229"/>
      <c r="U309" s="229">
        <f t="shared" ca="1" si="8"/>
        <v>0</v>
      </c>
      <c r="V309" s="229"/>
      <c r="W309" s="229"/>
      <c r="Y309" s="223" t="str">
        <f t="shared" si="9"/>
        <v/>
      </c>
    </row>
    <row r="310" spans="1:25" s="223" customFormat="1" ht="20.25">
      <c r="A310" s="293"/>
      <c r="B310" s="294" t="str">
        <f>IF(LEN(A310)=0,"",INDEX('Smelter Reference List'!$A:$A,MATCH($A310,'Smelter Reference List'!$E:$E,0)))</f>
        <v/>
      </c>
      <c r="C310" s="301" t="str">
        <f>IF(LEN(A310)=0,"",INDEX('Smelter Reference List'!$C:$C,MATCH($A310,'Smelter Reference List'!$E:$E,0)))</f>
        <v/>
      </c>
      <c r="D310" s="294" t="str">
        <f ca="1">IF(ISERROR($S310),"",OFFSET('Smelter Reference List'!$C$4,$S310-4,0)&amp;"")</f>
        <v/>
      </c>
      <c r="E310" s="294" t="str">
        <f ca="1">IF(ISERROR($S310),"",OFFSET('Smelter Reference List'!$D$4,$S310-4,0)&amp;"")</f>
        <v/>
      </c>
      <c r="F310" s="294" t="str">
        <f ca="1">IF(ISERROR($S310),"",OFFSET('Smelter Reference List'!$E$4,$S310-4,0))</f>
        <v/>
      </c>
      <c r="G310" s="294" t="str">
        <f ca="1">IF(C310=$U$4,"Enter smelter details", IF(ISERROR($S310),"",OFFSET('Smelter Reference List'!$F$4,$S310-4,0)))</f>
        <v/>
      </c>
      <c r="H310" s="295" t="str">
        <f ca="1">IF(ISERROR($S310),"",OFFSET('Smelter Reference List'!$G$4,$S310-4,0))</f>
        <v/>
      </c>
      <c r="I310" s="296" t="str">
        <f ca="1">IF(ISERROR($S310),"",OFFSET('Smelter Reference List'!$H$4,$S310-4,0))</f>
        <v/>
      </c>
      <c r="J310" s="296" t="str">
        <f ca="1">IF(ISERROR($S310),"",OFFSET('Smelter Reference List'!$I$4,$S310-4,0))</f>
        <v/>
      </c>
      <c r="K310" s="298"/>
      <c r="L310" s="298"/>
      <c r="M310" s="298"/>
      <c r="N310" s="298"/>
      <c r="O310" s="298"/>
      <c r="P310" s="298"/>
      <c r="Q310" s="299"/>
      <c r="R310" s="227"/>
      <c r="S310" s="228" t="e">
        <f>IF(C310="",NA(),MATCH($B310&amp;$C310,'Smelter Reference List'!$J:$J,0))</f>
        <v>#N/A</v>
      </c>
      <c r="T310" s="229"/>
      <c r="U310" s="229">
        <f t="shared" ca="1" si="8"/>
        <v>0</v>
      </c>
      <c r="V310" s="229"/>
      <c r="W310" s="229"/>
      <c r="Y310" s="223" t="str">
        <f t="shared" si="9"/>
        <v/>
      </c>
    </row>
    <row r="311" spans="1:25" s="223" customFormat="1" ht="20.25">
      <c r="A311" s="293"/>
      <c r="B311" s="294" t="str">
        <f>IF(LEN(A311)=0,"",INDEX('Smelter Reference List'!$A:$A,MATCH($A311,'Smelter Reference List'!$E:$E,0)))</f>
        <v/>
      </c>
      <c r="C311" s="301" t="str">
        <f>IF(LEN(A311)=0,"",INDEX('Smelter Reference List'!$C:$C,MATCH($A311,'Smelter Reference List'!$E:$E,0)))</f>
        <v/>
      </c>
      <c r="D311" s="294" t="str">
        <f ca="1">IF(ISERROR($S311),"",OFFSET('Smelter Reference List'!$C$4,$S311-4,0)&amp;"")</f>
        <v/>
      </c>
      <c r="E311" s="294" t="str">
        <f ca="1">IF(ISERROR($S311),"",OFFSET('Smelter Reference List'!$D$4,$S311-4,0)&amp;"")</f>
        <v/>
      </c>
      <c r="F311" s="294" t="str">
        <f ca="1">IF(ISERROR($S311),"",OFFSET('Smelter Reference List'!$E$4,$S311-4,0))</f>
        <v/>
      </c>
      <c r="G311" s="294" t="str">
        <f ca="1">IF(C311=$U$4,"Enter smelter details", IF(ISERROR($S311),"",OFFSET('Smelter Reference List'!$F$4,$S311-4,0)))</f>
        <v/>
      </c>
      <c r="H311" s="295" t="str">
        <f ca="1">IF(ISERROR($S311),"",OFFSET('Smelter Reference List'!$G$4,$S311-4,0))</f>
        <v/>
      </c>
      <c r="I311" s="296" t="str">
        <f ca="1">IF(ISERROR($S311),"",OFFSET('Smelter Reference List'!$H$4,$S311-4,0))</f>
        <v/>
      </c>
      <c r="J311" s="296" t="str">
        <f ca="1">IF(ISERROR($S311),"",OFFSET('Smelter Reference List'!$I$4,$S311-4,0))</f>
        <v/>
      </c>
      <c r="K311" s="298"/>
      <c r="L311" s="298"/>
      <c r="M311" s="298"/>
      <c r="N311" s="298"/>
      <c r="O311" s="298"/>
      <c r="P311" s="298"/>
      <c r="Q311" s="299"/>
      <c r="R311" s="227"/>
      <c r="S311" s="228" t="e">
        <f>IF(C311="",NA(),MATCH($B311&amp;$C311,'Smelter Reference List'!$J:$J,0))</f>
        <v>#N/A</v>
      </c>
      <c r="T311" s="229"/>
      <c r="U311" s="229">
        <f t="shared" ca="1" si="8"/>
        <v>0</v>
      </c>
      <c r="V311" s="229"/>
      <c r="W311" s="229"/>
      <c r="Y311" s="223" t="str">
        <f t="shared" si="9"/>
        <v/>
      </c>
    </row>
    <row r="312" spans="1:25" s="223" customFormat="1" ht="20.25">
      <c r="A312" s="293"/>
      <c r="B312" s="294" t="str">
        <f>IF(LEN(A312)=0,"",INDEX('Smelter Reference List'!$A:$A,MATCH($A312,'Smelter Reference List'!$E:$E,0)))</f>
        <v/>
      </c>
      <c r="C312" s="301" t="str">
        <f>IF(LEN(A312)=0,"",INDEX('Smelter Reference List'!$C:$C,MATCH($A312,'Smelter Reference List'!$E:$E,0)))</f>
        <v/>
      </c>
      <c r="D312" s="294" t="str">
        <f ca="1">IF(ISERROR($S312),"",OFFSET('Smelter Reference List'!$C$4,$S312-4,0)&amp;"")</f>
        <v/>
      </c>
      <c r="E312" s="294" t="str">
        <f ca="1">IF(ISERROR($S312),"",OFFSET('Smelter Reference List'!$D$4,$S312-4,0)&amp;"")</f>
        <v/>
      </c>
      <c r="F312" s="294" t="str">
        <f ca="1">IF(ISERROR($S312),"",OFFSET('Smelter Reference List'!$E$4,$S312-4,0))</f>
        <v/>
      </c>
      <c r="G312" s="294" t="str">
        <f ca="1">IF(C312=$U$4,"Enter smelter details", IF(ISERROR($S312),"",OFFSET('Smelter Reference List'!$F$4,$S312-4,0)))</f>
        <v/>
      </c>
      <c r="H312" s="295" t="str">
        <f ca="1">IF(ISERROR($S312),"",OFFSET('Smelter Reference List'!$G$4,$S312-4,0))</f>
        <v/>
      </c>
      <c r="I312" s="296" t="str">
        <f ca="1">IF(ISERROR($S312),"",OFFSET('Smelter Reference List'!$H$4,$S312-4,0))</f>
        <v/>
      </c>
      <c r="J312" s="296" t="str">
        <f ca="1">IF(ISERROR($S312),"",OFFSET('Smelter Reference List'!$I$4,$S312-4,0))</f>
        <v/>
      </c>
      <c r="K312" s="298"/>
      <c r="L312" s="298"/>
      <c r="M312" s="298"/>
      <c r="N312" s="298"/>
      <c r="O312" s="298"/>
      <c r="P312" s="298"/>
      <c r="Q312" s="299"/>
      <c r="R312" s="227"/>
      <c r="S312" s="228" t="e">
        <f>IF(C312="",NA(),MATCH($B312&amp;$C312,'Smelter Reference List'!$J:$J,0))</f>
        <v>#N/A</v>
      </c>
      <c r="T312" s="229"/>
      <c r="U312" s="229">
        <f t="shared" ca="1" si="8"/>
        <v>0</v>
      </c>
      <c r="V312" s="229"/>
      <c r="W312" s="229"/>
      <c r="Y312" s="223" t="str">
        <f t="shared" si="9"/>
        <v/>
      </c>
    </row>
    <row r="313" spans="1:25" s="223" customFormat="1" ht="20.25">
      <c r="A313" s="293"/>
      <c r="B313" s="294" t="str">
        <f>IF(LEN(A313)=0,"",INDEX('Smelter Reference List'!$A:$A,MATCH($A313,'Smelter Reference List'!$E:$E,0)))</f>
        <v/>
      </c>
      <c r="C313" s="301" t="str">
        <f>IF(LEN(A313)=0,"",INDEX('Smelter Reference List'!$C:$C,MATCH($A313,'Smelter Reference List'!$E:$E,0)))</f>
        <v/>
      </c>
      <c r="D313" s="294" t="str">
        <f ca="1">IF(ISERROR($S313),"",OFFSET('Smelter Reference List'!$C$4,$S313-4,0)&amp;"")</f>
        <v/>
      </c>
      <c r="E313" s="294" t="str">
        <f ca="1">IF(ISERROR($S313),"",OFFSET('Smelter Reference List'!$D$4,$S313-4,0)&amp;"")</f>
        <v/>
      </c>
      <c r="F313" s="294" t="str">
        <f ca="1">IF(ISERROR($S313),"",OFFSET('Smelter Reference List'!$E$4,$S313-4,0))</f>
        <v/>
      </c>
      <c r="G313" s="294" t="str">
        <f ca="1">IF(C313=$U$4,"Enter smelter details", IF(ISERROR($S313),"",OFFSET('Smelter Reference List'!$F$4,$S313-4,0)))</f>
        <v/>
      </c>
      <c r="H313" s="295" t="str">
        <f ca="1">IF(ISERROR($S313),"",OFFSET('Smelter Reference List'!$G$4,$S313-4,0))</f>
        <v/>
      </c>
      <c r="I313" s="296" t="str">
        <f ca="1">IF(ISERROR($S313),"",OFFSET('Smelter Reference List'!$H$4,$S313-4,0))</f>
        <v/>
      </c>
      <c r="J313" s="296" t="str">
        <f ca="1">IF(ISERROR($S313),"",OFFSET('Smelter Reference List'!$I$4,$S313-4,0))</f>
        <v/>
      </c>
      <c r="K313" s="298"/>
      <c r="L313" s="298"/>
      <c r="M313" s="298"/>
      <c r="N313" s="298"/>
      <c r="O313" s="298"/>
      <c r="P313" s="298"/>
      <c r="Q313" s="299"/>
      <c r="R313" s="227"/>
      <c r="S313" s="228" t="e">
        <f>IF(C313="",NA(),MATCH($B313&amp;$C313,'Smelter Reference List'!$J:$J,0))</f>
        <v>#N/A</v>
      </c>
      <c r="T313" s="229"/>
      <c r="U313" s="229">
        <f t="shared" ca="1" si="8"/>
        <v>0</v>
      </c>
      <c r="V313" s="229"/>
      <c r="W313" s="229"/>
      <c r="Y313" s="223" t="str">
        <f t="shared" si="9"/>
        <v/>
      </c>
    </row>
    <row r="314" spans="1:25" s="223" customFormat="1" ht="20.25">
      <c r="A314" s="293"/>
      <c r="B314" s="294" t="str">
        <f>IF(LEN(A314)=0,"",INDEX('Smelter Reference List'!$A:$A,MATCH($A314,'Smelter Reference List'!$E:$E,0)))</f>
        <v/>
      </c>
      <c r="C314" s="301" t="str">
        <f>IF(LEN(A314)=0,"",INDEX('Smelter Reference List'!$C:$C,MATCH($A314,'Smelter Reference List'!$E:$E,0)))</f>
        <v/>
      </c>
      <c r="D314" s="294" t="str">
        <f ca="1">IF(ISERROR($S314),"",OFFSET('Smelter Reference List'!$C$4,$S314-4,0)&amp;"")</f>
        <v/>
      </c>
      <c r="E314" s="294" t="str">
        <f ca="1">IF(ISERROR($S314),"",OFFSET('Smelter Reference List'!$D$4,$S314-4,0)&amp;"")</f>
        <v/>
      </c>
      <c r="F314" s="294" t="str">
        <f ca="1">IF(ISERROR($S314),"",OFFSET('Smelter Reference List'!$E$4,$S314-4,0))</f>
        <v/>
      </c>
      <c r="G314" s="294" t="str">
        <f ca="1">IF(C314=$U$4,"Enter smelter details", IF(ISERROR($S314),"",OFFSET('Smelter Reference List'!$F$4,$S314-4,0)))</f>
        <v/>
      </c>
      <c r="H314" s="295" t="str">
        <f ca="1">IF(ISERROR($S314),"",OFFSET('Smelter Reference List'!$G$4,$S314-4,0))</f>
        <v/>
      </c>
      <c r="I314" s="296" t="str">
        <f ca="1">IF(ISERROR($S314),"",OFFSET('Smelter Reference List'!$H$4,$S314-4,0))</f>
        <v/>
      </c>
      <c r="J314" s="296" t="str">
        <f ca="1">IF(ISERROR($S314),"",OFFSET('Smelter Reference List'!$I$4,$S314-4,0))</f>
        <v/>
      </c>
      <c r="K314" s="298"/>
      <c r="L314" s="298"/>
      <c r="M314" s="298"/>
      <c r="N314" s="298"/>
      <c r="O314" s="298"/>
      <c r="P314" s="298"/>
      <c r="Q314" s="299"/>
      <c r="R314" s="227"/>
      <c r="S314" s="228" t="e">
        <f>IF(C314="",NA(),MATCH($B314&amp;$C314,'Smelter Reference List'!$J:$J,0))</f>
        <v>#N/A</v>
      </c>
      <c r="T314" s="229"/>
      <c r="U314" s="229">
        <f t="shared" ca="1" si="8"/>
        <v>0</v>
      </c>
      <c r="V314" s="229"/>
      <c r="W314" s="229"/>
      <c r="Y314" s="223" t="str">
        <f t="shared" si="9"/>
        <v/>
      </c>
    </row>
    <row r="315" spans="1:25" s="223" customFormat="1" ht="20.25">
      <c r="A315" s="293"/>
      <c r="B315" s="294" t="str">
        <f>IF(LEN(A315)=0,"",INDEX('Smelter Reference List'!$A:$A,MATCH($A315,'Smelter Reference List'!$E:$E,0)))</f>
        <v/>
      </c>
      <c r="C315" s="301" t="str">
        <f>IF(LEN(A315)=0,"",INDEX('Smelter Reference List'!$C:$C,MATCH($A315,'Smelter Reference List'!$E:$E,0)))</f>
        <v/>
      </c>
      <c r="D315" s="294" t="str">
        <f ca="1">IF(ISERROR($S315),"",OFFSET('Smelter Reference List'!$C$4,$S315-4,0)&amp;"")</f>
        <v/>
      </c>
      <c r="E315" s="294" t="str">
        <f ca="1">IF(ISERROR($S315),"",OFFSET('Smelter Reference List'!$D$4,$S315-4,0)&amp;"")</f>
        <v/>
      </c>
      <c r="F315" s="294" t="str">
        <f ca="1">IF(ISERROR($S315),"",OFFSET('Smelter Reference List'!$E$4,$S315-4,0))</f>
        <v/>
      </c>
      <c r="G315" s="294" t="str">
        <f ca="1">IF(C315=$U$4,"Enter smelter details", IF(ISERROR($S315),"",OFFSET('Smelter Reference List'!$F$4,$S315-4,0)))</f>
        <v/>
      </c>
      <c r="H315" s="295" t="str">
        <f ca="1">IF(ISERROR($S315),"",OFFSET('Smelter Reference List'!$G$4,$S315-4,0))</f>
        <v/>
      </c>
      <c r="I315" s="296" t="str">
        <f ca="1">IF(ISERROR($S315),"",OFFSET('Smelter Reference List'!$H$4,$S315-4,0))</f>
        <v/>
      </c>
      <c r="J315" s="296" t="str">
        <f ca="1">IF(ISERROR($S315),"",OFFSET('Smelter Reference List'!$I$4,$S315-4,0))</f>
        <v/>
      </c>
      <c r="K315" s="298"/>
      <c r="L315" s="298"/>
      <c r="M315" s="298"/>
      <c r="N315" s="298"/>
      <c r="O315" s="298"/>
      <c r="P315" s="298"/>
      <c r="Q315" s="299"/>
      <c r="R315" s="227"/>
      <c r="S315" s="228" t="e">
        <f>IF(C315="",NA(),MATCH($B315&amp;$C315,'Smelter Reference List'!$J:$J,0))</f>
        <v>#N/A</v>
      </c>
      <c r="T315" s="229"/>
      <c r="U315" s="229">
        <f t="shared" ca="1" si="8"/>
        <v>0</v>
      </c>
      <c r="V315" s="229"/>
      <c r="W315" s="229"/>
      <c r="Y315" s="223" t="str">
        <f t="shared" si="9"/>
        <v/>
      </c>
    </row>
    <row r="316" spans="1:25" s="223" customFormat="1" ht="20.25">
      <c r="A316" s="293"/>
      <c r="B316" s="294" t="str">
        <f>IF(LEN(A316)=0,"",INDEX('Smelter Reference List'!$A:$A,MATCH($A316,'Smelter Reference List'!$E:$E,0)))</f>
        <v/>
      </c>
      <c r="C316" s="301" t="str">
        <f>IF(LEN(A316)=0,"",INDEX('Smelter Reference List'!$C:$C,MATCH($A316,'Smelter Reference List'!$E:$E,0)))</f>
        <v/>
      </c>
      <c r="D316" s="294" t="str">
        <f ca="1">IF(ISERROR($S316),"",OFFSET('Smelter Reference List'!$C$4,$S316-4,0)&amp;"")</f>
        <v/>
      </c>
      <c r="E316" s="294" t="str">
        <f ca="1">IF(ISERROR($S316),"",OFFSET('Smelter Reference List'!$D$4,$S316-4,0)&amp;"")</f>
        <v/>
      </c>
      <c r="F316" s="294" t="str">
        <f ca="1">IF(ISERROR($S316),"",OFFSET('Smelter Reference List'!$E$4,$S316-4,0))</f>
        <v/>
      </c>
      <c r="G316" s="294" t="str">
        <f ca="1">IF(C316=$U$4,"Enter smelter details", IF(ISERROR($S316),"",OFFSET('Smelter Reference List'!$F$4,$S316-4,0)))</f>
        <v/>
      </c>
      <c r="H316" s="295" t="str">
        <f ca="1">IF(ISERROR($S316),"",OFFSET('Smelter Reference List'!$G$4,$S316-4,0))</f>
        <v/>
      </c>
      <c r="I316" s="296" t="str">
        <f ca="1">IF(ISERROR($S316),"",OFFSET('Smelter Reference List'!$H$4,$S316-4,0))</f>
        <v/>
      </c>
      <c r="J316" s="296" t="str">
        <f ca="1">IF(ISERROR($S316),"",OFFSET('Smelter Reference List'!$I$4,$S316-4,0))</f>
        <v/>
      </c>
      <c r="K316" s="298"/>
      <c r="L316" s="298"/>
      <c r="M316" s="298"/>
      <c r="N316" s="298"/>
      <c r="O316" s="298"/>
      <c r="P316" s="298"/>
      <c r="Q316" s="299"/>
      <c r="R316" s="227"/>
      <c r="S316" s="228" t="e">
        <f>IF(C316="",NA(),MATCH($B316&amp;$C316,'Smelter Reference List'!$J:$J,0))</f>
        <v>#N/A</v>
      </c>
      <c r="T316" s="229"/>
      <c r="U316" s="229">
        <f t="shared" ca="1" si="8"/>
        <v>0</v>
      </c>
      <c r="V316" s="229"/>
      <c r="W316" s="229"/>
      <c r="Y316" s="223" t="str">
        <f t="shared" si="9"/>
        <v/>
      </c>
    </row>
    <row r="317" spans="1:25" s="223" customFormat="1" ht="20.25">
      <c r="A317" s="293"/>
      <c r="B317" s="294" t="str">
        <f>IF(LEN(A317)=0,"",INDEX('Smelter Reference List'!$A:$A,MATCH($A317,'Smelter Reference List'!$E:$E,0)))</f>
        <v/>
      </c>
      <c r="C317" s="301" t="str">
        <f>IF(LEN(A317)=0,"",INDEX('Smelter Reference List'!$C:$C,MATCH($A317,'Smelter Reference List'!$E:$E,0)))</f>
        <v/>
      </c>
      <c r="D317" s="294" t="str">
        <f ca="1">IF(ISERROR($S317),"",OFFSET('Smelter Reference List'!$C$4,$S317-4,0)&amp;"")</f>
        <v/>
      </c>
      <c r="E317" s="294" t="str">
        <f ca="1">IF(ISERROR($S317),"",OFFSET('Smelter Reference List'!$D$4,$S317-4,0)&amp;"")</f>
        <v/>
      </c>
      <c r="F317" s="294" t="str">
        <f ca="1">IF(ISERROR($S317),"",OFFSET('Smelter Reference List'!$E$4,$S317-4,0))</f>
        <v/>
      </c>
      <c r="G317" s="294" t="str">
        <f ca="1">IF(C317=$U$4,"Enter smelter details", IF(ISERROR($S317),"",OFFSET('Smelter Reference List'!$F$4,$S317-4,0)))</f>
        <v/>
      </c>
      <c r="H317" s="295" t="str">
        <f ca="1">IF(ISERROR($S317),"",OFFSET('Smelter Reference List'!$G$4,$S317-4,0))</f>
        <v/>
      </c>
      <c r="I317" s="296" t="str">
        <f ca="1">IF(ISERROR($S317),"",OFFSET('Smelter Reference List'!$H$4,$S317-4,0))</f>
        <v/>
      </c>
      <c r="J317" s="296" t="str">
        <f ca="1">IF(ISERROR($S317),"",OFFSET('Smelter Reference List'!$I$4,$S317-4,0))</f>
        <v/>
      </c>
      <c r="K317" s="298"/>
      <c r="L317" s="298"/>
      <c r="M317" s="298"/>
      <c r="N317" s="298"/>
      <c r="O317" s="298"/>
      <c r="P317" s="298"/>
      <c r="Q317" s="299"/>
      <c r="R317" s="227"/>
      <c r="S317" s="228" t="e">
        <f>IF(C317="",NA(),MATCH($B317&amp;$C317,'Smelter Reference List'!$J:$J,0))</f>
        <v>#N/A</v>
      </c>
      <c r="T317" s="229"/>
      <c r="U317" s="229">
        <f t="shared" ca="1" si="8"/>
        <v>0</v>
      </c>
      <c r="V317" s="229"/>
      <c r="W317" s="229"/>
      <c r="Y317" s="223" t="str">
        <f t="shared" si="9"/>
        <v/>
      </c>
    </row>
    <row r="318" spans="1:25" s="223" customFormat="1" ht="20.25">
      <c r="A318" s="293"/>
      <c r="B318" s="294" t="str">
        <f>IF(LEN(A318)=0,"",INDEX('Smelter Reference List'!$A:$A,MATCH($A318,'Smelter Reference List'!$E:$E,0)))</f>
        <v/>
      </c>
      <c r="C318" s="301" t="str">
        <f>IF(LEN(A318)=0,"",INDEX('Smelter Reference List'!$C:$C,MATCH($A318,'Smelter Reference List'!$E:$E,0)))</f>
        <v/>
      </c>
      <c r="D318" s="294" t="str">
        <f ca="1">IF(ISERROR($S318),"",OFFSET('Smelter Reference List'!$C$4,$S318-4,0)&amp;"")</f>
        <v/>
      </c>
      <c r="E318" s="294" t="str">
        <f ca="1">IF(ISERROR($S318),"",OFFSET('Smelter Reference List'!$D$4,$S318-4,0)&amp;"")</f>
        <v/>
      </c>
      <c r="F318" s="294" t="str">
        <f ca="1">IF(ISERROR($S318),"",OFFSET('Smelter Reference List'!$E$4,$S318-4,0))</f>
        <v/>
      </c>
      <c r="G318" s="294" t="str">
        <f ca="1">IF(C318=$U$4,"Enter smelter details", IF(ISERROR($S318),"",OFFSET('Smelter Reference List'!$F$4,$S318-4,0)))</f>
        <v/>
      </c>
      <c r="H318" s="295" t="str">
        <f ca="1">IF(ISERROR($S318),"",OFFSET('Smelter Reference List'!$G$4,$S318-4,0))</f>
        <v/>
      </c>
      <c r="I318" s="296" t="str">
        <f ca="1">IF(ISERROR($S318),"",OFFSET('Smelter Reference List'!$H$4,$S318-4,0))</f>
        <v/>
      </c>
      <c r="J318" s="296" t="str">
        <f ca="1">IF(ISERROR($S318),"",OFFSET('Smelter Reference List'!$I$4,$S318-4,0))</f>
        <v/>
      </c>
      <c r="K318" s="298"/>
      <c r="L318" s="298"/>
      <c r="M318" s="298"/>
      <c r="N318" s="298"/>
      <c r="O318" s="298"/>
      <c r="P318" s="298"/>
      <c r="Q318" s="299"/>
      <c r="R318" s="227"/>
      <c r="S318" s="228" t="e">
        <f>IF(C318="",NA(),MATCH($B318&amp;$C318,'Smelter Reference List'!$J:$J,0))</f>
        <v>#N/A</v>
      </c>
      <c r="T318" s="229"/>
      <c r="U318" s="229">
        <f t="shared" ca="1" si="8"/>
        <v>0</v>
      </c>
      <c r="V318" s="229"/>
      <c r="W318" s="229"/>
      <c r="Y318" s="223" t="str">
        <f t="shared" si="9"/>
        <v/>
      </c>
    </row>
    <row r="319" spans="1:25" s="223" customFormat="1" ht="20.25">
      <c r="A319" s="293"/>
      <c r="B319" s="294" t="str">
        <f>IF(LEN(A319)=0,"",INDEX('Smelter Reference List'!$A:$A,MATCH($A319,'Smelter Reference List'!$E:$E,0)))</f>
        <v/>
      </c>
      <c r="C319" s="301" t="str">
        <f>IF(LEN(A319)=0,"",INDEX('Smelter Reference List'!$C:$C,MATCH($A319,'Smelter Reference List'!$E:$E,0)))</f>
        <v/>
      </c>
      <c r="D319" s="294" t="str">
        <f ca="1">IF(ISERROR($S319),"",OFFSET('Smelter Reference List'!$C$4,$S319-4,0)&amp;"")</f>
        <v/>
      </c>
      <c r="E319" s="294" t="str">
        <f ca="1">IF(ISERROR($S319),"",OFFSET('Smelter Reference List'!$D$4,$S319-4,0)&amp;"")</f>
        <v/>
      </c>
      <c r="F319" s="294" t="str">
        <f ca="1">IF(ISERROR($S319),"",OFFSET('Smelter Reference List'!$E$4,$S319-4,0))</f>
        <v/>
      </c>
      <c r="G319" s="294" t="str">
        <f ca="1">IF(C319=$U$4,"Enter smelter details", IF(ISERROR($S319),"",OFFSET('Smelter Reference List'!$F$4,$S319-4,0)))</f>
        <v/>
      </c>
      <c r="H319" s="295" t="str">
        <f ca="1">IF(ISERROR($S319),"",OFFSET('Smelter Reference List'!$G$4,$S319-4,0))</f>
        <v/>
      </c>
      <c r="I319" s="296" t="str">
        <f ca="1">IF(ISERROR($S319),"",OFFSET('Smelter Reference List'!$H$4,$S319-4,0))</f>
        <v/>
      </c>
      <c r="J319" s="296" t="str">
        <f ca="1">IF(ISERROR($S319),"",OFFSET('Smelter Reference List'!$I$4,$S319-4,0))</f>
        <v/>
      </c>
      <c r="K319" s="298"/>
      <c r="L319" s="298"/>
      <c r="M319" s="298"/>
      <c r="N319" s="298"/>
      <c r="O319" s="298"/>
      <c r="P319" s="298"/>
      <c r="Q319" s="299"/>
      <c r="R319" s="227"/>
      <c r="S319" s="228" t="e">
        <f>IF(C319="",NA(),MATCH($B319&amp;$C319,'Smelter Reference List'!$J:$J,0))</f>
        <v>#N/A</v>
      </c>
      <c r="T319" s="229"/>
      <c r="U319" s="229">
        <f t="shared" ca="1" si="8"/>
        <v>0</v>
      </c>
      <c r="V319" s="229"/>
      <c r="W319" s="229"/>
      <c r="Y319" s="223" t="str">
        <f t="shared" si="9"/>
        <v/>
      </c>
    </row>
    <row r="320" spans="1:25" s="223" customFormat="1" ht="20.25">
      <c r="A320" s="293"/>
      <c r="B320" s="294" t="str">
        <f>IF(LEN(A320)=0,"",INDEX('Smelter Reference List'!$A:$A,MATCH($A320,'Smelter Reference List'!$E:$E,0)))</f>
        <v/>
      </c>
      <c r="C320" s="301" t="str">
        <f>IF(LEN(A320)=0,"",INDEX('Smelter Reference List'!$C:$C,MATCH($A320,'Smelter Reference List'!$E:$E,0)))</f>
        <v/>
      </c>
      <c r="D320" s="294" t="str">
        <f ca="1">IF(ISERROR($S320),"",OFFSET('Smelter Reference List'!$C$4,$S320-4,0)&amp;"")</f>
        <v/>
      </c>
      <c r="E320" s="294" t="str">
        <f ca="1">IF(ISERROR($S320),"",OFFSET('Smelter Reference List'!$D$4,$S320-4,0)&amp;"")</f>
        <v/>
      </c>
      <c r="F320" s="294" t="str">
        <f ca="1">IF(ISERROR($S320),"",OFFSET('Smelter Reference List'!$E$4,$S320-4,0))</f>
        <v/>
      </c>
      <c r="G320" s="294" t="str">
        <f ca="1">IF(C320=$U$4,"Enter smelter details", IF(ISERROR($S320),"",OFFSET('Smelter Reference List'!$F$4,$S320-4,0)))</f>
        <v/>
      </c>
      <c r="H320" s="295" t="str">
        <f ca="1">IF(ISERROR($S320),"",OFFSET('Smelter Reference List'!$G$4,$S320-4,0))</f>
        <v/>
      </c>
      <c r="I320" s="296" t="str">
        <f ca="1">IF(ISERROR($S320),"",OFFSET('Smelter Reference List'!$H$4,$S320-4,0))</f>
        <v/>
      </c>
      <c r="J320" s="296" t="str">
        <f ca="1">IF(ISERROR($S320),"",OFFSET('Smelter Reference List'!$I$4,$S320-4,0))</f>
        <v/>
      </c>
      <c r="K320" s="298"/>
      <c r="L320" s="298"/>
      <c r="M320" s="298"/>
      <c r="N320" s="298"/>
      <c r="O320" s="298"/>
      <c r="P320" s="298"/>
      <c r="Q320" s="299"/>
      <c r="R320" s="227"/>
      <c r="S320" s="228" t="e">
        <f>IF(C320="",NA(),MATCH($B320&amp;$C320,'Smelter Reference List'!$J:$J,0))</f>
        <v>#N/A</v>
      </c>
      <c r="T320" s="229"/>
      <c r="U320" s="229">
        <f t="shared" ca="1" si="8"/>
        <v>0</v>
      </c>
      <c r="V320" s="229"/>
      <c r="W320" s="229"/>
      <c r="Y320" s="223" t="str">
        <f t="shared" si="9"/>
        <v/>
      </c>
    </row>
    <row r="321" spans="1:25" s="223" customFormat="1" ht="20.25">
      <c r="A321" s="293"/>
      <c r="B321" s="294" t="str">
        <f>IF(LEN(A321)=0,"",INDEX('Smelter Reference List'!$A:$A,MATCH($A321,'Smelter Reference List'!$E:$E,0)))</f>
        <v/>
      </c>
      <c r="C321" s="301" t="str">
        <f>IF(LEN(A321)=0,"",INDEX('Smelter Reference List'!$C:$C,MATCH($A321,'Smelter Reference List'!$E:$E,0)))</f>
        <v/>
      </c>
      <c r="D321" s="294" t="str">
        <f ca="1">IF(ISERROR($S321),"",OFFSET('Smelter Reference List'!$C$4,$S321-4,0)&amp;"")</f>
        <v/>
      </c>
      <c r="E321" s="294" t="str">
        <f ca="1">IF(ISERROR($S321),"",OFFSET('Smelter Reference List'!$D$4,$S321-4,0)&amp;"")</f>
        <v/>
      </c>
      <c r="F321" s="294" t="str">
        <f ca="1">IF(ISERROR($S321),"",OFFSET('Smelter Reference List'!$E$4,$S321-4,0))</f>
        <v/>
      </c>
      <c r="G321" s="294" t="str">
        <f ca="1">IF(C321=$U$4,"Enter smelter details", IF(ISERROR($S321),"",OFFSET('Smelter Reference List'!$F$4,$S321-4,0)))</f>
        <v/>
      </c>
      <c r="H321" s="295" t="str">
        <f ca="1">IF(ISERROR($S321),"",OFFSET('Smelter Reference List'!$G$4,$S321-4,0))</f>
        <v/>
      </c>
      <c r="I321" s="296" t="str">
        <f ca="1">IF(ISERROR($S321),"",OFFSET('Smelter Reference List'!$H$4,$S321-4,0))</f>
        <v/>
      </c>
      <c r="J321" s="296" t="str">
        <f ca="1">IF(ISERROR($S321),"",OFFSET('Smelter Reference List'!$I$4,$S321-4,0))</f>
        <v/>
      </c>
      <c r="K321" s="298"/>
      <c r="L321" s="298"/>
      <c r="M321" s="298"/>
      <c r="N321" s="298"/>
      <c r="O321" s="298"/>
      <c r="P321" s="298"/>
      <c r="Q321" s="299"/>
      <c r="R321" s="227"/>
      <c r="S321" s="228" t="e">
        <f>IF(C321="",NA(),MATCH($B321&amp;$C321,'Smelter Reference List'!$J:$J,0))</f>
        <v>#N/A</v>
      </c>
      <c r="T321" s="229"/>
      <c r="U321" s="229">
        <f t="shared" ca="1" si="8"/>
        <v>0</v>
      </c>
      <c r="V321" s="229"/>
      <c r="W321" s="229"/>
      <c r="Y321" s="223" t="str">
        <f t="shared" si="9"/>
        <v/>
      </c>
    </row>
    <row r="322" spans="1:25" s="223" customFormat="1" ht="20.25">
      <c r="A322" s="293"/>
      <c r="B322" s="294" t="str">
        <f>IF(LEN(A322)=0,"",INDEX('Smelter Reference List'!$A:$A,MATCH($A322,'Smelter Reference List'!$E:$E,0)))</f>
        <v/>
      </c>
      <c r="C322" s="301" t="str">
        <f>IF(LEN(A322)=0,"",INDEX('Smelter Reference List'!$C:$C,MATCH($A322,'Smelter Reference List'!$E:$E,0)))</f>
        <v/>
      </c>
      <c r="D322" s="294" t="str">
        <f ca="1">IF(ISERROR($S322),"",OFFSET('Smelter Reference List'!$C$4,$S322-4,0)&amp;"")</f>
        <v/>
      </c>
      <c r="E322" s="294" t="str">
        <f ca="1">IF(ISERROR($S322),"",OFFSET('Smelter Reference List'!$D$4,$S322-4,0)&amp;"")</f>
        <v/>
      </c>
      <c r="F322" s="294" t="str">
        <f ca="1">IF(ISERROR($S322),"",OFFSET('Smelter Reference List'!$E$4,$S322-4,0))</f>
        <v/>
      </c>
      <c r="G322" s="294" t="str">
        <f ca="1">IF(C322=$U$4,"Enter smelter details", IF(ISERROR($S322),"",OFFSET('Smelter Reference List'!$F$4,$S322-4,0)))</f>
        <v/>
      </c>
      <c r="H322" s="295" t="str">
        <f ca="1">IF(ISERROR($S322),"",OFFSET('Smelter Reference List'!$G$4,$S322-4,0))</f>
        <v/>
      </c>
      <c r="I322" s="296" t="str">
        <f ca="1">IF(ISERROR($S322),"",OFFSET('Smelter Reference List'!$H$4,$S322-4,0))</f>
        <v/>
      </c>
      <c r="J322" s="296" t="str">
        <f ca="1">IF(ISERROR($S322),"",OFFSET('Smelter Reference List'!$I$4,$S322-4,0))</f>
        <v/>
      </c>
      <c r="K322" s="298"/>
      <c r="L322" s="298"/>
      <c r="M322" s="298"/>
      <c r="N322" s="298"/>
      <c r="O322" s="298"/>
      <c r="P322" s="298"/>
      <c r="Q322" s="299"/>
      <c r="R322" s="227"/>
      <c r="S322" s="228" t="e">
        <f>IF(C322="",NA(),MATCH($B322&amp;$C322,'Smelter Reference List'!$J:$J,0))</f>
        <v>#N/A</v>
      </c>
      <c r="T322" s="229"/>
      <c r="U322" s="229">
        <f t="shared" ca="1" si="8"/>
        <v>0</v>
      </c>
      <c r="V322" s="229"/>
      <c r="W322" s="229"/>
      <c r="Y322" s="223" t="str">
        <f t="shared" si="9"/>
        <v/>
      </c>
    </row>
    <row r="323" spans="1:25" s="223" customFormat="1" ht="20.25">
      <c r="A323" s="293"/>
      <c r="B323" s="294" t="str">
        <f>IF(LEN(A323)=0,"",INDEX('Smelter Reference List'!$A:$A,MATCH($A323,'Smelter Reference List'!$E:$E,0)))</f>
        <v/>
      </c>
      <c r="C323" s="301" t="str">
        <f>IF(LEN(A323)=0,"",INDEX('Smelter Reference List'!$C:$C,MATCH($A323,'Smelter Reference List'!$E:$E,0)))</f>
        <v/>
      </c>
      <c r="D323" s="294" t="str">
        <f ca="1">IF(ISERROR($S323),"",OFFSET('Smelter Reference List'!$C$4,$S323-4,0)&amp;"")</f>
        <v/>
      </c>
      <c r="E323" s="294" t="str">
        <f ca="1">IF(ISERROR($S323),"",OFFSET('Smelter Reference List'!$D$4,$S323-4,0)&amp;"")</f>
        <v/>
      </c>
      <c r="F323" s="294" t="str">
        <f ca="1">IF(ISERROR($S323),"",OFFSET('Smelter Reference List'!$E$4,$S323-4,0))</f>
        <v/>
      </c>
      <c r="G323" s="294" t="str">
        <f ca="1">IF(C323=$U$4,"Enter smelter details", IF(ISERROR($S323),"",OFFSET('Smelter Reference List'!$F$4,$S323-4,0)))</f>
        <v/>
      </c>
      <c r="H323" s="295" t="str">
        <f ca="1">IF(ISERROR($S323),"",OFFSET('Smelter Reference List'!$G$4,$S323-4,0))</f>
        <v/>
      </c>
      <c r="I323" s="296" t="str">
        <f ca="1">IF(ISERROR($S323),"",OFFSET('Smelter Reference List'!$H$4,$S323-4,0))</f>
        <v/>
      </c>
      <c r="J323" s="296" t="str">
        <f ca="1">IF(ISERROR($S323),"",OFFSET('Smelter Reference List'!$I$4,$S323-4,0))</f>
        <v/>
      </c>
      <c r="K323" s="298"/>
      <c r="L323" s="298"/>
      <c r="M323" s="298"/>
      <c r="N323" s="298"/>
      <c r="O323" s="298"/>
      <c r="P323" s="298"/>
      <c r="Q323" s="299"/>
      <c r="R323" s="227"/>
      <c r="S323" s="228" t="e">
        <f>IF(C323="",NA(),MATCH($B323&amp;$C323,'Smelter Reference List'!$J:$J,0))</f>
        <v>#N/A</v>
      </c>
      <c r="T323" s="229"/>
      <c r="U323" s="229">
        <f t="shared" ca="1" si="8"/>
        <v>0</v>
      </c>
      <c r="V323" s="229"/>
      <c r="W323" s="229"/>
      <c r="Y323" s="223" t="str">
        <f t="shared" si="9"/>
        <v/>
      </c>
    </row>
    <row r="324" spans="1:25" s="223" customFormat="1" ht="20.25">
      <c r="A324" s="293"/>
      <c r="B324" s="294" t="str">
        <f>IF(LEN(A324)=0,"",INDEX('Smelter Reference List'!$A:$A,MATCH($A324,'Smelter Reference List'!$E:$E,0)))</f>
        <v/>
      </c>
      <c r="C324" s="301" t="str">
        <f>IF(LEN(A324)=0,"",INDEX('Smelter Reference List'!$C:$C,MATCH($A324,'Smelter Reference List'!$E:$E,0)))</f>
        <v/>
      </c>
      <c r="D324" s="294" t="str">
        <f ca="1">IF(ISERROR($S324),"",OFFSET('Smelter Reference List'!$C$4,$S324-4,0)&amp;"")</f>
        <v/>
      </c>
      <c r="E324" s="294" t="str">
        <f ca="1">IF(ISERROR($S324),"",OFFSET('Smelter Reference List'!$D$4,$S324-4,0)&amp;"")</f>
        <v/>
      </c>
      <c r="F324" s="294" t="str">
        <f ca="1">IF(ISERROR($S324),"",OFFSET('Smelter Reference List'!$E$4,$S324-4,0))</f>
        <v/>
      </c>
      <c r="G324" s="294" t="str">
        <f ca="1">IF(C324=$U$4,"Enter smelter details", IF(ISERROR($S324),"",OFFSET('Smelter Reference List'!$F$4,$S324-4,0)))</f>
        <v/>
      </c>
      <c r="H324" s="295" t="str">
        <f ca="1">IF(ISERROR($S324),"",OFFSET('Smelter Reference List'!$G$4,$S324-4,0))</f>
        <v/>
      </c>
      <c r="I324" s="296" t="str">
        <f ca="1">IF(ISERROR($S324),"",OFFSET('Smelter Reference List'!$H$4,$S324-4,0))</f>
        <v/>
      </c>
      <c r="J324" s="296" t="str">
        <f ca="1">IF(ISERROR($S324),"",OFFSET('Smelter Reference List'!$I$4,$S324-4,0))</f>
        <v/>
      </c>
      <c r="K324" s="298"/>
      <c r="L324" s="298"/>
      <c r="M324" s="298"/>
      <c r="N324" s="298"/>
      <c r="O324" s="298"/>
      <c r="P324" s="298"/>
      <c r="Q324" s="299"/>
      <c r="R324" s="227"/>
      <c r="S324" s="228" t="e">
        <f>IF(C324="",NA(),MATCH($B324&amp;$C324,'Smelter Reference List'!$J:$J,0))</f>
        <v>#N/A</v>
      </c>
      <c r="T324" s="229"/>
      <c r="U324" s="229">
        <f t="shared" ca="1" si="8"/>
        <v>0</v>
      </c>
      <c r="V324" s="229"/>
      <c r="W324" s="229"/>
      <c r="Y324" s="223" t="str">
        <f t="shared" si="9"/>
        <v/>
      </c>
    </row>
    <row r="325" spans="1:25" s="223" customFormat="1" ht="20.25">
      <c r="A325" s="293"/>
      <c r="B325" s="294" t="str">
        <f>IF(LEN(A325)=0,"",INDEX('Smelter Reference List'!$A:$A,MATCH($A325,'Smelter Reference List'!$E:$E,0)))</f>
        <v/>
      </c>
      <c r="C325" s="301" t="str">
        <f>IF(LEN(A325)=0,"",INDEX('Smelter Reference List'!$C:$C,MATCH($A325,'Smelter Reference List'!$E:$E,0)))</f>
        <v/>
      </c>
      <c r="D325" s="294" t="str">
        <f ca="1">IF(ISERROR($S325),"",OFFSET('Smelter Reference List'!$C$4,$S325-4,0)&amp;"")</f>
        <v/>
      </c>
      <c r="E325" s="294" t="str">
        <f ca="1">IF(ISERROR($S325),"",OFFSET('Smelter Reference List'!$D$4,$S325-4,0)&amp;"")</f>
        <v/>
      </c>
      <c r="F325" s="294" t="str">
        <f ca="1">IF(ISERROR($S325),"",OFFSET('Smelter Reference List'!$E$4,$S325-4,0))</f>
        <v/>
      </c>
      <c r="G325" s="294" t="str">
        <f ca="1">IF(C325=$U$4,"Enter smelter details", IF(ISERROR($S325),"",OFFSET('Smelter Reference List'!$F$4,$S325-4,0)))</f>
        <v/>
      </c>
      <c r="H325" s="295" t="str">
        <f ca="1">IF(ISERROR($S325),"",OFFSET('Smelter Reference List'!$G$4,$S325-4,0))</f>
        <v/>
      </c>
      <c r="I325" s="296" t="str">
        <f ca="1">IF(ISERROR($S325),"",OFFSET('Smelter Reference List'!$H$4,$S325-4,0))</f>
        <v/>
      </c>
      <c r="J325" s="296" t="str">
        <f ca="1">IF(ISERROR($S325),"",OFFSET('Smelter Reference List'!$I$4,$S325-4,0))</f>
        <v/>
      </c>
      <c r="K325" s="298"/>
      <c r="L325" s="298"/>
      <c r="M325" s="298"/>
      <c r="N325" s="298"/>
      <c r="O325" s="298"/>
      <c r="P325" s="298"/>
      <c r="Q325" s="299"/>
      <c r="R325" s="227"/>
      <c r="S325" s="228" t="e">
        <f>IF(C325="",NA(),MATCH($B325&amp;$C325,'Smelter Reference List'!$J:$J,0))</f>
        <v>#N/A</v>
      </c>
      <c r="T325" s="229"/>
      <c r="U325" s="229">
        <f t="shared" ca="1" si="8"/>
        <v>0</v>
      </c>
      <c r="V325" s="229"/>
      <c r="W325" s="229"/>
      <c r="Y325" s="223" t="str">
        <f t="shared" si="9"/>
        <v/>
      </c>
    </row>
    <row r="326" spans="1:25" s="223" customFormat="1" ht="20.25">
      <c r="A326" s="293"/>
      <c r="B326" s="294" t="str">
        <f>IF(LEN(A326)=0,"",INDEX('Smelter Reference List'!$A:$A,MATCH($A326,'Smelter Reference List'!$E:$E,0)))</f>
        <v/>
      </c>
      <c r="C326" s="301" t="str">
        <f>IF(LEN(A326)=0,"",INDEX('Smelter Reference List'!$C:$C,MATCH($A326,'Smelter Reference List'!$E:$E,0)))</f>
        <v/>
      </c>
      <c r="D326" s="294" t="str">
        <f ca="1">IF(ISERROR($S326),"",OFFSET('Smelter Reference List'!$C$4,$S326-4,0)&amp;"")</f>
        <v/>
      </c>
      <c r="E326" s="294" t="str">
        <f ca="1">IF(ISERROR($S326),"",OFFSET('Smelter Reference List'!$D$4,$S326-4,0)&amp;"")</f>
        <v/>
      </c>
      <c r="F326" s="294" t="str">
        <f ca="1">IF(ISERROR($S326),"",OFFSET('Smelter Reference List'!$E$4,$S326-4,0))</f>
        <v/>
      </c>
      <c r="G326" s="294" t="str">
        <f ca="1">IF(C326=$U$4,"Enter smelter details", IF(ISERROR($S326),"",OFFSET('Smelter Reference List'!$F$4,$S326-4,0)))</f>
        <v/>
      </c>
      <c r="H326" s="295" t="str">
        <f ca="1">IF(ISERROR($S326),"",OFFSET('Smelter Reference List'!$G$4,$S326-4,0))</f>
        <v/>
      </c>
      <c r="I326" s="296" t="str">
        <f ca="1">IF(ISERROR($S326),"",OFFSET('Smelter Reference List'!$H$4,$S326-4,0))</f>
        <v/>
      </c>
      <c r="J326" s="296" t="str">
        <f ca="1">IF(ISERROR($S326),"",OFFSET('Smelter Reference List'!$I$4,$S326-4,0))</f>
        <v/>
      </c>
      <c r="K326" s="298"/>
      <c r="L326" s="298"/>
      <c r="M326" s="298"/>
      <c r="N326" s="298"/>
      <c r="O326" s="298"/>
      <c r="P326" s="298"/>
      <c r="Q326" s="299"/>
      <c r="R326" s="227"/>
      <c r="S326" s="228" t="e">
        <f>IF(C326="",NA(),MATCH($B326&amp;$C326,'Smelter Reference List'!$J:$J,0))</f>
        <v>#N/A</v>
      </c>
      <c r="T326" s="229"/>
      <c r="U326" s="229">
        <f t="shared" ref="U326:U389" ca="1" si="10">IF(AND(C326="Smelter not listed",OR(LEN(D326)=0,LEN(E326)=0)),1,0)</f>
        <v>0</v>
      </c>
      <c r="V326" s="229"/>
      <c r="W326" s="229"/>
      <c r="Y326" s="223" t="str">
        <f t="shared" ref="Y326:Y389" si="11">B326&amp;C326</f>
        <v/>
      </c>
    </row>
    <row r="327" spans="1:25" s="223" customFormat="1" ht="20.25">
      <c r="A327" s="293"/>
      <c r="B327" s="294" t="str">
        <f>IF(LEN(A327)=0,"",INDEX('Smelter Reference List'!$A:$A,MATCH($A327,'Smelter Reference List'!$E:$E,0)))</f>
        <v/>
      </c>
      <c r="C327" s="301" t="str">
        <f>IF(LEN(A327)=0,"",INDEX('Smelter Reference List'!$C:$C,MATCH($A327,'Smelter Reference List'!$E:$E,0)))</f>
        <v/>
      </c>
      <c r="D327" s="294" t="str">
        <f ca="1">IF(ISERROR($S327),"",OFFSET('Smelter Reference List'!$C$4,$S327-4,0)&amp;"")</f>
        <v/>
      </c>
      <c r="E327" s="294" t="str">
        <f ca="1">IF(ISERROR($S327),"",OFFSET('Smelter Reference List'!$D$4,$S327-4,0)&amp;"")</f>
        <v/>
      </c>
      <c r="F327" s="294" t="str">
        <f ca="1">IF(ISERROR($S327),"",OFFSET('Smelter Reference List'!$E$4,$S327-4,0))</f>
        <v/>
      </c>
      <c r="G327" s="294" t="str">
        <f ca="1">IF(C327=$U$4,"Enter smelter details", IF(ISERROR($S327),"",OFFSET('Smelter Reference List'!$F$4,$S327-4,0)))</f>
        <v/>
      </c>
      <c r="H327" s="295" t="str">
        <f ca="1">IF(ISERROR($S327),"",OFFSET('Smelter Reference List'!$G$4,$S327-4,0))</f>
        <v/>
      </c>
      <c r="I327" s="296" t="str">
        <f ca="1">IF(ISERROR($S327),"",OFFSET('Smelter Reference List'!$H$4,$S327-4,0))</f>
        <v/>
      </c>
      <c r="J327" s="296" t="str">
        <f ca="1">IF(ISERROR($S327),"",OFFSET('Smelter Reference List'!$I$4,$S327-4,0))</f>
        <v/>
      </c>
      <c r="K327" s="298"/>
      <c r="L327" s="298"/>
      <c r="M327" s="298"/>
      <c r="N327" s="298"/>
      <c r="O327" s="298"/>
      <c r="P327" s="298"/>
      <c r="Q327" s="299"/>
      <c r="R327" s="227"/>
      <c r="S327" s="228" t="e">
        <f>IF(C327="",NA(),MATCH($B327&amp;$C327,'Smelter Reference List'!$J:$J,0))</f>
        <v>#N/A</v>
      </c>
      <c r="T327" s="229"/>
      <c r="U327" s="229">
        <f t="shared" ca="1" si="10"/>
        <v>0</v>
      </c>
      <c r="V327" s="229"/>
      <c r="W327" s="229"/>
      <c r="Y327" s="223" t="str">
        <f t="shared" si="11"/>
        <v/>
      </c>
    </row>
    <row r="328" spans="1:25" s="223" customFormat="1" ht="20.25">
      <c r="A328" s="293"/>
      <c r="B328" s="294" t="str">
        <f>IF(LEN(A328)=0,"",INDEX('Smelter Reference List'!$A:$A,MATCH($A328,'Smelter Reference List'!$E:$E,0)))</f>
        <v/>
      </c>
      <c r="C328" s="301" t="str">
        <f>IF(LEN(A328)=0,"",INDEX('Smelter Reference List'!$C:$C,MATCH($A328,'Smelter Reference List'!$E:$E,0)))</f>
        <v/>
      </c>
      <c r="D328" s="294" t="str">
        <f ca="1">IF(ISERROR($S328),"",OFFSET('Smelter Reference List'!$C$4,$S328-4,0)&amp;"")</f>
        <v/>
      </c>
      <c r="E328" s="294" t="str">
        <f ca="1">IF(ISERROR($S328),"",OFFSET('Smelter Reference List'!$D$4,$S328-4,0)&amp;"")</f>
        <v/>
      </c>
      <c r="F328" s="294" t="str">
        <f ca="1">IF(ISERROR($S328),"",OFFSET('Smelter Reference List'!$E$4,$S328-4,0))</f>
        <v/>
      </c>
      <c r="G328" s="294" t="str">
        <f ca="1">IF(C328=$U$4,"Enter smelter details", IF(ISERROR($S328),"",OFFSET('Smelter Reference List'!$F$4,$S328-4,0)))</f>
        <v/>
      </c>
      <c r="H328" s="295" t="str">
        <f ca="1">IF(ISERROR($S328),"",OFFSET('Smelter Reference List'!$G$4,$S328-4,0))</f>
        <v/>
      </c>
      <c r="I328" s="296" t="str">
        <f ca="1">IF(ISERROR($S328),"",OFFSET('Smelter Reference List'!$H$4,$S328-4,0))</f>
        <v/>
      </c>
      <c r="J328" s="296" t="str">
        <f ca="1">IF(ISERROR($S328),"",OFFSET('Smelter Reference List'!$I$4,$S328-4,0))</f>
        <v/>
      </c>
      <c r="K328" s="298"/>
      <c r="L328" s="298"/>
      <c r="M328" s="298"/>
      <c r="N328" s="298"/>
      <c r="O328" s="298"/>
      <c r="P328" s="298"/>
      <c r="Q328" s="299"/>
      <c r="R328" s="227"/>
      <c r="S328" s="228" t="e">
        <f>IF(C328="",NA(),MATCH($B328&amp;$C328,'Smelter Reference List'!$J:$J,0))</f>
        <v>#N/A</v>
      </c>
      <c r="T328" s="229"/>
      <c r="U328" s="229">
        <f t="shared" ca="1" si="10"/>
        <v>0</v>
      </c>
      <c r="V328" s="229"/>
      <c r="W328" s="229"/>
      <c r="Y328" s="223" t="str">
        <f t="shared" si="11"/>
        <v/>
      </c>
    </row>
    <row r="329" spans="1:25" s="223" customFormat="1" ht="20.25">
      <c r="A329" s="293"/>
      <c r="B329" s="294" t="str">
        <f>IF(LEN(A329)=0,"",INDEX('Smelter Reference List'!$A:$A,MATCH($A329,'Smelter Reference List'!$E:$E,0)))</f>
        <v/>
      </c>
      <c r="C329" s="301" t="str">
        <f>IF(LEN(A329)=0,"",INDEX('Smelter Reference List'!$C:$C,MATCH($A329,'Smelter Reference List'!$E:$E,0)))</f>
        <v/>
      </c>
      <c r="D329" s="294" t="str">
        <f ca="1">IF(ISERROR($S329),"",OFFSET('Smelter Reference List'!$C$4,$S329-4,0)&amp;"")</f>
        <v/>
      </c>
      <c r="E329" s="294" t="str">
        <f ca="1">IF(ISERROR($S329),"",OFFSET('Smelter Reference List'!$D$4,$S329-4,0)&amp;"")</f>
        <v/>
      </c>
      <c r="F329" s="294" t="str">
        <f ca="1">IF(ISERROR($S329),"",OFFSET('Smelter Reference List'!$E$4,$S329-4,0))</f>
        <v/>
      </c>
      <c r="G329" s="294" t="str">
        <f ca="1">IF(C329=$U$4,"Enter smelter details", IF(ISERROR($S329),"",OFFSET('Smelter Reference List'!$F$4,$S329-4,0)))</f>
        <v/>
      </c>
      <c r="H329" s="295" t="str">
        <f ca="1">IF(ISERROR($S329),"",OFFSET('Smelter Reference List'!$G$4,$S329-4,0))</f>
        <v/>
      </c>
      <c r="I329" s="296" t="str">
        <f ca="1">IF(ISERROR($S329),"",OFFSET('Smelter Reference List'!$H$4,$S329-4,0))</f>
        <v/>
      </c>
      <c r="J329" s="296" t="str">
        <f ca="1">IF(ISERROR($S329),"",OFFSET('Smelter Reference List'!$I$4,$S329-4,0))</f>
        <v/>
      </c>
      <c r="K329" s="298"/>
      <c r="L329" s="298"/>
      <c r="M329" s="298"/>
      <c r="N329" s="298"/>
      <c r="O329" s="298"/>
      <c r="P329" s="298"/>
      <c r="Q329" s="299"/>
      <c r="R329" s="227"/>
      <c r="S329" s="228" t="e">
        <f>IF(C329="",NA(),MATCH($B329&amp;$C329,'Smelter Reference List'!$J:$J,0))</f>
        <v>#N/A</v>
      </c>
      <c r="T329" s="229"/>
      <c r="U329" s="229">
        <f t="shared" ca="1" si="10"/>
        <v>0</v>
      </c>
      <c r="V329" s="229"/>
      <c r="W329" s="229"/>
      <c r="Y329" s="223" t="str">
        <f t="shared" si="11"/>
        <v/>
      </c>
    </row>
    <row r="330" spans="1:25" s="223" customFormat="1" ht="20.25">
      <c r="A330" s="293"/>
      <c r="B330" s="294" t="str">
        <f>IF(LEN(A330)=0,"",INDEX('Smelter Reference List'!$A:$A,MATCH($A330,'Smelter Reference List'!$E:$E,0)))</f>
        <v/>
      </c>
      <c r="C330" s="301" t="str">
        <f>IF(LEN(A330)=0,"",INDEX('Smelter Reference List'!$C:$C,MATCH($A330,'Smelter Reference List'!$E:$E,0)))</f>
        <v/>
      </c>
      <c r="D330" s="294" t="str">
        <f ca="1">IF(ISERROR($S330),"",OFFSET('Smelter Reference List'!$C$4,$S330-4,0)&amp;"")</f>
        <v/>
      </c>
      <c r="E330" s="294" t="str">
        <f ca="1">IF(ISERROR($S330),"",OFFSET('Smelter Reference List'!$D$4,$S330-4,0)&amp;"")</f>
        <v/>
      </c>
      <c r="F330" s="294" t="str">
        <f ca="1">IF(ISERROR($S330),"",OFFSET('Smelter Reference List'!$E$4,$S330-4,0))</f>
        <v/>
      </c>
      <c r="G330" s="294" t="str">
        <f ca="1">IF(C330=$U$4,"Enter smelter details", IF(ISERROR($S330),"",OFFSET('Smelter Reference List'!$F$4,$S330-4,0)))</f>
        <v/>
      </c>
      <c r="H330" s="295" t="str">
        <f ca="1">IF(ISERROR($S330),"",OFFSET('Smelter Reference List'!$G$4,$S330-4,0))</f>
        <v/>
      </c>
      <c r="I330" s="296" t="str">
        <f ca="1">IF(ISERROR($S330),"",OFFSET('Smelter Reference List'!$H$4,$S330-4,0))</f>
        <v/>
      </c>
      <c r="J330" s="296" t="str">
        <f ca="1">IF(ISERROR($S330),"",OFFSET('Smelter Reference List'!$I$4,$S330-4,0))</f>
        <v/>
      </c>
      <c r="K330" s="298"/>
      <c r="L330" s="298"/>
      <c r="M330" s="298"/>
      <c r="N330" s="298"/>
      <c r="O330" s="298"/>
      <c r="P330" s="298"/>
      <c r="Q330" s="299"/>
      <c r="R330" s="227"/>
      <c r="S330" s="228" t="e">
        <f>IF(C330="",NA(),MATCH($B330&amp;$C330,'Smelter Reference List'!$J:$J,0))</f>
        <v>#N/A</v>
      </c>
      <c r="T330" s="229"/>
      <c r="U330" s="229">
        <f t="shared" ca="1" si="10"/>
        <v>0</v>
      </c>
      <c r="V330" s="229"/>
      <c r="W330" s="229"/>
      <c r="Y330" s="223" t="str">
        <f t="shared" si="11"/>
        <v/>
      </c>
    </row>
    <row r="331" spans="1:25" s="223" customFormat="1" ht="20.25">
      <c r="A331" s="293"/>
      <c r="B331" s="294" t="str">
        <f>IF(LEN(A331)=0,"",INDEX('Smelter Reference List'!$A:$A,MATCH($A331,'Smelter Reference List'!$E:$E,0)))</f>
        <v/>
      </c>
      <c r="C331" s="301" t="str">
        <f>IF(LEN(A331)=0,"",INDEX('Smelter Reference List'!$C:$C,MATCH($A331,'Smelter Reference List'!$E:$E,0)))</f>
        <v/>
      </c>
      <c r="D331" s="294" t="str">
        <f ca="1">IF(ISERROR($S331),"",OFFSET('Smelter Reference List'!$C$4,$S331-4,0)&amp;"")</f>
        <v/>
      </c>
      <c r="E331" s="294" t="str">
        <f ca="1">IF(ISERROR($S331),"",OFFSET('Smelter Reference List'!$D$4,$S331-4,0)&amp;"")</f>
        <v/>
      </c>
      <c r="F331" s="294" t="str">
        <f ca="1">IF(ISERROR($S331),"",OFFSET('Smelter Reference List'!$E$4,$S331-4,0))</f>
        <v/>
      </c>
      <c r="G331" s="294" t="str">
        <f ca="1">IF(C331=$U$4,"Enter smelter details", IF(ISERROR($S331),"",OFFSET('Smelter Reference List'!$F$4,$S331-4,0)))</f>
        <v/>
      </c>
      <c r="H331" s="295" t="str">
        <f ca="1">IF(ISERROR($S331),"",OFFSET('Smelter Reference List'!$G$4,$S331-4,0))</f>
        <v/>
      </c>
      <c r="I331" s="296" t="str">
        <f ca="1">IF(ISERROR($S331),"",OFFSET('Smelter Reference List'!$H$4,$S331-4,0))</f>
        <v/>
      </c>
      <c r="J331" s="296" t="str">
        <f ca="1">IF(ISERROR($S331),"",OFFSET('Smelter Reference List'!$I$4,$S331-4,0))</f>
        <v/>
      </c>
      <c r="K331" s="298"/>
      <c r="L331" s="298"/>
      <c r="M331" s="298"/>
      <c r="N331" s="298"/>
      <c r="O331" s="298"/>
      <c r="P331" s="298"/>
      <c r="Q331" s="299"/>
      <c r="R331" s="227"/>
      <c r="S331" s="228" t="e">
        <f>IF(C331="",NA(),MATCH($B331&amp;$C331,'Smelter Reference List'!$J:$J,0))</f>
        <v>#N/A</v>
      </c>
      <c r="T331" s="229"/>
      <c r="U331" s="229">
        <f t="shared" ca="1" si="10"/>
        <v>0</v>
      </c>
      <c r="V331" s="229"/>
      <c r="W331" s="229"/>
      <c r="Y331" s="223" t="str">
        <f t="shared" si="11"/>
        <v/>
      </c>
    </row>
    <row r="332" spans="1:25" s="223" customFormat="1" ht="20.25">
      <c r="A332" s="293"/>
      <c r="B332" s="294" t="str">
        <f>IF(LEN(A332)=0,"",INDEX('Smelter Reference List'!$A:$A,MATCH($A332,'Smelter Reference List'!$E:$E,0)))</f>
        <v/>
      </c>
      <c r="C332" s="301" t="str">
        <f>IF(LEN(A332)=0,"",INDEX('Smelter Reference List'!$C:$C,MATCH($A332,'Smelter Reference List'!$E:$E,0)))</f>
        <v/>
      </c>
      <c r="D332" s="294" t="str">
        <f ca="1">IF(ISERROR($S332),"",OFFSET('Smelter Reference List'!$C$4,$S332-4,0)&amp;"")</f>
        <v/>
      </c>
      <c r="E332" s="294" t="str">
        <f ca="1">IF(ISERROR($S332),"",OFFSET('Smelter Reference List'!$D$4,$S332-4,0)&amp;"")</f>
        <v/>
      </c>
      <c r="F332" s="294" t="str">
        <f ca="1">IF(ISERROR($S332),"",OFFSET('Smelter Reference List'!$E$4,$S332-4,0))</f>
        <v/>
      </c>
      <c r="G332" s="294" t="str">
        <f ca="1">IF(C332=$U$4,"Enter smelter details", IF(ISERROR($S332),"",OFFSET('Smelter Reference List'!$F$4,$S332-4,0)))</f>
        <v/>
      </c>
      <c r="H332" s="295" t="str">
        <f ca="1">IF(ISERROR($S332),"",OFFSET('Smelter Reference List'!$G$4,$S332-4,0))</f>
        <v/>
      </c>
      <c r="I332" s="296" t="str">
        <f ca="1">IF(ISERROR($S332),"",OFFSET('Smelter Reference List'!$H$4,$S332-4,0))</f>
        <v/>
      </c>
      <c r="J332" s="296" t="str">
        <f ca="1">IF(ISERROR($S332),"",OFFSET('Smelter Reference List'!$I$4,$S332-4,0))</f>
        <v/>
      </c>
      <c r="K332" s="298"/>
      <c r="L332" s="298"/>
      <c r="M332" s="298"/>
      <c r="N332" s="298"/>
      <c r="O332" s="298"/>
      <c r="P332" s="298"/>
      <c r="Q332" s="299"/>
      <c r="R332" s="227"/>
      <c r="S332" s="228" t="e">
        <f>IF(C332="",NA(),MATCH($B332&amp;$C332,'Smelter Reference List'!$J:$J,0))</f>
        <v>#N/A</v>
      </c>
      <c r="T332" s="229"/>
      <c r="U332" s="229">
        <f t="shared" ca="1" si="10"/>
        <v>0</v>
      </c>
      <c r="V332" s="229"/>
      <c r="W332" s="229"/>
      <c r="Y332" s="223" t="str">
        <f t="shared" si="11"/>
        <v/>
      </c>
    </row>
    <row r="333" spans="1:25" s="223" customFormat="1" ht="20.25">
      <c r="A333" s="293"/>
      <c r="B333" s="294" t="str">
        <f>IF(LEN(A333)=0,"",INDEX('Smelter Reference List'!$A:$A,MATCH($A333,'Smelter Reference List'!$E:$E,0)))</f>
        <v/>
      </c>
      <c r="C333" s="301" t="str">
        <f>IF(LEN(A333)=0,"",INDEX('Smelter Reference List'!$C:$C,MATCH($A333,'Smelter Reference List'!$E:$E,0)))</f>
        <v/>
      </c>
      <c r="D333" s="294" t="str">
        <f ca="1">IF(ISERROR($S333),"",OFFSET('Smelter Reference List'!$C$4,$S333-4,0)&amp;"")</f>
        <v/>
      </c>
      <c r="E333" s="294" t="str">
        <f ca="1">IF(ISERROR($S333),"",OFFSET('Smelter Reference List'!$D$4,$S333-4,0)&amp;"")</f>
        <v/>
      </c>
      <c r="F333" s="294" t="str">
        <f ca="1">IF(ISERROR($S333),"",OFFSET('Smelter Reference List'!$E$4,$S333-4,0))</f>
        <v/>
      </c>
      <c r="G333" s="294" t="str">
        <f ca="1">IF(C333=$U$4,"Enter smelter details", IF(ISERROR($S333),"",OFFSET('Smelter Reference List'!$F$4,$S333-4,0)))</f>
        <v/>
      </c>
      <c r="H333" s="295" t="str">
        <f ca="1">IF(ISERROR($S333),"",OFFSET('Smelter Reference List'!$G$4,$S333-4,0))</f>
        <v/>
      </c>
      <c r="I333" s="296" t="str">
        <f ca="1">IF(ISERROR($S333),"",OFFSET('Smelter Reference List'!$H$4,$S333-4,0))</f>
        <v/>
      </c>
      <c r="J333" s="296" t="str">
        <f ca="1">IF(ISERROR($S333),"",OFFSET('Smelter Reference List'!$I$4,$S333-4,0))</f>
        <v/>
      </c>
      <c r="K333" s="298"/>
      <c r="L333" s="298"/>
      <c r="M333" s="298"/>
      <c r="N333" s="298"/>
      <c r="O333" s="298"/>
      <c r="P333" s="298"/>
      <c r="Q333" s="299"/>
      <c r="R333" s="227"/>
      <c r="S333" s="228" t="e">
        <f>IF(C333="",NA(),MATCH($B333&amp;$C333,'Smelter Reference List'!$J:$J,0))</f>
        <v>#N/A</v>
      </c>
      <c r="T333" s="229"/>
      <c r="U333" s="229">
        <f t="shared" ca="1" si="10"/>
        <v>0</v>
      </c>
      <c r="V333" s="229"/>
      <c r="W333" s="229"/>
      <c r="Y333" s="223" t="str">
        <f t="shared" si="11"/>
        <v/>
      </c>
    </row>
    <row r="334" spans="1:25" s="223" customFormat="1" ht="20.25">
      <c r="A334" s="293"/>
      <c r="B334" s="294" t="str">
        <f>IF(LEN(A334)=0,"",INDEX('Smelter Reference List'!$A:$A,MATCH($A334,'Smelter Reference List'!$E:$E,0)))</f>
        <v/>
      </c>
      <c r="C334" s="301" t="str">
        <f>IF(LEN(A334)=0,"",INDEX('Smelter Reference List'!$C:$C,MATCH($A334,'Smelter Reference List'!$E:$E,0)))</f>
        <v/>
      </c>
      <c r="D334" s="294" t="str">
        <f ca="1">IF(ISERROR($S334),"",OFFSET('Smelter Reference List'!$C$4,$S334-4,0)&amp;"")</f>
        <v/>
      </c>
      <c r="E334" s="294" t="str">
        <f ca="1">IF(ISERROR($S334),"",OFFSET('Smelter Reference List'!$D$4,$S334-4,0)&amp;"")</f>
        <v/>
      </c>
      <c r="F334" s="294" t="str">
        <f ca="1">IF(ISERROR($S334),"",OFFSET('Smelter Reference List'!$E$4,$S334-4,0))</f>
        <v/>
      </c>
      <c r="G334" s="294" t="str">
        <f ca="1">IF(C334=$U$4,"Enter smelter details", IF(ISERROR($S334),"",OFFSET('Smelter Reference List'!$F$4,$S334-4,0)))</f>
        <v/>
      </c>
      <c r="H334" s="295" t="str">
        <f ca="1">IF(ISERROR($S334),"",OFFSET('Smelter Reference List'!$G$4,$S334-4,0))</f>
        <v/>
      </c>
      <c r="I334" s="296" t="str">
        <f ca="1">IF(ISERROR($S334),"",OFFSET('Smelter Reference List'!$H$4,$S334-4,0))</f>
        <v/>
      </c>
      <c r="J334" s="296" t="str">
        <f ca="1">IF(ISERROR($S334),"",OFFSET('Smelter Reference List'!$I$4,$S334-4,0))</f>
        <v/>
      </c>
      <c r="K334" s="298"/>
      <c r="L334" s="298"/>
      <c r="M334" s="298"/>
      <c r="N334" s="298"/>
      <c r="O334" s="298"/>
      <c r="P334" s="298"/>
      <c r="Q334" s="299"/>
      <c r="R334" s="227"/>
      <c r="S334" s="228" t="e">
        <f>IF(C334="",NA(),MATCH($B334&amp;$C334,'Smelter Reference List'!$J:$J,0))</f>
        <v>#N/A</v>
      </c>
      <c r="T334" s="229"/>
      <c r="U334" s="229">
        <f t="shared" ca="1" si="10"/>
        <v>0</v>
      </c>
      <c r="V334" s="229"/>
      <c r="W334" s="229"/>
      <c r="Y334" s="223" t="str">
        <f t="shared" si="11"/>
        <v/>
      </c>
    </row>
    <row r="335" spans="1:25" s="223" customFormat="1" ht="20.25">
      <c r="A335" s="293"/>
      <c r="B335" s="294" t="str">
        <f>IF(LEN(A335)=0,"",INDEX('Smelter Reference List'!$A:$A,MATCH($A335,'Smelter Reference List'!$E:$E,0)))</f>
        <v/>
      </c>
      <c r="C335" s="301" t="str">
        <f>IF(LEN(A335)=0,"",INDEX('Smelter Reference List'!$C:$C,MATCH($A335,'Smelter Reference List'!$E:$E,0)))</f>
        <v/>
      </c>
      <c r="D335" s="294" t="str">
        <f ca="1">IF(ISERROR($S335),"",OFFSET('Smelter Reference List'!$C$4,$S335-4,0)&amp;"")</f>
        <v/>
      </c>
      <c r="E335" s="294" t="str">
        <f ca="1">IF(ISERROR($S335),"",OFFSET('Smelter Reference List'!$D$4,$S335-4,0)&amp;"")</f>
        <v/>
      </c>
      <c r="F335" s="294" t="str">
        <f ca="1">IF(ISERROR($S335),"",OFFSET('Smelter Reference List'!$E$4,$S335-4,0))</f>
        <v/>
      </c>
      <c r="G335" s="294" t="str">
        <f ca="1">IF(C335=$U$4,"Enter smelter details", IF(ISERROR($S335),"",OFFSET('Smelter Reference List'!$F$4,$S335-4,0)))</f>
        <v/>
      </c>
      <c r="H335" s="295" t="str">
        <f ca="1">IF(ISERROR($S335),"",OFFSET('Smelter Reference List'!$G$4,$S335-4,0))</f>
        <v/>
      </c>
      <c r="I335" s="296" t="str">
        <f ca="1">IF(ISERROR($S335),"",OFFSET('Smelter Reference List'!$H$4,$S335-4,0))</f>
        <v/>
      </c>
      <c r="J335" s="296" t="str">
        <f ca="1">IF(ISERROR($S335),"",OFFSET('Smelter Reference List'!$I$4,$S335-4,0))</f>
        <v/>
      </c>
      <c r="K335" s="298"/>
      <c r="L335" s="298"/>
      <c r="M335" s="298"/>
      <c r="N335" s="298"/>
      <c r="O335" s="298"/>
      <c r="P335" s="298"/>
      <c r="Q335" s="299"/>
      <c r="R335" s="227"/>
      <c r="S335" s="228" t="e">
        <f>IF(C335="",NA(),MATCH($B335&amp;$C335,'Smelter Reference List'!$J:$J,0))</f>
        <v>#N/A</v>
      </c>
      <c r="T335" s="229"/>
      <c r="U335" s="229">
        <f t="shared" ca="1" si="10"/>
        <v>0</v>
      </c>
      <c r="V335" s="229"/>
      <c r="W335" s="229"/>
      <c r="Y335" s="223" t="str">
        <f t="shared" si="11"/>
        <v/>
      </c>
    </row>
    <row r="336" spans="1:25" s="223" customFormat="1" ht="20.25">
      <c r="A336" s="293"/>
      <c r="B336" s="294" t="str">
        <f>IF(LEN(A336)=0,"",INDEX('Smelter Reference List'!$A:$A,MATCH($A336,'Smelter Reference List'!$E:$E,0)))</f>
        <v/>
      </c>
      <c r="C336" s="301" t="str">
        <f>IF(LEN(A336)=0,"",INDEX('Smelter Reference List'!$C:$C,MATCH($A336,'Smelter Reference List'!$E:$E,0)))</f>
        <v/>
      </c>
      <c r="D336" s="294" t="str">
        <f ca="1">IF(ISERROR($S336),"",OFFSET('Smelter Reference List'!$C$4,$S336-4,0)&amp;"")</f>
        <v/>
      </c>
      <c r="E336" s="294" t="str">
        <f ca="1">IF(ISERROR($S336),"",OFFSET('Smelter Reference List'!$D$4,$S336-4,0)&amp;"")</f>
        <v/>
      </c>
      <c r="F336" s="294" t="str">
        <f ca="1">IF(ISERROR($S336),"",OFFSET('Smelter Reference List'!$E$4,$S336-4,0))</f>
        <v/>
      </c>
      <c r="G336" s="294" t="str">
        <f ca="1">IF(C336=$U$4,"Enter smelter details", IF(ISERROR($S336),"",OFFSET('Smelter Reference List'!$F$4,$S336-4,0)))</f>
        <v/>
      </c>
      <c r="H336" s="295" t="str">
        <f ca="1">IF(ISERROR($S336),"",OFFSET('Smelter Reference List'!$G$4,$S336-4,0))</f>
        <v/>
      </c>
      <c r="I336" s="296" t="str">
        <f ca="1">IF(ISERROR($S336),"",OFFSET('Smelter Reference List'!$H$4,$S336-4,0))</f>
        <v/>
      </c>
      <c r="J336" s="296" t="str">
        <f ca="1">IF(ISERROR($S336),"",OFFSET('Smelter Reference List'!$I$4,$S336-4,0))</f>
        <v/>
      </c>
      <c r="K336" s="298"/>
      <c r="L336" s="298"/>
      <c r="M336" s="298"/>
      <c r="N336" s="298"/>
      <c r="O336" s="298"/>
      <c r="P336" s="298"/>
      <c r="Q336" s="299"/>
      <c r="R336" s="227"/>
      <c r="S336" s="228" t="e">
        <f>IF(C336="",NA(),MATCH($B336&amp;$C336,'Smelter Reference List'!$J:$J,0))</f>
        <v>#N/A</v>
      </c>
      <c r="T336" s="229"/>
      <c r="U336" s="229">
        <f t="shared" ca="1" si="10"/>
        <v>0</v>
      </c>
      <c r="V336" s="229"/>
      <c r="W336" s="229"/>
      <c r="Y336" s="223" t="str">
        <f t="shared" si="11"/>
        <v/>
      </c>
    </row>
    <row r="337" spans="1:25" s="223" customFormat="1" ht="20.25">
      <c r="A337" s="293"/>
      <c r="B337" s="294" t="str">
        <f>IF(LEN(A337)=0,"",INDEX('Smelter Reference List'!$A:$A,MATCH($A337,'Smelter Reference List'!$E:$E,0)))</f>
        <v/>
      </c>
      <c r="C337" s="301" t="str">
        <f>IF(LEN(A337)=0,"",INDEX('Smelter Reference List'!$C:$C,MATCH($A337,'Smelter Reference List'!$E:$E,0)))</f>
        <v/>
      </c>
      <c r="D337" s="294" t="str">
        <f ca="1">IF(ISERROR($S337),"",OFFSET('Smelter Reference List'!$C$4,$S337-4,0)&amp;"")</f>
        <v/>
      </c>
      <c r="E337" s="294" t="str">
        <f ca="1">IF(ISERROR($S337),"",OFFSET('Smelter Reference List'!$D$4,$S337-4,0)&amp;"")</f>
        <v/>
      </c>
      <c r="F337" s="294" t="str">
        <f ca="1">IF(ISERROR($S337),"",OFFSET('Smelter Reference List'!$E$4,$S337-4,0))</f>
        <v/>
      </c>
      <c r="G337" s="294" t="str">
        <f ca="1">IF(C337=$U$4,"Enter smelter details", IF(ISERROR($S337),"",OFFSET('Smelter Reference List'!$F$4,$S337-4,0)))</f>
        <v/>
      </c>
      <c r="H337" s="295" t="str">
        <f ca="1">IF(ISERROR($S337),"",OFFSET('Smelter Reference List'!$G$4,$S337-4,0))</f>
        <v/>
      </c>
      <c r="I337" s="296" t="str">
        <f ca="1">IF(ISERROR($S337),"",OFFSET('Smelter Reference List'!$H$4,$S337-4,0))</f>
        <v/>
      </c>
      <c r="J337" s="296" t="str">
        <f ca="1">IF(ISERROR($S337),"",OFFSET('Smelter Reference List'!$I$4,$S337-4,0))</f>
        <v/>
      </c>
      <c r="K337" s="298"/>
      <c r="L337" s="298"/>
      <c r="M337" s="298"/>
      <c r="N337" s="298"/>
      <c r="O337" s="298"/>
      <c r="P337" s="298"/>
      <c r="Q337" s="299"/>
      <c r="R337" s="227"/>
      <c r="S337" s="228" t="e">
        <f>IF(C337="",NA(),MATCH($B337&amp;$C337,'Smelter Reference List'!$J:$J,0))</f>
        <v>#N/A</v>
      </c>
      <c r="T337" s="229"/>
      <c r="U337" s="229">
        <f t="shared" ca="1" si="10"/>
        <v>0</v>
      </c>
      <c r="V337" s="229"/>
      <c r="W337" s="229"/>
      <c r="Y337" s="223" t="str">
        <f t="shared" si="11"/>
        <v/>
      </c>
    </row>
    <row r="338" spans="1:25" s="223" customFormat="1" ht="20.25">
      <c r="A338" s="293"/>
      <c r="B338" s="294" t="str">
        <f>IF(LEN(A338)=0,"",INDEX('Smelter Reference List'!$A:$A,MATCH($A338,'Smelter Reference List'!$E:$E,0)))</f>
        <v/>
      </c>
      <c r="C338" s="301" t="str">
        <f>IF(LEN(A338)=0,"",INDEX('Smelter Reference List'!$C:$C,MATCH($A338,'Smelter Reference List'!$E:$E,0)))</f>
        <v/>
      </c>
      <c r="D338" s="294" t="str">
        <f ca="1">IF(ISERROR($S338),"",OFFSET('Smelter Reference List'!$C$4,$S338-4,0)&amp;"")</f>
        <v/>
      </c>
      <c r="E338" s="294" t="str">
        <f ca="1">IF(ISERROR($S338),"",OFFSET('Smelter Reference List'!$D$4,$S338-4,0)&amp;"")</f>
        <v/>
      </c>
      <c r="F338" s="294" t="str">
        <f ca="1">IF(ISERROR($S338),"",OFFSET('Smelter Reference List'!$E$4,$S338-4,0))</f>
        <v/>
      </c>
      <c r="G338" s="294" t="str">
        <f ca="1">IF(C338=$U$4,"Enter smelter details", IF(ISERROR($S338),"",OFFSET('Smelter Reference List'!$F$4,$S338-4,0)))</f>
        <v/>
      </c>
      <c r="H338" s="295" t="str">
        <f ca="1">IF(ISERROR($S338),"",OFFSET('Smelter Reference List'!$G$4,$S338-4,0))</f>
        <v/>
      </c>
      <c r="I338" s="296" t="str">
        <f ca="1">IF(ISERROR($S338),"",OFFSET('Smelter Reference List'!$H$4,$S338-4,0))</f>
        <v/>
      </c>
      <c r="J338" s="296" t="str">
        <f ca="1">IF(ISERROR($S338),"",OFFSET('Smelter Reference List'!$I$4,$S338-4,0))</f>
        <v/>
      </c>
      <c r="K338" s="298"/>
      <c r="L338" s="298"/>
      <c r="M338" s="298"/>
      <c r="N338" s="298"/>
      <c r="O338" s="298"/>
      <c r="P338" s="298"/>
      <c r="Q338" s="299"/>
      <c r="R338" s="227"/>
      <c r="S338" s="228" t="e">
        <f>IF(C338="",NA(),MATCH($B338&amp;$C338,'Smelter Reference List'!$J:$J,0))</f>
        <v>#N/A</v>
      </c>
      <c r="T338" s="229"/>
      <c r="U338" s="229">
        <f t="shared" ca="1" si="10"/>
        <v>0</v>
      </c>
      <c r="V338" s="229"/>
      <c r="W338" s="229"/>
      <c r="Y338" s="223" t="str">
        <f t="shared" si="11"/>
        <v/>
      </c>
    </row>
    <row r="339" spans="1:25" s="223" customFormat="1" ht="20.25">
      <c r="A339" s="293"/>
      <c r="B339" s="294" t="str">
        <f>IF(LEN(A339)=0,"",INDEX('Smelter Reference List'!$A:$A,MATCH($A339,'Smelter Reference List'!$E:$E,0)))</f>
        <v/>
      </c>
      <c r="C339" s="301" t="str">
        <f>IF(LEN(A339)=0,"",INDEX('Smelter Reference List'!$C:$C,MATCH($A339,'Smelter Reference List'!$E:$E,0)))</f>
        <v/>
      </c>
      <c r="D339" s="294" t="str">
        <f ca="1">IF(ISERROR($S339),"",OFFSET('Smelter Reference List'!$C$4,$S339-4,0)&amp;"")</f>
        <v/>
      </c>
      <c r="E339" s="294" t="str">
        <f ca="1">IF(ISERROR($S339),"",OFFSET('Smelter Reference List'!$D$4,$S339-4,0)&amp;"")</f>
        <v/>
      </c>
      <c r="F339" s="294" t="str">
        <f ca="1">IF(ISERROR($S339),"",OFFSET('Smelter Reference List'!$E$4,$S339-4,0))</f>
        <v/>
      </c>
      <c r="G339" s="294" t="str">
        <f ca="1">IF(C339=$U$4,"Enter smelter details", IF(ISERROR($S339),"",OFFSET('Smelter Reference List'!$F$4,$S339-4,0)))</f>
        <v/>
      </c>
      <c r="H339" s="295" t="str">
        <f ca="1">IF(ISERROR($S339),"",OFFSET('Smelter Reference List'!$G$4,$S339-4,0))</f>
        <v/>
      </c>
      <c r="I339" s="296" t="str">
        <f ca="1">IF(ISERROR($S339),"",OFFSET('Smelter Reference List'!$H$4,$S339-4,0))</f>
        <v/>
      </c>
      <c r="J339" s="296" t="str">
        <f ca="1">IF(ISERROR($S339),"",OFFSET('Smelter Reference List'!$I$4,$S339-4,0))</f>
        <v/>
      </c>
      <c r="K339" s="298"/>
      <c r="L339" s="298"/>
      <c r="M339" s="298"/>
      <c r="N339" s="298"/>
      <c r="O339" s="298"/>
      <c r="P339" s="298"/>
      <c r="Q339" s="299"/>
      <c r="R339" s="227"/>
      <c r="S339" s="228" t="e">
        <f>IF(C339="",NA(),MATCH($B339&amp;$C339,'Smelter Reference List'!$J:$J,0))</f>
        <v>#N/A</v>
      </c>
      <c r="T339" s="229"/>
      <c r="U339" s="229">
        <f t="shared" ca="1" si="10"/>
        <v>0</v>
      </c>
      <c r="V339" s="229"/>
      <c r="W339" s="229"/>
      <c r="Y339" s="223" t="str">
        <f t="shared" si="11"/>
        <v/>
      </c>
    </row>
    <row r="340" spans="1:25" s="223" customFormat="1" ht="20.25">
      <c r="A340" s="293"/>
      <c r="B340" s="294" t="str">
        <f>IF(LEN(A340)=0,"",INDEX('Smelter Reference List'!$A:$A,MATCH($A340,'Smelter Reference List'!$E:$E,0)))</f>
        <v/>
      </c>
      <c r="C340" s="301" t="str">
        <f>IF(LEN(A340)=0,"",INDEX('Smelter Reference List'!$C:$C,MATCH($A340,'Smelter Reference List'!$E:$E,0)))</f>
        <v/>
      </c>
      <c r="D340" s="294" t="str">
        <f ca="1">IF(ISERROR($S340),"",OFFSET('Smelter Reference List'!$C$4,$S340-4,0)&amp;"")</f>
        <v/>
      </c>
      <c r="E340" s="294" t="str">
        <f ca="1">IF(ISERROR($S340),"",OFFSET('Smelter Reference List'!$D$4,$S340-4,0)&amp;"")</f>
        <v/>
      </c>
      <c r="F340" s="294" t="str">
        <f ca="1">IF(ISERROR($S340),"",OFFSET('Smelter Reference List'!$E$4,$S340-4,0))</f>
        <v/>
      </c>
      <c r="G340" s="294" t="str">
        <f ca="1">IF(C340=$U$4,"Enter smelter details", IF(ISERROR($S340),"",OFFSET('Smelter Reference List'!$F$4,$S340-4,0)))</f>
        <v/>
      </c>
      <c r="H340" s="295" t="str">
        <f ca="1">IF(ISERROR($S340),"",OFFSET('Smelter Reference List'!$G$4,$S340-4,0))</f>
        <v/>
      </c>
      <c r="I340" s="296" t="str">
        <f ca="1">IF(ISERROR($S340),"",OFFSET('Smelter Reference List'!$H$4,$S340-4,0))</f>
        <v/>
      </c>
      <c r="J340" s="296" t="str">
        <f ca="1">IF(ISERROR($S340),"",OFFSET('Smelter Reference List'!$I$4,$S340-4,0))</f>
        <v/>
      </c>
      <c r="K340" s="298"/>
      <c r="L340" s="298"/>
      <c r="M340" s="298"/>
      <c r="N340" s="298"/>
      <c r="O340" s="298"/>
      <c r="P340" s="298"/>
      <c r="Q340" s="299"/>
      <c r="R340" s="227"/>
      <c r="S340" s="228" t="e">
        <f>IF(C340="",NA(),MATCH($B340&amp;$C340,'Smelter Reference List'!$J:$J,0))</f>
        <v>#N/A</v>
      </c>
      <c r="T340" s="229"/>
      <c r="U340" s="229">
        <f t="shared" ca="1" si="10"/>
        <v>0</v>
      </c>
      <c r="V340" s="229"/>
      <c r="W340" s="229"/>
      <c r="Y340" s="223" t="str">
        <f t="shared" si="11"/>
        <v/>
      </c>
    </row>
    <row r="341" spans="1:25" s="223" customFormat="1" ht="20.25">
      <c r="A341" s="293"/>
      <c r="B341" s="294" t="str">
        <f>IF(LEN(A341)=0,"",INDEX('Smelter Reference List'!$A:$A,MATCH($A341,'Smelter Reference List'!$E:$E,0)))</f>
        <v/>
      </c>
      <c r="C341" s="301" t="str">
        <f>IF(LEN(A341)=0,"",INDEX('Smelter Reference List'!$C:$C,MATCH($A341,'Smelter Reference List'!$E:$E,0)))</f>
        <v/>
      </c>
      <c r="D341" s="294" t="str">
        <f ca="1">IF(ISERROR($S341),"",OFFSET('Smelter Reference List'!$C$4,$S341-4,0)&amp;"")</f>
        <v/>
      </c>
      <c r="E341" s="294" t="str">
        <f ca="1">IF(ISERROR($S341),"",OFFSET('Smelter Reference List'!$D$4,$S341-4,0)&amp;"")</f>
        <v/>
      </c>
      <c r="F341" s="294" t="str">
        <f ca="1">IF(ISERROR($S341),"",OFFSET('Smelter Reference List'!$E$4,$S341-4,0))</f>
        <v/>
      </c>
      <c r="G341" s="294" t="str">
        <f ca="1">IF(C341=$U$4,"Enter smelter details", IF(ISERROR($S341),"",OFFSET('Smelter Reference List'!$F$4,$S341-4,0)))</f>
        <v/>
      </c>
      <c r="H341" s="295" t="str">
        <f ca="1">IF(ISERROR($S341),"",OFFSET('Smelter Reference List'!$G$4,$S341-4,0))</f>
        <v/>
      </c>
      <c r="I341" s="296" t="str">
        <f ca="1">IF(ISERROR($S341),"",OFFSET('Smelter Reference List'!$H$4,$S341-4,0))</f>
        <v/>
      </c>
      <c r="J341" s="296" t="str">
        <f ca="1">IF(ISERROR($S341),"",OFFSET('Smelter Reference List'!$I$4,$S341-4,0))</f>
        <v/>
      </c>
      <c r="K341" s="298"/>
      <c r="L341" s="298"/>
      <c r="M341" s="298"/>
      <c r="N341" s="298"/>
      <c r="O341" s="298"/>
      <c r="P341" s="298"/>
      <c r="Q341" s="299"/>
      <c r="R341" s="227"/>
      <c r="S341" s="228" t="e">
        <f>IF(C341="",NA(),MATCH($B341&amp;$C341,'Smelter Reference List'!$J:$J,0))</f>
        <v>#N/A</v>
      </c>
      <c r="T341" s="229"/>
      <c r="U341" s="229">
        <f t="shared" ca="1" si="10"/>
        <v>0</v>
      </c>
      <c r="V341" s="229"/>
      <c r="W341" s="229"/>
      <c r="Y341" s="223" t="str">
        <f t="shared" si="11"/>
        <v/>
      </c>
    </row>
    <row r="342" spans="1:25" s="223" customFormat="1" ht="20.25">
      <c r="A342" s="293"/>
      <c r="B342" s="294" t="str">
        <f>IF(LEN(A342)=0,"",INDEX('Smelter Reference List'!$A:$A,MATCH($A342,'Smelter Reference List'!$E:$E,0)))</f>
        <v/>
      </c>
      <c r="C342" s="301" t="str">
        <f>IF(LEN(A342)=0,"",INDEX('Smelter Reference List'!$C:$C,MATCH($A342,'Smelter Reference List'!$E:$E,0)))</f>
        <v/>
      </c>
      <c r="D342" s="294" t="str">
        <f ca="1">IF(ISERROR($S342),"",OFFSET('Smelter Reference List'!$C$4,$S342-4,0)&amp;"")</f>
        <v/>
      </c>
      <c r="E342" s="294" t="str">
        <f ca="1">IF(ISERROR($S342),"",OFFSET('Smelter Reference List'!$D$4,$S342-4,0)&amp;"")</f>
        <v/>
      </c>
      <c r="F342" s="294" t="str">
        <f ca="1">IF(ISERROR($S342),"",OFFSET('Smelter Reference List'!$E$4,$S342-4,0))</f>
        <v/>
      </c>
      <c r="G342" s="294" t="str">
        <f ca="1">IF(C342=$U$4,"Enter smelter details", IF(ISERROR($S342),"",OFFSET('Smelter Reference List'!$F$4,$S342-4,0)))</f>
        <v/>
      </c>
      <c r="H342" s="295" t="str">
        <f ca="1">IF(ISERROR($S342),"",OFFSET('Smelter Reference List'!$G$4,$S342-4,0))</f>
        <v/>
      </c>
      <c r="I342" s="296" t="str">
        <f ca="1">IF(ISERROR($S342),"",OFFSET('Smelter Reference List'!$H$4,$S342-4,0))</f>
        <v/>
      </c>
      <c r="J342" s="296" t="str">
        <f ca="1">IF(ISERROR($S342),"",OFFSET('Smelter Reference List'!$I$4,$S342-4,0))</f>
        <v/>
      </c>
      <c r="K342" s="298"/>
      <c r="L342" s="298"/>
      <c r="M342" s="298"/>
      <c r="N342" s="298"/>
      <c r="O342" s="298"/>
      <c r="P342" s="298"/>
      <c r="Q342" s="299"/>
      <c r="R342" s="227"/>
      <c r="S342" s="228" t="e">
        <f>IF(C342="",NA(),MATCH($B342&amp;$C342,'Smelter Reference List'!$J:$J,0))</f>
        <v>#N/A</v>
      </c>
      <c r="T342" s="229"/>
      <c r="U342" s="229">
        <f t="shared" ca="1" si="10"/>
        <v>0</v>
      </c>
      <c r="V342" s="229"/>
      <c r="W342" s="229"/>
      <c r="Y342" s="223" t="str">
        <f t="shared" si="11"/>
        <v/>
      </c>
    </row>
    <row r="343" spans="1:25" s="223" customFormat="1" ht="20.25">
      <c r="A343" s="293"/>
      <c r="B343" s="294" t="str">
        <f>IF(LEN(A343)=0,"",INDEX('Smelter Reference List'!$A:$A,MATCH($A343,'Smelter Reference List'!$E:$E,0)))</f>
        <v/>
      </c>
      <c r="C343" s="301" t="str">
        <f>IF(LEN(A343)=0,"",INDEX('Smelter Reference List'!$C:$C,MATCH($A343,'Smelter Reference List'!$E:$E,0)))</f>
        <v/>
      </c>
      <c r="D343" s="294" t="str">
        <f ca="1">IF(ISERROR($S343),"",OFFSET('Smelter Reference List'!$C$4,$S343-4,0)&amp;"")</f>
        <v/>
      </c>
      <c r="E343" s="294" t="str">
        <f ca="1">IF(ISERROR($S343),"",OFFSET('Smelter Reference List'!$D$4,$S343-4,0)&amp;"")</f>
        <v/>
      </c>
      <c r="F343" s="294" t="str">
        <f ca="1">IF(ISERROR($S343),"",OFFSET('Smelter Reference List'!$E$4,$S343-4,0))</f>
        <v/>
      </c>
      <c r="G343" s="294" t="str">
        <f ca="1">IF(C343=$U$4,"Enter smelter details", IF(ISERROR($S343),"",OFFSET('Smelter Reference List'!$F$4,$S343-4,0)))</f>
        <v/>
      </c>
      <c r="H343" s="295" t="str">
        <f ca="1">IF(ISERROR($S343),"",OFFSET('Smelter Reference List'!$G$4,$S343-4,0))</f>
        <v/>
      </c>
      <c r="I343" s="296" t="str">
        <f ca="1">IF(ISERROR($S343),"",OFFSET('Smelter Reference List'!$H$4,$S343-4,0))</f>
        <v/>
      </c>
      <c r="J343" s="296" t="str">
        <f ca="1">IF(ISERROR($S343),"",OFFSET('Smelter Reference List'!$I$4,$S343-4,0))</f>
        <v/>
      </c>
      <c r="K343" s="298"/>
      <c r="L343" s="298"/>
      <c r="M343" s="298"/>
      <c r="N343" s="298"/>
      <c r="O343" s="298"/>
      <c r="P343" s="298"/>
      <c r="Q343" s="299"/>
      <c r="R343" s="227"/>
      <c r="S343" s="228" t="e">
        <f>IF(C343="",NA(),MATCH($B343&amp;$C343,'Smelter Reference List'!$J:$J,0))</f>
        <v>#N/A</v>
      </c>
      <c r="T343" s="229"/>
      <c r="U343" s="229">
        <f t="shared" ca="1" si="10"/>
        <v>0</v>
      </c>
      <c r="V343" s="229"/>
      <c r="W343" s="229"/>
      <c r="Y343" s="223" t="str">
        <f t="shared" si="11"/>
        <v/>
      </c>
    </row>
    <row r="344" spans="1:25" s="223" customFormat="1" ht="20.25">
      <c r="A344" s="293"/>
      <c r="B344" s="294" t="str">
        <f>IF(LEN(A344)=0,"",INDEX('Smelter Reference List'!$A:$A,MATCH($A344,'Smelter Reference List'!$E:$E,0)))</f>
        <v/>
      </c>
      <c r="C344" s="301" t="str">
        <f>IF(LEN(A344)=0,"",INDEX('Smelter Reference List'!$C:$C,MATCH($A344,'Smelter Reference List'!$E:$E,0)))</f>
        <v/>
      </c>
      <c r="D344" s="294" t="str">
        <f ca="1">IF(ISERROR($S344),"",OFFSET('Smelter Reference List'!$C$4,$S344-4,0)&amp;"")</f>
        <v/>
      </c>
      <c r="E344" s="294" t="str">
        <f ca="1">IF(ISERROR($S344),"",OFFSET('Smelter Reference List'!$D$4,$S344-4,0)&amp;"")</f>
        <v/>
      </c>
      <c r="F344" s="294" t="str">
        <f ca="1">IF(ISERROR($S344),"",OFFSET('Smelter Reference List'!$E$4,$S344-4,0))</f>
        <v/>
      </c>
      <c r="G344" s="294" t="str">
        <f ca="1">IF(C344=$U$4,"Enter smelter details", IF(ISERROR($S344),"",OFFSET('Smelter Reference List'!$F$4,$S344-4,0)))</f>
        <v/>
      </c>
      <c r="H344" s="295" t="str">
        <f ca="1">IF(ISERROR($S344),"",OFFSET('Smelter Reference List'!$G$4,$S344-4,0))</f>
        <v/>
      </c>
      <c r="I344" s="296" t="str">
        <f ca="1">IF(ISERROR($S344),"",OFFSET('Smelter Reference List'!$H$4,$S344-4,0))</f>
        <v/>
      </c>
      <c r="J344" s="296" t="str">
        <f ca="1">IF(ISERROR($S344),"",OFFSET('Smelter Reference List'!$I$4,$S344-4,0))</f>
        <v/>
      </c>
      <c r="K344" s="298"/>
      <c r="L344" s="298"/>
      <c r="M344" s="298"/>
      <c r="N344" s="298"/>
      <c r="O344" s="298"/>
      <c r="P344" s="298"/>
      <c r="Q344" s="299"/>
      <c r="R344" s="227"/>
      <c r="S344" s="228" t="e">
        <f>IF(C344="",NA(),MATCH($B344&amp;$C344,'Smelter Reference List'!$J:$J,0))</f>
        <v>#N/A</v>
      </c>
      <c r="T344" s="229"/>
      <c r="U344" s="229">
        <f t="shared" ca="1" si="10"/>
        <v>0</v>
      </c>
      <c r="V344" s="229"/>
      <c r="W344" s="229"/>
      <c r="Y344" s="223" t="str">
        <f t="shared" si="11"/>
        <v/>
      </c>
    </row>
    <row r="345" spans="1:25" s="223" customFormat="1" ht="20.25">
      <c r="A345" s="293"/>
      <c r="B345" s="294" t="str">
        <f>IF(LEN(A345)=0,"",INDEX('Smelter Reference List'!$A:$A,MATCH($A345,'Smelter Reference List'!$E:$E,0)))</f>
        <v/>
      </c>
      <c r="C345" s="301" t="str">
        <f>IF(LEN(A345)=0,"",INDEX('Smelter Reference List'!$C:$C,MATCH($A345,'Smelter Reference List'!$E:$E,0)))</f>
        <v/>
      </c>
      <c r="D345" s="294" t="str">
        <f ca="1">IF(ISERROR($S345),"",OFFSET('Smelter Reference List'!$C$4,$S345-4,0)&amp;"")</f>
        <v/>
      </c>
      <c r="E345" s="294" t="str">
        <f ca="1">IF(ISERROR($S345),"",OFFSET('Smelter Reference List'!$D$4,$S345-4,0)&amp;"")</f>
        <v/>
      </c>
      <c r="F345" s="294" t="str">
        <f ca="1">IF(ISERROR($S345),"",OFFSET('Smelter Reference List'!$E$4,$S345-4,0))</f>
        <v/>
      </c>
      <c r="G345" s="294" t="str">
        <f ca="1">IF(C345=$U$4,"Enter smelter details", IF(ISERROR($S345),"",OFFSET('Smelter Reference List'!$F$4,$S345-4,0)))</f>
        <v/>
      </c>
      <c r="H345" s="295" t="str">
        <f ca="1">IF(ISERROR($S345),"",OFFSET('Smelter Reference List'!$G$4,$S345-4,0))</f>
        <v/>
      </c>
      <c r="I345" s="296" t="str">
        <f ca="1">IF(ISERROR($S345),"",OFFSET('Smelter Reference List'!$H$4,$S345-4,0))</f>
        <v/>
      </c>
      <c r="J345" s="296" t="str">
        <f ca="1">IF(ISERROR($S345),"",OFFSET('Smelter Reference List'!$I$4,$S345-4,0))</f>
        <v/>
      </c>
      <c r="K345" s="298"/>
      <c r="L345" s="298"/>
      <c r="M345" s="298"/>
      <c r="N345" s="298"/>
      <c r="O345" s="298"/>
      <c r="P345" s="298"/>
      <c r="Q345" s="299"/>
      <c r="R345" s="227"/>
      <c r="S345" s="228" t="e">
        <f>IF(C345="",NA(),MATCH($B345&amp;$C345,'Smelter Reference List'!$J:$J,0))</f>
        <v>#N/A</v>
      </c>
      <c r="T345" s="229"/>
      <c r="U345" s="229">
        <f t="shared" ca="1" si="10"/>
        <v>0</v>
      </c>
      <c r="V345" s="229"/>
      <c r="W345" s="229"/>
      <c r="Y345" s="223" t="str">
        <f t="shared" si="11"/>
        <v/>
      </c>
    </row>
    <row r="346" spans="1:25" s="223" customFormat="1" ht="20.25">
      <c r="A346" s="293"/>
      <c r="B346" s="294" t="str">
        <f>IF(LEN(A346)=0,"",INDEX('Smelter Reference List'!$A:$A,MATCH($A346,'Smelter Reference List'!$E:$E,0)))</f>
        <v/>
      </c>
      <c r="C346" s="301" t="str">
        <f>IF(LEN(A346)=0,"",INDEX('Smelter Reference List'!$C:$C,MATCH($A346,'Smelter Reference List'!$E:$E,0)))</f>
        <v/>
      </c>
      <c r="D346" s="294" t="str">
        <f ca="1">IF(ISERROR($S346),"",OFFSET('Smelter Reference List'!$C$4,$S346-4,0)&amp;"")</f>
        <v/>
      </c>
      <c r="E346" s="294" t="str">
        <f ca="1">IF(ISERROR($S346),"",OFFSET('Smelter Reference List'!$D$4,$S346-4,0)&amp;"")</f>
        <v/>
      </c>
      <c r="F346" s="294" t="str">
        <f ca="1">IF(ISERROR($S346),"",OFFSET('Smelter Reference List'!$E$4,$S346-4,0))</f>
        <v/>
      </c>
      <c r="G346" s="294" t="str">
        <f ca="1">IF(C346=$U$4,"Enter smelter details", IF(ISERROR($S346),"",OFFSET('Smelter Reference List'!$F$4,$S346-4,0)))</f>
        <v/>
      </c>
      <c r="H346" s="295" t="str">
        <f ca="1">IF(ISERROR($S346),"",OFFSET('Smelter Reference List'!$G$4,$S346-4,0))</f>
        <v/>
      </c>
      <c r="I346" s="296" t="str">
        <f ca="1">IF(ISERROR($S346),"",OFFSET('Smelter Reference List'!$H$4,$S346-4,0))</f>
        <v/>
      </c>
      <c r="J346" s="296" t="str">
        <f ca="1">IF(ISERROR($S346),"",OFFSET('Smelter Reference List'!$I$4,$S346-4,0))</f>
        <v/>
      </c>
      <c r="K346" s="298"/>
      <c r="L346" s="298"/>
      <c r="M346" s="298"/>
      <c r="N346" s="298"/>
      <c r="O346" s="298"/>
      <c r="P346" s="298"/>
      <c r="Q346" s="299"/>
      <c r="R346" s="227"/>
      <c r="S346" s="228" t="e">
        <f>IF(C346="",NA(),MATCH($B346&amp;$C346,'Smelter Reference List'!$J:$J,0))</f>
        <v>#N/A</v>
      </c>
      <c r="T346" s="229"/>
      <c r="U346" s="229">
        <f t="shared" ca="1" si="10"/>
        <v>0</v>
      </c>
      <c r="V346" s="229"/>
      <c r="W346" s="229"/>
      <c r="Y346" s="223" t="str">
        <f t="shared" si="11"/>
        <v/>
      </c>
    </row>
    <row r="347" spans="1:25" s="223" customFormat="1" ht="20.25">
      <c r="A347" s="293"/>
      <c r="B347" s="294" t="str">
        <f>IF(LEN(A347)=0,"",INDEX('Smelter Reference List'!$A:$A,MATCH($A347,'Smelter Reference List'!$E:$E,0)))</f>
        <v/>
      </c>
      <c r="C347" s="301" t="str">
        <f>IF(LEN(A347)=0,"",INDEX('Smelter Reference List'!$C:$C,MATCH($A347,'Smelter Reference List'!$E:$E,0)))</f>
        <v/>
      </c>
      <c r="D347" s="294" t="str">
        <f ca="1">IF(ISERROR($S347),"",OFFSET('Smelter Reference List'!$C$4,$S347-4,0)&amp;"")</f>
        <v/>
      </c>
      <c r="E347" s="294" t="str">
        <f ca="1">IF(ISERROR($S347),"",OFFSET('Smelter Reference List'!$D$4,$S347-4,0)&amp;"")</f>
        <v/>
      </c>
      <c r="F347" s="294" t="str">
        <f ca="1">IF(ISERROR($S347),"",OFFSET('Smelter Reference List'!$E$4,$S347-4,0))</f>
        <v/>
      </c>
      <c r="G347" s="294" t="str">
        <f ca="1">IF(C347=$U$4,"Enter smelter details", IF(ISERROR($S347),"",OFFSET('Smelter Reference List'!$F$4,$S347-4,0)))</f>
        <v/>
      </c>
      <c r="H347" s="295" t="str">
        <f ca="1">IF(ISERROR($S347),"",OFFSET('Smelter Reference List'!$G$4,$S347-4,0))</f>
        <v/>
      </c>
      <c r="I347" s="296" t="str">
        <f ca="1">IF(ISERROR($S347),"",OFFSET('Smelter Reference List'!$H$4,$S347-4,0))</f>
        <v/>
      </c>
      <c r="J347" s="296" t="str">
        <f ca="1">IF(ISERROR($S347),"",OFFSET('Smelter Reference List'!$I$4,$S347-4,0))</f>
        <v/>
      </c>
      <c r="K347" s="298"/>
      <c r="L347" s="298"/>
      <c r="M347" s="298"/>
      <c r="N347" s="298"/>
      <c r="O347" s="298"/>
      <c r="P347" s="298"/>
      <c r="Q347" s="299"/>
      <c r="R347" s="227"/>
      <c r="S347" s="228" t="e">
        <f>IF(C347="",NA(),MATCH($B347&amp;$C347,'Smelter Reference List'!$J:$J,0))</f>
        <v>#N/A</v>
      </c>
      <c r="T347" s="229"/>
      <c r="U347" s="229">
        <f t="shared" ca="1" si="10"/>
        <v>0</v>
      </c>
      <c r="V347" s="229"/>
      <c r="W347" s="229"/>
      <c r="Y347" s="223" t="str">
        <f t="shared" si="11"/>
        <v/>
      </c>
    </row>
    <row r="348" spans="1:25" s="223" customFormat="1" ht="20.25">
      <c r="A348" s="293"/>
      <c r="B348" s="294" t="str">
        <f>IF(LEN(A348)=0,"",INDEX('Smelter Reference List'!$A:$A,MATCH($A348,'Smelter Reference List'!$E:$E,0)))</f>
        <v/>
      </c>
      <c r="C348" s="301" t="str">
        <f>IF(LEN(A348)=0,"",INDEX('Smelter Reference List'!$C:$C,MATCH($A348,'Smelter Reference List'!$E:$E,0)))</f>
        <v/>
      </c>
      <c r="D348" s="294" t="str">
        <f ca="1">IF(ISERROR($S348),"",OFFSET('Smelter Reference List'!$C$4,$S348-4,0)&amp;"")</f>
        <v/>
      </c>
      <c r="E348" s="294" t="str">
        <f ca="1">IF(ISERROR($S348),"",OFFSET('Smelter Reference List'!$D$4,$S348-4,0)&amp;"")</f>
        <v/>
      </c>
      <c r="F348" s="294" t="str">
        <f ca="1">IF(ISERROR($S348),"",OFFSET('Smelter Reference List'!$E$4,$S348-4,0))</f>
        <v/>
      </c>
      <c r="G348" s="294" t="str">
        <f ca="1">IF(C348=$U$4,"Enter smelter details", IF(ISERROR($S348),"",OFFSET('Smelter Reference List'!$F$4,$S348-4,0)))</f>
        <v/>
      </c>
      <c r="H348" s="295" t="str">
        <f ca="1">IF(ISERROR($S348),"",OFFSET('Smelter Reference List'!$G$4,$S348-4,0))</f>
        <v/>
      </c>
      <c r="I348" s="296" t="str">
        <f ca="1">IF(ISERROR($S348),"",OFFSET('Smelter Reference List'!$H$4,$S348-4,0))</f>
        <v/>
      </c>
      <c r="J348" s="296" t="str">
        <f ca="1">IF(ISERROR($S348),"",OFFSET('Smelter Reference List'!$I$4,$S348-4,0))</f>
        <v/>
      </c>
      <c r="K348" s="298"/>
      <c r="L348" s="298"/>
      <c r="M348" s="298"/>
      <c r="N348" s="298"/>
      <c r="O348" s="298"/>
      <c r="P348" s="298"/>
      <c r="Q348" s="299"/>
      <c r="R348" s="227"/>
      <c r="S348" s="228" t="e">
        <f>IF(C348="",NA(),MATCH($B348&amp;$C348,'Smelter Reference List'!$J:$J,0))</f>
        <v>#N/A</v>
      </c>
      <c r="T348" s="229"/>
      <c r="U348" s="229">
        <f t="shared" ca="1" si="10"/>
        <v>0</v>
      </c>
      <c r="V348" s="229"/>
      <c r="W348" s="229"/>
      <c r="Y348" s="223" t="str">
        <f t="shared" si="11"/>
        <v/>
      </c>
    </row>
    <row r="349" spans="1:25" s="223" customFormat="1" ht="20.25">
      <c r="A349" s="293"/>
      <c r="B349" s="294" t="str">
        <f>IF(LEN(A349)=0,"",INDEX('Smelter Reference List'!$A:$A,MATCH($A349,'Smelter Reference List'!$E:$E,0)))</f>
        <v/>
      </c>
      <c r="C349" s="301" t="str">
        <f>IF(LEN(A349)=0,"",INDEX('Smelter Reference List'!$C:$C,MATCH($A349,'Smelter Reference List'!$E:$E,0)))</f>
        <v/>
      </c>
      <c r="D349" s="294" t="str">
        <f ca="1">IF(ISERROR($S349),"",OFFSET('Smelter Reference List'!$C$4,$S349-4,0)&amp;"")</f>
        <v/>
      </c>
      <c r="E349" s="294" t="str">
        <f ca="1">IF(ISERROR($S349),"",OFFSET('Smelter Reference List'!$D$4,$S349-4,0)&amp;"")</f>
        <v/>
      </c>
      <c r="F349" s="294" t="str">
        <f ca="1">IF(ISERROR($S349),"",OFFSET('Smelter Reference List'!$E$4,$S349-4,0))</f>
        <v/>
      </c>
      <c r="G349" s="294" t="str">
        <f ca="1">IF(C349=$U$4,"Enter smelter details", IF(ISERROR($S349),"",OFFSET('Smelter Reference List'!$F$4,$S349-4,0)))</f>
        <v/>
      </c>
      <c r="H349" s="295" t="str">
        <f ca="1">IF(ISERROR($S349),"",OFFSET('Smelter Reference List'!$G$4,$S349-4,0))</f>
        <v/>
      </c>
      <c r="I349" s="296" t="str">
        <f ca="1">IF(ISERROR($S349),"",OFFSET('Smelter Reference List'!$H$4,$S349-4,0))</f>
        <v/>
      </c>
      <c r="J349" s="296" t="str">
        <f ca="1">IF(ISERROR($S349),"",OFFSET('Smelter Reference List'!$I$4,$S349-4,0))</f>
        <v/>
      </c>
      <c r="K349" s="298"/>
      <c r="L349" s="298"/>
      <c r="M349" s="298"/>
      <c r="N349" s="298"/>
      <c r="O349" s="298"/>
      <c r="P349" s="298"/>
      <c r="Q349" s="299"/>
      <c r="R349" s="227"/>
      <c r="S349" s="228" t="e">
        <f>IF(C349="",NA(),MATCH($B349&amp;$C349,'Smelter Reference List'!$J:$J,0))</f>
        <v>#N/A</v>
      </c>
      <c r="T349" s="229"/>
      <c r="U349" s="229">
        <f t="shared" ca="1" si="10"/>
        <v>0</v>
      </c>
      <c r="V349" s="229"/>
      <c r="W349" s="229"/>
      <c r="Y349" s="223" t="str">
        <f t="shared" si="11"/>
        <v/>
      </c>
    </row>
    <row r="350" spans="1:25" s="223" customFormat="1" ht="20.25">
      <c r="A350" s="293"/>
      <c r="B350" s="294" t="str">
        <f>IF(LEN(A350)=0,"",INDEX('Smelter Reference List'!$A:$A,MATCH($A350,'Smelter Reference List'!$E:$E,0)))</f>
        <v/>
      </c>
      <c r="C350" s="301" t="str">
        <f>IF(LEN(A350)=0,"",INDEX('Smelter Reference List'!$C:$C,MATCH($A350,'Smelter Reference List'!$E:$E,0)))</f>
        <v/>
      </c>
      <c r="D350" s="294" t="str">
        <f ca="1">IF(ISERROR($S350),"",OFFSET('Smelter Reference List'!$C$4,$S350-4,0)&amp;"")</f>
        <v/>
      </c>
      <c r="E350" s="294" t="str">
        <f ca="1">IF(ISERROR($S350),"",OFFSET('Smelter Reference List'!$D$4,$S350-4,0)&amp;"")</f>
        <v/>
      </c>
      <c r="F350" s="294" t="str">
        <f ca="1">IF(ISERROR($S350),"",OFFSET('Smelter Reference List'!$E$4,$S350-4,0))</f>
        <v/>
      </c>
      <c r="G350" s="294" t="str">
        <f ca="1">IF(C350=$U$4,"Enter smelter details", IF(ISERROR($S350),"",OFFSET('Smelter Reference List'!$F$4,$S350-4,0)))</f>
        <v/>
      </c>
      <c r="H350" s="295" t="str">
        <f ca="1">IF(ISERROR($S350),"",OFFSET('Smelter Reference List'!$G$4,$S350-4,0))</f>
        <v/>
      </c>
      <c r="I350" s="296" t="str">
        <f ca="1">IF(ISERROR($S350),"",OFFSET('Smelter Reference List'!$H$4,$S350-4,0))</f>
        <v/>
      </c>
      <c r="J350" s="296" t="str">
        <f ca="1">IF(ISERROR($S350),"",OFFSET('Smelter Reference List'!$I$4,$S350-4,0))</f>
        <v/>
      </c>
      <c r="K350" s="298"/>
      <c r="L350" s="298"/>
      <c r="M350" s="298"/>
      <c r="N350" s="298"/>
      <c r="O350" s="298"/>
      <c r="P350" s="298"/>
      <c r="Q350" s="299"/>
      <c r="R350" s="227"/>
      <c r="S350" s="228" t="e">
        <f>IF(C350="",NA(),MATCH($B350&amp;$C350,'Smelter Reference List'!$J:$J,0))</f>
        <v>#N/A</v>
      </c>
      <c r="T350" s="229"/>
      <c r="U350" s="229">
        <f t="shared" ca="1" si="10"/>
        <v>0</v>
      </c>
      <c r="V350" s="229"/>
      <c r="W350" s="229"/>
      <c r="Y350" s="223" t="str">
        <f t="shared" si="11"/>
        <v/>
      </c>
    </row>
    <row r="351" spans="1:25" s="223" customFormat="1" ht="20.25">
      <c r="A351" s="293"/>
      <c r="B351" s="294" t="str">
        <f>IF(LEN(A351)=0,"",INDEX('Smelter Reference List'!$A:$A,MATCH($A351,'Smelter Reference List'!$E:$E,0)))</f>
        <v/>
      </c>
      <c r="C351" s="301" t="str">
        <f>IF(LEN(A351)=0,"",INDEX('Smelter Reference List'!$C:$C,MATCH($A351,'Smelter Reference List'!$E:$E,0)))</f>
        <v/>
      </c>
      <c r="D351" s="294" t="str">
        <f ca="1">IF(ISERROR($S351),"",OFFSET('Smelter Reference List'!$C$4,$S351-4,0)&amp;"")</f>
        <v/>
      </c>
      <c r="E351" s="294" t="str">
        <f ca="1">IF(ISERROR($S351),"",OFFSET('Smelter Reference List'!$D$4,$S351-4,0)&amp;"")</f>
        <v/>
      </c>
      <c r="F351" s="294" t="str">
        <f ca="1">IF(ISERROR($S351),"",OFFSET('Smelter Reference List'!$E$4,$S351-4,0))</f>
        <v/>
      </c>
      <c r="G351" s="294" t="str">
        <f ca="1">IF(C351=$U$4,"Enter smelter details", IF(ISERROR($S351),"",OFFSET('Smelter Reference List'!$F$4,$S351-4,0)))</f>
        <v/>
      </c>
      <c r="H351" s="295" t="str">
        <f ca="1">IF(ISERROR($S351),"",OFFSET('Smelter Reference List'!$G$4,$S351-4,0))</f>
        <v/>
      </c>
      <c r="I351" s="296" t="str">
        <f ca="1">IF(ISERROR($S351),"",OFFSET('Smelter Reference List'!$H$4,$S351-4,0))</f>
        <v/>
      </c>
      <c r="J351" s="296" t="str">
        <f ca="1">IF(ISERROR($S351),"",OFFSET('Smelter Reference List'!$I$4,$S351-4,0))</f>
        <v/>
      </c>
      <c r="K351" s="298"/>
      <c r="L351" s="298"/>
      <c r="M351" s="298"/>
      <c r="N351" s="298"/>
      <c r="O351" s="298"/>
      <c r="P351" s="298"/>
      <c r="Q351" s="299"/>
      <c r="R351" s="227"/>
      <c r="S351" s="228" t="e">
        <f>IF(C351="",NA(),MATCH($B351&amp;$C351,'Smelter Reference List'!$J:$J,0))</f>
        <v>#N/A</v>
      </c>
      <c r="T351" s="229"/>
      <c r="U351" s="229">
        <f t="shared" ca="1" si="10"/>
        <v>0</v>
      </c>
      <c r="V351" s="229"/>
      <c r="W351" s="229"/>
      <c r="Y351" s="223" t="str">
        <f t="shared" si="11"/>
        <v/>
      </c>
    </row>
    <row r="352" spans="1:25" s="223" customFormat="1" ht="20.25">
      <c r="A352" s="293"/>
      <c r="B352" s="294" t="str">
        <f>IF(LEN(A352)=0,"",INDEX('Smelter Reference List'!$A:$A,MATCH($A352,'Smelter Reference List'!$E:$E,0)))</f>
        <v/>
      </c>
      <c r="C352" s="301" t="str">
        <f>IF(LEN(A352)=0,"",INDEX('Smelter Reference List'!$C:$C,MATCH($A352,'Smelter Reference List'!$E:$E,0)))</f>
        <v/>
      </c>
      <c r="D352" s="294" t="str">
        <f ca="1">IF(ISERROR($S352),"",OFFSET('Smelter Reference List'!$C$4,$S352-4,0)&amp;"")</f>
        <v/>
      </c>
      <c r="E352" s="294" t="str">
        <f ca="1">IF(ISERROR($S352),"",OFFSET('Smelter Reference List'!$D$4,$S352-4,0)&amp;"")</f>
        <v/>
      </c>
      <c r="F352" s="294" t="str">
        <f ca="1">IF(ISERROR($S352),"",OFFSET('Smelter Reference List'!$E$4,$S352-4,0))</f>
        <v/>
      </c>
      <c r="G352" s="294" t="str">
        <f ca="1">IF(C352=$U$4,"Enter smelter details", IF(ISERROR($S352),"",OFFSET('Smelter Reference List'!$F$4,$S352-4,0)))</f>
        <v/>
      </c>
      <c r="H352" s="295" t="str">
        <f ca="1">IF(ISERROR($S352),"",OFFSET('Smelter Reference List'!$G$4,$S352-4,0))</f>
        <v/>
      </c>
      <c r="I352" s="296" t="str">
        <f ca="1">IF(ISERROR($S352),"",OFFSET('Smelter Reference List'!$H$4,$S352-4,0))</f>
        <v/>
      </c>
      <c r="J352" s="296" t="str">
        <f ca="1">IF(ISERROR($S352),"",OFFSET('Smelter Reference List'!$I$4,$S352-4,0))</f>
        <v/>
      </c>
      <c r="K352" s="298"/>
      <c r="L352" s="298"/>
      <c r="M352" s="298"/>
      <c r="N352" s="298"/>
      <c r="O352" s="298"/>
      <c r="P352" s="298"/>
      <c r="Q352" s="299"/>
      <c r="R352" s="227"/>
      <c r="S352" s="228" t="e">
        <f>IF(C352="",NA(),MATCH($B352&amp;$C352,'Smelter Reference List'!$J:$J,0))</f>
        <v>#N/A</v>
      </c>
      <c r="T352" s="229"/>
      <c r="U352" s="229">
        <f t="shared" ca="1" si="10"/>
        <v>0</v>
      </c>
      <c r="V352" s="229"/>
      <c r="W352" s="229"/>
      <c r="Y352" s="223" t="str">
        <f t="shared" si="11"/>
        <v/>
      </c>
    </row>
    <row r="353" spans="1:25" s="223" customFormat="1" ht="20.25">
      <c r="A353" s="293"/>
      <c r="B353" s="294" t="str">
        <f>IF(LEN(A353)=0,"",INDEX('Smelter Reference List'!$A:$A,MATCH($A353,'Smelter Reference List'!$E:$E,0)))</f>
        <v/>
      </c>
      <c r="C353" s="301" t="str">
        <f>IF(LEN(A353)=0,"",INDEX('Smelter Reference List'!$C:$C,MATCH($A353,'Smelter Reference List'!$E:$E,0)))</f>
        <v/>
      </c>
      <c r="D353" s="294" t="str">
        <f ca="1">IF(ISERROR($S353),"",OFFSET('Smelter Reference List'!$C$4,$S353-4,0)&amp;"")</f>
        <v/>
      </c>
      <c r="E353" s="294" t="str">
        <f ca="1">IF(ISERROR($S353),"",OFFSET('Smelter Reference List'!$D$4,$S353-4,0)&amp;"")</f>
        <v/>
      </c>
      <c r="F353" s="294" t="str">
        <f ca="1">IF(ISERROR($S353),"",OFFSET('Smelter Reference List'!$E$4,$S353-4,0))</f>
        <v/>
      </c>
      <c r="G353" s="294" t="str">
        <f ca="1">IF(C353=$U$4,"Enter smelter details", IF(ISERROR($S353),"",OFFSET('Smelter Reference List'!$F$4,$S353-4,0)))</f>
        <v/>
      </c>
      <c r="H353" s="295" t="str">
        <f ca="1">IF(ISERROR($S353),"",OFFSET('Smelter Reference List'!$G$4,$S353-4,0))</f>
        <v/>
      </c>
      <c r="I353" s="296" t="str">
        <f ca="1">IF(ISERROR($S353),"",OFFSET('Smelter Reference List'!$H$4,$S353-4,0))</f>
        <v/>
      </c>
      <c r="J353" s="296" t="str">
        <f ca="1">IF(ISERROR($S353),"",OFFSET('Smelter Reference List'!$I$4,$S353-4,0))</f>
        <v/>
      </c>
      <c r="K353" s="298"/>
      <c r="L353" s="298"/>
      <c r="M353" s="298"/>
      <c r="N353" s="298"/>
      <c r="O353" s="298"/>
      <c r="P353" s="298"/>
      <c r="Q353" s="299"/>
      <c r="R353" s="227"/>
      <c r="S353" s="228" t="e">
        <f>IF(C353="",NA(),MATCH($B353&amp;$C353,'Smelter Reference List'!$J:$J,0))</f>
        <v>#N/A</v>
      </c>
      <c r="T353" s="229"/>
      <c r="U353" s="229">
        <f t="shared" ca="1" si="10"/>
        <v>0</v>
      </c>
      <c r="V353" s="229"/>
      <c r="W353" s="229"/>
      <c r="Y353" s="223" t="str">
        <f t="shared" si="11"/>
        <v/>
      </c>
    </row>
    <row r="354" spans="1:25" s="223" customFormat="1" ht="20.25">
      <c r="A354" s="293"/>
      <c r="B354" s="294" t="str">
        <f>IF(LEN(A354)=0,"",INDEX('Smelter Reference List'!$A:$A,MATCH($A354,'Smelter Reference List'!$E:$E,0)))</f>
        <v/>
      </c>
      <c r="C354" s="301" t="str">
        <f>IF(LEN(A354)=0,"",INDEX('Smelter Reference List'!$C:$C,MATCH($A354,'Smelter Reference List'!$E:$E,0)))</f>
        <v/>
      </c>
      <c r="D354" s="294" t="str">
        <f ca="1">IF(ISERROR($S354),"",OFFSET('Smelter Reference List'!$C$4,$S354-4,0)&amp;"")</f>
        <v/>
      </c>
      <c r="E354" s="294" t="str">
        <f ca="1">IF(ISERROR($S354),"",OFFSET('Smelter Reference List'!$D$4,$S354-4,0)&amp;"")</f>
        <v/>
      </c>
      <c r="F354" s="294" t="str">
        <f ca="1">IF(ISERROR($S354),"",OFFSET('Smelter Reference List'!$E$4,$S354-4,0))</f>
        <v/>
      </c>
      <c r="G354" s="294" t="str">
        <f ca="1">IF(C354=$U$4,"Enter smelter details", IF(ISERROR($S354),"",OFFSET('Smelter Reference List'!$F$4,$S354-4,0)))</f>
        <v/>
      </c>
      <c r="H354" s="295" t="str">
        <f ca="1">IF(ISERROR($S354),"",OFFSET('Smelter Reference List'!$G$4,$S354-4,0))</f>
        <v/>
      </c>
      <c r="I354" s="296" t="str">
        <f ca="1">IF(ISERROR($S354),"",OFFSET('Smelter Reference List'!$H$4,$S354-4,0))</f>
        <v/>
      </c>
      <c r="J354" s="296" t="str">
        <f ca="1">IF(ISERROR($S354),"",OFFSET('Smelter Reference List'!$I$4,$S354-4,0))</f>
        <v/>
      </c>
      <c r="K354" s="298"/>
      <c r="L354" s="298"/>
      <c r="M354" s="298"/>
      <c r="N354" s="298"/>
      <c r="O354" s="298"/>
      <c r="P354" s="298"/>
      <c r="Q354" s="299"/>
      <c r="R354" s="227"/>
      <c r="S354" s="228" t="e">
        <f>IF(C354="",NA(),MATCH($B354&amp;$C354,'Smelter Reference List'!$J:$J,0))</f>
        <v>#N/A</v>
      </c>
      <c r="T354" s="229"/>
      <c r="U354" s="229">
        <f t="shared" ca="1" si="10"/>
        <v>0</v>
      </c>
      <c r="V354" s="229"/>
      <c r="W354" s="229"/>
      <c r="Y354" s="223" t="str">
        <f t="shared" si="11"/>
        <v/>
      </c>
    </row>
    <row r="355" spans="1:25" s="223" customFormat="1" ht="20.25">
      <c r="A355" s="293"/>
      <c r="B355" s="294" t="str">
        <f>IF(LEN(A355)=0,"",INDEX('Smelter Reference List'!$A:$A,MATCH($A355,'Smelter Reference List'!$E:$E,0)))</f>
        <v/>
      </c>
      <c r="C355" s="301" t="str">
        <f>IF(LEN(A355)=0,"",INDEX('Smelter Reference List'!$C:$C,MATCH($A355,'Smelter Reference List'!$E:$E,0)))</f>
        <v/>
      </c>
      <c r="D355" s="294" t="str">
        <f ca="1">IF(ISERROR($S355),"",OFFSET('Smelter Reference List'!$C$4,$S355-4,0)&amp;"")</f>
        <v/>
      </c>
      <c r="E355" s="294" t="str">
        <f ca="1">IF(ISERROR($S355),"",OFFSET('Smelter Reference List'!$D$4,$S355-4,0)&amp;"")</f>
        <v/>
      </c>
      <c r="F355" s="294" t="str">
        <f ca="1">IF(ISERROR($S355),"",OFFSET('Smelter Reference List'!$E$4,$S355-4,0))</f>
        <v/>
      </c>
      <c r="G355" s="294" t="str">
        <f ca="1">IF(C355=$U$4,"Enter smelter details", IF(ISERROR($S355),"",OFFSET('Smelter Reference List'!$F$4,$S355-4,0)))</f>
        <v/>
      </c>
      <c r="H355" s="295" t="str">
        <f ca="1">IF(ISERROR($S355),"",OFFSET('Smelter Reference List'!$G$4,$S355-4,0))</f>
        <v/>
      </c>
      <c r="I355" s="296" t="str">
        <f ca="1">IF(ISERROR($S355),"",OFFSET('Smelter Reference List'!$H$4,$S355-4,0))</f>
        <v/>
      </c>
      <c r="J355" s="296" t="str">
        <f ca="1">IF(ISERROR($S355),"",OFFSET('Smelter Reference List'!$I$4,$S355-4,0))</f>
        <v/>
      </c>
      <c r="K355" s="298"/>
      <c r="L355" s="298"/>
      <c r="M355" s="298"/>
      <c r="N355" s="298"/>
      <c r="O355" s="298"/>
      <c r="P355" s="298"/>
      <c r="Q355" s="299"/>
      <c r="R355" s="227"/>
      <c r="S355" s="228" t="e">
        <f>IF(C355="",NA(),MATCH($B355&amp;$C355,'Smelter Reference List'!$J:$J,0))</f>
        <v>#N/A</v>
      </c>
      <c r="T355" s="229"/>
      <c r="U355" s="229">
        <f t="shared" ca="1" si="10"/>
        <v>0</v>
      </c>
      <c r="V355" s="229"/>
      <c r="W355" s="229"/>
      <c r="Y355" s="223" t="str">
        <f t="shared" si="11"/>
        <v/>
      </c>
    </row>
    <row r="356" spans="1:25" s="223" customFormat="1" ht="20.25">
      <c r="A356" s="293"/>
      <c r="B356" s="294" t="str">
        <f>IF(LEN(A356)=0,"",INDEX('Smelter Reference List'!$A:$A,MATCH($A356,'Smelter Reference List'!$E:$E,0)))</f>
        <v/>
      </c>
      <c r="C356" s="301" t="str">
        <f>IF(LEN(A356)=0,"",INDEX('Smelter Reference List'!$C:$C,MATCH($A356,'Smelter Reference List'!$E:$E,0)))</f>
        <v/>
      </c>
      <c r="D356" s="294" t="str">
        <f ca="1">IF(ISERROR($S356),"",OFFSET('Smelter Reference List'!$C$4,$S356-4,0)&amp;"")</f>
        <v/>
      </c>
      <c r="E356" s="294" t="str">
        <f ca="1">IF(ISERROR($S356),"",OFFSET('Smelter Reference List'!$D$4,$S356-4,0)&amp;"")</f>
        <v/>
      </c>
      <c r="F356" s="294" t="str">
        <f ca="1">IF(ISERROR($S356),"",OFFSET('Smelter Reference List'!$E$4,$S356-4,0))</f>
        <v/>
      </c>
      <c r="G356" s="294" t="str">
        <f ca="1">IF(C356=$U$4,"Enter smelter details", IF(ISERROR($S356),"",OFFSET('Smelter Reference List'!$F$4,$S356-4,0)))</f>
        <v/>
      </c>
      <c r="H356" s="295" t="str">
        <f ca="1">IF(ISERROR($S356),"",OFFSET('Smelter Reference List'!$G$4,$S356-4,0))</f>
        <v/>
      </c>
      <c r="I356" s="296" t="str">
        <f ca="1">IF(ISERROR($S356),"",OFFSET('Smelter Reference List'!$H$4,$S356-4,0))</f>
        <v/>
      </c>
      <c r="J356" s="296" t="str">
        <f ca="1">IF(ISERROR($S356),"",OFFSET('Smelter Reference List'!$I$4,$S356-4,0))</f>
        <v/>
      </c>
      <c r="K356" s="298"/>
      <c r="L356" s="298"/>
      <c r="M356" s="298"/>
      <c r="N356" s="298"/>
      <c r="O356" s="298"/>
      <c r="P356" s="298"/>
      <c r="Q356" s="299"/>
      <c r="R356" s="227"/>
      <c r="S356" s="228" t="e">
        <f>IF(C356="",NA(),MATCH($B356&amp;$C356,'Smelter Reference List'!$J:$J,0))</f>
        <v>#N/A</v>
      </c>
      <c r="T356" s="229"/>
      <c r="U356" s="229">
        <f t="shared" ca="1" si="10"/>
        <v>0</v>
      </c>
      <c r="V356" s="229"/>
      <c r="W356" s="229"/>
      <c r="Y356" s="223" t="str">
        <f t="shared" si="11"/>
        <v/>
      </c>
    </row>
    <row r="357" spans="1:25" s="223" customFormat="1" ht="20.25">
      <c r="A357" s="293"/>
      <c r="B357" s="294" t="str">
        <f>IF(LEN(A357)=0,"",INDEX('Smelter Reference List'!$A:$A,MATCH($A357,'Smelter Reference List'!$E:$E,0)))</f>
        <v/>
      </c>
      <c r="C357" s="301" t="str">
        <f>IF(LEN(A357)=0,"",INDEX('Smelter Reference List'!$C:$C,MATCH($A357,'Smelter Reference List'!$E:$E,0)))</f>
        <v/>
      </c>
      <c r="D357" s="294" t="str">
        <f ca="1">IF(ISERROR($S357),"",OFFSET('Smelter Reference List'!$C$4,$S357-4,0)&amp;"")</f>
        <v/>
      </c>
      <c r="E357" s="294" t="str">
        <f ca="1">IF(ISERROR($S357),"",OFFSET('Smelter Reference List'!$D$4,$S357-4,0)&amp;"")</f>
        <v/>
      </c>
      <c r="F357" s="294" t="str">
        <f ca="1">IF(ISERROR($S357),"",OFFSET('Smelter Reference List'!$E$4,$S357-4,0))</f>
        <v/>
      </c>
      <c r="G357" s="294" t="str">
        <f ca="1">IF(C357=$U$4,"Enter smelter details", IF(ISERROR($S357),"",OFFSET('Smelter Reference List'!$F$4,$S357-4,0)))</f>
        <v/>
      </c>
      <c r="H357" s="295" t="str">
        <f ca="1">IF(ISERROR($S357),"",OFFSET('Smelter Reference List'!$G$4,$S357-4,0))</f>
        <v/>
      </c>
      <c r="I357" s="296" t="str">
        <f ca="1">IF(ISERROR($S357),"",OFFSET('Smelter Reference List'!$H$4,$S357-4,0))</f>
        <v/>
      </c>
      <c r="J357" s="296" t="str">
        <f ca="1">IF(ISERROR($S357),"",OFFSET('Smelter Reference List'!$I$4,$S357-4,0))</f>
        <v/>
      </c>
      <c r="K357" s="298"/>
      <c r="L357" s="298"/>
      <c r="M357" s="298"/>
      <c r="N357" s="298"/>
      <c r="O357" s="298"/>
      <c r="P357" s="298"/>
      <c r="Q357" s="299"/>
      <c r="R357" s="227"/>
      <c r="S357" s="228" t="e">
        <f>IF(C357="",NA(),MATCH($B357&amp;$C357,'Smelter Reference List'!$J:$J,0))</f>
        <v>#N/A</v>
      </c>
      <c r="T357" s="229"/>
      <c r="U357" s="229">
        <f t="shared" ca="1" si="10"/>
        <v>0</v>
      </c>
      <c r="V357" s="229"/>
      <c r="W357" s="229"/>
      <c r="Y357" s="223" t="str">
        <f t="shared" si="11"/>
        <v/>
      </c>
    </row>
    <row r="358" spans="1:25" s="223" customFormat="1" ht="20.25">
      <c r="A358" s="293"/>
      <c r="B358" s="294" t="str">
        <f>IF(LEN(A358)=0,"",INDEX('Smelter Reference List'!$A:$A,MATCH($A358,'Smelter Reference List'!$E:$E,0)))</f>
        <v/>
      </c>
      <c r="C358" s="301" t="str">
        <f>IF(LEN(A358)=0,"",INDEX('Smelter Reference List'!$C:$C,MATCH($A358,'Smelter Reference List'!$E:$E,0)))</f>
        <v/>
      </c>
      <c r="D358" s="294" t="str">
        <f ca="1">IF(ISERROR($S358),"",OFFSET('Smelter Reference List'!$C$4,$S358-4,0)&amp;"")</f>
        <v/>
      </c>
      <c r="E358" s="294" t="str">
        <f ca="1">IF(ISERROR($S358),"",OFFSET('Smelter Reference List'!$D$4,$S358-4,0)&amp;"")</f>
        <v/>
      </c>
      <c r="F358" s="294" t="str">
        <f ca="1">IF(ISERROR($S358),"",OFFSET('Smelter Reference List'!$E$4,$S358-4,0))</f>
        <v/>
      </c>
      <c r="G358" s="294" t="str">
        <f ca="1">IF(C358=$U$4,"Enter smelter details", IF(ISERROR($S358),"",OFFSET('Smelter Reference List'!$F$4,$S358-4,0)))</f>
        <v/>
      </c>
      <c r="H358" s="295" t="str">
        <f ca="1">IF(ISERROR($S358),"",OFFSET('Smelter Reference List'!$G$4,$S358-4,0))</f>
        <v/>
      </c>
      <c r="I358" s="296" t="str">
        <f ca="1">IF(ISERROR($S358),"",OFFSET('Smelter Reference List'!$H$4,$S358-4,0))</f>
        <v/>
      </c>
      <c r="J358" s="296" t="str">
        <f ca="1">IF(ISERROR($S358),"",OFFSET('Smelter Reference List'!$I$4,$S358-4,0))</f>
        <v/>
      </c>
      <c r="K358" s="298"/>
      <c r="L358" s="298"/>
      <c r="M358" s="298"/>
      <c r="N358" s="298"/>
      <c r="O358" s="298"/>
      <c r="P358" s="298"/>
      <c r="Q358" s="299"/>
      <c r="R358" s="227"/>
      <c r="S358" s="228" t="e">
        <f>IF(C358="",NA(),MATCH($B358&amp;$C358,'Smelter Reference List'!$J:$J,0))</f>
        <v>#N/A</v>
      </c>
      <c r="T358" s="229"/>
      <c r="U358" s="229">
        <f t="shared" ca="1" si="10"/>
        <v>0</v>
      </c>
      <c r="V358" s="229"/>
      <c r="W358" s="229"/>
      <c r="Y358" s="223" t="str">
        <f t="shared" si="11"/>
        <v/>
      </c>
    </row>
    <row r="359" spans="1:25" s="223" customFormat="1" ht="20.25">
      <c r="A359" s="293"/>
      <c r="B359" s="294" t="str">
        <f>IF(LEN(A359)=0,"",INDEX('Smelter Reference List'!$A:$A,MATCH($A359,'Smelter Reference List'!$E:$E,0)))</f>
        <v/>
      </c>
      <c r="C359" s="301" t="str">
        <f>IF(LEN(A359)=0,"",INDEX('Smelter Reference List'!$C:$C,MATCH($A359,'Smelter Reference List'!$E:$E,0)))</f>
        <v/>
      </c>
      <c r="D359" s="294" t="str">
        <f ca="1">IF(ISERROR($S359),"",OFFSET('Smelter Reference List'!$C$4,$S359-4,0)&amp;"")</f>
        <v/>
      </c>
      <c r="E359" s="294" t="str">
        <f ca="1">IF(ISERROR($S359),"",OFFSET('Smelter Reference List'!$D$4,$S359-4,0)&amp;"")</f>
        <v/>
      </c>
      <c r="F359" s="294" t="str">
        <f ca="1">IF(ISERROR($S359),"",OFFSET('Smelter Reference List'!$E$4,$S359-4,0))</f>
        <v/>
      </c>
      <c r="G359" s="294" t="str">
        <f ca="1">IF(C359=$U$4,"Enter smelter details", IF(ISERROR($S359),"",OFFSET('Smelter Reference List'!$F$4,$S359-4,0)))</f>
        <v/>
      </c>
      <c r="H359" s="295" t="str">
        <f ca="1">IF(ISERROR($S359),"",OFFSET('Smelter Reference List'!$G$4,$S359-4,0))</f>
        <v/>
      </c>
      <c r="I359" s="296" t="str">
        <f ca="1">IF(ISERROR($S359),"",OFFSET('Smelter Reference List'!$H$4,$S359-4,0))</f>
        <v/>
      </c>
      <c r="J359" s="296" t="str">
        <f ca="1">IF(ISERROR($S359),"",OFFSET('Smelter Reference List'!$I$4,$S359-4,0))</f>
        <v/>
      </c>
      <c r="K359" s="298"/>
      <c r="L359" s="298"/>
      <c r="M359" s="298"/>
      <c r="N359" s="298"/>
      <c r="O359" s="298"/>
      <c r="P359" s="298"/>
      <c r="Q359" s="299"/>
      <c r="R359" s="227"/>
      <c r="S359" s="228" t="e">
        <f>IF(C359="",NA(),MATCH($B359&amp;$C359,'Smelter Reference List'!$J:$J,0))</f>
        <v>#N/A</v>
      </c>
      <c r="T359" s="229"/>
      <c r="U359" s="229">
        <f t="shared" ca="1" si="10"/>
        <v>0</v>
      </c>
      <c r="V359" s="229"/>
      <c r="W359" s="229"/>
      <c r="Y359" s="223" t="str">
        <f t="shared" si="11"/>
        <v/>
      </c>
    </row>
    <row r="360" spans="1:25" s="223" customFormat="1" ht="20.25">
      <c r="A360" s="293"/>
      <c r="B360" s="294" t="str">
        <f>IF(LEN(A360)=0,"",INDEX('Smelter Reference List'!$A:$A,MATCH($A360,'Smelter Reference List'!$E:$E,0)))</f>
        <v/>
      </c>
      <c r="C360" s="301" t="str">
        <f>IF(LEN(A360)=0,"",INDEX('Smelter Reference List'!$C:$C,MATCH($A360,'Smelter Reference List'!$E:$E,0)))</f>
        <v/>
      </c>
      <c r="D360" s="294" t="str">
        <f ca="1">IF(ISERROR($S360),"",OFFSET('Smelter Reference List'!$C$4,$S360-4,0)&amp;"")</f>
        <v/>
      </c>
      <c r="E360" s="294" t="str">
        <f ca="1">IF(ISERROR($S360),"",OFFSET('Smelter Reference List'!$D$4,$S360-4,0)&amp;"")</f>
        <v/>
      </c>
      <c r="F360" s="294" t="str">
        <f ca="1">IF(ISERROR($S360),"",OFFSET('Smelter Reference List'!$E$4,$S360-4,0))</f>
        <v/>
      </c>
      <c r="G360" s="294" t="str">
        <f ca="1">IF(C360=$U$4,"Enter smelter details", IF(ISERROR($S360),"",OFFSET('Smelter Reference List'!$F$4,$S360-4,0)))</f>
        <v/>
      </c>
      <c r="H360" s="295" t="str">
        <f ca="1">IF(ISERROR($S360),"",OFFSET('Smelter Reference List'!$G$4,$S360-4,0))</f>
        <v/>
      </c>
      <c r="I360" s="296" t="str">
        <f ca="1">IF(ISERROR($S360),"",OFFSET('Smelter Reference List'!$H$4,$S360-4,0))</f>
        <v/>
      </c>
      <c r="J360" s="296" t="str">
        <f ca="1">IF(ISERROR($S360),"",OFFSET('Smelter Reference List'!$I$4,$S360-4,0))</f>
        <v/>
      </c>
      <c r="K360" s="298"/>
      <c r="L360" s="298"/>
      <c r="M360" s="298"/>
      <c r="N360" s="298"/>
      <c r="O360" s="298"/>
      <c r="P360" s="298"/>
      <c r="Q360" s="299"/>
      <c r="R360" s="227"/>
      <c r="S360" s="228" t="e">
        <f>IF(C360="",NA(),MATCH($B360&amp;$C360,'Smelter Reference List'!$J:$J,0))</f>
        <v>#N/A</v>
      </c>
      <c r="T360" s="229"/>
      <c r="U360" s="229">
        <f t="shared" ca="1" si="10"/>
        <v>0</v>
      </c>
      <c r="V360" s="229"/>
      <c r="W360" s="229"/>
      <c r="Y360" s="223" t="str">
        <f t="shared" si="11"/>
        <v/>
      </c>
    </row>
    <row r="361" spans="1:25" s="223" customFormat="1" ht="20.25">
      <c r="A361" s="293"/>
      <c r="B361" s="294" t="str">
        <f>IF(LEN(A361)=0,"",INDEX('Smelter Reference List'!$A:$A,MATCH($A361,'Smelter Reference List'!$E:$E,0)))</f>
        <v/>
      </c>
      <c r="C361" s="301" t="str">
        <f>IF(LEN(A361)=0,"",INDEX('Smelter Reference List'!$C:$C,MATCH($A361,'Smelter Reference List'!$E:$E,0)))</f>
        <v/>
      </c>
      <c r="D361" s="294" t="str">
        <f ca="1">IF(ISERROR($S361),"",OFFSET('Smelter Reference List'!$C$4,$S361-4,0)&amp;"")</f>
        <v/>
      </c>
      <c r="E361" s="294" t="str">
        <f ca="1">IF(ISERROR($S361),"",OFFSET('Smelter Reference List'!$D$4,$S361-4,0)&amp;"")</f>
        <v/>
      </c>
      <c r="F361" s="294" t="str">
        <f ca="1">IF(ISERROR($S361),"",OFFSET('Smelter Reference List'!$E$4,$S361-4,0))</f>
        <v/>
      </c>
      <c r="G361" s="294" t="str">
        <f ca="1">IF(C361=$U$4,"Enter smelter details", IF(ISERROR($S361),"",OFFSET('Smelter Reference List'!$F$4,$S361-4,0)))</f>
        <v/>
      </c>
      <c r="H361" s="295" t="str">
        <f ca="1">IF(ISERROR($S361),"",OFFSET('Smelter Reference List'!$G$4,$S361-4,0))</f>
        <v/>
      </c>
      <c r="I361" s="296" t="str">
        <f ca="1">IF(ISERROR($S361),"",OFFSET('Smelter Reference List'!$H$4,$S361-4,0))</f>
        <v/>
      </c>
      <c r="J361" s="296" t="str">
        <f ca="1">IF(ISERROR($S361),"",OFFSET('Smelter Reference List'!$I$4,$S361-4,0))</f>
        <v/>
      </c>
      <c r="K361" s="298"/>
      <c r="L361" s="298"/>
      <c r="M361" s="298"/>
      <c r="N361" s="298"/>
      <c r="O361" s="298"/>
      <c r="P361" s="298"/>
      <c r="Q361" s="299"/>
      <c r="R361" s="227"/>
      <c r="S361" s="228" t="e">
        <f>IF(C361="",NA(),MATCH($B361&amp;$C361,'Smelter Reference List'!$J:$J,0))</f>
        <v>#N/A</v>
      </c>
      <c r="T361" s="229"/>
      <c r="U361" s="229">
        <f t="shared" ca="1" si="10"/>
        <v>0</v>
      </c>
      <c r="V361" s="229"/>
      <c r="W361" s="229"/>
      <c r="Y361" s="223" t="str">
        <f t="shared" si="11"/>
        <v/>
      </c>
    </row>
    <row r="362" spans="1:25" s="223" customFormat="1" ht="20.25">
      <c r="A362" s="293"/>
      <c r="B362" s="294" t="str">
        <f>IF(LEN(A362)=0,"",INDEX('Smelter Reference List'!$A:$A,MATCH($A362,'Smelter Reference List'!$E:$E,0)))</f>
        <v/>
      </c>
      <c r="C362" s="301" t="str">
        <f>IF(LEN(A362)=0,"",INDEX('Smelter Reference List'!$C:$C,MATCH($A362,'Smelter Reference List'!$E:$E,0)))</f>
        <v/>
      </c>
      <c r="D362" s="294" t="str">
        <f ca="1">IF(ISERROR($S362),"",OFFSET('Smelter Reference List'!$C$4,$S362-4,0)&amp;"")</f>
        <v/>
      </c>
      <c r="E362" s="294" t="str">
        <f ca="1">IF(ISERROR($S362),"",OFFSET('Smelter Reference List'!$D$4,$S362-4,0)&amp;"")</f>
        <v/>
      </c>
      <c r="F362" s="294" t="str">
        <f ca="1">IF(ISERROR($S362),"",OFFSET('Smelter Reference List'!$E$4,$S362-4,0))</f>
        <v/>
      </c>
      <c r="G362" s="294" t="str">
        <f ca="1">IF(C362=$U$4,"Enter smelter details", IF(ISERROR($S362),"",OFFSET('Smelter Reference List'!$F$4,$S362-4,0)))</f>
        <v/>
      </c>
      <c r="H362" s="295" t="str">
        <f ca="1">IF(ISERROR($S362),"",OFFSET('Smelter Reference List'!$G$4,$S362-4,0))</f>
        <v/>
      </c>
      <c r="I362" s="296" t="str">
        <f ca="1">IF(ISERROR($S362),"",OFFSET('Smelter Reference List'!$H$4,$S362-4,0))</f>
        <v/>
      </c>
      <c r="J362" s="296" t="str">
        <f ca="1">IF(ISERROR($S362),"",OFFSET('Smelter Reference List'!$I$4,$S362-4,0))</f>
        <v/>
      </c>
      <c r="K362" s="298"/>
      <c r="L362" s="298"/>
      <c r="M362" s="298"/>
      <c r="N362" s="298"/>
      <c r="O362" s="298"/>
      <c r="P362" s="298"/>
      <c r="Q362" s="299"/>
      <c r="R362" s="227"/>
      <c r="S362" s="228" t="e">
        <f>IF(C362="",NA(),MATCH($B362&amp;$C362,'Smelter Reference List'!$J:$J,0))</f>
        <v>#N/A</v>
      </c>
      <c r="T362" s="229"/>
      <c r="U362" s="229">
        <f t="shared" ca="1" si="10"/>
        <v>0</v>
      </c>
      <c r="V362" s="229"/>
      <c r="W362" s="229"/>
      <c r="Y362" s="223" t="str">
        <f t="shared" si="11"/>
        <v/>
      </c>
    </row>
    <row r="363" spans="1:25" s="223" customFormat="1" ht="20.25">
      <c r="A363" s="293"/>
      <c r="B363" s="294" t="str">
        <f>IF(LEN(A363)=0,"",INDEX('Smelter Reference List'!$A:$A,MATCH($A363,'Smelter Reference List'!$E:$E,0)))</f>
        <v/>
      </c>
      <c r="C363" s="301" t="str">
        <f>IF(LEN(A363)=0,"",INDEX('Smelter Reference List'!$C:$C,MATCH($A363,'Smelter Reference List'!$E:$E,0)))</f>
        <v/>
      </c>
      <c r="D363" s="294" t="str">
        <f ca="1">IF(ISERROR($S363),"",OFFSET('Smelter Reference List'!$C$4,$S363-4,0)&amp;"")</f>
        <v/>
      </c>
      <c r="E363" s="294" t="str">
        <f ca="1">IF(ISERROR($S363),"",OFFSET('Smelter Reference List'!$D$4,$S363-4,0)&amp;"")</f>
        <v/>
      </c>
      <c r="F363" s="294" t="str">
        <f ca="1">IF(ISERROR($S363),"",OFFSET('Smelter Reference List'!$E$4,$S363-4,0))</f>
        <v/>
      </c>
      <c r="G363" s="294" t="str">
        <f ca="1">IF(C363=$U$4,"Enter smelter details", IF(ISERROR($S363),"",OFFSET('Smelter Reference List'!$F$4,$S363-4,0)))</f>
        <v/>
      </c>
      <c r="H363" s="295" t="str">
        <f ca="1">IF(ISERROR($S363),"",OFFSET('Smelter Reference List'!$G$4,$S363-4,0))</f>
        <v/>
      </c>
      <c r="I363" s="296" t="str">
        <f ca="1">IF(ISERROR($S363),"",OFFSET('Smelter Reference List'!$H$4,$S363-4,0))</f>
        <v/>
      </c>
      <c r="J363" s="296" t="str">
        <f ca="1">IF(ISERROR($S363),"",OFFSET('Smelter Reference List'!$I$4,$S363-4,0))</f>
        <v/>
      </c>
      <c r="K363" s="298"/>
      <c r="L363" s="298"/>
      <c r="M363" s="298"/>
      <c r="N363" s="298"/>
      <c r="O363" s="298"/>
      <c r="P363" s="298"/>
      <c r="Q363" s="299"/>
      <c r="R363" s="227"/>
      <c r="S363" s="228" t="e">
        <f>IF(C363="",NA(),MATCH($B363&amp;$C363,'Smelter Reference List'!$J:$J,0))</f>
        <v>#N/A</v>
      </c>
      <c r="T363" s="229"/>
      <c r="U363" s="229">
        <f t="shared" ca="1" si="10"/>
        <v>0</v>
      </c>
      <c r="V363" s="229"/>
      <c r="W363" s="229"/>
      <c r="Y363" s="223" t="str">
        <f t="shared" si="11"/>
        <v/>
      </c>
    </row>
    <row r="364" spans="1:25" s="223" customFormat="1" ht="20.25">
      <c r="A364" s="293"/>
      <c r="B364" s="294" t="str">
        <f>IF(LEN(A364)=0,"",INDEX('Smelter Reference List'!$A:$A,MATCH($A364,'Smelter Reference List'!$E:$E,0)))</f>
        <v/>
      </c>
      <c r="C364" s="301" t="str">
        <f>IF(LEN(A364)=0,"",INDEX('Smelter Reference List'!$C:$C,MATCH($A364,'Smelter Reference List'!$E:$E,0)))</f>
        <v/>
      </c>
      <c r="D364" s="294" t="str">
        <f ca="1">IF(ISERROR($S364),"",OFFSET('Smelter Reference List'!$C$4,$S364-4,0)&amp;"")</f>
        <v/>
      </c>
      <c r="E364" s="294" t="str">
        <f ca="1">IF(ISERROR($S364),"",OFFSET('Smelter Reference List'!$D$4,$S364-4,0)&amp;"")</f>
        <v/>
      </c>
      <c r="F364" s="294" t="str">
        <f ca="1">IF(ISERROR($S364),"",OFFSET('Smelter Reference List'!$E$4,$S364-4,0))</f>
        <v/>
      </c>
      <c r="G364" s="294" t="str">
        <f ca="1">IF(C364=$U$4,"Enter smelter details", IF(ISERROR($S364),"",OFFSET('Smelter Reference List'!$F$4,$S364-4,0)))</f>
        <v/>
      </c>
      <c r="H364" s="295" t="str">
        <f ca="1">IF(ISERROR($S364),"",OFFSET('Smelter Reference List'!$G$4,$S364-4,0))</f>
        <v/>
      </c>
      <c r="I364" s="296" t="str">
        <f ca="1">IF(ISERROR($S364),"",OFFSET('Smelter Reference List'!$H$4,$S364-4,0))</f>
        <v/>
      </c>
      <c r="J364" s="296" t="str">
        <f ca="1">IF(ISERROR($S364),"",OFFSET('Smelter Reference List'!$I$4,$S364-4,0))</f>
        <v/>
      </c>
      <c r="K364" s="298"/>
      <c r="L364" s="298"/>
      <c r="M364" s="298"/>
      <c r="N364" s="298"/>
      <c r="O364" s="298"/>
      <c r="P364" s="298"/>
      <c r="Q364" s="299"/>
      <c r="R364" s="227"/>
      <c r="S364" s="228" t="e">
        <f>IF(C364="",NA(),MATCH($B364&amp;$C364,'Smelter Reference List'!$J:$J,0))</f>
        <v>#N/A</v>
      </c>
      <c r="T364" s="229"/>
      <c r="U364" s="229">
        <f t="shared" ca="1" si="10"/>
        <v>0</v>
      </c>
      <c r="V364" s="229"/>
      <c r="W364" s="229"/>
      <c r="Y364" s="223" t="str">
        <f t="shared" si="11"/>
        <v/>
      </c>
    </row>
    <row r="365" spans="1:25" s="223" customFormat="1" ht="20.25">
      <c r="A365" s="293"/>
      <c r="B365" s="294" t="str">
        <f>IF(LEN(A365)=0,"",INDEX('Smelter Reference List'!$A:$A,MATCH($A365,'Smelter Reference List'!$E:$E,0)))</f>
        <v/>
      </c>
      <c r="C365" s="301" t="str">
        <f>IF(LEN(A365)=0,"",INDEX('Smelter Reference List'!$C:$C,MATCH($A365,'Smelter Reference List'!$E:$E,0)))</f>
        <v/>
      </c>
      <c r="D365" s="294" t="str">
        <f ca="1">IF(ISERROR($S365),"",OFFSET('Smelter Reference List'!$C$4,$S365-4,0)&amp;"")</f>
        <v/>
      </c>
      <c r="E365" s="294" t="str">
        <f ca="1">IF(ISERROR($S365),"",OFFSET('Smelter Reference List'!$D$4,$S365-4,0)&amp;"")</f>
        <v/>
      </c>
      <c r="F365" s="294" t="str">
        <f ca="1">IF(ISERROR($S365),"",OFFSET('Smelter Reference List'!$E$4,$S365-4,0))</f>
        <v/>
      </c>
      <c r="G365" s="294" t="str">
        <f ca="1">IF(C365=$U$4,"Enter smelter details", IF(ISERROR($S365),"",OFFSET('Smelter Reference List'!$F$4,$S365-4,0)))</f>
        <v/>
      </c>
      <c r="H365" s="295" t="str">
        <f ca="1">IF(ISERROR($S365),"",OFFSET('Smelter Reference List'!$G$4,$S365-4,0))</f>
        <v/>
      </c>
      <c r="I365" s="296" t="str">
        <f ca="1">IF(ISERROR($S365),"",OFFSET('Smelter Reference List'!$H$4,$S365-4,0))</f>
        <v/>
      </c>
      <c r="J365" s="296" t="str">
        <f ca="1">IF(ISERROR($S365),"",OFFSET('Smelter Reference List'!$I$4,$S365-4,0))</f>
        <v/>
      </c>
      <c r="K365" s="298"/>
      <c r="L365" s="298"/>
      <c r="M365" s="298"/>
      <c r="N365" s="298"/>
      <c r="O365" s="298"/>
      <c r="P365" s="298"/>
      <c r="Q365" s="299"/>
      <c r="R365" s="227"/>
      <c r="S365" s="228" t="e">
        <f>IF(C365="",NA(),MATCH($B365&amp;$C365,'Smelter Reference List'!$J:$J,0))</f>
        <v>#N/A</v>
      </c>
      <c r="T365" s="229"/>
      <c r="U365" s="229">
        <f t="shared" ca="1" si="10"/>
        <v>0</v>
      </c>
      <c r="V365" s="229"/>
      <c r="W365" s="229"/>
      <c r="Y365" s="223" t="str">
        <f t="shared" si="11"/>
        <v/>
      </c>
    </row>
    <row r="366" spans="1:25" s="223" customFormat="1" ht="20.25">
      <c r="A366" s="293"/>
      <c r="B366" s="294" t="str">
        <f>IF(LEN(A366)=0,"",INDEX('Smelter Reference List'!$A:$A,MATCH($A366,'Smelter Reference List'!$E:$E,0)))</f>
        <v/>
      </c>
      <c r="C366" s="301" t="str">
        <f>IF(LEN(A366)=0,"",INDEX('Smelter Reference List'!$C:$C,MATCH($A366,'Smelter Reference List'!$E:$E,0)))</f>
        <v/>
      </c>
      <c r="D366" s="294" t="str">
        <f ca="1">IF(ISERROR($S366),"",OFFSET('Smelter Reference List'!$C$4,$S366-4,0)&amp;"")</f>
        <v/>
      </c>
      <c r="E366" s="294" t="str">
        <f ca="1">IF(ISERROR($S366),"",OFFSET('Smelter Reference List'!$D$4,$S366-4,0)&amp;"")</f>
        <v/>
      </c>
      <c r="F366" s="294" t="str">
        <f ca="1">IF(ISERROR($S366),"",OFFSET('Smelter Reference List'!$E$4,$S366-4,0))</f>
        <v/>
      </c>
      <c r="G366" s="294" t="str">
        <f ca="1">IF(C366=$U$4,"Enter smelter details", IF(ISERROR($S366),"",OFFSET('Smelter Reference List'!$F$4,$S366-4,0)))</f>
        <v/>
      </c>
      <c r="H366" s="295" t="str">
        <f ca="1">IF(ISERROR($S366),"",OFFSET('Smelter Reference List'!$G$4,$S366-4,0))</f>
        <v/>
      </c>
      <c r="I366" s="296" t="str">
        <f ca="1">IF(ISERROR($S366),"",OFFSET('Smelter Reference List'!$H$4,$S366-4,0))</f>
        <v/>
      </c>
      <c r="J366" s="296" t="str">
        <f ca="1">IF(ISERROR($S366),"",OFFSET('Smelter Reference List'!$I$4,$S366-4,0))</f>
        <v/>
      </c>
      <c r="K366" s="298"/>
      <c r="L366" s="298"/>
      <c r="M366" s="298"/>
      <c r="N366" s="298"/>
      <c r="O366" s="298"/>
      <c r="P366" s="298"/>
      <c r="Q366" s="299"/>
      <c r="R366" s="227"/>
      <c r="S366" s="228" t="e">
        <f>IF(C366="",NA(),MATCH($B366&amp;$C366,'Smelter Reference List'!$J:$J,0))</f>
        <v>#N/A</v>
      </c>
      <c r="T366" s="229"/>
      <c r="U366" s="229">
        <f t="shared" ca="1" si="10"/>
        <v>0</v>
      </c>
      <c r="V366" s="229"/>
      <c r="W366" s="229"/>
      <c r="Y366" s="223" t="str">
        <f t="shared" si="11"/>
        <v/>
      </c>
    </row>
    <row r="367" spans="1:25" s="223" customFormat="1" ht="20.25">
      <c r="A367" s="293"/>
      <c r="B367" s="294" t="str">
        <f>IF(LEN(A367)=0,"",INDEX('Smelter Reference List'!$A:$A,MATCH($A367,'Smelter Reference List'!$E:$E,0)))</f>
        <v/>
      </c>
      <c r="C367" s="301" t="str">
        <f>IF(LEN(A367)=0,"",INDEX('Smelter Reference List'!$C:$C,MATCH($A367,'Smelter Reference List'!$E:$E,0)))</f>
        <v/>
      </c>
      <c r="D367" s="294" t="str">
        <f ca="1">IF(ISERROR($S367),"",OFFSET('Smelter Reference List'!$C$4,$S367-4,0)&amp;"")</f>
        <v/>
      </c>
      <c r="E367" s="294" t="str">
        <f ca="1">IF(ISERROR($S367),"",OFFSET('Smelter Reference List'!$D$4,$S367-4,0)&amp;"")</f>
        <v/>
      </c>
      <c r="F367" s="294" t="str">
        <f ca="1">IF(ISERROR($S367),"",OFFSET('Smelter Reference List'!$E$4,$S367-4,0))</f>
        <v/>
      </c>
      <c r="G367" s="294" t="str">
        <f ca="1">IF(C367=$U$4,"Enter smelter details", IF(ISERROR($S367),"",OFFSET('Smelter Reference List'!$F$4,$S367-4,0)))</f>
        <v/>
      </c>
      <c r="H367" s="295" t="str">
        <f ca="1">IF(ISERROR($S367),"",OFFSET('Smelter Reference List'!$G$4,$S367-4,0))</f>
        <v/>
      </c>
      <c r="I367" s="296" t="str">
        <f ca="1">IF(ISERROR($S367),"",OFFSET('Smelter Reference List'!$H$4,$S367-4,0))</f>
        <v/>
      </c>
      <c r="J367" s="296" t="str">
        <f ca="1">IF(ISERROR($S367),"",OFFSET('Smelter Reference List'!$I$4,$S367-4,0))</f>
        <v/>
      </c>
      <c r="K367" s="298"/>
      <c r="L367" s="298"/>
      <c r="M367" s="298"/>
      <c r="N367" s="298"/>
      <c r="O367" s="298"/>
      <c r="P367" s="298"/>
      <c r="Q367" s="299"/>
      <c r="R367" s="227"/>
      <c r="S367" s="228" t="e">
        <f>IF(C367="",NA(),MATCH($B367&amp;$C367,'Smelter Reference List'!$J:$J,0))</f>
        <v>#N/A</v>
      </c>
      <c r="T367" s="229"/>
      <c r="U367" s="229">
        <f t="shared" ca="1" si="10"/>
        <v>0</v>
      </c>
      <c r="V367" s="229"/>
      <c r="W367" s="229"/>
      <c r="Y367" s="223" t="str">
        <f t="shared" si="11"/>
        <v/>
      </c>
    </row>
    <row r="368" spans="1:25" s="223" customFormat="1" ht="20.25">
      <c r="A368" s="293"/>
      <c r="B368" s="294" t="str">
        <f>IF(LEN(A368)=0,"",INDEX('Smelter Reference List'!$A:$A,MATCH($A368,'Smelter Reference List'!$E:$E,0)))</f>
        <v/>
      </c>
      <c r="C368" s="301" t="str">
        <f>IF(LEN(A368)=0,"",INDEX('Smelter Reference List'!$C:$C,MATCH($A368,'Smelter Reference List'!$E:$E,0)))</f>
        <v/>
      </c>
      <c r="D368" s="294" t="str">
        <f ca="1">IF(ISERROR($S368),"",OFFSET('Smelter Reference List'!$C$4,$S368-4,0)&amp;"")</f>
        <v/>
      </c>
      <c r="E368" s="294" t="str">
        <f ca="1">IF(ISERROR($S368),"",OFFSET('Smelter Reference List'!$D$4,$S368-4,0)&amp;"")</f>
        <v/>
      </c>
      <c r="F368" s="294" t="str">
        <f ca="1">IF(ISERROR($S368),"",OFFSET('Smelter Reference List'!$E$4,$S368-4,0))</f>
        <v/>
      </c>
      <c r="G368" s="294" t="str">
        <f ca="1">IF(C368=$U$4,"Enter smelter details", IF(ISERROR($S368),"",OFFSET('Smelter Reference List'!$F$4,$S368-4,0)))</f>
        <v/>
      </c>
      <c r="H368" s="295" t="str">
        <f ca="1">IF(ISERROR($S368),"",OFFSET('Smelter Reference List'!$G$4,$S368-4,0))</f>
        <v/>
      </c>
      <c r="I368" s="296" t="str">
        <f ca="1">IF(ISERROR($S368),"",OFFSET('Smelter Reference List'!$H$4,$S368-4,0))</f>
        <v/>
      </c>
      <c r="J368" s="296" t="str">
        <f ca="1">IF(ISERROR($S368),"",OFFSET('Smelter Reference List'!$I$4,$S368-4,0))</f>
        <v/>
      </c>
      <c r="K368" s="298"/>
      <c r="L368" s="298"/>
      <c r="M368" s="298"/>
      <c r="N368" s="298"/>
      <c r="O368" s="298"/>
      <c r="P368" s="298"/>
      <c r="Q368" s="299"/>
      <c r="R368" s="227"/>
      <c r="S368" s="228" t="e">
        <f>IF(C368="",NA(),MATCH($B368&amp;$C368,'Smelter Reference List'!$J:$J,0))</f>
        <v>#N/A</v>
      </c>
      <c r="T368" s="229"/>
      <c r="U368" s="229">
        <f t="shared" ca="1" si="10"/>
        <v>0</v>
      </c>
      <c r="V368" s="229"/>
      <c r="W368" s="229"/>
      <c r="Y368" s="223" t="str">
        <f t="shared" si="11"/>
        <v/>
      </c>
    </row>
    <row r="369" spans="1:25" s="223" customFormat="1" ht="20.25">
      <c r="A369" s="293"/>
      <c r="B369" s="294" t="str">
        <f>IF(LEN(A369)=0,"",INDEX('Smelter Reference List'!$A:$A,MATCH($A369,'Smelter Reference List'!$E:$E,0)))</f>
        <v/>
      </c>
      <c r="C369" s="301" t="str">
        <f>IF(LEN(A369)=0,"",INDEX('Smelter Reference List'!$C:$C,MATCH($A369,'Smelter Reference List'!$E:$E,0)))</f>
        <v/>
      </c>
      <c r="D369" s="294" t="str">
        <f ca="1">IF(ISERROR($S369),"",OFFSET('Smelter Reference List'!$C$4,$S369-4,0)&amp;"")</f>
        <v/>
      </c>
      <c r="E369" s="294" t="str">
        <f ca="1">IF(ISERROR($S369),"",OFFSET('Smelter Reference List'!$D$4,$S369-4,0)&amp;"")</f>
        <v/>
      </c>
      <c r="F369" s="294" t="str">
        <f ca="1">IF(ISERROR($S369),"",OFFSET('Smelter Reference List'!$E$4,$S369-4,0))</f>
        <v/>
      </c>
      <c r="G369" s="294" t="str">
        <f ca="1">IF(C369=$U$4,"Enter smelter details", IF(ISERROR($S369),"",OFFSET('Smelter Reference List'!$F$4,$S369-4,0)))</f>
        <v/>
      </c>
      <c r="H369" s="295" t="str">
        <f ca="1">IF(ISERROR($S369),"",OFFSET('Smelter Reference List'!$G$4,$S369-4,0))</f>
        <v/>
      </c>
      <c r="I369" s="296" t="str">
        <f ca="1">IF(ISERROR($S369),"",OFFSET('Smelter Reference List'!$H$4,$S369-4,0))</f>
        <v/>
      </c>
      <c r="J369" s="296" t="str">
        <f ca="1">IF(ISERROR($S369),"",OFFSET('Smelter Reference List'!$I$4,$S369-4,0))</f>
        <v/>
      </c>
      <c r="K369" s="298"/>
      <c r="L369" s="298"/>
      <c r="M369" s="298"/>
      <c r="N369" s="298"/>
      <c r="O369" s="298"/>
      <c r="P369" s="298"/>
      <c r="Q369" s="299"/>
      <c r="R369" s="227"/>
      <c r="S369" s="228" t="e">
        <f>IF(C369="",NA(),MATCH($B369&amp;$C369,'Smelter Reference List'!$J:$J,0))</f>
        <v>#N/A</v>
      </c>
      <c r="T369" s="229"/>
      <c r="U369" s="229">
        <f t="shared" ca="1" si="10"/>
        <v>0</v>
      </c>
      <c r="V369" s="229"/>
      <c r="W369" s="229"/>
      <c r="Y369" s="223" t="str">
        <f t="shared" si="11"/>
        <v/>
      </c>
    </row>
    <row r="370" spans="1:25" s="223" customFormat="1" ht="20.25">
      <c r="A370" s="293"/>
      <c r="B370" s="294" t="str">
        <f>IF(LEN(A370)=0,"",INDEX('Smelter Reference List'!$A:$A,MATCH($A370,'Smelter Reference List'!$E:$E,0)))</f>
        <v/>
      </c>
      <c r="C370" s="301" t="str">
        <f>IF(LEN(A370)=0,"",INDEX('Smelter Reference List'!$C:$C,MATCH($A370,'Smelter Reference List'!$E:$E,0)))</f>
        <v/>
      </c>
      <c r="D370" s="294" t="str">
        <f ca="1">IF(ISERROR($S370),"",OFFSET('Smelter Reference List'!$C$4,$S370-4,0)&amp;"")</f>
        <v/>
      </c>
      <c r="E370" s="294" t="str">
        <f ca="1">IF(ISERROR($S370),"",OFFSET('Smelter Reference List'!$D$4,$S370-4,0)&amp;"")</f>
        <v/>
      </c>
      <c r="F370" s="294" t="str">
        <f ca="1">IF(ISERROR($S370),"",OFFSET('Smelter Reference List'!$E$4,$S370-4,0))</f>
        <v/>
      </c>
      <c r="G370" s="294" t="str">
        <f ca="1">IF(C370=$U$4,"Enter smelter details", IF(ISERROR($S370),"",OFFSET('Smelter Reference List'!$F$4,$S370-4,0)))</f>
        <v/>
      </c>
      <c r="H370" s="295" t="str">
        <f ca="1">IF(ISERROR($S370),"",OFFSET('Smelter Reference List'!$G$4,$S370-4,0))</f>
        <v/>
      </c>
      <c r="I370" s="296" t="str">
        <f ca="1">IF(ISERROR($S370),"",OFFSET('Smelter Reference List'!$H$4,$S370-4,0))</f>
        <v/>
      </c>
      <c r="J370" s="296" t="str">
        <f ca="1">IF(ISERROR($S370),"",OFFSET('Smelter Reference List'!$I$4,$S370-4,0))</f>
        <v/>
      </c>
      <c r="K370" s="298"/>
      <c r="L370" s="298"/>
      <c r="M370" s="298"/>
      <c r="N370" s="298"/>
      <c r="O370" s="298"/>
      <c r="P370" s="298"/>
      <c r="Q370" s="299"/>
      <c r="R370" s="227"/>
      <c r="S370" s="228" t="e">
        <f>IF(C370="",NA(),MATCH($B370&amp;$C370,'Smelter Reference List'!$J:$J,0))</f>
        <v>#N/A</v>
      </c>
      <c r="T370" s="229"/>
      <c r="U370" s="229">
        <f t="shared" ca="1" si="10"/>
        <v>0</v>
      </c>
      <c r="V370" s="229"/>
      <c r="W370" s="229"/>
      <c r="Y370" s="223" t="str">
        <f t="shared" si="11"/>
        <v/>
      </c>
    </row>
    <row r="371" spans="1:25" s="223" customFormat="1" ht="20.25">
      <c r="A371" s="293"/>
      <c r="B371" s="294" t="str">
        <f>IF(LEN(A371)=0,"",INDEX('Smelter Reference List'!$A:$A,MATCH($A371,'Smelter Reference List'!$E:$E,0)))</f>
        <v/>
      </c>
      <c r="C371" s="301" t="str">
        <f>IF(LEN(A371)=0,"",INDEX('Smelter Reference List'!$C:$C,MATCH($A371,'Smelter Reference List'!$E:$E,0)))</f>
        <v/>
      </c>
      <c r="D371" s="294" t="str">
        <f ca="1">IF(ISERROR($S371),"",OFFSET('Smelter Reference List'!$C$4,$S371-4,0)&amp;"")</f>
        <v/>
      </c>
      <c r="E371" s="294" t="str">
        <f ca="1">IF(ISERROR($S371),"",OFFSET('Smelter Reference List'!$D$4,$S371-4,0)&amp;"")</f>
        <v/>
      </c>
      <c r="F371" s="294" t="str">
        <f ca="1">IF(ISERROR($S371),"",OFFSET('Smelter Reference List'!$E$4,$S371-4,0))</f>
        <v/>
      </c>
      <c r="G371" s="294" t="str">
        <f ca="1">IF(C371=$U$4,"Enter smelter details", IF(ISERROR($S371),"",OFFSET('Smelter Reference List'!$F$4,$S371-4,0)))</f>
        <v/>
      </c>
      <c r="H371" s="295" t="str">
        <f ca="1">IF(ISERROR($S371),"",OFFSET('Smelter Reference List'!$G$4,$S371-4,0))</f>
        <v/>
      </c>
      <c r="I371" s="296" t="str">
        <f ca="1">IF(ISERROR($S371),"",OFFSET('Smelter Reference List'!$H$4,$S371-4,0))</f>
        <v/>
      </c>
      <c r="J371" s="296" t="str">
        <f ca="1">IF(ISERROR($S371),"",OFFSET('Smelter Reference List'!$I$4,$S371-4,0))</f>
        <v/>
      </c>
      <c r="K371" s="298"/>
      <c r="L371" s="298"/>
      <c r="M371" s="298"/>
      <c r="N371" s="298"/>
      <c r="O371" s="298"/>
      <c r="P371" s="298"/>
      <c r="Q371" s="299"/>
      <c r="R371" s="227"/>
      <c r="S371" s="228" t="e">
        <f>IF(C371="",NA(),MATCH($B371&amp;$C371,'Smelter Reference List'!$J:$J,0))</f>
        <v>#N/A</v>
      </c>
      <c r="T371" s="229"/>
      <c r="U371" s="229">
        <f t="shared" ca="1" si="10"/>
        <v>0</v>
      </c>
      <c r="V371" s="229"/>
      <c r="W371" s="229"/>
      <c r="Y371" s="223" t="str">
        <f t="shared" si="11"/>
        <v/>
      </c>
    </row>
    <row r="372" spans="1:25" s="223" customFormat="1" ht="20.25">
      <c r="A372" s="293"/>
      <c r="B372" s="294" t="str">
        <f>IF(LEN(A372)=0,"",INDEX('Smelter Reference List'!$A:$A,MATCH($A372,'Smelter Reference List'!$E:$E,0)))</f>
        <v/>
      </c>
      <c r="C372" s="301" t="str">
        <f>IF(LEN(A372)=0,"",INDEX('Smelter Reference List'!$C:$C,MATCH($A372,'Smelter Reference List'!$E:$E,0)))</f>
        <v/>
      </c>
      <c r="D372" s="294" t="str">
        <f ca="1">IF(ISERROR($S372),"",OFFSET('Smelter Reference List'!$C$4,$S372-4,0)&amp;"")</f>
        <v/>
      </c>
      <c r="E372" s="294" t="str">
        <f ca="1">IF(ISERROR($S372),"",OFFSET('Smelter Reference List'!$D$4,$S372-4,0)&amp;"")</f>
        <v/>
      </c>
      <c r="F372" s="294" t="str">
        <f ca="1">IF(ISERROR($S372),"",OFFSET('Smelter Reference List'!$E$4,$S372-4,0))</f>
        <v/>
      </c>
      <c r="G372" s="294" t="str">
        <f ca="1">IF(C372=$U$4,"Enter smelter details", IF(ISERROR($S372),"",OFFSET('Smelter Reference List'!$F$4,$S372-4,0)))</f>
        <v/>
      </c>
      <c r="H372" s="295" t="str">
        <f ca="1">IF(ISERROR($S372),"",OFFSET('Smelter Reference List'!$G$4,$S372-4,0))</f>
        <v/>
      </c>
      <c r="I372" s="296" t="str">
        <f ca="1">IF(ISERROR($S372),"",OFFSET('Smelter Reference List'!$H$4,$S372-4,0))</f>
        <v/>
      </c>
      <c r="J372" s="296" t="str">
        <f ca="1">IF(ISERROR($S372),"",OFFSET('Smelter Reference List'!$I$4,$S372-4,0))</f>
        <v/>
      </c>
      <c r="K372" s="298"/>
      <c r="L372" s="298"/>
      <c r="M372" s="298"/>
      <c r="N372" s="298"/>
      <c r="O372" s="298"/>
      <c r="P372" s="298"/>
      <c r="Q372" s="299"/>
      <c r="R372" s="227"/>
      <c r="S372" s="228" t="e">
        <f>IF(C372="",NA(),MATCH($B372&amp;$C372,'Smelter Reference List'!$J:$J,0))</f>
        <v>#N/A</v>
      </c>
      <c r="T372" s="229"/>
      <c r="U372" s="229">
        <f t="shared" ca="1" si="10"/>
        <v>0</v>
      </c>
      <c r="V372" s="229"/>
      <c r="W372" s="229"/>
      <c r="Y372" s="223" t="str">
        <f t="shared" si="11"/>
        <v/>
      </c>
    </row>
    <row r="373" spans="1:25" s="223" customFormat="1" ht="20.25">
      <c r="A373" s="293"/>
      <c r="B373" s="294" t="str">
        <f>IF(LEN(A373)=0,"",INDEX('Smelter Reference List'!$A:$A,MATCH($A373,'Smelter Reference List'!$E:$E,0)))</f>
        <v/>
      </c>
      <c r="C373" s="301" t="str">
        <f>IF(LEN(A373)=0,"",INDEX('Smelter Reference List'!$C:$C,MATCH($A373,'Smelter Reference List'!$E:$E,0)))</f>
        <v/>
      </c>
      <c r="D373" s="294" t="str">
        <f ca="1">IF(ISERROR($S373),"",OFFSET('Smelter Reference List'!$C$4,$S373-4,0)&amp;"")</f>
        <v/>
      </c>
      <c r="E373" s="294" t="str">
        <f ca="1">IF(ISERROR($S373),"",OFFSET('Smelter Reference List'!$D$4,$S373-4,0)&amp;"")</f>
        <v/>
      </c>
      <c r="F373" s="294" t="str">
        <f ca="1">IF(ISERROR($S373),"",OFFSET('Smelter Reference List'!$E$4,$S373-4,0))</f>
        <v/>
      </c>
      <c r="G373" s="294" t="str">
        <f ca="1">IF(C373=$U$4,"Enter smelter details", IF(ISERROR($S373),"",OFFSET('Smelter Reference List'!$F$4,$S373-4,0)))</f>
        <v/>
      </c>
      <c r="H373" s="295" t="str">
        <f ca="1">IF(ISERROR($S373),"",OFFSET('Smelter Reference List'!$G$4,$S373-4,0))</f>
        <v/>
      </c>
      <c r="I373" s="296" t="str">
        <f ca="1">IF(ISERROR($S373),"",OFFSET('Smelter Reference List'!$H$4,$S373-4,0))</f>
        <v/>
      </c>
      <c r="J373" s="296" t="str">
        <f ca="1">IF(ISERROR($S373),"",OFFSET('Smelter Reference List'!$I$4,$S373-4,0))</f>
        <v/>
      </c>
      <c r="K373" s="298"/>
      <c r="L373" s="298"/>
      <c r="M373" s="298"/>
      <c r="N373" s="298"/>
      <c r="O373" s="298"/>
      <c r="P373" s="298"/>
      <c r="Q373" s="299"/>
      <c r="R373" s="227"/>
      <c r="S373" s="228" t="e">
        <f>IF(C373="",NA(),MATCH($B373&amp;$C373,'Smelter Reference List'!$J:$J,0))</f>
        <v>#N/A</v>
      </c>
      <c r="T373" s="229"/>
      <c r="U373" s="229">
        <f t="shared" ca="1" si="10"/>
        <v>0</v>
      </c>
      <c r="V373" s="229"/>
      <c r="W373" s="229"/>
      <c r="Y373" s="223" t="str">
        <f t="shared" si="11"/>
        <v/>
      </c>
    </row>
    <row r="374" spans="1:25" s="223" customFormat="1" ht="20.25">
      <c r="A374" s="293"/>
      <c r="B374" s="294" t="str">
        <f>IF(LEN(A374)=0,"",INDEX('Smelter Reference List'!$A:$A,MATCH($A374,'Smelter Reference List'!$E:$E,0)))</f>
        <v/>
      </c>
      <c r="C374" s="301" t="str">
        <f>IF(LEN(A374)=0,"",INDEX('Smelter Reference List'!$C:$C,MATCH($A374,'Smelter Reference List'!$E:$E,0)))</f>
        <v/>
      </c>
      <c r="D374" s="294" t="str">
        <f ca="1">IF(ISERROR($S374),"",OFFSET('Smelter Reference List'!$C$4,$S374-4,0)&amp;"")</f>
        <v/>
      </c>
      <c r="E374" s="294" t="str">
        <f ca="1">IF(ISERROR($S374),"",OFFSET('Smelter Reference List'!$D$4,$S374-4,0)&amp;"")</f>
        <v/>
      </c>
      <c r="F374" s="294" t="str">
        <f ca="1">IF(ISERROR($S374),"",OFFSET('Smelter Reference List'!$E$4,$S374-4,0))</f>
        <v/>
      </c>
      <c r="G374" s="294" t="str">
        <f ca="1">IF(C374=$U$4,"Enter smelter details", IF(ISERROR($S374),"",OFFSET('Smelter Reference List'!$F$4,$S374-4,0)))</f>
        <v/>
      </c>
      <c r="H374" s="295" t="str">
        <f ca="1">IF(ISERROR($S374),"",OFFSET('Smelter Reference List'!$G$4,$S374-4,0))</f>
        <v/>
      </c>
      <c r="I374" s="296" t="str">
        <f ca="1">IF(ISERROR($S374),"",OFFSET('Smelter Reference List'!$H$4,$S374-4,0))</f>
        <v/>
      </c>
      <c r="J374" s="296" t="str">
        <f ca="1">IF(ISERROR($S374),"",OFFSET('Smelter Reference List'!$I$4,$S374-4,0))</f>
        <v/>
      </c>
      <c r="K374" s="298"/>
      <c r="L374" s="298"/>
      <c r="M374" s="298"/>
      <c r="N374" s="298"/>
      <c r="O374" s="298"/>
      <c r="P374" s="298"/>
      <c r="Q374" s="299"/>
      <c r="R374" s="227"/>
      <c r="S374" s="228" t="e">
        <f>IF(C374="",NA(),MATCH($B374&amp;$C374,'Smelter Reference List'!$J:$J,0))</f>
        <v>#N/A</v>
      </c>
      <c r="T374" s="229"/>
      <c r="U374" s="229">
        <f t="shared" ca="1" si="10"/>
        <v>0</v>
      </c>
      <c r="V374" s="229"/>
      <c r="W374" s="229"/>
      <c r="Y374" s="223" t="str">
        <f t="shared" si="11"/>
        <v/>
      </c>
    </row>
    <row r="375" spans="1:25" s="223" customFormat="1" ht="20.25">
      <c r="A375" s="293"/>
      <c r="B375" s="294" t="str">
        <f>IF(LEN(A375)=0,"",INDEX('Smelter Reference List'!$A:$A,MATCH($A375,'Smelter Reference List'!$E:$E,0)))</f>
        <v/>
      </c>
      <c r="C375" s="301" t="str">
        <f>IF(LEN(A375)=0,"",INDEX('Smelter Reference List'!$C:$C,MATCH($A375,'Smelter Reference List'!$E:$E,0)))</f>
        <v/>
      </c>
      <c r="D375" s="294" t="str">
        <f ca="1">IF(ISERROR($S375),"",OFFSET('Smelter Reference List'!$C$4,$S375-4,0)&amp;"")</f>
        <v/>
      </c>
      <c r="E375" s="294" t="str">
        <f ca="1">IF(ISERROR($S375),"",OFFSET('Smelter Reference List'!$D$4,$S375-4,0)&amp;"")</f>
        <v/>
      </c>
      <c r="F375" s="294" t="str">
        <f ca="1">IF(ISERROR($S375),"",OFFSET('Smelter Reference List'!$E$4,$S375-4,0))</f>
        <v/>
      </c>
      <c r="G375" s="294" t="str">
        <f ca="1">IF(C375=$U$4,"Enter smelter details", IF(ISERROR($S375),"",OFFSET('Smelter Reference List'!$F$4,$S375-4,0)))</f>
        <v/>
      </c>
      <c r="H375" s="295" t="str">
        <f ca="1">IF(ISERROR($S375),"",OFFSET('Smelter Reference List'!$G$4,$S375-4,0))</f>
        <v/>
      </c>
      <c r="I375" s="296" t="str">
        <f ca="1">IF(ISERROR($S375),"",OFFSET('Smelter Reference List'!$H$4,$S375-4,0))</f>
        <v/>
      </c>
      <c r="J375" s="296" t="str">
        <f ca="1">IF(ISERROR($S375),"",OFFSET('Smelter Reference List'!$I$4,$S375-4,0))</f>
        <v/>
      </c>
      <c r="K375" s="298"/>
      <c r="L375" s="298"/>
      <c r="M375" s="298"/>
      <c r="N375" s="298"/>
      <c r="O375" s="298"/>
      <c r="P375" s="298"/>
      <c r="Q375" s="299"/>
      <c r="R375" s="227"/>
      <c r="S375" s="228" t="e">
        <f>IF(C375="",NA(),MATCH($B375&amp;$C375,'Smelter Reference List'!$J:$J,0))</f>
        <v>#N/A</v>
      </c>
      <c r="T375" s="229"/>
      <c r="U375" s="229">
        <f t="shared" ca="1" si="10"/>
        <v>0</v>
      </c>
      <c r="V375" s="229"/>
      <c r="W375" s="229"/>
      <c r="Y375" s="223" t="str">
        <f t="shared" si="11"/>
        <v/>
      </c>
    </row>
    <row r="376" spans="1:25" s="223" customFormat="1" ht="20.25">
      <c r="A376" s="293"/>
      <c r="B376" s="294" t="str">
        <f>IF(LEN(A376)=0,"",INDEX('Smelter Reference List'!$A:$A,MATCH($A376,'Smelter Reference List'!$E:$E,0)))</f>
        <v/>
      </c>
      <c r="C376" s="301" t="str">
        <f>IF(LEN(A376)=0,"",INDEX('Smelter Reference List'!$C:$C,MATCH($A376,'Smelter Reference List'!$E:$E,0)))</f>
        <v/>
      </c>
      <c r="D376" s="294" t="str">
        <f ca="1">IF(ISERROR($S376),"",OFFSET('Smelter Reference List'!$C$4,$S376-4,0)&amp;"")</f>
        <v/>
      </c>
      <c r="E376" s="294" t="str">
        <f ca="1">IF(ISERROR($S376),"",OFFSET('Smelter Reference List'!$D$4,$S376-4,0)&amp;"")</f>
        <v/>
      </c>
      <c r="F376" s="294" t="str">
        <f ca="1">IF(ISERROR($S376),"",OFFSET('Smelter Reference List'!$E$4,$S376-4,0))</f>
        <v/>
      </c>
      <c r="G376" s="294" t="str">
        <f ca="1">IF(C376=$U$4,"Enter smelter details", IF(ISERROR($S376),"",OFFSET('Smelter Reference List'!$F$4,$S376-4,0)))</f>
        <v/>
      </c>
      <c r="H376" s="295" t="str">
        <f ca="1">IF(ISERROR($S376),"",OFFSET('Smelter Reference List'!$G$4,$S376-4,0))</f>
        <v/>
      </c>
      <c r="I376" s="296" t="str">
        <f ca="1">IF(ISERROR($S376),"",OFFSET('Smelter Reference List'!$H$4,$S376-4,0))</f>
        <v/>
      </c>
      <c r="J376" s="296" t="str">
        <f ca="1">IF(ISERROR($S376),"",OFFSET('Smelter Reference List'!$I$4,$S376-4,0))</f>
        <v/>
      </c>
      <c r="K376" s="298"/>
      <c r="L376" s="298"/>
      <c r="M376" s="298"/>
      <c r="N376" s="298"/>
      <c r="O376" s="298"/>
      <c r="P376" s="298"/>
      <c r="Q376" s="299"/>
      <c r="R376" s="227"/>
      <c r="S376" s="228" t="e">
        <f>IF(C376="",NA(),MATCH($B376&amp;$C376,'Smelter Reference List'!$J:$J,0))</f>
        <v>#N/A</v>
      </c>
      <c r="T376" s="229"/>
      <c r="U376" s="229">
        <f t="shared" ca="1" si="10"/>
        <v>0</v>
      </c>
      <c r="V376" s="229"/>
      <c r="W376" s="229"/>
      <c r="Y376" s="223" t="str">
        <f t="shared" si="11"/>
        <v/>
      </c>
    </row>
    <row r="377" spans="1:25" s="223" customFormat="1" ht="20.25">
      <c r="A377" s="293"/>
      <c r="B377" s="294" t="str">
        <f>IF(LEN(A377)=0,"",INDEX('Smelter Reference List'!$A:$A,MATCH($A377,'Smelter Reference List'!$E:$E,0)))</f>
        <v/>
      </c>
      <c r="C377" s="301" t="str">
        <f>IF(LEN(A377)=0,"",INDEX('Smelter Reference List'!$C:$C,MATCH($A377,'Smelter Reference List'!$E:$E,0)))</f>
        <v/>
      </c>
      <c r="D377" s="294" t="str">
        <f ca="1">IF(ISERROR($S377),"",OFFSET('Smelter Reference List'!$C$4,$S377-4,0)&amp;"")</f>
        <v/>
      </c>
      <c r="E377" s="294" t="str">
        <f ca="1">IF(ISERROR($S377),"",OFFSET('Smelter Reference List'!$D$4,$S377-4,0)&amp;"")</f>
        <v/>
      </c>
      <c r="F377" s="294" t="str">
        <f ca="1">IF(ISERROR($S377),"",OFFSET('Smelter Reference List'!$E$4,$S377-4,0))</f>
        <v/>
      </c>
      <c r="G377" s="294" t="str">
        <f ca="1">IF(C377=$U$4,"Enter smelter details", IF(ISERROR($S377),"",OFFSET('Smelter Reference List'!$F$4,$S377-4,0)))</f>
        <v/>
      </c>
      <c r="H377" s="295" t="str">
        <f ca="1">IF(ISERROR($S377),"",OFFSET('Smelter Reference List'!$G$4,$S377-4,0))</f>
        <v/>
      </c>
      <c r="I377" s="296" t="str">
        <f ca="1">IF(ISERROR($S377),"",OFFSET('Smelter Reference List'!$H$4,$S377-4,0))</f>
        <v/>
      </c>
      <c r="J377" s="296" t="str">
        <f ca="1">IF(ISERROR($S377),"",OFFSET('Smelter Reference List'!$I$4,$S377-4,0))</f>
        <v/>
      </c>
      <c r="K377" s="298"/>
      <c r="L377" s="298"/>
      <c r="M377" s="298"/>
      <c r="N377" s="298"/>
      <c r="O377" s="298"/>
      <c r="P377" s="298"/>
      <c r="Q377" s="299"/>
      <c r="R377" s="227"/>
      <c r="S377" s="228" t="e">
        <f>IF(C377="",NA(),MATCH($B377&amp;$C377,'Smelter Reference List'!$J:$J,0))</f>
        <v>#N/A</v>
      </c>
      <c r="T377" s="229"/>
      <c r="U377" s="229">
        <f t="shared" ca="1" si="10"/>
        <v>0</v>
      </c>
      <c r="V377" s="229"/>
      <c r="W377" s="229"/>
      <c r="Y377" s="223" t="str">
        <f t="shared" si="11"/>
        <v/>
      </c>
    </row>
    <row r="378" spans="1:25" s="223" customFormat="1" ht="20.25">
      <c r="A378" s="293"/>
      <c r="B378" s="294" t="str">
        <f>IF(LEN(A378)=0,"",INDEX('Smelter Reference List'!$A:$A,MATCH($A378,'Smelter Reference List'!$E:$E,0)))</f>
        <v/>
      </c>
      <c r="C378" s="301" t="str">
        <f>IF(LEN(A378)=0,"",INDEX('Smelter Reference List'!$C:$C,MATCH($A378,'Smelter Reference List'!$E:$E,0)))</f>
        <v/>
      </c>
      <c r="D378" s="294" t="str">
        <f ca="1">IF(ISERROR($S378),"",OFFSET('Smelter Reference List'!$C$4,$S378-4,0)&amp;"")</f>
        <v/>
      </c>
      <c r="E378" s="294" t="str">
        <f ca="1">IF(ISERROR($S378),"",OFFSET('Smelter Reference List'!$D$4,$S378-4,0)&amp;"")</f>
        <v/>
      </c>
      <c r="F378" s="294" t="str">
        <f ca="1">IF(ISERROR($S378),"",OFFSET('Smelter Reference List'!$E$4,$S378-4,0))</f>
        <v/>
      </c>
      <c r="G378" s="294" t="str">
        <f ca="1">IF(C378=$U$4,"Enter smelter details", IF(ISERROR($S378),"",OFFSET('Smelter Reference List'!$F$4,$S378-4,0)))</f>
        <v/>
      </c>
      <c r="H378" s="295" t="str">
        <f ca="1">IF(ISERROR($S378),"",OFFSET('Smelter Reference List'!$G$4,$S378-4,0))</f>
        <v/>
      </c>
      <c r="I378" s="296" t="str">
        <f ca="1">IF(ISERROR($S378),"",OFFSET('Smelter Reference List'!$H$4,$S378-4,0))</f>
        <v/>
      </c>
      <c r="J378" s="296" t="str">
        <f ca="1">IF(ISERROR($S378),"",OFFSET('Smelter Reference List'!$I$4,$S378-4,0))</f>
        <v/>
      </c>
      <c r="K378" s="298"/>
      <c r="L378" s="298"/>
      <c r="M378" s="298"/>
      <c r="N378" s="298"/>
      <c r="O378" s="298"/>
      <c r="P378" s="298"/>
      <c r="Q378" s="299"/>
      <c r="R378" s="227"/>
      <c r="S378" s="228" t="e">
        <f>IF(C378="",NA(),MATCH($B378&amp;$C378,'Smelter Reference List'!$J:$J,0))</f>
        <v>#N/A</v>
      </c>
      <c r="T378" s="229"/>
      <c r="U378" s="229">
        <f t="shared" ca="1" si="10"/>
        <v>0</v>
      </c>
      <c r="V378" s="229"/>
      <c r="W378" s="229"/>
      <c r="Y378" s="223" t="str">
        <f t="shared" si="11"/>
        <v/>
      </c>
    </row>
    <row r="379" spans="1:25" s="223" customFormat="1" ht="20.25">
      <c r="A379" s="293"/>
      <c r="B379" s="294" t="str">
        <f>IF(LEN(A379)=0,"",INDEX('Smelter Reference List'!$A:$A,MATCH($A379,'Smelter Reference List'!$E:$E,0)))</f>
        <v/>
      </c>
      <c r="C379" s="301" t="str">
        <f>IF(LEN(A379)=0,"",INDEX('Smelter Reference List'!$C:$C,MATCH($A379,'Smelter Reference List'!$E:$E,0)))</f>
        <v/>
      </c>
      <c r="D379" s="294" t="str">
        <f ca="1">IF(ISERROR($S379),"",OFFSET('Smelter Reference List'!$C$4,$S379-4,0)&amp;"")</f>
        <v/>
      </c>
      <c r="E379" s="294" t="str">
        <f ca="1">IF(ISERROR($S379),"",OFFSET('Smelter Reference List'!$D$4,$S379-4,0)&amp;"")</f>
        <v/>
      </c>
      <c r="F379" s="294" t="str">
        <f ca="1">IF(ISERROR($S379),"",OFFSET('Smelter Reference List'!$E$4,$S379-4,0))</f>
        <v/>
      </c>
      <c r="G379" s="294" t="str">
        <f ca="1">IF(C379=$U$4,"Enter smelter details", IF(ISERROR($S379),"",OFFSET('Smelter Reference List'!$F$4,$S379-4,0)))</f>
        <v/>
      </c>
      <c r="H379" s="295" t="str">
        <f ca="1">IF(ISERROR($S379),"",OFFSET('Smelter Reference List'!$G$4,$S379-4,0))</f>
        <v/>
      </c>
      <c r="I379" s="296" t="str">
        <f ca="1">IF(ISERROR($S379),"",OFFSET('Smelter Reference List'!$H$4,$S379-4,0))</f>
        <v/>
      </c>
      <c r="J379" s="296" t="str">
        <f ca="1">IF(ISERROR($S379),"",OFFSET('Smelter Reference List'!$I$4,$S379-4,0))</f>
        <v/>
      </c>
      <c r="K379" s="298"/>
      <c r="L379" s="298"/>
      <c r="M379" s="298"/>
      <c r="N379" s="298"/>
      <c r="O379" s="298"/>
      <c r="P379" s="298"/>
      <c r="Q379" s="299"/>
      <c r="R379" s="227"/>
      <c r="S379" s="228" t="e">
        <f>IF(C379="",NA(),MATCH($B379&amp;$C379,'Smelter Reference List'!$J:$J,0))</f>
        <v>#N/A</v>
      </c>
      <c r="T379" s="229"/>
      <c r="U379" s="229">
        <f t="shared" ca="1" si="10"/>
        <v>0</v>
      </c>
      <c r="V379" s="229"/>
      <c r="W379" s="229"/>
      <c r="Y379" s="223" t="str">
        <f t="shared" si="11"/>
        <v/>
      </c>
    </row>
    <row r="380" spans="1:25" s="223" customFormat="1" ht="20.25">
      <c r="A380" s="293"/>
      <c r="B380" s="294" t="str">
        <f>IF(LEN(A380)=0,"",INDEX('Smelter Reference List'!$A:$A,MATCH($A380,'Smelter Reference List'!$E:$E,0)))</f>
        <v/>
      </c>
      <c r="C380" s="301" t="str">
        <f>IF(LEN(A380)=0,"",INDEX('Smelter Reference List'!$C:$C,MATCH($A380,'Smelter Reference List'!$E:$E,0)))</f>
        <v/>
      </c>
      <c r="D380" s="294" t="str">
        <f ca="1">IF(ISERROR($S380),"",OFFSET('Smelter Reference List'!$C$4,$S380-4,0)&amp;"")</f>
        <v/>
      </c>
      <c r="E380" s="294" t="str">
        <f ca="1">IF(ISERROR($S380),"",OFFSET('Smelter Reference List'!$D$4,$S380-4,0)&amp;"")</f>
        <v/>
      </c>
      <c r="F380" s="294" t="str">
        <f ca="1">IF(ISERROR($S380),"",OFFSET('Smelter Reference List'!$E$4,$S380-4,0))</f>
        <v/>
      </c>
      <c r="G380" s="294" t="str">
        <f ca="1">IF(C380=$U$4,"Enter smelter details", IF(ISERROR($S380),"",OFFSET('Smelter Reference List'!$F$4,$S380-4,0)))</f>
        <v/>
      </c>
      <c r="H380" s="295" t="str">
        <f ca="1">IF(ISERROR($S380),"",OFFSET('Smelter Reference List'!$G$4,$S380-4,0))</f>
        <v/>
      </c>
      <c r="I380" s="296" t="str">
        <f ca="1">IF(ISERROR($S380),"",OFFSET('Smelter Reference List'!$H$4,$S380-4,0))</f>
        <v/>
      </c>
      <c r="J380" s="296" t="str">
        <f ca="1">IF(ISERROR($S380),"",OFFSET('Smelter Reference List'!$I$4,$S380-4,0))</f>
        <v/>
      </c>
      <c r="K380" s="298"/>
      <c r="L380" s="298"/>
      <c r="M380" s="298"/>
      <c r="N380" s="298"/>
      <c r="O380" s="298"/>
      <c r="P380" s="298"/>
      <c r="Q380" s="299"/>
      <c r="R380" s="227"/>
      <c r="S380" s="228" t="e">
        <f>IF(C380="",NA(),MATCH($B380&amp;$C380,'Smelter Reference List'!$J:$J,0))</f>
        <v>#N/A</v>
      </c>
      <c r="T380" s="229"/>
      <c r="U380" s="229">
        <f t="shared" ca="1" si="10"/>
        <v>0</v>
      </c>
      <c r="V380" s="229"/>
      <c r="W380" s="229"/>
      <c r="Y380" s="223" t="str">
        <f t="shared" si="11"/>
        <v/>
      </c>
    </row>
    <row r="381" spans="1:25" s="223" customFormat="1" ht="20.25">
      <c r="A381" s="293"/>
      <c r="B381" s="294" t="str">
        <f>IF(LEN(A381)=0,"",INDEX('Smelter Reference List'!$A:$A,MATCH($A381,'Smelter Reference List'!$E:$E,0)))</f>
        <v/>
      </c>
      <c r="C381" s="301" t="str">
        <f>IF(LEN(A381)=0,"",INDEX('Smelter Reference List'!$C:$C,MATCH($A381,'Smelter Reference List'!$E:$E,0)))</f>
        <v/>
      </c>
      <c r="D381" s="294" t="str">
        <f ca="1">IF(ISERROR($S381),"",OFFSET('Smelter Reference List'!$C$4,$S381-4,0)&amp;"")</f>
        <v/>
      </c>
      <c r="E381" s="294" t="str">
        <f ca="1">IF(ISERROR($S381),"",OFFSET('Smelter Reference List'!$D$4,$S381-4,0)&amp;"")</f>
        <v/>
      </c>
      <c r="F381" s="294" t="str">
        <f ca="1">IF(ISERROR($S381),"",OFFSET('Smelter Reference List'!$E$4,$S381-4,0))</f>
        <v/>
      </c>
      <c r="G381" s="294" t="str">
        <f ca="1">IF(C381=$U$4,"Enter smelter details", IF(ISERROR($S381),"",OFFSET('Smelter Reference List'!$F$4,$S381-4,0)))</f>
        <v/>
      </c>
      <c r="H381" s="295" t="str">
        <f ca="1">IF(ISERROR($S381),"",OFFSET('Smelter Reference List'!$G$4,$S381-4,0))</f>
        <v/>
      </c>
      <c r="I381" s="296" t="str">
        <f ca="1">IF(ISERROR($S381),"",OFFSET('Smelter Reference List'!$H$4,$S381-4,0))</f>
        <v/>
      </c>
      <c r="J381" s="296" t="str">
        <f ca="1">IF(ISERROR($S381),"",OFFSET('Smelter Reference List'!$I$4,$S381-4,0))</f>
        <v/>
      </c>
      <c r="K381" s="298"/>
      <c r="L381" s="298"/>
      <c r="M381" s="298"/>
      <c r="N381" s="298"/>
      <c r="O381" s="298"/>
      <c r="P381" s="298"/>
      <c r="Q381" s="299"/>
      <c r="R381" s="227"/>
      <c r="S381" s="228" t="e">
        <f>IF(C381="",NA(),MATCH($B381&amp;$C381,'Smelter Reference List'!$J:$J,0))</f>
        <v>#N/A</v>
      </c>
      <c r="T381" s="229"/>
      <c r="U381" s="229">
        <f t="shared" ca="1" si="10"/>
        <v>0</v>
      </c>
      <c r="V381" s="229"/>
      <c r="W381" s="229"/>
      <c r="Y381" s="223" t="str">
        <f t="shared" si="11"/>
        <v/>
      </c>
    </row>
    <row r="382" spans="1:25" s="223" customFormat="1" ht="20.25">
      <c r="A382" s="293"/>
      <c r="B382" s="294" t="str">
        <f>IF(LEN(A382)=0,"",INDEX('Smelter Reference List'!$A:$A,MATCH($A382,'Smelter Reference List'!$E:$E,0)))</f>
        <v/>
      </c>
      <c r="C382" s="301" t="str">
        <f>IF(LEN(A382)=0,"",INDEX('Smelter Reference List'!$C:$C,MATCH($A382,'Smelter Reference List'!$E:$E,0)))</f>
        <v/>
      </c>
      <c r="D382" s="294" t="str">
        <f ca="1">IF(ISERROR($S382),"",OFFSET('Smelter Reference List'!$C$4,$S382-4,0)&amp;"")</f>
        <v/>
      </c>
      <c r="E382" s="294" t="str">
        <f ca="1">IF(ISERROR($S382),"",OFFSET('Smelter Reference List'!$D$4,$S382-4,0)&amp;"")</f>
        <v/>
      </c>
      <c r="F382" s="294" t="str">
        <f ca="1">IF(ISERROR($S382),"",OFFSET('Smelter Reference List'!$E$4,$S382-4,0))</f>
        <v/>
      </c>
      <c r="G382" s="294" t="str">
        <f ca="1">IF(C382=$U$4,"Enter smelter details", IF(ISERROR($S382),"",OFFSET('Smelter Reference List'!$F$4,$S382-4,0)))</f>
        <v/>
      </c>
      <c r="H382" s="295" t="str">
        <f ca="1">IF(ISERROR($S382),"",OFFSET('Smelter Reference List'!$G$4,$S382-4,0))</f>
        <v/>
      </c>
      <c r="I382" s="296" t="str">
        <f ca="1">IF(ISERROR($S382),"",OFFSET('Smelter Reference List'!$H$4,$S382-4,0))</f>
        <v/>
      </c>
      <c r="J382" s="296" t="str">
        <f ca="1">IF(ISERROR($S382),"",OFFSET('Smelter Reference List'!$I$4,$S382-4,0))</f>
        <v/>
      </c>
      <c r="K382" s="298"/>
      <c r="L382" s="298"/>
      <c r="M382" s="298"/>
      <c r="N382" s="298"/>
      <c r="O382" s="298"/>
      <c r="P382" s="298"/>
      <c r="Q382" s="299"/>
      <c r="R382" s="227"/>
      <c r="S382" s="228" t="e">
        <f>IF(C382="",NA(),MATCH($B382&amp;$C382,'Smelter Reference List'!$J:$J,0))</f>
        <v>#N/A</v>
      </c>
      <c r="T382" s="229"/>
      <c r="U382" s="229">
        <f t="shared" ca="1" si="10"/>
        <v>0</v>
      </c>
      <c r="V382" s="229"/>
      <c r="W382" s="229"/>
      <c r="Y382" s="223" t="str">
        <f t="shared" si="11"/>
        <v/>
      </c>
    </row>
    <row r="383" spans="1:25" s="223" customFormat="1" ht="20.25">
      <c r="A383" s="293"/>
      <c r="B383" s="294" t="str">
        <f>IF(LEN(A383)=0,"",INDEX('Smelter Reference List'!$A:$A,MATCH($A383,'Smelter Reference List'!$E:$E,0)))</f>
        <v/>
      </c>
      <c r="C383" s="301" t="str">
        <f>IF(LEN(A383)=0,"",INDEX('Smelter Reference List'!$C:$C,MATCH($A383,'Smelter Reference List'!$E:$E,0)))</f>
        <v/>
      </c>
      <c r="D383" s="294" t="str">
        <f ca="1">IF(ISERROR($S383),"",OFFSET('Smelter Reference List'!$C$4,$S383-4,0)&amp;"")</f>
        <v/>
      </c>
      <c r="E383" s="294" t="str">
        <f ca="1">IF(ISERROR($S383),"",OFFSET('Smelter Reference List'!$D$4,$S383-4,0)&amp;"")</f>
        <v/>
      </c>
      <c r="F383" s="294" t="str">
        <f ca="1">IF(ISERROR($S383),"",OFFSET('Smelter Reference List'!$E$4,$S383-4,0))</f>
        <v/>
      </c>
      <c r="G383" s="294" t="str">
        <f ca="1">IF(C383=$U$4,"Enter smelter details", IF(ISERROR($S383),"",OFFSET('Smelter Reference List'!$F$4,$S383-4,0)))</f>
        <v/>
      </c>
      <c r="H383" s="295" t="str">
        <f ca="1">IF(ISERROR($S383),"",OFFSET('Smelter Reference List'!$G$4,$S383-4,0))</f>
        <v/>
      </c>
      <c r="I383" s="296" t="str">
        <f ca="1">IF(ISERROR($S383),"",OFFSET('Smelter Reference List'!$H$4,$S383-4,0))</f>
        <v/>
      </c>
      <c r="J383" s="296" t="str">
        <f ca="1">IF(ISERROR($S383),"",OFFSET('Smelter Reference List'!$I$4,$S383-4,0))</f>
        <v/>
      </c>
      <c r="K383" s="298"/>
      <c r="L383" s="298"/>
      <c r="M383" s="298"/>
      <c r="N383" s="298"/>
      <c r="O383" s="298"/>
      <c r="P383" s="298"/>
      <c r="Q383" s="299"/>
      <c r="R383" s="227"/>
      <c r="S383" s="228" t="e">
        <f>IF(C383="",NA(),MATCH($B383&amp;$C383,'Smelter Reference List'!$J:$J,0))</f>
        <v>#N/A</v>
      </c>
      <c r="T383" s="229"/>
      <c r="U383" s="229">
        <f t="shared" ca="1" si="10"/>
        <v>0</v>
      </c>
      <c r="V383" s="229"/>
      <c r="W383" s="229"/>
      <c r="Y383" s="223" t="str">
        <f t="shared" si="11"/>
        <v/>
      </c>
    </row>
    <row r="384" spans="1:25" s="223" customFormat="1" ht="20.25">
      <c r="A384" s="293"/>
      <c r="B384" s="294" t="str">
        <f>IF(LEN(A384)=0,"",INDEX('Smelter Reference List'!$A:$A,MATCH($A384,'Smelter Reference List'!$E:$E,0)))</f>
        <v/>
      </c>
      <c r="C384" s="301" t="str">
        <f>IF(LEN(A384)=0,"",INDEX('Smelter Reference List'!$C:$C,MATCH($A384,'Smelter Reference List'!$E:$E,0)))</f>
        <v/>
      </c>
      <c r="D384" s="294" t="str">
        <f ca="1">IF(ISERROR($S384),"",OFFSET('Smelter Reference List'!$C$4,$S384-4,0)&amp;"")</f>
        <v/>
      </c>
      <c r="E384" s="294" t="str">
        <f ca="1">IF(ISERROR($S384),"",OFFSET('Smelter Reference List'!$D$4,$S384-4,0)&amp;"")</f>
        <v/>
      </c>
      <c r="F384" s="294" t="str">
        <f ca="1">IF(ISERROR($S384),"",OFFSET('Smelter Reference List'!$E$4,$S384-4,0))</f>
        <v/>
      </c>
      <c r="G384" s="294" t="str">
        <f ca="1">IF(C384=$U$4,"Enter smelter details", IF(ISERROR($S384),"",OFFSET('Smelter Reference List'!$F$4,$S384-4,0)))</f>
        <v/>
      </c>
      <c r="H384" s="295" t="str">
        <f ca="1">IF(ISERROR($S384),"",OFFSET('Smelter Reference List'!$G$4,$S384-4,0))</f>
        <v/>
      </c>
      <c r="I384" s="296" t="str">
        <f ca="1">IF(ISERROR($S384),"",OFFSET('Smelter Reference List'!$H$4,$S384-4,0))</f>
        <v/>
      </c>
      <c r="J384" s="296" t="str">
        <f ca="1">IF(ISERROR($S384),"",OFFSET('Smelter Reference List'!$I$4,$S384-4,0))</f>
        <v/>
      </c>
      <c r="K384" s="298"/>
      <c r="L384" s="298"/>
      <c r="M384" s="298"/>
      <c r="N384" s="298"/>
      <c r="O384" s="298"/>
      <c r="P384" s="298"/>
      <c r="Q384" s="299"/>
      <c r="R384" s="227"/>
      <c r="S384" s="228" t="e">
        <f>IF(C384="",NA(),MATCH($B384&amp;$C384,'Smelter Reference List'!$J:$J,0))</f>
        <v>#N/A</v>
      </c>
      <c r="T384" s="229"/>
      <c r="U384" s="229">
        <f t="shared" ca="1" si="10"/>
        <v>0</v>
      </c>
      <c r="V384" s="229"/>
      <c r="W384" s="229"/>
      <c r="Y384" s="223" t="str">
        <f t="shared" si="11"/>
        <v/>
      </c>
    </row>
    <row r="385" spans="1:25" s="223" customFormat="1" ht="20.25">
      <c r="A385" s="293"/>
      <c r="B385" s="294" t="str">
        <f>IF(LEN(A385)=0,"",INDEX('Smelter Reference List'!$A:$A,MATCH($A385,'Smelter Reference List'!$E:$E,0)))</f>
        <v/>
      </c>
      <c r="C385" s="301" t="str">
        <f>IF(LEN(A385)=0,"",INDEX('Smelter Reference List'!$C:$C,MATCH($A385,'Smelter Reference List'!$E:$E,0)))</f>
        <v/>
      </c>
      <c r="D385" s="294" t="str">
        <f ca="1">IF(ISERROR($S385),"",OFFSET('Smelter Reference List'!$C$4,$S385-4,0)&amp;"")</f>
        <v/>
      </c>
      <c r="E385" s="294" t="str">
        <f ca="1">IF(ISERROR($S385),"",OFFSET('Smelter Reference List'!$D$4,$S385-4,0)&amp;"")</f>
        <v/>
      </c>
      <c r="F385" s="294" t="str">
        <f ca="1">IF(ISERROR($S385),"",OFFSET('Smelter Reference List'!$E$4,$S385-4,0))</f>
        <v/>
      </c>
      <c r="G385" s="294" t="str">
        <f ca="1">IF(C385=$U$4,"Enter smelter details", IF(ISERROR($S385),"",OFFSET('Smelter Reference List'!$F$4,$S385-4,0)))</f>
        <v/>
      </c>
      <c r="H385" s="295" t="str">
        <f ca="1">IF(ISERROR($S385),"",OFFSET('Smelter Reference List'!$G$4,$S385-4,0))</f>
        <v/>
      </c>
      <c r="I385" s="296" t="str">
        <f ca="1">IF(ISERROR($S385),"",OFFSET('Smelter Reference List'!$H$4,$S385-4,0))</f>
        <v/>
      </c>
      <c r="J385" s="296" t="str">
        <f ca="1">IF(ISERROR($S385),"",OFFSET('Smelter Reference List'!$I$4,$S385-4,0))</f>
        <v/>
      </c>
      <c r="K385" s="298"/>
      <c r="L385" s="298"/>
      <c r="M385" s="298"/>
      <c r="N385" s="298"/>
      <c r="O385" s="298"/>
      <c r="P385" s="298"/>
      <c r="Q385" s="299"/>
      <c r="R385" s="227"/>
      <c r="S385" s="228" t="e">
        <f>IF(C385="",NA(),MATCH($B385&amp;$C385,'Smelter Reference List'!$J:$J,0))</f>
        <v>#N/A</v>
      </c>
      <c r="T385" s="229"/>
      <c r="U385" s="229">
        <f t="shared" ca="1" si="10"/>
        <v>0</v>
      </c>
      <c r="V385" s="229"/>
      <c r="W385" s="229"/>
      <c r="Y385" s="223" t="str">
        <f t="shared" si="11"/>
        <v/>
      </c>
    </row>
    <row r="386" spans="1:25" s="223" customFormat="1" ht="20.25">
      <c r="A386" s="293"/>
      <c r="B386" s="294" t="str">
        <f>IF(LEN(A386)=0,"",INDEX('Smelter Reference List'!$A:$A,MATCH($A386,'Smelter Reference List'!$E:$E,0)))</f>
        <v/>
      </c>
      <c r="C386" s="301" t="str">
        <f>IF(LEN(A386)=0,"",INDEX('Smelter Reference List'!$C:$C,MATCH($A386,'Smelter Reference List'!$E:$E,0)))</f>
        <v/>
      </c>
      <c r="D386" s="294" t="str">
        <f ca="1">IF(ISERROR($S386),"",OFFSET('Smelter Reference List'!$C$4,$S386-4,0)&amp;"")</f>
        <v/>
      </c>
      <c r="E386" s="294" t="str">
        <f ca="1">IF(ISERROR($S386),"",OFFSET('Smelter Reference List'!$D$4,$S386-4,0)&amp;"")</f>
        <v/>
      </c>
      <c r="F386" s="294" t="str">
        <f ca="1">IF(ISERROR($S386),"",OFFSET('Smelter Reference List'!$E$4,$S386-4,0))</f>
        <v/>
      </c>
      <c r="G386" s="294" t="str">
        <f ca="1">IF(C386=$U$4,"Enter smelter details", IF(ISERROR($S386),"",OFFSET('Smelter Reference List'!$F$4,$S386-4,0)))</f>
        <v/>
      </c>
      <c r="H386" s="295" t="str">
        <f ca="1">IF(ISERROR($S386),"",OFFSET('Smelter Reference List'!$G$4,$S386-4,0))</f>
        <v/>
      </c>
      <c r="I386" s="296" t="str">
        <f ca="1">IF(ISERROR($S386),"",OFFSET('Smelter Reference List'!$H$4,$S386-4,0))</f>
        <v/>
      </c>
      <c r="J386" s="296" t="str">
        <f ca="1">IF(ISERROR($S386),"",OFFSET('Smelter Reference List'!$I$4,$S386-4,0))</f>
        <v/>
      </c>
      <c r="K386" s="298"/>
      <c r="L386" s="298"/>
      <c r="M386" s="298"/>
      <c r="N386" s="298"/>
      <c r="O386" s="298"/>
      <c r="P386" s="298"/>
      <c r="Q386" s="299"/>
      <c r="R386" s="227"/>
      <c r="S386" s="228" t="e">
        <f>IF(C386="",NA(),MATCH($B386&amp;$C386,'Smelter Reference List'!$J:$J,0))</f>
        <v>#N/A</v>
      </c>
      <c r="T386" s="229"/>
      <c r="U386" s="229">
        <f t="shared" ca="1" si="10"/>
        <v>0</v>
      </c>
      <c r="V386" s="229"/>
      <c r="W386" s="229"/>
      <c r="Y386" s="223" t="str">
        <f t="shared" si="11"/>
        <v/>
      </c>
    </row>
    <row r="387" spans="1:25" s="223" customFormat="1" ht="20.25">
      <c r="A387" s="293"/>
      <c r="B387" s="294" t="str">
        <f>IF(LEN(A387)=0,"",INDEX('Smelter Reference List'!$A:$A,MATCH($A387,'Smelter Reference List'!$E:$E,0)))</f>
        <v/>
      </c>
      <c r="C387" s="301" t="str">
        <f>IF(LEN(A387)=0,"",INDEX('Smelter Reference List'!$C:$C,MATCH($A387,'Smelter Reference List'!$E:$E,0)))</f>
        <v/>
      </c>
      <c r="D387" s="294" t="str">
        <f ca="1">IF(ISERROR($S387),"",OFFSET('Smelter Reference List'!$C$4,$S387-4,0)&amp;"")</f>
        <v/>
      </c>
      <c r="E387" s="294" t="str">
        <f ca="1">IF(ISERROR($S387),"",OFFSET('Smelter Reference List'!$D$4,$S387-4,0)&amp;"")</f>
        <v/>
      </c>
      <c r="F387" s="294" t="str">
        <f ca="1">IF(ISERROR($S387),"",OFFSET('Smelter Reference List'!$E$4,$S387-4,0))</f>
        <v/>
      </c>
      <c r="G387" s="294" t="str">
        <f ca="1">IF(C387=$U$4,"Enter smelter details", IF(ISERROR($S387),"",OFFSET('Smelter Reference List'!$F$4,$S387-4,0)))</f>
        <v/>
      </c>
      <c r="H387" s="295" t="str">
        <f ca="1">IF(ISERROR($S387),"",OFFSET('Smelter Reference List'!$G$4,$S387-4,0))</f>
        <v/>
      </c>
      <c r="I387" s="296" t="str">
        <f ca="1">IF(ISERROR($S387),"",OFFSET('Smelter Reference List'!$H$4,$S387-4,0))</f>
        <v/>
      </c>
      <c r="J387" s="296" t="str">
        <f ca="1">IF(ISERROR($S387),"",OFFSET('Smelter Reference List'!$I$4,$S387-4,0))</f>
        <v/>
      </c>
      <c r="K387" s="298"/>
      <c r="L387" s="298"/>
      <c r="M387" s="298"/>
      <c r="N387" s="298"/>
      <c r="O387" s="298"/>
      <c r="P387" s="298"/>
      <c r="Q387" s="299"/>
      <c r="R387" s="227"/>
      <c r="S387" s="228" t="e">
        <f>IF(C387="",NA(),MATCH($B387&amp;$C387,'Smelter Reference List'!$J:$J,0))</f>
        <v>#N/A</v>
      </c>
      <c r="T387" s="229"/>
      <c r="U387" s="229">
        <f t="shared" ca="1" si="10"/>
        <v>0</v>
      </c>
      <c r="V387" s="229"/>
      <c r="W387" s="229"/>
      <c r="Y387" s="223" t="str">
        <f t="shared" si="11"/>
        <v/>
      </c>
    </row>
    <row r="388" spans="1:25" s="223" customFormat="1" ht="20.25">
      <c r="A388" s="293"/>
      <c r="B388" s="294" t="str">
        <f>IF(LEN(A388)=0,"",INDEX('Smelter Reference List'!$A:$A,MATCH($A388,'Smelter Reference List'!$E:$E,0)))</f>
        <v/>
      </c>
      <c r="C388" s="301" t="str">
        <f>IF(LEN(A388)=0,"",INDEX('Smelter Reference List'!$C:$C,MATCH($A388,'Smelter Reference List'!$E:$E,0)))</f>
        <v/>
      </c>
      <c r="D388" s="294" t="str">
        <f ca="1">IF(ISERROR($S388),"",OFFSET('Smelter Reference List'!$C$4,$S388-4,0)&amp;"")</f>
        <v/>
      </c>
      <c r="E388" s="294" t="str">
        <f ca="1">IF(ISERROR($S388),"",OFFSET('Smelter Reference List'!$D$4,$S388-4,0)&amp;"")</f>
        <v/>
      </c>
      <c r="F388" s="294" t="str">
        <f ca="1">IF(ISERROR($S388),"",OFFSET('Smelter Reference List'!$E$4,$S388-4,0))</f>
        <v/>
      </c>
      <c r="G388" s="294" t="str">
        <f ca="1">IF(C388=$U$4,"Enter smelter details", IF(ISERROR($S388),"",OFFSET('Smelter Reference List'!$F$4,$S388-4,0)))</f>
        <v/>
      </c>
      <c r="H388" s="295" t="str">
        <f ca="1">IF(ISERROR($S388),"",OFFSET('Smelter Reference List'!$G$4,$S388-4,0))</f>
        <v/>
      </c>
      <c r="I388" s="296" t="str">
        <f ca="1">IF(ISERROR($S388),"",OFFSET('Smelter Reference List'!$H$4,$S388-4,0))</f>
        <v/>
      </c>
      <c r="J388" s="296" t="str">
        <f ca="1">IF(ISERROR($S388),"",OFFSET('Smelter Reference List'!$I$4,$S388-4,0))</f>
        <v/>
      </c>
      <c r="K388" s="298"/>
      <c r="L388" s="298"/>
      <c r="M388" s="298"/>
      <c r="N388" s="298"/>
      <c r="O388" s="298"/>
      <c r="P388" s="298"/>
      <c r="Q388" s="299"/>
      <c r="R388" s="227"/>
      <c r="S388" s="228" t="e">
        <f>IF(C388="",NA(),MATCH($B388&amp;$C388,'Smelter Reference List'!$J:$J,0))</f>
        <v>#N/A</v>
      </c>
      <c r="T388" s="229"/>
      <c r="U388" s="229">
        <f t="shared" ca="1" si="10"/>
        <v>0</v>
      </c>
      <c r="V388" s="229"/>
      <c r="W388" s="229"/>
      <c r="Y388" s="223" t="str">
        <f t="shared" si="11"/>
        <v/>
      </c>
    </row>
    <row r="389" spans="1:25" s="223" customFormat="1" ht="20.25">
      <c r="A389" s="293"/>
      <c r="B389" s="294" t="str">
        <f>IF(LEN(A389)=0,"",INDEX('Smelter Reference List'!$A:$A,MATCH($A389,'Smelter Reference List'!$E:$E,0)))</f>
        <v/>
      </c>
      <c r="C389" s="301" t="str">
        <f>IF(LEN(A389)=0,"",INDEX('Smelter Reference List'!$C:$C,MATCH($A389,'Smelter Reference List'!$E:$E,0)))</f>
        <v/>
      </c>
      <c r="D389" s="294" t="str">
        <f ca="1">IF(ISERROR($S389),"",OFFSET('Smelter Reference List'!$C$4,$S389-4,0)&amp;"")</f>
        <v/>
      </c>
      <c r="E389" s="294" t="str">
        <f ca="1">IF(ISERROR($S389),"",OFFSET('Smelter Reference List'!$D$4,$S389-4,0)&amp;"")</f>
        <v/>
      </c>
      <c r="F389" s="294" t="str">
        <f ca="1">IF(ISERROR($S389),"",OFFSET('Smelter Reference List'!$E$4,$S389-4,0))</f>
        <v/>
      </c>
      <c r="G389" s="294" t="str">
        <f ca="1">IF(C389=$U$4,"Enter smelter details", IF(ISERROR($S389),"",OFFSET('Smelter Reference List'!$F$4,$S389-4,0)))</f>
        <v/>
      </c>
      <c r="H389" s="295" t="str">
        <f ca="1">IF(ISERROR($S389),"",OFFSET('Smelter Reference List'!$G$4,$S389-4,0))</f>
        <v/>
      </c>
      <c r="I389" s="296" t="str">
        <f ca="1">IF(ISERROR($S389),"",OFFSET('Smelter Reference List'!$H$4,$S389-4,0))</f>
        <v/>
      </c>
      <c r="J389" s="296" t="str">
        <f ca="1">IF(ISERROR($S389),"",OFFSET('Smelter Reference List'!$I$4,$S389-4,0))</f>
        <v/>
      </c>
      <c r="K389" s="298"/>
      <c r="L389" s="298"/>
      <c r="M389" s="298"/>
      <c r="N389" s="298"/>
      <c r="O389" s="298"/>
      <c r="P389" s="298"/>
      <c r="Q389" s="299"/>
      <c r="R389" s="227"/>
      <c r="S389" s="228" t="e">
        <f>IF(C389="",NA(),MATCH($B389&amp;$C389,'Smelter Reference List'!$J:$J,0))</f>
        <v>#N/A</v>
      </c>
      <c r="T389" s="229"/>
      <c r="U389" s="229">
        <f t="shared" ca="1" si="10"/>
        <v>0</v>
      </c>
      <c r="V389" s="229"/>
      <c r="W389" s="229"/>
      <c r="Y389" s="223" t="str">
        <f t="shared" si="11"/>
        <v/>
      </c>
    </row>
    <row r="390" spans="1:25" s="223" customFormat="1" ht="20.25">
      <c r="A390" s="293"/>
      <c r="B390" s="294" t="str">
        <f>IF(LEN(A390)=0,"",INDEX('Smelter Reference List'!$A:$A,MATCH($A390,'Smelter Reference List'!$E:$E,0)))</f>
        <v/>
      </c>
      <c r="C390" s="301" t="str">
        <f>IF(LEN(A390)=0,"",INDEX('Smelter Reference List'!$C:$C,MATCH($A390,'Smelter Reference List'!$E:$E,0)))</f>
        <v/>
      </c>
      <c r="D390" s="294" t="str">
        <f ca="1">IF(ISERROR($S390),"",OFFSET('Smelter Reference List'!$C$4,$S390-4,0)&amp;"")</f>
        <v/>
      </c>
      <c r="E390" s="294" t="str">
        <f ca="1">IF(ISERROR($S390),"",OFFSET('Smelter Reference List'!$D$4,$S390-4,0)&amp;"")</f>
        <v/>
      </c>
      <c r="F390" s="294" t="str">
        <f ca="1">IF(ISERROR($S390),"",OFFSET('Smelter Reference List'!$E$4,$S390-4,0))</f>
        <v/>
      </c>
      <c r="G390" s="294" t="str">
        <f ca="1">IF(C390=$U$4,"Enter smelter details", IF(ISERROR($S390),"",OFFSET('Smelter Reference List'!$F$4,$S390-4,0)))</f>
        <v/>
      </c>
      <c r="H390" s="295" t="str">
        <f ca="1">IF(ISERROR($S390),"",OFFSET('Smelter Reference List'!$G$4,$S390-4,0))</f>
        <v/>
      </c>
      <c r="I390" s="296" t="str">
        <f ca="1">IF(ISERROR($S390),"",OFFSET('Smelter Reference List'!$H$4,$S390-4,0))</f>
        <v/>
      </c>
      <c r="J390" s="296" t="str">
        <f ca="1">IF(ISERROR($S390),"",OFFSET('Smelter Reference List'!$I$4,$S390-4,0))</f>
        <v/>
      </c>
      <c r="K390" s="298"/>
      <c r="L390" s="298"/>
      <c r="M390" s="298"/>
      <c r="N390" s="298"/>
      <c r="O390" s="298"/>
      <c r="P390" s="298"/>
      <c r="Q390" s="299"/>
      <c r="R390" s="227"/>
      <c r="S390" s="228" t="e">
        <f>IF(C390="",NA(),MATCH($B390&amp;$C390,'Smelter Reference List'!$J:$J,0))</f>
        <v>#N/A</v>
      </c>
      <c r="T390" s="229"/>
      <c r="U390" s="229">
        <f t="shared" ref="U390:U453" ca="1" si="12">IF(AND(C390="Smelter not listed",OR(LEN(D390)=0,LEN(E390)=0)),1,0)</f>
        <v>0</v>
      </c>
      <c r="V390" s="229"/>
      <c r="W390" s="229"/>
      <c r="Y390" s="223" t="str">
        <f t="shared" ref="Y390:Y453" si="13">B390&amp;C390</f>
        <v/>
      </c>
    </row>
    <row r="391" spans="1:25" s="223" customFormat="1" ht="20.25">
      <c r="A391" s="293"/>
      <c r="B391" s="294" t="str">
        <f>IF(LEN(A391)=0,"",INDEX('Smelter Reference List'!$A:$A,MATCH($A391,'Smelter Reference List'!$E:$E,0)))</f>
        <v/>
      </c>
      <c r="C391" s="301" t="str">
        <f>IF(LEN(A391)=0,"",INDEX('Smelter Reference List'!$C:$C,MATCH($A391,'Smelter Reference List'!$E:$E,0)))</f>
        <v/>
      </c>
      <c r="D391" s="294" t="str">
        <f ca="1">IF(ISERROR($S391),"",OFFSET('Smelter Reference List'!$C$4,$S391-4,0)&amp;"")</f>
        <v/>
      </c>
      <c r="E391" s="294" t="str">
        <f ca="1">IF(ISERROR($S391),"",OFFSET('Smelter Reference List'!$D$4,$S391-4,0)&amp;"")</f>
        <v/>
      </c>
      <c r="F391" s="294" t="str">
        <f ca="1">IF(ISERROR($S391),"",OFFSET('Smelter Reference List'!$E$4,$S391-4,0))</f>
        <v/>
      </c>
      <c r="G391" s="294" t="str">
        <f ca="1">IF(C391=$U$4,"Enter smelter details", IF(ISERROR($S391),"",OFFSET('Smelter Reference List'!$F$4,$S391-4,0)))</f>
        <v/>
      </c>
      <c r="H391" s="295" t="str">
        <f ca="1">IF(ISERROR($S391),"",OFFSET('Smelter Reference List'!$G$4,$S391-4,0))</f>
        <v/>
      </c>
      <c r="I391" s="296" t="str">
        <f ca="1">IF(ISERROR($S391),"",OFFSET('Smelter Reference List'!$H$4,$S391-4,0))</f>
        <v/>
      </c>
      <c r="J391" s="296" t="str">
        <f ca="1">IF(ISERROR($S391),"",OFFSET('Smelter Reference List'!$I$4,$S391-4,0))</f>
        <v/>
      </c>
      <c r="K391" s="298"/>
      <c r="L391" s="298"/>
      <c r="M391" s="298"/>
      <c r="N391" s="298"/>
      <c r="O391" s="298"/>
      <c r="P391" s="298"/>
      <c r="Q391" s="299"/>
      <c r="R391" s="227"/>
      <c r="S391" s="228" t="e">
        <f>IF(C391="",NA(),MATCH($B391&amp;$C391,'Smelter Reference List'!$J:$J,0))</f>
        <v>#N/A</v>
      </c>
      <c r="T391" s="229"/>
      <c r="U391" s="229">
        <f t="shared" ca="1" si="12"/>
        <v>0</v>
      </c>
      <c r="V391" s="229"/>
      <c r="W391" s="229"/>
      <c r="Y391" s="223" t="str">
        <f t="shared" si="13"/>
        <v/>
      </c>
    </row>
    <row r="392" spans="1:25" s="223" customFormat="1" ht="20.25">
      <c r="A392" s="293"/>
      <c r="B392" s="294" t="str">
        <f>IF(LEN(A392)=0,"",INDEX('Smelter Reference List'!$A:$A,MATCH($A392,'Smelter Reference List'!$E:$E,0)))</f>
        <v/>
      </c>
      <c r="C392" s="301" t="str">
        <f>IF(LEN(A392)=0,"",INDEX('Smelter Reference List'!$C:$C,MATCH($A392,'Smelter Reference List'!$E:$E,0)))</f>
        <v/>
      </c>
      <c r="D392" s="294" t="str">
        <f ca="1">IF(ISERROR($S392),"",OFFSET('Smelter Reference List'!$C$4,$S392-4,0)&amp;"")</f>
        <v/>
      </c>
      <c r="E392" s="294" t="str">
        <f ca="1">IF(ISERROR($S392),"",OFFSET('Smelter Reference List'!$D$4,$S392-4,0)&amp;"")</f>
        <v/>
      </c>
      <c r="F392" s="294" t="str">
        <f ca="1">IF(ISERROR($S392),"",OFFSET('Smelter Reference List'!$E$4,$S392-4,0))</f>
        <v/>
      </c>
      <c r="G392" s="294" t="str">
        <f ca="1">IF(C392=$U$4,"Enter smelter details", IF(ISERROR($S392),"",OFFSET('Smelter Reference List'!$F$4,$S392-4,0)))</f>
        <v/>
      </c>
      <c r="H392" s="295" t="str">
        <f ca="1">IF(ISERROR($S392),"",OFFSET('Smelter Reference List'!$G$4,$S392-4,0))</f>
        <v/>
      </c>
      <c r="I392" s="296" t="str">
        <f ca="1">IF(ISERROR($S392),"",OFFSET('Smelter Reference List'!$H$4,$S392-4,0))</f>
        <v/>
      </c>
      <c r="J392" s="296" t="str">
        <f ca="1">IF(ISERROR($S392),"",OFFSET('Smelter Reference List'!$I$4,$S392-4,0))</f>
        <v/>
      </c>
      <c r="K392" s="298"/>
      <c r="L392" s="298"/>
      <c r="M392" s="298"/>
      <c r="N392" s="298"/>
      <c r="O392" s="298"/>
      <c r="P392" s="298"/>
      <c r="Q392" s="299"/>
      <c r="R392" s="227"/>
      <c r="S392" s="228" t="e">
        <f>IF(C392="",NA(),MATCH($B392&amp;$C392,'Smelter Reference List'!$J:$J,0))</f>
        <v>#N/A</v>
      </c>
      <c r="T392" s="229"/>
      <c r="U392" s="229">
        <f t="shared" ca="1" si="12"/>
        <v>0</v>
      </c>
      <c r="V392" s="229"/>
      <c r="W392" s="229"/>
      <c r="Y392" s="223" t="str">
        <f t="shared" si="13"/>
        <v/>
      </c>
    </row>
    <row r="393" spans="1:25" s="223" customFormat="1" ht="20.25">
      <c r="A393" s="293"/>
      <c r="B393" s="294" t="str">
        <f>IF(LEN(A393)=0,"",INDEX('Smelter Reference List'!$A:$A,MATCH($A393,'Smelter Reference List'!$E:$E,0)))</f>
        <v/>
      </c>
      <c r="C393" s="301" t="str">
        <f>IF(LEN(A393)=0,"",INDEX('Smelter Reference List'!$C:$C,MATCH($A393,'Smelter Reference List'!$E:$E,0)))</f>
        <v/>
      </c>
      <c r="D393" s="294" t="str">
        <f ca="1">IF(ISERROR($S393),"",OFFSET('Smelter Reference List'!$C$4,$S393-4,0)&amp;"")</f>
        <v/>
      </c>
      <c r="E393" s="294" t="str">
        <f ca="1">IF(ISERROR($S393),"",OFFSET('Smelter Reference List'!$D$4,$S393-4,0)&amp;"")</f>
        <v/>
      </c>
      <c r="F393" s="294" t="str">
        <f ca="1">IF(ISERROR($S393),"",OFFSET('Smelter Reference List'!$E$4,$S393-4,0))</f>
        <v/>
      </c>
      <c r="G393" s="294" t="str">
        <f ca="1">IF(C393=$U$4,"Enter smelter details", IF(ISERROR($S393),"",OFFSET('Smelter Reference List'!$F$4,$S393-4,0)))</f>
        <v/>
      </c>
      <c r="H393" s="295" t="str">
        <f ca="1">IF(ISERROR($S393),"",OFFSET('Smelter Reference List'!$G$4,$S393-4,0))</f>
        <v/>
      </c>
      <c r="I393" s="296" t="str">
        <f ca="1">IF(ISERROR($S393),"",OFFSET('Smelter Reference List'!$H$4,$S393-4,0))</f>
        <v/>
      </c>
      <c r="J393" s="296" t="str">
        <f ca="1">IF(ISERROR($S393),"",OFFSET('Smelter Reference List'!$I$4,$S393-4,0))</f>
        <v/>
      </c>
      <c r="K393" s="298"/>
      <c r="L393" s="298"/>
      <c r="M393" s="298"/>
      <c r="N393" s="298"/>
      <c r="O393" s="298"/>
      <c r="P393" s="298"/>
      <c r="Q393" s="299"/>
      <c r="R393" s="227"/>
      <c r="S393" s="228" t="e">
        <f>IF(C393="",NA(),MATCH($B393&amp;$C393,'Smelter Reference List'!$J:$J,0))</f>
        <v>#N/A</v>
      </c>
      <c r="T393" s="229"/>
      <c r="U393" s="229">
        <f t="shared" ca="1" si="12"/>
        <v>0</v>
      </c>
      <c r="V393" s="229"/>
      <c r="W393" s="229"/>
      <c r="Y393" s="223" t="str">
        <f t="shared" si="13"/>
        <v/>
      </c>
    </row>
    <row r="394" spans="1:25" s="223" customFormat="1" ht="20.25">
      <c r="A394" s="293"/>
      <c r="B394" s="294" t="str">
        <f>IF(LEN(A394)=0,"",INDEX('Smelter Reference List'!$A:$A,MATCH($A394,'Smelter Reference List'!$E:$E,0)))</f>
        <v/>
      </c>
      <c r="C394" s="301" t="str">
        <f>IF(LEN(A394)=0,"",INDEX('Smelter Reference List'!$C:$C,MATCH($A394,'Smelter Reference List'!$E:$E,0)))</f>
        <v/>
      </c>
      <c r="D394" s="294" t="str">
        <f ca="1">IF(ISERROR($S394),"",OFFSET('Smelter Reference List'!$C$4,$S394-4,0)&amp;"")</f>
        <v/>
      </c>
      <c r="E394" s="294" t="str">
        <f ca="1">IF(ISERROR($S394),"",OFFSET('Smelter Reference List'!$D$4,$S394-4,0)&amp;"")</f>
        <v/>
      </c>
      <c r="F394" s="294" t="str">
        <f ca="1">IF(ISERROR($S394),"",OFFSET('Smelter Reference List'!$E$4,$S394-4,0))</f>
        <v/>
      </c>
      <c r="G394" s="294" t="str">
        <f ca="1">IF(C394=$U$4,"Enter smelter details", IF(ISERROR($S394),"",OFFSET('Smelter Reference List'!$F$4,$S394-4,0)))</f>
        <v/>
      </c>
      <c r="H394" s="295" t="str">
        <f ca="1">IF(ISERROR($S394),"",OFFSET('Smelter Reference List'!$G$4,$S394-4,0))</f>
        <v/>
      </c>
      <c r="I394" s="296" t="str">
        <f ca="1">IF(ISERROR($S394),"",OFFSET('Smelter Reference List'!$H$4,$S394-4,0))</f>
        <v/>
      </c>
      <c r="J394" s="296" t="str">
        <f ca="1">IF(ISERROR($S394),"",OFFSET('Smelter Reference List'!$I$4,$S394-4,0))</f>
        <v/>
      </c>
      <c r="K394" s="298"/>
      <c r="L394" s="298"/>
      <c r="M394" s="298"/>
      <c r="N394" s="298"/>
      <c r="O394" s="298"/>
      <c r="P394" s="298"/>
      <c r="Q394" s="299"/>
      <c r="R394" s="227"/>
      <c r="S394" s="228" t="e">
        <f>IF(C394="",NA(),MATCH($B394&amp;$C394,'Smelter Reference List'!$J:$J,0))</f>
        <v>#N/A</v>
      </c>
      <c r="T394" s="229"/>
      <c r="U394" s="229">
        <f t="shared" ca="1" si="12"/>
        <v>0</v>
      </c>
      <c r="V394" s="229"/>
      <c r="W394" s="229"/>
      <c r="Y394" s="223" t="str">
        <f t="shared" si="13"/>
        <v/>
      </c>
    </row>
    <row r="395" spans="1:25" s="223" customFormat="1" ht="20.25">
      <c r="A395" s="293"/>
      <c r="B395" s="294" t="str">
        <f>IF(LEN(A395)=0,"",INDEX('Smelter Reference List'!$A:$A,MATCH($A395,'Smelter Reference List'!$E:$E,0)))</f>
        <v/>
      </c>
      <c r="C395" s="301" t="str">
        <f>IF(LEN(A395)=0,"",INDEX('Smelter Reference List'!$C:$C,MATCH($A395,'Smelter Reference List'!$E:$E,0)))</f>
        <v/>
      </c>
      <c r="D395" s="294" t="str">
        <f ca="1">IF(ISERROR($S395),"",OFFSET('Smelter Reference List'!$C$4,$S395-4,0)&amp;"")</f>
        <v/>
      </c>
      <c r="E395" s="294" t="str">
        <f ca="1">IF(ISERROR($S395),"",OFFSET('Smelter Reference List'!$D$4,$S395-4,0)&amp;"")</f>
        <v/>
      </c>
      <c r="F395" s="294" t="str">
        <f ca="1">IF(ISERROR($S395),"",OFFSET('Smelter Reference List'!$E$4,$S395-4,0))</f>
        <v/>
      </c>
      <c r="G395" s="294" t="str">
        <f ca="1">IF(C395=$U$4,"Enter smelter details", IF(ISERROR($S395),"",OFFSET('Smelter Reference List'!$F$4,$S395-4,0)))</f>
        <v/>
      </c>
      <c r="H395" s="295" t="str">
        <f ca="1">IF(ISERROR($S395),"",OFFSET('Smelter Reference List'!$G$4,$S395-4,0))</f>
        <v/>
      </c>
      <c r="I395" s="296" t="str">
        <f ca="1">IF(ISERROR($S395),"",OFFSET('Smelter Reference List'!$H$4,$S395-4,0))</f>
        <v/>
      </c>
      <c r="J395" s="296" t="str">
        <f ca="1">IF(ISERROR($S395),"",OFFSET('Smelter Reference List'!$I$4,$S395-4,0))</f>
        <v/>
      </c>
      <c r="K395" s="298"/>
      <c r="L395" s="298"/>
      <c r="M395" s="298"/>
      <c r="N395" s="298"/>
      <c r="O395" s="298"/>
      <c r="P395" s="298"/>
      <c r="Q395" s="299"/>
      <c r="R395" s="227"/>
      <c r="S395" s="228" t="e">
        <f>IF(C395="",NA(),MATCH($B395&amp;$C395,'Smelter Reference List'!$J:$J,0))</f>
        <v>#N/A</v>
      </c>
      <c r="T395" s="229"/>
      <c r="U395" s="229">
        <f t="shared" ca="1" si="12"/>
        <v>0</v>
      </c>
      <c r="V395" s="229"/>
      <c r="W395" s="229"/>
      <c r="Y395" s="223" t="str">
        <f t="shared" si="13"/>
        <v/>
      </c>
    </row>
    <row r="396" spans="1:25" s="223" customFormat="1" ht="20.25">
      <c r="A396" s="293"/>
      <c r="B396" s="294" t="str">
        <f>IF(LEN(A396)=0,"",INDEX('Smelter Reference List'!$A:$A,MATCH($A396,'Smelter Reference List'!$E:$E,0)))</f>
        <v/>
      </c>
      <c r="C396" s="301" t="str">
        <f>IF(LEN(A396)=0,"",INDEX('Smelter Reference List'!$C:$C,MATCH($A396,'Smelter Reference List'!$E:$E,0)))</f>
        <v/>
      </c>
      <c r="D396" s="294" t="str">
        <f ca="1">IF(ISERROR($S396),"",OFFSET('Smelter Reference List'!$C$4,$S396-4,0)&amp;"")</f>
        <v/>
      </c>
      <c r="E396" s="294" t="str">
        <f ca="1">IF(ISERROR($S396),"",OFFSET('Smelter Reference List'!$D$4,$S396-4,0)&amp;"")</f>
        <v/>
      </c>
      <c r="F396" s="294" t="str">
        <f ca="1">IF(ISERROR($S396),"",OFFSET('Smelter Reference List'!$E$4,$S396-4,0))</f>
        <v/>
      </c>
      <c r="G396" s="294" t="str">
        <f ca="1">IF(C396=$U$4,"Enter smelter details", IF(ISERROR($S396),"",OFFSET('Smelter Reference List'!$F$4,$S396-4,0)))</f>
        <v/>
      </c>
      <c r="H396" s="295" t="str">
        <f ca="1">IF(ISERROR($S396),"",OFFSET('Smelter Reference List'!$G$4,$S396-4,0))</f>
        <v/>
      </c>
      <c r="I396" s="296" t="str">
        <f ca="1">IF(ISERROR($S396),"",OFFSET('Smelter Reference List'!$H$4,$S396-4,0))</f>
        <v/>
      </c>
      <c r="J396" s="296" t="str">
        <f ca="1">IF(ISERROR($S396),"",OFFSET('Smelter Reference List'!$I$4,$S396-4,0))</f>
        <v/>
      </c>
      <c r="K396" s="298"/>
      <c r="L396" s="298"/>
      <c r="M396" s="298"/>
      <c r="N396" s="298"/>
      <c r="O396" s="298"/>
      <c r="P396" s="298"/>
      <c r="Q396" s="299"/>
      <c r="R396" s="227"/>
      <c r="S396" s="228" t="e">
        <f>IF(C396="",NA(),MATCH($B396&amp;$C396,'Smelter Reference List'!$J:$J,0))</f>
        <v>#N/A</v>
      </c>
      <c r="T396" s="229"/>
      <c r="U396" s="229">
        <f t="shared" ca="1" si="12"/>
        <v>0</v>
      </c>
      <c r="V396" s="229"/>
      <c r="W396" s="229"/>
      <c r="Y396" s="223" t="str">
        <f t="shared" si="13"/>
        <v/>
      </c>
    </row>
    <row r="397" spans="1:25" s="223" customFormat="1" ht="20.25">
      <c r="A397" s="293"/>
      <c r="B397" s="294" t="str">
        <f>IF(LEN(A397)=0,"",INDEX('Smelter Reference List'!$A:$A,MATCH($A397,'Smelter Reference List'!$E:$E,0)))</f>
        <v/>
      </c>
      <c r="C397" s="301" t="str">
        <f>IF(LEN(A397)=0,"",INDEX('Smelter Reference List'!$C:$C,MATCH($A397,'Smelter Reference List'!$E:$E,0)))</f>
        <v/>
      </c>
      <c r="D397" s="294" t="str">
        <f ca="1">IF(ISERROR($S397),"",OFFSET('Smelter Reference List'!$C$4,$S397-4,0)&amp;"")</f>
        <v/>
      </c>
      <c r="E397" s="294" t="str">
        <f ca="1">IF(ISERROR($S397),"",OFFSET('Smelter Reference List'!$D$4,$S397-4,0)&amp;"")</f>
        <v/>
      </c>
      <c r="F397" s="294" t="str">
        <f ca="1">IF(ISERROR($S397),"",OFFSET('Smelter Reference List'!$E$4,$S397-4,0))</f>
        <v/>
      </c>
      <c r="G397" s="294" t="str">
        <f ca="1">IF(C397=$U$4,"Enter smelter details", IF(ISERROR($S397),"",OFFSET('Smelter Reference List'!$F$4,$S397-4,0)))</f>
        <v/>
      </c>
      <c r="H397" s="295" t="str">
        <f ca="1">IF(ISERROR($S397),"",OFFSET('Smelter Reference List'!$G$4,$S397-4,0))</f>
        <v/>
      </c>
      <c r="I397" s="296" t="str">
        <f ca="1">IF(ISERROR($S397),"",OFFSET('Smelter Reference List'!$H$4,$S397-4,0))</f>
        <v/>
      </c>
      <c r="J397" s="296" t="str">
        <f ca="1">IF(ISERROR($S397),"",OFFSET('Smelter Reference List'!$I$4,$S397-4,0))</f>
        <v/>
      </c>
      <c r="K397" s="298"/>
      <c r="L397" s="298"/>
      <c r="M397" s="298"/>
      <c r="N397" s="298"/>
      <c r="O397" s="298"/>
      <c r="P397" s="298"/>
      <c r="Q397" s="299"/>
      <c r="R397" s="227"/>
      <c r="S397" s="228" t="e">
        <f>IF(C397="",NA(),MATCH($B397&amp;$C397,'Smelter Reference List'!$J:$J,0))</f>
        <v>#N/A</v>
      </c>
      <c r="T397" s="229"/>
      <c r="U397" s="229">
        <f t="shared" ca="1" si="12"/>
        <v>0</v>
      </c>
      <c r="V397" s="229"/>
      <c r="W397" s="229"/>
      <c r="Y397" s="223" t="str">
        <f t="shared" si="13"/>
        <v/>
      </c>
    </row>
    <row r="398" spans="1:25" s="223" customFormat="1" ht="20.25">
      <c r="A398" s="293"/>
      <c r="B398" s="294" t="str">
        <f>IF(LEN(A398)=0,"",INDEX('Smelter Reference List'!$A:$A,MATCH($A398,'Smelter Reference List'!$E:$E,0)))</f>
        <v/>
      </c>
      <c r="C398" s="301" t="str">
        <f>IF(LEN(A398)=0,"",INDEX('Smelter Reference List'!$C:$C,MATCH($A398,'Smelter Reference List'!$E:$E,0)))</f>
        <v/>
      </c>
      <c r="D398" s="294" t="str">
        <f ca="1">IF(ISERROR($S398),"",OFFSET('Smelter Reference List'!$C$4,$S398-4,0)&amp;"")</f>
        <v/>
      </c>
      <c r="E398" s="294" t="str">
        <f ca="1">IF(ISERROR($S398),"",OFFSET('Smelter Reference List'!$D$4,$S398-4,0)&amp;"")</f>
        <v/>
      </c>
      <c r="F398" s="294" t="str">
        <f ca="1">IF(ISERROR($S398),"",OFFSET('Smelter Reference List'!$E$4,$S398-4,0))</f>
        <v/>
      </c>
      <c r="G398" s="294" t="str">
        <f ca="1">IF(C398=$U$4,"Enter smelter details", IF(ISERROR($S398),"",OFFSET('Smelter Reference List'!$F$4,$S398-4,0)))</f>
        <v/>
      </c>
      <c r="H398" s="295" t="str">
        <f ca="1">IF(ISERROR($S398),"",OFFSET('Smelter Reference List'!$G$4,$S398-4,0))</f>
        <v/>
      </c>
      <c r="I398" s="296" t="str">
        <f ca="1">IF(ISERROR($S398),"",OFFSET('Smelter Reference List'!$H$4,$S398-4,0))</f>
        <v/>
      </c>
      <c r="J398" s="296" t="str">
        <f ca="1">IF(ISERROR($S398),"",OFFSET('Smelter Reference List'!$I$4,$S398-4,0))</f>
        <v/>
      </c>
      <c r="K398" s="298"/>
      <c r="L398" s="298"/>
      <c r="M398" s="298"/>
      <c r="N398" s="298"/>
      <c r="O398" s="298"/>
      <c r="P398" s="298"/>
      <c r="Q398" s="299"/>
      <c r="R398" s="227"/>
      <c r="S398" s="228" t="e">
        <f>IF(C398="",NA(),MATCH($B398&amp;$C398,'Smelter Reference List'!$J:$J,0))</f>
        <v>#N/A</v>
      </c>
      <c r="T398" s="229"/>
      <c r="U398" s="229">
        <f t="shared" ca="1" si="12"/>
        <v>0</v>
      </c>
      <c r="V398" s="229"/>
      <c r="W398" s="229"/>
      <c r="Y398" s="223" t="str">
        <f t="shared" si="13"/>
        <v/>
      </c>
    </row>
    <row r="399" spans="1:25" s="223" customFormat="1" ht="20.25">
      <c r="A399" s="293"/>
      <c r="B399" s="294" t="str">
        <f>IF(LEN(A399)=0,"",INDEX('Smelter Reference List'!$A:$A,MATCH($A399,'Smelter Reference List'!$E:$E,0)))</f>
        <v/>
      </c>
      <c r="C399" s="301" t="str">
        <f>IF(LEN(A399)=0,"",INDEX('Smelter Reference List'!$C:$C,MATCH($A399,'Smelter Reference List'!$E:$E,0)))</f>
        <v/>
      </c>
      <c r="D399" s="294" t="str">
        <f ca="1">IF(ISERROR($S399),"",OFFSET('Smelter Reference List'!$C$4,$S399-4,0)&amp;"")</f>
        <v/>
      </c>
      <c r="E399" s="294" t="str">
        <f ca="1">IF(ISERROR($S399),"",OFFSET('Smelter Reference List'!$D$4,$S399-4,0)&amp;"")</f>
        <v/>
      </c>
      <c r="F399" s="294" t="str">
        <f ca="1">IF(ISERROR($S399),"",OFFSET('Smelter Reference List'!$E$4,$S399-4,0))</f>
        <v/>
      </c>
      <c r="G399" s="294" t="str">
        <f ca="1">IF(C399=$U$4,"Enter smelter details", IF(ISERROR($S399),"",OFFSET('Smelter Reference List'!$F$4,$S399-4,0)))</f>
        <v/>
      </c>
      <c r="H399" s="295" t="str">
        <f ca="1">IF(ISERROR($S399),"",OFFSET('Smelter Reference List'!$G$4,$S399-4,0))</f>
        <v/>
      </c>
      <c r="I399" s="296" t="str">
        <f ca="1">IF(ISERROR($S399),"",OFFSET('Smelter Reference List'!$H$4,$S399-4,0))</f>
        <v/>
      </c>
      <c r="J399" s="296" t="str">
        <f ca="1">IF(ISERROR($S399),"",OFFSET('Smelter Reference List'!$I$4,$S399-4,0))</f>
        <v/>
      </c>
      <c r="K399" s="298"/>
      <c r="L399" s="298"/>
      <c r="M399" s="298"/>
      <c r="N399" s="298"/>
      <c r="O399" s="298"/>
      <c r="P399" s="298"/>
      <c r="Q399" s="299"/>
      <c r="R399" s="227"/>
      <c r="S399" s="228" t="e">
        <f>IF(C399="",NA(),MATCH($B399&amp;$C399,'Smelter Reference List'!$J:$J,0))</f>
        <v>#N/A</v>
      </c>
      <c r="T399" s="229"/>
      <c r="U399" s="229">
        <f t="shared" ca="1" si="12"/>
        <v>0</v>
      </c>
      <c r="V399" s="229"/>
      <c r="W399" s="229"/>
      <c r="Y399" s="223" t="str">
        <f t="shared" si="13"/>
        <v/>
      </c>
    </row>
    <row r="400" spans="1:25" s="223" customFormat="1" ht="20.25">
      <c r="A400" s="293"/>
      <c r="B400" s="294" t="str">
        <f>IF(LEN(A400)=0,"",INDEX('Smelter Reference List'!$A:$A,MATCH($A400,'Smelter Reference List'!$E:$E,0)))</f>
        <v/>
      </c>
      <c r="C400" s="301" t="str">
        <f>IF(LEN(A400)=0,"",INDEX('Smelter Reference List'!$C:$C,MATCH($A400,'Smelter Reference List'!$E:$E,0)))</f>
        <v/>
      </c>
      <c r="D400" s="294" t="str">
        <f ca="1">IF(ISERROR($S400),"",OFFSET('Smelter Reference List'!$C$4,$S400-4,0)&amp;"")</f>
        <v/>
      </c>
      <c r="E400" s="294" t="str">
        <f ca="1">IF(ISERROR($S400),"",OFFSET('Smelter Reference List'!$D$4,$S400-4,0)&amp;"")</f>
        <v/>
      </c>
      <c r="F400" s="294" t="str">
        <f ca="1">IF(ISERROR($S400),"",OFFSET('Smelter Reference List'!$E$4,$S400-4,0))</f>
        <v/>
      </c>
      <c r="G400" s="294" t="str">
        <f ca="1">IF(C400=$U$4,"Enter smelter details", IF(ISERROR($S400),"",OFFSET('Smelter Reference List'!$F$4,$S400-4,0)))</f>
        <v/>
      </c>
      <c r="H400" s="295" t="str">
        <f ca="1">IF(ISERROR($S400),"",OFFSET('Smelter Reference List'!$G$4,$S400-4,0))</f>
        <v/>
      </c>
      <c r="I400" s="296" t="str">
        <f ca="1">IF(ISERROR($S400),"",OFFSET('Smelter Reference List'!$H$4,$S400-4,0))</f>
        <v/>
      </c>
      <c r="J400" s="296" t="str">
        <f ca="1">IF(ISERROR($S400),"",OFFSET('Smelter Reference List'!$I$4,$S400-4,0))</f>
        <v/>
      </c>
      <c r="K400" s="298"/>
      <c r="L400" s="298"/>
      <c r="M400" s="298"/>
      <c r="N400" s="298"/>
      <c r="O400" s="298"/>
      <c r="P400" s="298"/>
      <c r="Q400" s="299"/>
      <c r="R400" s="227"/>
      <c r="S400" s="228" t="e">
        <f>IF(C400="",NA(),MATCH($B400&amp;$C400,'Smelter Reference List'!$J:$J,0))</f>
        <v>#N/A</v>
      </c>
      <c r="T400" s="229"/>
      <c r="U400" s="229">
        <f t="shared" ca="1" si="12"/>
        <v>0</v>
      </c>
      <c r="V400" s="229"/>
      <c r="W400" s="229"/>
      <c r="Y400" s="223" t="str">
        <f t="shared" si="13"/>
        <v/>
      </c>
    </row>
    <row r="401" spans="1:25" s="223" customFormat="1" ht="20.25">
      <c r="A401" s="293"/>
      <c r="B401" s="294" t="str">
        <f>IF(LEN(A401)=0,"",INDEX('Smelter Reference List'!$A:$A,MATCH($A401,'Smelter Reference List'!$E:$E,0)))</f>
        <v/>
      </c>
      <c r="C401" s="301" t="str">
        <f>IF(LEN(A401)=0,"",INDEX('Smelter Reference List'!$C:$C,MATCH($A401,'Smelter Reference List'!$E:$E,0)))</f>
        <v/>
      </c>
      <c r="D401" s="294" t="str">
        <f ca="1">IF(ISERROR($S401),"",OFFSET('Smelter Reference List'!$C$4,$S401-4,0)&amp;"")</f>
        <v/>
      </c>
      <c r="E401" s="294" t="str">
        <f ca="1">IF(ISERROR($S401),"",OFFSET('Smelter Reference List'!$D$4,$S401-4,0)&amp;"")</f>
        <v/>
      </c>
      <c r="F401" s="294" t="str">
        <f ca="1">IF(ISERROR($S401),"",OFFSET('Smelter Reference List'!$E$4,$S401-4,0))</f>
        <v/>
      </c>
      <c r="G401" s="294" t="str">
        <f ca="1">IF(C401=$U$4,"Enter smelter details", IF(ISERROR($S401),"",OFFSET('Smelter Reference List'!$F$4,$S401-4,0)))</f>
        <v/>
      </c>
      <c r="H401" s="295" t="str">
        <f ca="1">IF(ISERROR($S401),"",OFFSET('Smelter Reference List'!$G$4,$S401-4,0))</f>
        <v/>
      </c>
      <c r="I401" s="296" t="str">
        <f ca="1">IF(ISERROR($S401),"",OFFSET('Smelter Reference List'!$H$4,$S401-4,0))</f>
        <v/>
      </c>
      <c r="J401" s="296" t="str">
        <f ca="1">IF(ISERROR($S401),"",OFFSET('Smelter Reference List'!$I$4,$S401-4,0))</f>
        <v/>
      </c>
      <c r="K401" s="298"/>
      <c r="L401" s="298"/>
      <c r="M401" s="298"/>
      <c r="N401" s="298"/>
      <c r="O401" s="298"/>
      <c r="P401" s="298"/>
      <c r="Q401" s="299"/>
      <c r="R401" s="227"/>
      <c r="S401" s="228" t="e">
        <f>IF(C401="",NA(),MATCH($B401&amp;$C401,'Smelter Reference List'!$J:$J,0))</f>
        <v>#N/A</v>
      </c>
      <c r="T401" s="229"/>
      <c r="U401" s="229">
        <f t="shared" ca="1" si="12"/>
        <v>0</v>
      </c>
      <c r="V401" s="229"/>
      <c r="W401" s="229"/>
      <c r="Y401" s="223" t="str">
        <f t="shared" si="13"/>
        <v/>
      </c>
    </row>
    <row r="402" spans="1:25" s="223" customFormat="1" ht="20.25">
      <c r="A402" s="293"/>
      <c r="B402" s="294" t="str">
        <f>IF(LEN(A402)=0,"",INDEX('Smelter Reference List'!$A:$A,MATCH($A402,'Smelter Reference List'!$E:$E,0)))</f>
        <v/>
      </c>
      <c r="C402" s="301" t="str">
        <f>IF(LEN(A402)=0,"",INDEX('Smelter Reference List'!$C:$C,MATCH($A402,'Smelter Reference List'!$E:$E,0)))</f>
        <v/>
      </c>
      <c r="D402" s="294" t="str">
        <f ca="1">IF(ISERROR($S402),"",OFFSET('Smelter Reference List'!$C$4,$S402-4,0)&amp;"")</f>
        <v/>
      </c>
      <c r="E402" s="294" t="str">
        <f ca="1">IF(ISERROR($S402),"",OFFSET('Smelter Reference List'!$D$4,$S402-4,0)&amp;"")</f>
        <v/>
      </c>
      <c r="F402" s="294" t="str">
        <f ca="1">IF(ISERROR($S402),"",OFFSET('Smelter Reference List'!$E$4,$S402-4,0))</f>
        <v/>
      </c>
      <c r="G402" s="294" t="str">
        <f ca="1">IF(C402=$U$4,"Enter smelter details", IF(ISERROR($S402),"",OFFSET('Smelter Reference List'!$F$4,$S402-4,0)))</f>
        <v/>
      </c>
      <c r="H402" s="295" t="str">
        <f ca="1">IF(ISERROR($S402),"",OFFSET('Smelter Reference List'!$G$4,$S402-4,0))</f>
        <v/>
      </c>
      <c r="I402" s="296" t="str">
        <f ca="1">IF(ISERROR($S402),"",OFFSET('Smelter Reference List'!$H$4,$S402-4,0))</f>
        <v/>
      </c>
      <c r="J402" s="296" t="str">
        <f ca="1">IF(ISERROR($S402),"",OFFSET('Smelter Reference List'!$I$4,$S402-4,0))</f>
        <v/>
      </c>
      <c r="K402" s="298"/>
      <c r="L402" s="298"/>
      <c r="M402" s="298"/>
      <c r="N402" s="298"/>
      <c r="O402" s="298"/>
      <c r="P402" s="298"/>
      <c r="Q402" s="299"/>
      <c r="R402" s="227"/>
      <c r="S402" s="228" t="e">
        <f>IF(C402="",NA(),MATCH($B402&amp;$C402,'Smelter Reference List'!$J:$J,0))</f>
        <v>#N/A</v>
      </c>
      <c r="T402" s="229"/>
      <c r="U402" s="229">
        <f t="shared" ca="1" si="12"/>
        <v>0</v>
      </c>
      <c r="V402" s="229"/>
      <c r="W402" s="229"/>
      <c r="Y402" s="223" t="str">
        <f t="shared" si="13"/>
        <v/>
      </c>
    </row>
    <row r="403" spans="1:25" s="223" customFormat="1" ht="20.25">
      <c r="A403" s="293"/>
      <c r="B403" s="294" t="str">
        <f>IF(LEN(A403)=0,"",INDEX('Smelter Reference List'!$A:$A,MATCH($A403,'Smelter Reference List'!$E:$E,0)))</f>
        <v/>
      </c>
      <c r="C403" s="301" t="str">
        <f>IF(LEN(A403)=0,"",INDEX('Smelter Reference List'!$C:$C,MATCH($A403,'Smelter Reference List'!$E:$E,0)))</f>
        <v/>
      </c>
      <c r="D403" s="294" t="str">
        <f ca="1">IF(ISERROR($S403),"",OFFSET('Smelter Reference List'!$C$4,$S403-4,0)&amp;"")</f>
        <v/>
      </c>
      <c r="E403" s="294" t="str">
        <f ca="1">IF(ISERROR($S403),"",OFFSET('Smelter Reference List'!$D$4,$S403-4,0)&amp;"")</f>
        <v/>
      </c>
      <c r="F403" s="294" t="str">
        <f ca="1">IF(ISERROR($S403),"",OFFSET('Smelter Reference List'!$E$4,$S403-4,0))</f>
        <v/>
      </c>
      <c r="G403" s="294" t="str">
        <f ca="1">IF(C403=$U$4,"Enter smelter details", IF(ISERROR($S403),"",OFFSET('Smelter Reference List'!$F$4,$S403-4,0)))</f>
        <v/>
      </c>
      <c r="H403" s="295" t="str">
        <f ca="1">IF(ISERROR($S403),"",OFFSET('Smelter Reference List'!$G$4,$S403-4,0))</f>
        <v/>
      </c>
      <c r="I403" s="296" t="str">
        <f ca="1">IF(ISERROR($S403),"",OFFSET('Smelter Reference List'!$H$4,$S403-4,0))</f>
        <v/>
      </c>
      <c r="J403" s="296" t="str">
        <f ca="1">IF(ISERROR($S403),"",OFFSET('Smelter Reference List'!$I$4,$S403-4,0))</f>
        <v/>
      </c>
      <c r="K403" s="298"/>
      <c r="L403" s="298"/>
      <c r="M403" s="298"/>
      <c r="N403" s="298"/>
      <c r="O403" s="298"/>
      <c r="P403" s="298"/>
      <c r="Q403" s="299"/>
      <c r="R403" s="227"/>
      <c r="S403" s="228" t="e">
        <f>IF(C403="",NA(),MATCH($B403&amp;$C403,'Smelter Reference List'!$J:$J,0))</f>
        <v>#N/A</v>
      </c>
      <c r="T403" s="229"/>
      <c r="U403" s="229">
        <f t="shared" ca="1" si="12"/>
        <v>0</v>
      </c>
      <c r="V403" s="229"/>
      <c r="W403" s="229"/>
      <c r="Y403" s="223" t="str">
        <f t="shared" si="13"/>
        <v/>
      </c>
    </row>
    <row r="404" spans="1:25" s="223" customFormat="1" ht="20.25">
      <c r="A404" s="293"/>
      <c r="B404" s="294" t="str">
        <f>IF(LEN(A404)=0,"",INDEX('Smelter Reference List'!$A:$A,MATCH($A404,'Smelter Reference List'!$E:$E,0)))</f>
        <v/>
      </c>
      <c r="C404" s="301" t="str">
        <f>IF(LEN(A404)=0,"",INDEX('Smelter Reference List'!$C:$C,MATCH($A404,'Smelter Reference List'!$E:$E,0)))</f>
        <v/>
      </c>
      <c r="D404" s="294" t="str">
        <f ca="1">IF(ISERROR($S404),"",OFFSET('Smelter Reference List'!$C$4,$S404-4,0)&amp;"")</f>
        <v/>
      </c>
      <c r="E404" s="294" t="str">
        <f ca="1">IF(ISERROR($S404),"",OFFSET('Smelter Reference List'!$D$4,$S404-4,0)&amp;"")</f>
        <v/>
      </c>
      <c r="F404" s="294" t="str">
        <f ca="1">IF(ISERROR($S404),"",OFFSET('Smelter Reference List'!$E$4,$S404-4,0))</f>
        <v/>
      </c>
      <c r="G404" s="294" t="str">
        <f ca="1">IF(C404=$U$4,"Enter smelter details", IF(ISERROR($S404),"",OFFSET('Smelter Reference List'!$F$4,$S404-4,0)))</f>
        <v/>
      </c>
      <c r="H404" s="295" t="str">
        <f ca="1">IF(ISERROR($S404),"",OFFSET('Smelter Reference List'!$G$4,$S404-4,0))</f>
        <v/>
      </c>
      <c r="I404" s="296" t="str">
        <f ca="1">IF(ISERROR($S404),"",OFFSET('Smelter Reference List'!$H$4,$S404-4,0))</f>
        <v/>
      </c>
      <c r="J404" s="296" t="str">
        <f ca="1">IF(ISERROR($S404),"",OFFSET('Smelter Reference List'!$I$4,$S404-4,0))</f>
        <v/>
      </c>
      <c r="K404" s="298"/>
      <c r="L404" s="298"/>
      <c r="M404" s="298"/>
      <c r="N404" s="298"/>
      <c r="O404" s="298"/>
      <c r="P404" s="298"/>
      <c r="Q404" s="299"/>
      <c r="R404" s="227"/>
      <c r="S404" s="228" t="e">
        <f>IF(C404="",NA(),MATCH($B404&amp;$C404,'Smelter Reference List'!$J:$J,0))</f>
        <v>#N/A</v>
      </c>
      <c r="T404" s="229"/>
      <c r="U404" s="229">
        <f t="shared" ca="1" si="12"/>
        <v>0</v>
      </c>
      <c r="V404" s="229"/>
      <c r="W404" s="229"/>
      <c r="Y404" s="223" t="str">
        <f t="shared" si="13"/>
        <v/>
      </c>
    </row>
    <row r="405" spans="1:25" s="223" customFormat="1" ht="20.25">
      <c r="A405" s="293"/>
      <c r="B405" s="294" t="str">
        <f>IF(LEN(A405)=0,"",INDEX('Smelter Reference List'!$A:$A,MATCH($A405,'Smelter Reference List'!$E:$E,0)))</f>
        <v/>
      </c>
      <c r="C405" s="301" t="str">
        <f>IF(LEN(A405)=0,"",INDEX('Smelter Reference List'!$C:$C,MATCH($A405,'Smelter Reference List'!$E:$E,0)))</f>
        <v/>
      </c>
      <c r="D405" s="294" t="str">
        <f ca="1">IF(ISERROR($S405),"",OFFSET('Smelter Reference List'!$C$4,$S405-4,0)&amp;"")</f>
        <v/>
      </c>
      <c r="E405" s="294" t="str">
        <f ca="1">IF(ISERROR($S405),"",OFFSET('Smelter Reference List'!$D$4,$S405-4,0)&amp;"")</f>
        <v/>
      </c>
      <c r="F405" s="294" t="str">
        <f ca="1">IF(ISERROR($S405),"",OFFSET('Smelter Reference List'!$E$4,$S405-4,0))</f>
        <v/>
      </c>
      <c r="G405" s="294" t="str">
        <f ca="1">IF(C405=$U$4,"Enter smelter details", IF(ISERROR($S405),"",OFFSET('Smelter Reference List'!$F$4,$S405-4,0)))</f>
        <v/>
      </c>
      <c r="H405" s="295" t="str">
        <f ca="1">IF(ISERROR($S405),"",OFFSET('Smelter Reference List'!$G$4,$S405-4,0))</f>
        <v/>
      </c>
      <c r="I405" s="296" t="str">
        <f ca="1">IF(ISERROR($S405),"",OFFSET('Smelter Reference List'!$H$4,$S405-4,0))</f>
        <v/>
      </c>
      <c r="J405" s="296" t="str">
        <f ca="1">IF(ISERROR($S405),"",OFFSET('Smelter Reference List'!$I$4,$S405-4,0))</f>
        <v/>
      </c>
      <c r="K405" s="298"/>
      <c r="L405" s="298"/>
      <c r="M405" s="298"/>
      <c r="N405" s="298"/>
      <c r="O405" s="298"/>
      <c r="P405" s="298"/>
      <c r="Q405" s="299"/>
      <c r="R405" s="227"/>
      <c r="S405" s="228" t="e">
        <f>IF(C405="",NA(),MATCH($B405&amp;$C405,'Smelter Reference List'!$J:$J,0))</f>
        <v>#N/A</v>
      </c>
      <c r="T405" s="229"/>
      <c r="U405" s="229">
        <f t="shared" ca="1" si="12"/>
        <v>0</v>
      </c>
      <c r="V405" s="229"/>
      <c r="W405" s="229"/>
      <c r="Y405" s="223" t="str">
        <f t="shared" si="13"/>
        <v/>
      </c>
    </row>
    <row r="406" spans="1:25" s="223" customFormat="1" ht="20.25">
      <c r="A406" s="293"/>
      <c r="B406" s="294" t="str">
        <f>IF(LEN(A406)=0,"",INDEX('Smelter Reference List'!$A:$A,MATCH($A406,'Smelter Reference List'!$E:$E,0)))</f>
        <v/>
      </c>
      <c r="C406" s="301" t="str">
        <f>IF(LEN(A406)=0,"",INDEX('Smelter Reference List'!$C:$C,MATCH($A406,'Smelter Reference List'!$E:$E,0)))</f>
        <v/>
      </c>
      <c r="D406" s="294" t="str">
        <f ca="1">IF(ISERROR($S406),"",OFFSET('Smelter Reference List'!$C$4,$S406-4,0)&amp;"")</f>
        <v/>
      </c>
      <c r="E406" s="294" t="str">
        <f ca="1">IF(ISERROR($S406),"",OFFSET('Smelter Reference List'!$D$4,$S406-4,0)&amp;"")</f>
        <v/>
      </c>
      <c r="F406" s="294" t="str">
        <f ca="1">IF(ISERROR($S406),"",OFFSET('Smelter Reference List'!$E$4,$S406-4,0))</f>
        <v/>
      </c>
      <c r="G406" s="294" t="str">
        <f ca="1">IF(C406=$U$4,"Enter smelter details", IF(ISERROR($S406),"",OFFSET('Smelter Reference List'!$F$4,$S406-4,0)))</f>
        <v/>
      </c>
      <c r="H406" s="295" t="str">
        <f ca="1">IF(ISERROR($S406),"",OFFSET('Smelter Reference List'!$G$4,$S406-4,0))</f>
        <v/>
      </c>
      <c r="I406" s="296" t="str">
        <f ca="1">IF(ISERROR($S406),"",OFFSET('Smelter Reference List'!$H$4,$S406-4,0))</f>
        <v/>
      </c>
      <c r="J406" s="296" t="str">
        <f ca="1">IF(ISERROR($S406),"",OFFSET('Smelter Reference List'!$I$4,$S406-4,0))</f>
        <v/>
      </c>
      <c r="K406" s="298"/>
      <c r="L406" s="298"/>
      <c r="M406" s="298"/>
      <c r="N406" s="298"/>
      <c r="O406" s="298"/>
      <c r="P406" s="298"/>
      <c r="Q406" s="299"/>
      <c r="R406" s="227"/>
      <c r="S406" s="228" t="e">
        <f>IF(C406="",NA(),MATCH($B406&amp;$C406,'Smelter Reference List'!$J:$J,0))</f>
        <v>#N/A</v>
      </c>
      <c r="T406" s="229"/>
      <c r="U406" s="229">
        <f t="shared" ca="1" si="12"/>
        <v>0</v>
      </c>
      <c r="V406" s="229"/>
      <c r="W406" s="229"/>
      <c r="Y406" s="223" t="str">
        <f t="shared" si="13"/>
        <v/>
      </c>
    </row>
    <row r="407" spans="1:25" s="223" customFormat="1" ht="20.25">
      <c r="A407" s="293"/>
      <c r="B407" s="294" t="str">
        <f>IF(LEN(A407)=0,"",INDEX('Smelter Reference List'!$A:$A,MATCH($A407,'Smelter Reference List'!$E:$E,0)))</f>
        <v/>
      </c>
      <c r="C407" s="301" t="str">
        <f>IF(LEN(A407)=0,"",INDEX('Smelter Reference List'!$C:$C,MATCH($A407,'Smelter Reference List'!$E:$E,0)))</f>
        <v/>
      </c>
      <c r="D407" s="294" t="str">
        <f ca="1">IF(ISERROR($S407),"",OFFSET('Smelter Reference List'!$C$4,$S407-4,0)&amp;"")</f>
        <v/>
      </c>
      <c r="E407" s="294" t="str">
        <f ca="1">IF(ISERROR($S407),"",OFFSET('Smelter Reference List'!$D$4,$S407-4,0)&amp;"")</f>
        <v/>
      </c>
      <c r="F407" s="294" t="str">
        <f ca="1">IF(ISERROR($S407),"",OFFSET('Smelter Reference List'!$E$4,$S407-4,0))</f>
        <v/>
      </c>
      <c r="G407" s="294" t="str">
        <f ca="1">IF(C407=$U$4,"Enter smelter details", IF(ISERROR($S407),"",OFFSET('Smelter Reference List'!$F$4,$S407-4,0)))</f>
        <v/>
      </c>
      <c r="H407" s="295" t="str">
        <f ca="1">IF(ISERROR($S407),"",OFFSET('Smelter Reference List'!$G$4,$S407-4,0))</f>
        <v/>
      </c>
      <c r="I407" s="296" t="str">
        <f ca="1">IF(ISERROR($S407),"",OFFSET('Smelter Reference List'!$H$4,$S407-4,0))</f>
        <v/>
      </c>
      <c r="J407" s="296" t="str">
        <f ca="1">IF(ISERROR($S407),"",OFFSET('Smelter Reference List'!$I$4,$S407-4,0))</f>
        <v/>
      </c>
      <c r="K407" s="298"/>
      <c r="L407" s="298"/>
      <c r="M407" s="298"/>
      <c r="N407" s="298"/>
      <c r="O407" s="298"/>
      <c r="P407" s="298"/>
      <c r="Q407" s="299"/>
      <c r="R407" s="227"/>
      <c r="S407" s="228" t="e">
        <f>IF(C407="",NA(),MATCH($B407&amp;$C407,'Smelter Reference List'!$J:$J,0))</f>
        <v>#N/A</v>
      </c>
      <c r="T407" s="229"/>
      <c r="U407" s="229">
        <f t="shared" ca="1" si="12"/>
        <v>0</v>
      </c>
      <c r="V407" s="229"/>
      <c r="W407" s="229"/>
      <c r="Y407" s="223" t="str">
        <f t="shared" si="13"/>
        <v/>
      </c>
    </row>
    <row r="408" spans="1:25" s="223" customFormat="1" ht="20.25">
      <c r="A408" s="293"/>
      <c r="B408" s="294" t="str">
        <f>IF(LEN(A408)=0,"",INDEX('Smelter Reference List'!$A:$A,MATCH($A408,'Smelter Reference List'!$E:$E,0)))</f>
        <v/>
      </c>
      <c r="C408" s="301" t="str">
        <f>IF(LEN(A408)=0,"",INDEX('Smelter Reference List'!$C:$C,MATCH($A408,'Smelter Reference List'!$E:$E,0)))</f>
        <v/>
      </c>
      <c r="D408" s="294" t="str">
        <f ca="1">IF(ISERROR($S408),"",OFFSET('Smelter Reference List'!$C$4,$S408-4,0)&amp;"")</f>
        <v/>
      </c>
      <c r="E408" s="294" t="str">
        <f ca="1">IF(ISERROR($S408),"",OFFSET('Smelter Reference List'!$D$4,$S408-4,0)&amp;"")</f>
        <v/>
      </c>
      <c r="F408" s="294" t="str">
        <f ca="1">IF(ISERROR($S408),"",OFFSET('Smelter Reference List'!$E$4,$S408-4,0))</f>
        <v/>
      </c>
      <c r="G408" s="294" t="str">
        <f ca="1">IF(C408=$U$4,"Enter smelter details", IF(ISERROR($S408),"",OFFSET('Smelter Reference List'!$F$4,$S408-4,0)))</f>
        <v/>
      </c>
      <c r="H408" s="295" t="str">
        <f ca="1">IF(ISERROR($S408),"",OFFSET('Smelter Reference List'!$G$4,$S408-4,0))</f>
        <v/>
      </c>
      <c r="I408" s="296" t="str">
        <f ca="1">IF(ISERROR($S408),"",OFFSET('Smelter Reference List'!$H$4,$S408-4,0))</f>
        <v/>
      </c>
      <c r="J408" s="296" t="str">
        <f ca="1">IF(ISERROR($S408),"",OFFSET('Smelter Reference List'!$I$4,$S408-4,0))</f>
        <v/>
      </c>
      <c r="K408" s="298"/>
      <c r="L408" s="298"/>
      <c r="M408" s="298"/>
      <c r="N408" s="298"/>
      <c r="O408" s="298"/>
      <c r="P408" s="298"/>
      <c r="Q408" s="299"/>
      <c r="R408" s="227"/>
      <c r="S408" s="228" t="e">
        <f>IF(C408="",NA(),MATCH($B408&amp;$C408,'Smelter Reference List'!$J:$J,0))</f>
        <v>#N/A</v>
      </c>
      <c r="T408" s="229"/>
      <c r="U408" s="229">
        <f t="shared" ca="1" si="12"/>
        <v>0</v>
      </c>
      <c r="V408" s="229"/>
      <c r="W408" s="229"/>
      <c r="Y408" s="223" t="str">
        <f t="shared" si="13"/>
        <v/>
      </c>
    </row>
    <row r="409" spans="1:25" s="223" customFormat="1" ht="20.25">
      <c r="A409" s="293"/>
      <c r="B409" s="294" t="str">
        <f>IF(LEN(A409)=0,"",INDEX('Smelter Reference List'!$A:$A,MATCH($A409,'Smelter Reference List'!$E:$E,0)))</f>
        <v/>
      </c>
      <c r="C409" s="301" t="str">
        <f>IF(LEN(A409)=0,"",INDEX('Smelter Reference List'!$C:$C,MATCH($A409,'Smelter Reference List'!$E:$E,0)))</f>
        <v/>
      </c>
      <c r="D409" s="294" t="str">
        <f ca="1">IF(ISERROR($S409),"",OFFSET('Smelter Reference List'!$C$4,$S409-4,0)&amp;"")</f>
        <v/>
      </c>
      <c r="E409" s="294" t="str">
        <f ca="1">IF(ISERROR($S409),"",OFFSET('Smelter Reference List'!$D$4,$S409-4,0)&amp;"")</f>
        <v/>
      </c>
      <c r="F409" s="294" t="str">
        <f ca="1">IF(ISERROR($S409),"",OFFSET('Smelter Reference List'!$E$4,$S409-4,0))</f>
        <v/>
      </c>
      <c r="G409" s="294" t="str">
        <f ca="1">IF(C409=$U$4,"Enter smelter details", IF(ISERROR($S409),"",OFFSET('Smelter Reference List'!$F$4,$S409-4,0)))</f>
        <v/>
      </c>
      <c r="H409" s="295" t="str">
        <f ca="1">IF(ISERROR($S409),"",OFFSET('Smelter Reference List'!$G$4,$S409-4,0))</f>
        <v/>
      </c>
      <c r="I409" s="296" t="str">
        <f ca="1">IF(ISERROR($S409),"",OFFSET('Smelter Reference List'!$H$4,$S409-4,0))</f>
        <v/>
      </c>
      <c r="J409" s="296" t="str">
        <f ca="1">IF(ISERROR($S409),"",OFFSET('Smelter Reference List'!$I$4,$S409-4,0))</f>
        <v/>
      </c>
      <c r="K409" s="298"/>
      <c r="L409" s="298"/>
      <c r="M409" s="298"/>
      <c r="N409" s="298"/>
      <c r="O409" s="298"/>
      <c r="P409" s="298"/>
      <c r="Q409" s="299"/>
      <c r="R409" s="227"/>
      <c r="S409" s="228" t="e">
        <f>IF(C409="",NA(),MATCH($B409&amp;$C409,'Smelter Reference List'!$J:$J,0))</f>
        <v>#N/A</v>
      </c>
      <c r="T409" s="229"/>
      <c r="U409" s="229">
        <f t="shared" ca="1" si="12"/>
        <v>0</v>
      </c>
      <c r="V409" s="229"/>
      <c r="W409" s="229"/>
      <c r="Y409" s="223" t="str">
        <f t="shared" si="13"/>
        <v/>
      </c>
    </row>
    <row r="410" spans="1:25" s="223" customFormat="1" ht="20.25">
      <c r="A410" s="293"/>
      <c r="B410" s="294" t="str">
        <f>IF(LEN(A410)=0,"",INDEX('Smelter Reference List'!$A:$A,MATCH($A410,'Smelter Reference List'!$E:$E,0)))</f>
        <v/>
      </c>
      <c r="C410" s="301" t="str">
        <f>IF(LEN(A410)=0,"",INDEX('Smelter Reference List'!$C:$C,MATCH($A410,'Smelter Reference List'!$E:$E,0)))</f>
        <v/>
      </c>
      <c r="D410" s="294" t="str">
        <f ca="1">IF(ISERROR($S410),"",OFFSET('Smelter Reference List'!$C$4,$S410-4,0)&amp;"")</f>
        <v/>
      </c>
      <c r="E410" s="294" t="str">
        <f ca="1">IF(ISERROR($S410),"",OFFSET('Smelter Reference List'!$D$4,$S410-4,0)&amp;"")</f>
        <v/>
      </c>
      <c r="F410" s="294" t="str">
        <f ca="1">IF(ISERROR($S410),"",OFFSET('Smelter Reference List'!$E$4,$S410-4,0))</f>
        <v/>
      </c>
      <c r="G410" s="294" t="str">
        <f ca="1">IF(C410=$U$4,"Enter smelter details", IF(ISERROR($S410),"",OFFSET('Smelter Reference List'!$F$4,$S410-4,0)))</f>
        <v/>
      </c>
      <c r="H410" s="295" t="str">
        <f ca="1">IF(ISERROR($S410),"",OFFSET('Smelter Reference List'!$G$4,$S410-4,0))</f>
        <v/>
      </c>
      <c r="I410" s="296" t="str">
        <f ca="1">IF(ISERROR($S410),"",OFFSET('Smelter Reference List'!$H$4,$S410-4,0))</f>
        <v/>
      </c>
      <c r="J410" s="296" t="str">
        <f ca="1">IF(ISERROR($S410),"",OFFSET('Smelter Reference List'!$I$4,$S410-4,0))</f>
        <v/>
      </c>
      <c r="K410" s="298"/>
      <c r="L410" s="298"/>
      <c r="M410" s="298"/>
      <c r="N410" s="298"/>
      <c r="O410" s="298"/>
      <c r="P410" s="298"/>
      <c r="Q410" s="299"/>
      <c r="R410" s="227"/>
      <c r="S410" s="228" t="e">
        <f>IF(C410="",NA(),MATCH($B410&amp;$C410,'Smelter Reference List'!$J:$J,0))</f>
        <v>#N/A</v>
      </c>
      <c r="T410" s="229"/>
      <c r="U410" s="229">
        <f t="shared" ca="1" si="12"/>
        <v>0</v>
      </c>
      <c r="V410" s="229"/>
      <c r="W410" s="229"/>
      <c r="Y410" s="223" t="str">
        <f t="shared" si="13"/>
        <v/>
      </c>
    </row>
    <row r="411" spans="1:25" s="223" customFormat="1" ht="20.25">
      <c r="A411" s="293"/>
      <c r="B411" s="294" t="str">
        <f>IF(LEN(A411)=0,"",INDEX('Smelter Reference List'!$A:$A,MATCH($A411,'Smelter Reference List'!$E:$E,0)))</f>
        <v/>
      </c>
      <c r="C411" s="301" t="str">
        <f>IF(LEN(A411)=0,"",INDEX('Smelter Reference List'!$C:$C,MATCH($A411,'Smelter Reference List'!$E:$E,0)))</f>
        <v/>
      </c>
      <c r="D411" s="294" t="str">
        <f ca="1">IF(ISERROR($S411),"",OFFSET('Smelter Reference List'!$C$4,$S411-4,0)&amp;"")</f>
        <v/>
      </c>
      <c r="E411" s="294" t="str">
        <f ca="1">IF(ISERROR($S411),"",OFFSET('Smelter Reference List'!$D$4,$S411-4,0)&amp;"")</f>
        <v/>
      </c>
      <c r="F411" s="294" t="str">
        <f ca="1">IF(ISERROR($S411),"",OFFSET('Smelter Reference List'!$E$4,$S411-4,0))</f>
        <v/>
      </c>
      <c r="G411" s="294" t="str">
        <f ca="1">IF(C411=$U$4,"Enter smelter details", IF(ISERROR($S411),"",OFFSET('Smelter Reference List'!$F$4,$S411-4,0)))</f>
        <v/>
      </c>
      <c r="H411" s="295" t="str">
        <f ca="1">IF(ISERROR($S411),"",OFFSET('Smelter Reference List'!$G$4,$S411-4,0))</f>
        <v/>
      </c>
      <c r="I411" s="296" t="str">
        <f ca="1">IF(ISERROR($S411),"",OFFSET('Smelter Reference List'!$H$4,$S411-4,0))</f>
        <v/>
      </c>
      <c r="J411" s="296" t="str">
        <f ca="1">IF(ISERROR($S411),"",OFFSET('Smelter Reference List'!$I$4,$S411-4,0))</f>
        <v/>
      </c>
      <c r="K411" s="298"/>
      <c r="L411" s="298"/>
      <c r="M411" s="298"/>
      <c r="N411" s="298"/>
      <c r="O411" s="298"/>
      <c r="P411" s="298"/>
      <c r="Q411" s="299"/>
      <c r="R411" s="227"/>
      <c r="S411" s="228" t="e">
        <f>IF(C411="",NA(),MATCH($B411&amp;$C411,'Smelter Reference List'!$J:$J,0))</f>
        <v>#N/A</v>
      </c>
      <c r="T411" s="229"/>
      <c r="U411" s="229">
        <f t="shared" ca="1" si="12"/>
        <v>0</v>
      </c>
      <c r="V411" s="229"/>
      <c r="W411" s="229"/>
      <c r="Y411" s="223" t="str">
        <f t="shared" si="13"/>
        <v/>
      </c>
    </row>
    <row r="412" spans="1:25" s="223" customFormat="1" ht="20.25">
      <c r="A412" s="293"/>
      <c r="B412" s="294" t="str">
        <f>IF(LEN(A412)=0,"",INDEX('Smelter Reference List'!$A:$A,MATCH($A412,'Smelter Reference List'!$E:$E,0)))</f>
        <v/>
      </c>
      <c r="C412" s="301" t="str">
        <f>IF(LEN(A412)=0,"",INDEX('Smelter Reference List'!$C:$C,MATCH($A412,'Smelter Reference List'!$E:$E,0)))</f>
        <v/>
      </c>
      <c r="D412" s="294" t="str">
        <f ca="1">IF(ISERROR($S412),"",OFFSET('Smelter Reference List'!$C$4,$S412-4,0)&amp;"")</f>
        <v/>
      </c>
      <c r="E412" s="294" t="str">
        <f ca="1">IF(ISERROR($S412),"",OFFSET('Smelter Reference List'!$D$4,$S412-4,0)&amp;"")</f>
        <v/>
      </c>
      <c r="F412" s="294" t="str">
        <f ca="1">IF(ISERROR($S412),"",OFFSET('Smelter Reference List'!$E$4,$S412-4,0))</f>
        <v/>
      </c>
      <c r="G412" s="294" t="str">
        <f ca="1">IF(C412=$U$4,"Enter smelter details", IF(ISERROR($S412),"",OFFSET('Smelter Reference List'!$F$4,$S412-4,0)))</f>
        <v/>
      </c>
      <c r="H412" s="295" t="str">
        <f ca="1">IF(ISERROR($S412),"",OFFSET('Smelter Reference List'!$G$4,$S412-4,0))</f>
        <v/>
      </c>
      <c r="I412" s="296" t="str">
        <f ca="1">IF(ISERROR($S412),"",OFFSET('Smelter Reference List'!$H$4,$S412-4,0))</f>
        <v/>
      </c>
      <c r="J412" s="296" t="str">
        <f ca="1">IF(ISERROR($S412),"",OFFSET('Smelter Reference List'!$I$4,$S412-4,0))</f>
        <v/>
      </c>
      <c r="K412" s="298"/>
      <c r="L412" s="298"/>
      <c r="M412" s="298"/>
      <c r="N412" s="298"/>
      <c r="O412" s="298"/>
      <c r="P412" s="298"/>
      <c r="Q412" s="299"/>
      <c r="R412" s="227"/>
      <c r="S412" s="228" t="e">
        <f>IF(C412="",NA(),MATCH($B412&amp;$C412,'Smelter Reference List'!$J:$J,0))</f>
        <v>#N/A</v>
      </c>
      <c r="T412" s="229"/>
      <c r="U412" s="229">
        <f t="shared" ca="1" si="12"/>
        <v>0</v>
      </c>
      <c r="V412" s="229"/>
      <c r="W412" s="229"/>
      <c r="Y412" s="223" t="str">
        <f t="shared" si="13"/>
        <v/>
      </c>
    </row>
    <row r="413" spans="1:25" s="223" customFormat="1" ht="20.25">
      <c r="A413" s="293"/>
      <c r="B413" s="294" t="str">
        <f>IF(LEN(A413)=0,"",INDEX('Smelter Reference List'!$A:$A,MATCH($A413,'Smelter Reference List'!$E:$E,0)))</f>
        <v/>
      </c>
      <c r="C413" s="301" t="str">
        <f>IF(LEN(A413)=0,"",INDEX('Smelter Reference List'!$C:$C,MATCH($A413,'Smelter Reference List'!$E:$E,0)))</f>
        <v/>
      </c>
      <c r="D413" s="294" t="str">
        <f ca="1">IF(ISERROR($S413),"",OFFSET('Smelter Reference List'!$C$4,$S413-4,0)&amp;"")</f>
        <v/>
      </c>
      <c r="E413" s="294" t="str">
        <f ca="1">IF(ISERROR($S413),"",OFFSET('Smelter Reference List'!$D$4,$S413-4,0)&amp;"")</f>
        <v/>
      </c>
      <c r="F413" s="294" t="str">
        <f ca="1">IF(ISERROR($S413),"",OFFSET('Smelter Reference List'!$E$4,$S413-4,0))</f>
        <v/>
      </c>
      <c r="G413" s="294" t="str">
        <f ca="1">IF(C413=$U$4,"Enter smelter details", IF(ISERROR($S413),"",OFFSET('Smelter Reference List'!$F$4,$S413-4,0)))</f>
        <v/>
      </c>
      <c r="H413" s="295" t="str">
        <f ca="1">IF(ISERROR($S413),"",OFFSET('Smelter Reference List'!$G$4,$S413-4,0))</f>
        <v/>
      </c>
      <c r="I413" s="296" t="str">
        <f ca="1">IF(ISERROR($S413),"",OFFSET('Smelter Reference List'!$H$4,$S413-4,0))</f>
        <v/>
      </c>
      <c r="J413" s="296" t="str">
        <f ca="1">IF(ISERROR($S413),"",OFFSET('Smelter Reference List'!$I$4,$S413-4,0))</f>
        <v/>
      </c>
      <c r="K413" s="298"/>
      <c r="L413" s="298"/>
      <c r="M413" s="298"/>
      <c r="N413" s="298"/>
      <c r="O413" s="298"/>
      <c r="P413" s="298"/>
      <c r="Q413" s="299"/>
      <c r="R413" s="227"/>
      <c r="S413" s="228" t="e">
        <f>IF(C413="",NA(),MATCH($B413&amp;$C413,'Smelter Reference List'!$J:$J,0))</f>
        <v>#N/A</v>
      </c>
      <c r="T413" s="229"/>
      <c r="U413" s="229">
        <f t="shared" ca="1" si="12"/>
        <v>0</v>
      </c>
      <c r="V413" s="229"/>
      <c r="W413" s="229"/>
      <c r="Y413" s="223" t="str">
        <f t="shared" si="13"/>
        <v/>
      </c>
    </row>
    <row r="414" spans="1:25" s="223" customFormat="1" ht="20.25">
      <c r="A414" s="293"/>
      <c r="B414" s="294" t="str">
        <f>IF(LEN(A414)=0,"",INDEX('Smelter Reference List'!$A:$A,MATCH($A414,'Smelter Reference List'!$E:$E,0)))</f>
        <v/>
      </c>
      <c r="C414" s="301" t="str">
        <f>IF(LEN(A414)=0,"",INDEX('Smelter Reference List'!$C:$C,MATCH($A414,'Smelter Reference List'!$E:$E,0)))</f>
        <v/>
      </c>
      <c r="D414" s="294" t="str">
        <f ca="1">IF(ISERROR($S414),"",OFFSET('Smelter Reference List'!$C$4,$S414-4,0)&amp;"")</f>
        <v/>
      </c>
      <c r="E414" s="294" t="str">
        <f ca="1">IF(ISERROR($S414),"",OFFSET('Smelter Reference List'!$D$4,$S414-4,0)&amp;"")</f>
        <v/>
      </c>
      <c r="F414" s="294" t="str">
        <f ca="1">IF(ISERROR($S414),"",OFFSET('Smelter Reference List'!$E$4,$S414-4,0))</f>
        <v/>
      </c>
      <c r="G414" s="294" t="str">
        <f ca="1">IF(C414=$U$4,"Enter smelter details", IF(ISERROR($S414),"",OFFSET('Smelter Reference List'!$F$4,$S414-4,0)))</f>
        <v/>
      </c>
      <c r="H414" s="295" t="str">
        <f ca="1">IF(ISERROR($S414),"",OFFSET('Smelter Reference List'!$G$4,$S414-4,0))</f>
        <v/>
      </c>
      <c r="I414" s="296" t="str">
        <f ca="1">IF(ISERROR($S414),"",OFFSET('Smelter Reference List'!$H$4,$S414-4,0))</f>
        <v/>
      </c>
      <c r="J414" s="296" t="str">
        <f ca="1">IF(ISERROR($S414),"",OFFSET('Smelter Reference List'!$I$4,$S414-4,0))</f>
        <v/>
      </c>
      <c r="K414" s="298"/>
      <c r="L414" s="298"/>
      <c r="M414" s="298"/>
      <c r="N414" s="298"/>
      <c r="O414" s="298"/>
      <c r="P414" s="298"/>
      <c r="Q414" s="299"/>
      <c r="R414" s="227"/>
      <c r="S414" s="228" t="e">
        <f>IF(C414="",NA(),MATCH($B414&amp;$C414,'Smelter Reference List'!$J:$J,0))</f>
        <v>#N/A</v>
      </c>
      <c r="T414" s="229"/>
      <c r="U414" s="229">
        <f t="shared" ca="1" si="12"/>
        <v>0</v>
      </c>
      <c r="V414" s="229"/>
      <c r="W414" s="229"/>
      <c r="Y414" s="223" t="str">
        <f t="shared" si="13"/>
        <v/>
      </c>
    </row>
    <row r="415" spans="1:25" s="223" customFormat="1" ht="20.25">
      <c r="A415" s="293"/>
      <c r="B415" s="294" t="str">
        <f>IF(LEN(A415)=0,"",INDEX('Smelter Reference List'!$A:$A,MATCH($A415,'Smelter Reference List'!$E:$E,0)))</f>
        <v/>
      </c>
      <c r="C415" s="301" t="str">
        <f>IF(LEN(A415)=0,"",INDEX('Smelter Reference List'!$C:$C,MATCH($A415,'Smelter Reference List'!$E:$E,0)))</f>
        <v/>
      </c>
      <c r="D415" s="294" t="str">
        <f ca="1">IF(ISERROR($S415),"",OFFSET('Smelter Reference List'!$C$4,$S415-4,0)&amp;"")</f>
        <v/>
      </c>
      <c r="E415" s="294" t="str">
        <f ca="1">IF(ISERROR($S415),"",OFFSET('Smelter Reference List'!$D$4,$S415-4,0)&amp;"")</f>
        <v/>
      </c>
      <c r="F415" s="294" t="str">
        <f ca="1">IF(ISERROR($S415),"",OFFSET('Smelter Reference List'!$E$4,$S415-4,0))</f>
        <v/>
      </c>
      <c r="G415" s="294" t="str">
        <f ca="1">IF(C415=$U$4,"Enter smelter details", IF(ISERROR($S415),"",OFFSET('Smelter Reference List'!$F$4,$S415-4,0)))</f>
        <v/>
      </c>
      <c r="H415" s="295" t="str">
        <f ca="1">IF(ISERROR($S415),"",OFFSET('Smelter Reference List'!$G$4,$S415-4,0))</f>
        <v/>
      </c>
      <c r="I415" s="296" t="str">
        <f ca="1">IF(ISERROR($S415),"",OFFSET('Smelter Reference List'!$H$4,$S415-4,0))</f>
        <v/>
      </c>
      <c r="J415" s="296" t="str">
        <f ca="1">IF(ISERROR($S415),"",OFFSET('Smelter Reference List'!$I$4,$S415-4,0))</f>
        <v/>
      </c>
      <c r="K415" s="298"/>
      <c r="L415" s="298"/>
      <c r="M415" s="298"/>
      <c r="N415" s="298"/>
      <c r="O415" s="298"/>
      <c r="P415" s="298"/>
      <c r="Q415" s="299"/>
      <c r="R415" s="227"/>
      <c r="S415" s="228" t="e">
        <f>IF(C415="",NA(),MATCH($B415&amp;$C415,'Smelter Reference List'!$J:$J,0))</f>
        <v>#N/A</v>
      </c>
      <c r="T415" s="229"/>
      <c r="U415" s="229">
        <f t="shared" ca="1" si="12"/>
        <v>0</v>
      </c>
      <c r="V415" s="229"/>
      <c r="W415" s="229"/>
      <c r="Y415" s="223" t="str">
        <f t="shared" si="13"/>
        <v/>
      </c>
    </row>
    <row r="416" spans="1:25" s="223" customFormat="1" ht="20.25">
      <c r="A416" s="293"/>
      <c r="B416" s="294" t="str">
        <f>IF(LEN(A416)=0,"",INDEX('Smelter Reference List'!$A:$A,MATCH($A416,'Smelter Reference List'!$E:$E,0)))</f>
        <v/>
      </c>
      <c r="C416" s="301" t="str">
        <f>IF(LEN(A416)=0,"",INDEX('Smelter Reference List'!$C:$C,MATCH($A416,'Smelter Reference List'!$E:$E,0)))</f>
        <v/>
      </c>
      <c r="D416" s="294" t="str">
        <f ca="1">IF(ISERROR($S416),"",OFFSET('Smelter Reference List'!$C$4,$S416-4,0)&amp;"")</f>
        <v/>
      </c>
      <c r="E416" s="294" t="str">
        <f ca="1">IF(ISERROR($S416),"",OFFSET('Smelter Reference List'!$D$4,$S416-4,0)&amp;"")</f>
        <v/>
      </c>
      <c r="F416" s="294" t="str">
        <f ca="1">IF(ISERROR($S416),"",OFFSET('Smelter Reference List'!$E$4,$S416-4,0))</f>
        <v/>
      </c>
      <c r="G416" s="294" t="str">
        <f ca="1">IF(C416=$U$4,"Enter smelter details", IF(ISERROR($S416),"",OFFSET('Smelter Reference List'!$F$4,$S416-4,0)))</f>
        <v/>
      </c>
      <c r="H416" s="295" t="str">
        <f ca="1">IF(ISERROR($S416),"",OFFSET('Smelter Reference List'!$G$4,$S416-4,0))</f>
        <v/>
      </c>
      <c r="I416" s="296" t="str">
        <f ca="1">IF(ISERROR($S416),"",OFFSET('Smelter Reference List'!$H$4,$S416-4,0))</f>
        <v/>
      </c>
      <c r="J416" s="296" t="str">
        <f ca="1">IF(ISERROR($S416),"",OFFSET('Smelter Reference List'!$I$4,$S416-4,0))</f>
        <v/>
      </c>
      <c r="K416" s="298"/>
      <c r="L416" s="298"/>
      <c r="M416" s="298"/>
      <c r="N416" s="298"/>
      <c r="O416" s="298"/>
      <c r="P416" s="298"/>
      <c r="Q416" s="299"/>
      <c r="R416" s="227"/>
      <c r="S416" s="228" t="e">
        <f>IF(C416="",NA(),MATCH($B416&amp;$C416,'Smelter Reference List'!$J:$J,0))</f>
        <v>#N/A</v>
      </c>
      <c r="T416" s="229"/>
      <c r="U416" s="229">
        <f t="shared" ca="1" si="12"/>
        <v>0</v>
      </c>
      <c r="V416" s="229"/>
      <c r="W416" s="229"/>
      <c r="Y416" s="223" t="str">
        <f t="shared" si="13"/>
        <v/>
      </c>
    </row>
    <row r="417" spans="1:25" s="223" customFormat="1" ht="20.25">
      <c r="A417" s="293"/>
      <c r="B417" s="294" t="str">
        <f>IF(LEN(A417)=0,"",INDEX('Smelter Reference List'!$A:$A,MATCH($A417,'Smelter Reference List'!$E:$E,0)))</f>
        <v/>
      </c>
      <c r="C417" s="301" t="str">
        <f>IF(LEN(A417)=0,"",INDEX('Smelter Reference List'!$C:$C,MATCH($A417,'Smelter Reference List'!$E:$E,0)))</f>
        <v/>
      </c>
      <c r="D417" s="294" t="str">
        <f ca="1">IF(ISERROR($S417),"",OFFSET('Smelter Reference List'!$C$4,$S417-4,0)&amp;"")</f>
        <v/>
      </c>
      <c r="E417" s="294" t="str">
        <f ca="1">IF(ISERROR($S417),"",OFFSET('Smelter Reference List'!$D$4,$S417-4,0)&amp;"")</f>
        <v/>
      </c>
      <c r="F417" s="294" t="str">
        <f ca="1">IF(ISERROR($S417),"",OFFSET('Smelter Reference List'!$E$4,$S417-4,0))</f>
        <v/>
      </c>
      <c r="G417" s="294" t="str">
        <f ca="1">IF(C417=$U$4,"Enter smelter details", IF(ISERROR($S417),"",OFFSET('Smelter Reference List'!$F$4,$S417-4,0)))</f>
        <v/>
      </c>
      <c r="H417" s="295" t="str">
        <f ca="1">IF(ISERROR($S417),"",OFFSET('Smelter Reference List'!$G$4,$S417-4,0))</f>
        <v/>
      </c>
      <c r="I417" s="296" t="str">
        <f ca="1">IF(ISERROR($S417),"",OFFSET('Smelter Reference List'!$H$4,$S417-4,0))</f>
        <v/>
      </c>
      <c r="J417" s="296" t="str">
        <f ca="1">IF(ISERROR($S417),"",OFFSET('Smelter Reference List'!$I$4,$S417-4,0))</f>
        <v/>
      </c>
      <c r="K417" s="298"/>
      <c r="L417" s="298"/>
      <c r="M417" s="298"/>
      <c r="N417" s="298"/>
      <c r="O417" s="298"/>
      <c r="P417" s="298"/>
      <c r="Q417" s="299"/>
      <c r="R417" s="227"/>
      <c r="S417" s="228" t="e">
        <f>IF(C417="",NA(),MATCH($B417&amp;$C417,'Smelter Reference List'!$J:$J,0))</f>
        <v>#N/A</v>
      </c>
      <c r="T417" s="229"/>
      <c r="U417" s="229">
        <f t="shared" ca="1" si="12"/>
        <v>0</v>
      </c>
      <c r="V417" s="229"/>
      <c r="W417" s="229"/>
      <c r="Y417" s="223" t="str">
        <f t="shared" si="13"/>
        <v/>
      </c>
    </row>
    <row r="418" spans="1:25" s="223" customFormat="1" ht="20.25">
      <c r="A418" s="293"/>
      <c r="B418" s="294" t="str">
        <f>IF(LEN(A418)=0,"",INDEX('Smelter Reference List'!$A:$A,MATCH($A418,'Smelter Reference List'!$E:$E,0)))</f>
        <v/>
      </c>
      <c r="C418" s="301" t="str">
        <f>IF(LEN(A418)=0,"",INDEX('Smelter Reference List'!$C:$C,MATCH($A418,'Smelter Reference List'!$E:$E,0)))</f>
        <v/>
      </c>
      <c r="D418" s="294" t="str">
        <f ca="1">IF(ISERROR($S418),"",OFFSET('Smelter Reference List'!$C$4,$S418-4,0)&amp;"")</f>
        <v/>
      </c>
      <c r="E418" s="294" t="str">
        <f ca="1">IF(ISERROR($S418),"",OFFSET('Smelter Reference List'!$D$4,$S418-4,0)&amp;"")</f>
        <v/>
      </c>
      <c r="F418" s="294" t="str">
        <f ca="1">IF(ISERROR($S418),"",OFFSET('Smelter Reference List'!$E$4,$S418-4,0))</f>
        <v/>
      </c>
      <c r="G418" s="294" t="str">
        <f ca="1">IF(C418=$U$4,"Enter smelter details", IF(ISERROR($S418),"",OFFSET('Smelter Reference List'!$F$4,$S418-4,0)))</f>
        <v/>
      </c>
      <c r="H418" s="295" t="str">
        <f ca="1">IF(ISERROR($S418),"",OFFSET('Smelter Reference List'!$G$4,$S418-4,0))</f>
        <v/>
      </c>
      <c r="I418" s="296" t="str">
        <f ca="1">IF(ISERROR($S418),"",OFFSET('Smelter Reference List'!$H$4,$S418-4,0))</f>
        <v/>
      </c>
      <c r="J418" s="296" t="str">
        <f ca="1">IF(ISERROR($S418),"",OFFSET('Smelter Reference List'!$I$4,$S418-4,0))</f>
        <v/>
      </c>
      <c r="K418" s="298"/>
      <c r="L418" s="298"/>
      <c r="M418" s="298"/>
      <c r="N418" s="298"/>
      <c r="O418" s="298"/>
      <c r="P418" s="298"/>
      <c r="Q418" s="299"/>
      <c r="R418" s="227"/>
      <c r="S418" s="228" t="e">
        <f>IF(C418="",NA(),MATCH($B418&amp;$C418,'Smelter Reference List'!$J:$J,0))</f>
        <v>#N/A</v>
      </c>
      <c r="T418" s="229"/>
      <c r="U418" s="229">
        <f t="shared" ca="1" si="12"/>
        <v>0</v>
      </c>
      <c r="V418" s="229"/>
      <c r="W418" s="229"/>
      <c r="Y418" s="223" t="str">
        <f t="shared" si="13"/>
        <v/>
      </c>
    </row>
    <row r="419" spans="1:25" s="223" customFormat="1" ht="20.25">
      <c r="A419" s="293"/>
      <c r="B419" s="294" t="str">
        <f>IF(LEN(A419)=0,"",INDEX('Smelter Reference List'!$A:$A,MATCH($A419,'Smelter Reference List'!$E:$E,0)))</f>
        <v/>
      </c>
      <c r="C419" s="301" t="str">
        <f>IF(LEN(A419)=0,"",INDEX('Smelter Reference List'!$C:$C,MATCH($A419,'Smelter Reference List'!$E:$E,0)))</f>
        <v/>
      </c>
      <c r="D419" s="294" t="str">
        <f ca="1">IF(ISERROR($S419),"",OFFSET('Smelter Reference List'!$C$4,$S419-4,0)&amp;"")</f>
        <v/>
      </c>
      <c r="E419" s="294" t="str">
        <f ca="1">IF(ISERROR($S419),"",OFFSET('Smelter Reference List'!$D$4,$S419-4,0)&amp;"")</f>
        <v/>
      </c>
      <c r="F419" s="294" t="str">
        <f ca="1">IF(ISERROR($S419),"",OFFSET('Smelter Reference List'!$E$4,$S419-4,0))</f>
        <v/>
      </c>
      <c r="G419" s="294" t="str">
        <f ca="1">IF(C419=$U$4,"Enter smelter details", IF(ISERROR($S419),"",OFFSET('Smelter Reference List'!$F$4,$S419-4,0)))</f>
        <v/>
      </c>
      <c r="H419" s="295" t="str">
        <f ca="1">IF(ISERROR($S419),"",OFFSET('Smelter Reference List'!$G$4,$S419-4,0))</f>
        <v/>
      </c>
      <c r="I419" s="296" t="str">
        <f ca="1">IF(ISERROR($S419),"",OFFSET('Smelter Reference List'!$H$4,$S419-4,0))</f>
        <v/>
      </c>
      <c r="J419" s="296" t="str">
        <f ca="1">IF(ISERROR($S419),"",OFFSET('Smelter Reference List'!$I$4,$S419-4,0))</f>
        <v/>
      </c>
      <c r="K419" s="298"/>
      <c r="L419" s="298"/>
      <c r="M419" s="298"/>
      <c r="N419" s="298"/>
      <c r="O419" s="298"/>
      <c r="P419" s="298"/>
      <c r="Q419" s="299"/>
      <c r="R419" s="227"/>
      <c r="S419" s="228" t="e">
        <f>IF(C419="",NA(),MATCH($B419&amp;$C419,'Smelter Reference List'!$J:$J,0))</f>
        <v>#N/A</v>
      </c>
      <c r="T419" s="229"/>
      <c r="U419" s="229">
        <f t="shared" ca="1" si="12"/>
        <v>0</v>
      </c>
      <c r="V419" s="229"/>
      <c r="W419" s="229"/>
      <c r="Y419" s="223" t="str">
        <f t="shared" si="13"/>
        <v/>
      </c>
    </row>
    <row r="420" spans="1:25" s="223" customFormat="1" ht="20.25">
      <c r="A420" s="293"/>
      <c r="B420" s="294" t="str">
        <f>IF(LEN(A420)=0,"",INDEX('Smelter Reference List'!$A:$A,MATCH($A420,'Smelter Reference List'!$E:$E,0)))</f>
        <v/>
      </c>
      <c r="C420" s="301" t="str">
        <f>IF(LEN(A420)=0,"",INDEX('Smelter Reference List'!$C:$C,MATCH($A420,'Smelter Reference List'!$E:$E,0)))</f>
        <v/>
      </c>
      <c r="D420" s="294" t="str">
        <f ca="1">IF(ISERROR($S420),"",OFFSET('Smelter Reference List'!$C$4,$S420-4,0)&amp;"")</f>
        <v/>
      </c>
      <c r="E420" s="294" t="str">
        <f ca="1">IF(ISERROR($S420),"",OFFSET('Smelter Reference List'!$D$4,$S420-4,0)&amp;"")</f>
        <v/>
      </c>
      <c r="F420" s="294" t="str">
        <f ca="1">IF(ISERROR($S420),"",OFFSET('Smelter Reference List'!$E$4,$S420-4,0))</f>
        <v/>
      </c>
      <c r="G420" s="294" t="str">
        <f ca="1">IF(C420=$U$4,"Enter smelter details", IF(ISERROR($S420),"",OFFSET('Smelter Reference List'!$F$4,$S420-4,0)))</f>
        <v/>
      </c>
      <c r="H420" s="295" t="str">
        <f ca="1">IF(ISERROR($S420),"",OFFSET('Smelter Reference List'!$G$4,$S420-4,0))</f>
        <v/>
      </c>
      <c r="I420" s="296" t="str">
        <f ca="1">IF(ISERROR($S420),"",OFFSET('Smelter Reference List'!$H$4,$S420-4,0))</f>
        <v/>
      </c>
      <c r="J420" s="296" t="str">
        <f ca="1">IF(ISERROR($S420),"",OFFSET('Smelter Reference List'!$I$4,$S420-4,0))</f>
        <v/>
      </c>
      <c r="K420" s="298"/>
      <c r="L420" s="298"/>
      <c r="M420" s="298"/>
      <c r="N420" s="298"/>
      <c r="O420" s="298"/>
      <c r="P420" s="298"/>
      <c r="Q420" s="299"/>
      <c r="R420" s="227"/>
      <c r="S420" s="228" t="e">
        <f>IF(C420="",NA(),MATCH($B420&amp;$C420,'Smelter Reference List'!$J:$J,0))</f>
        <v>#N/A</v>
      </c>
      <c r="T420" s="229"/>
      <c r="U420" s="229">
        <f t="shared" ca="1" si="12"/>
        <v>0</v>
      </c>
      <c r="V420" s="229"/>
      <c r="W420" s="229"/>
      <c r="Y420" s="223" t="str">
        <f t="shared" si="13"/>
        <v/>
      </c>
    </row>
    <row r="421" spans="1:25" s="223" customFormat="1" ht="20.25">
      <c r="A421" s="293"/>
      <c r="B421" s="294" t="str">
        <f>IF(LEN(A421)=0,"",INDEX('Smelter Reference List'!$A:$A,MATCH($A421,'Smelter Reference List'!$E:$E,0)))</f>
        <v/>
      </c>
      <c r="C421" s="301" t="str">
        <f>IF(LEN(A421)=0,"",INDEX('Smelter Reference List'!$C:$C,MATCH($A421,'Smelter Reference List'!$E:$E,0)))</f>
        <v/>
      </c>
      <c r="D421" s="294" t="str">
        <f ca="1">IF(ISERROR($S421),"",OFFSET('Smelter Reference List'!$C$4,$S421-4,0)&amp;"")</f>
        <v/>
      </c>
      <c r="E421" s="294" t="str">
        <f ca="1">IF(ISERROR($S421),"",OFFSET('Smelter Reference List'!$D$4,$S421-4,0)&amp;"")</f>
        <v/>
      </c>
      <c r="F421" s="294" t="str">
        <f ca="1">IF(ISERROR($S421),"",OFFSET('Smelter Reference List'!$E$4,$S421-4,0))</f>
        <v/>
      </c>
      <c r="G421" s="294" t="str">
        <f ca="1">IF(C421=$U$4,"Enter smelter details", IF(ISERROR($S421),"",OFFSET('Smelter Reference List'!$F$4,$S421-4,0)))</f>
        <v/>
      </c>
      <c r="H421" s="295" t="str">
        <f ca="1">IF(ISERROR($S421),"",OFFSET('Smelter Reference List'!$G$4,$S421-4,0))</f>
        <v/>
      </c>
      <c r="I421" s="296" t="str">
        <f ca="1">IF(ISERROR($S421),"",OFFSET('Smelter Reference List'!$H$4,$S421-4,0))</f>
        <v/>
      </c>
      <c r="J421" s="296" t="str">
        <f ca="1">IF(ISERROR($S421),"",OFFSET('Smelter Reference List'!$I$4,$S421-4,0))</f>
        <v/>
      </c>
      <c r="K421" s="298"/>
      <c r="L421" s="298"/>
      <c r="M421" s="298"/>
      <c r="N421" s="298"/>
      <c r="O421" s="298"/>
      <c r="P421" s="298"/>
      <c r="Q421" s="299"/>
      <c r="R421" s="227"/>
      <c r="S421" s="228" t="e">
        <f>IF(C421="",NA(),MATCH($B421&amp;$C421,'Smelter Reference List'!$J:$J,0))</f>
        <v>#N/A</v>
      </c>
      <c r="T421" s="229"/>
      <c r="U421" s="229">
        <f t="shared" ca="1" si="12"/>
        <v>0</v>
      </c>
      <c r="V421" s="229"/>
      <c r="W421" s="229"/>
      <c r="Y421" s="223" t="str">
        <f t="shared" si="13"/>
        <v/>
      </c>
    </row>
    <row r="422" spans="1:25" s="223" customFormat="1" ht="20.25">
      <c r="A422" s="293"/>
      <c r="B422" s="294" t="str">
        <f>IF(LEN(A422)=0,"",INDEX('Smelter Reference List'!$A:$A,MATCH($A422,'Smelter Reference List'!$E:$E,0)))</f>
        <v/>
      </c>
      <c r="C422" s="301" t="str">
        <f>IF(LEN(A422)=0,"",INDEX('Smelter Reference List'!$C:$C,MATCH($A422,'Smelter Reference List'!$E:$E,0)))</f>
        <v/>
      </c>
      <c r="D422" s="294" t="str">
        <f ca="1">IF(ISERROR($S422),"",OFFSET('Smelter Reference List'!$C$4,$S422-4,0)&amp;"")</f>
        <v/>
      </c>
      <c r="E422" s="294" t="str">
        <f ca="1">IF(ISERROR($S422),"",OFFSET('Smelter Reference List'!$D$4,$S422-4,0)&amp;"")</f>
        <v/>
      </c>
      <c r="F422" s="294" t="str">
        <f ca="1">IF(ISERROR($S422),"",OFFSET('Smelter Reference List'!$E$4,$S422-4,0))</f>
        <v/>
      </c>
      <c r="G422" s="294" t="str">
        <f ca="1">IF(C422=$U$4,"Enter smelter details", IF(ISERROR($S422),"",OFFSET('Smelter Reference List'!$F$4,$S422-4,0)))</f>
        <v/>
      </c>
      <c r="H422" s="295" t="str">
        <f ca="1">IF(ISERROR($S422),"",OFFSET('Smelter Reference List'!$G$4,$S422-4,0))</f>
        <v/>
      </c>
      <c r="I422" s="296" t="str">
        <f ca="1">IF(ISERROR($S422),"",OFFSET('Smelter Reference List'!$H$4,$S422-4,0))</f>
        <v/>
      </c>
      <c r="J422" s="296" t="str">
        <f ca="1">IF(ISERROR($S422),"",OFFSET('Smelter Reference List'!$I$4,$S422-4,0))</f>
        <v/>
      </c>
      <c r="K422" s="298"/>
      <c r="L422" s="298"/>
      <c r="M422" s="298"/>
      <c r="N422" s="298"/>
      <c r="O422" s="298"/>
      <c r="P422" s="298"/>
      <c r="Q422" s="299"/>
      <c r="R422" s="227"/>
      <c r="S422" s="228" t="e">
        <f>IF(C422="",NA(),MATCH($B422&amp;$C422,'Smelter Reference List'!$J:$J,0))</f>
        <v>#N/A</v>
      </c>
      <c r="T422" s="229"/>
      <c r="U422" s="229">
        <f t="shared" ca="1" si="12"/>
        <v>0</v>
      </c>
      <c r="V422" s="229"/>
      <c r="W422" s="229"/>
      <c r="Y422" s="223" t="str">
        <f t="shared" si="13"/>
        <v/>
      </c>
    </row>
    <row r="423" spans="1:25" s="223" customFormat="1" ht="20.25">
      <c r="A423" s="293"/>
      <c r="B423" s="294" t="str">
        <f>IF(LEN(A423)=0,"",INDEX('Smelter Reference List'!$A:$A,MATCH($A423,'Smelter Reference List'!$E:$E,0)))</f>
        <v/>
      </c>
      <c r="C423" s="301" t="str">
        <f>IF(LEN(A423)=0,"",INDEX('Smelter Reference List'!$C:$C,MATCH($A423,'Smelter Reference List'!$E:$E,0)))</f>
        <v/>
      </c>
      <c r="D423" s="294" t="str">
        <f ca="1">IF(ISERROR($S423),"",OFFSET('Smelter Reference List'!$C$4,$S423-4,0)&amp;"")</f>
        <v/>
      </c>
      <c r="E423" s="294" t="str">
        <f ca="1">IF(ISERROR($S423),"",OFFSET('Smelter Reference List'!$D$4,$S423-4,0)&amp;"")</f>
        <v/>
      </c>
      <c r="F423" s="294" t="str">
        <f ca="1">IF(ISERROR($S423),"",OFFSET('Smelter Reference List'!$E$4,$S423-4,0))</f>
        <v/>
      </c>
      <c r="G423" s="294" t="str">
        <f ca="1">IF(C423=$U$4,"Enter smelter details", IF(ISERROR($S423),"",OFFSET('Smelter Reference List'!$F$4,$S423-4,0)))</f>
        <v/>
      </c>
      <c r="H423" s="295" t="str">
        <f ca="1">IF(ISERROR($S423),"",OFFSET('Smelter Reference List'!$G$4,$S423-4,0))</f>
        <v/>
      </c>
      <c r="I423" s="296" t="str">
        <f ca="1">IF(ISERROR($S423),"",OFFSET('Smelter Reference List'!$H$4,$S423-4,0))</f>
        <v/>
      </c>
      <c r="J423" s="296" t="str">
        <f ca="1">IF(ISERROR($S423),"",OFFSET('Smelter Reference List'!$I$4,$S423-4,0))</f>
        <v/>
      </c>
      <c r="K423" s="298"/>
      <c r="L423" s="298"/>
      <c r="M423" s="298"/>
      <c r="N423" s="298"/>
      <c r="O423" s="298"/>
      <c r="P423" s="298"/>
      <c r="Q423" s="299"/>
      <c r="R423" s="227"/>
      <c r="S423" s="228" t="e">
        <f>IF(C423="",NA(),MATCH($B423&amp;$C423,'Smelter Reference List'!$J:$J,0))</f>
        <v>#N/A</v>
      </c>
      <c r="T423" s="229"/>
      <c r="U423" s="229">
        <f t="shared" ca="1" si="12"/>
        <v>0</v>
      </c>
      <c r="V423" s="229"/>
      <c r="W423" s="229"/>
      <c r="Y423" s="223" t="str">
        <f t="shared" si="13"/>
        <v/>
      </c>
    </row>
    <row r="424" spans="1:25" s="223" customFormat="1" ht="20.25">
      <c r="A424" s="293"/>
      <c r="B424" s="294" t="str">
        <f>IF(LEN(A424)=0,"",INDEX('Smelter Reference List'!$A:$A,MATCH($A424,'Smelter Reference List'!$E:$E,0)))</f>
        <v/>
      </c>
      <c r="C424" s="301" t="str">
        <f>IF(LEN(A424)=0,"",INDEX('Smelter Reference List'!$C:$C,MATCH($A424,'Smelter Reference List'!$E:$E,0)))</f>
        <v/>
      </c>
      <c r="D424" s="294" t="str">
        <f ca="1">IF(ISERROR($S424),"",OFFSET('Smelter Reference List'!$C$4,$S424-4,0)&amp;"")</f>
        <v/>
      </c>
      <c r="E424" s="294" t="str">
        <f ca="1">IF(ISERROR($S424),"",OFFSET('Smelter Reference List'!$D$4,$S424-4,0)&amp;"")</f>
        <v/>
      </c>
      <c r="F424" s="294" t="str">
        <f ca="1">IF(ISERROR($S424),"",OFFSET('Smelter Reference List'!$E$4,$S424-4,0))</f>
        <v/>
      </c>
      <c r="G424" s="294" t="str">
        <f ca="1">IF(C424=$U$4,"Enter smelter details", IF(ISERROR($S424),"",OFFSET('Smelter Reference List'!$F$4,$S424-4,0)))</f>
        <v/>
      </c>
      <c r="H424" s="295" t="str">
        <f ca="1">IF(ISERROR($S424),"",OFFSET('Smelter Reference List'!$G$4,$S424-4,0))</f>
        <v/>
      </c>
      <c r="I424" s="296" t="str">
        <f ca="1">IF(ISERROR($S424),"",OFFSET('Smelter Reference List'!$H$4,$S424-4,0))</f>
        <v/>
      </c>
      <c r="J424" s="296" t="str">
        <f ca="1">IF(ISERROR($S424),"",OFFSET('Smelter Reference List'!$I$4,$S424-4,0))</f>
        <v/>
      </c>
      <c r="K424" s="298"/>
      <c r="L424" s="298"/>
      <c r="M424" s="298"/>
      <c r="N424" s="298"/>
      <c r="O424" s="298"/>
      <c r="P424" s="298"/>
      <c r="Q424" s="299"/>
      <c r="R424" s="227"/>
      <c r="S424" s="228" t="e">
        <f>IF(C424="",NA(),MATCH($B424&amp;$C424,'Smelter Reference List'!$J:$J,0))</f>
        <v>#N/A</v>
      </c>
      <c r="T424" s="229"/>
      <c r="U424" s="229">
        <f t="shared" ca="1" si="12"/>
        <v>0</v>
      </c>
      <c r="V424" s="229"/>
      <c r="W424" s="229"/>
      <c r="Y424" s="223" t="str">
        <f t="shared" si="13"/>
        <v/>
      </c>
    </row>
    <row r="425" spans="1:25" s="223" customFormat="1" ht="20.25">
      <c r="A425" s="293"/>
      <c r="B425" s="294" t="str">
        <f>IF(LEN(A425)=0,"",INDEX('Smelter Reference List'!$A:$A,MATCH($A425,'Smelter Reference List'!$E:$E,0)))</f>
        <v/>
      </c>
      <c r="C425" s="301" t="str">
        <f>IF(LEN(A425)=0,"",INDEX('Smelter Reference List'!$C:$C,MATCH($A425,'Smelter Reference List'!$E:$E,0)))</f>
        <v/>
      </c>
      <c r="D425" s="294" t="str">
        <f ca="1">IF(ISERROR($S425),"",OFFSET('Smelter Reference List'!$C$4,$S425-4,0)&amp;"")</f>
        <v/>
      </c>
      <c r="E425" s="294" t="str">
        <f ca="1">IF(ISERROR($S425),"",OFFSET('Smelter Reference List'!$D$4,$S425-4,0)&amp;"")</f>
        <v/>
      </c>
      <c r="F425" s="294" t="str">
        <f ca="1">IF(ISERROR($S425),"",OFFSET('Smelter Reference List'!$E$4,$S425-4,0))</f>
        <v/>
      </c>
      <c r="G425" s="294" t="str">
        <f ca="1">IF(C425=$U$4,"Enter smelter details", IF(ISERROR($S425),"",OFFSET('Smelter Reference List'!$F$4,$S425-4,0)))</f>
        <v/>
      </c>
      <c r="H425" s="295" t="str">
        <f ca="1">IF(ISERROR($S425),"",OFFSET('Smelter Reference List'!$G$4,$S425-4,0))</f>
        <v/>
      </c>
      <c r="I425" s="296" t="str">
        <f ca="1">IF(ISERROR($S425),"",OFFSET('Smelter Reference List'!$H$4,$S425-4,0))</f>
        <v/>
      </c>
      <c r="J425" s="296" t="str">
        <f ca="1">IF(ISERROR($S425),"",OFFSET('Smelter Reference List'!$I$4,$S425-4,0))</f>
        <v/>
      </c>
      <c r="K425" s="298"/>
      <c r="L425" s="298"/>
      <c r="M425" s="298"/>
      <c r="N425" s="298"/>
      <c r="O425" s="298"/>
      <c r="P425" s="298"/>
      <c r="Q425" s="299"/>
      <c r="R425" s="227"/>
      <c r="S425" s="228" t="e">
        <f>IF(C425="",NA(),MATCH($B425&amp;$C425,'Smelter Reference List'!$J:$J,0))</f>
        <v>#N/A</v>
      </c>
      <c r="T425" s="229"/>
      <c r="U425" s="229">
        <f t="shared" ca="1" si="12"/>
        <v>0</v>
      </c>
      <c r="V425" s="229"/>
      <c r="W425" s="229"/>
      <c r="Y425" s="223" t="str">
        <f t="shared" si="13"/>
        <v/>
      </c>
    </row>
    <row r="426" spans="1:25" s="223" customFormat="1" ht="20.25">
      <c r="A426" s="293"/>
      <c r="B426" s="294" t="str">
        <f>IF(LEN(A426)=0,"",INDEX('Smelter Reference List'!$A:$A,MATCH($A426,'Smelter Reference List'!$E:$E,0)))</f>
        <v/>
      </c>
      <c r="C426" s="301" t="str">
        <f>IF(LEN(A426)=0,"",INDEX('Smelter Reference List'!$C:$C,MATCH($A426,'Smelter Reference List'!$E:$E,0)))</f>
        <v/>
      </c>
      <c r="D426" s="294" t="str">
        <f ca="1">IF(ISERROR($S426),"",OFFSET('Smelter Reference List'!$C$4,$S426-4,0)&amp;"")</f>
        <v/>
      </c>
      <c r="E426" s="294" t="str">
        <f ca="1">IF(ISERROR($S426),"",OFFSET('Smelter Reference List'!$D$4,$S426-4,0)&amp;"")</f>
        <v/>
      </c>
      <c r="F426" s="294" t="str">
        <f ca="1">IF(ISERROR($S426),"",OFFSET('Smelter Reference List'!$E$4,$S426-4,0))</f>
        <v/>
      </c>
      <c r="G426" s="294" t="str">
        <f ca="1">IF(C426=$U$4,"Enter smelter details", IF(ISERROR($S426),"",OFFSET('Smelter Reference List'!$F$4,$S426-4,0)))</f>
        <v/>
      </c>
      <c r="H426" s="295" t="str">
        <f ca="1">IF(ISERROR($S426),"",OFFSET('Smelter Reference List'!$G$4,$S426-4,0))</f>
        <v/>
      </c>
      <c r="I426" s="296" t="str">
        <f ca="1">IF(ISERROR($S426),"",OFFSET('Smelter Reference List'!$H$4,$S426-4,0))</f>
        <v/>
      </c>
      <c r="J426" s="296" t="str">
        <f ca="1">IF(ISERROR($S426),"",OFFSET('Smelter Reference List'!$I$4,$S426-4,0))</f>
        <v/>
      </c>
      <c r="K426" s="298"/>
      <c r="L426" s="298"/>
      <c r="M426" s="298"/>
      <c r="N426" s="298"/>
      <c r="O426" s="298"/>
      <c r="P426" s="298"/>
      <c r="Q426" s="299"/>
      <c r="R426" s="227"/>
      <c r="S426" s="228" t="e">
        <f>IF(C426="",NA(),MATCH($B426&amp;$C426,'Smelter Reference List'!$J:$J,0))</f>
        <v>#N/A</v>
      </c>
      <c r="T426" s="229"/>
      <c r="U426" s="229">
        <f t="shared" ca="1" si="12"/>
        <v>0</v>
      </c>
      <c r="V426" s="229"/>
      <c r="W426" s="229"/>
      <c r="Y426" s="223" t="str">
        <f t="shared" si="13"/>
        <v/>
      </c>
    </row>
    <row r="427" spans="1:25" s="223" customFormat="1" ht="20.25">
      <c r="A427" s="293"/>
      <c r="B427" s="294" t="str">
        <f>IF(LEN(A427)=0,"",INDEX('Smelter Reference List'!$A:$A,MATCH($A427,'Smelter Reference List'!$E:$E,0)))</f>
        <v/>
      </c>
      <c r="C427" s="301" t="str">
        <f>IF(LEN(A427)=0,"",INDEX('Smelter Reference List'!$C:$C,MATCH($A427,'Smelter Reference List'!$E:$E,0)))</f>
        <v/>
      </c>
      <c r="D427" s="294" t="str">
        <f ca="1">IF(ISERROR($S427),"",OFFSET('Smelter Reference List'!$C$4,$S427-4,0)&amp;"")</f>
        <v/>
      </c>
      <c r="E427" s="294" t="str">
        <f ca="1">IF(ISERROR($S427),"",OFFSET('Smelter Reference List'!$D$4,$S427-4,0)&amp;"")</f>
        <v/>
      </c>
      <c r="F427" s="294" t="str">
        <f ca="1">IF(ISERROR($S427),"",OFFSET('Smelter Reference List'!$E$4,$S427-4,0))</f>
        <v/>
      </c>
      <c r="G427" s="294" t="str">
        <f ca="1">IF(C427=$U$4,"Enter smelter details", IF(ISERROR($S427),"",OFFSET('Smelter Reference List'!$F$4,$S427-4,0)))</f>
        <v/>
      </c>
      <c r="H427" s="295" t="str">
        <f ca="1">IF(ISERROR($S427),"",OFFSET('Smelter Reference List'!$G$4,$S427-4,0))</f>
        <v/>
      </c>
      <c r="I427" s="296" t="str">
        <f ca="1">IF(ISERROR($S427),"",OFFSET('Smelter Reference List'!$H$4,$S427-4,0))</f>
        <v/>
      </c>
      <c r="J427" s="296" t="str">
        <f ca="1">IF(ISERROR($S427),"",OFFSET('Smelter Reference List'!$I$4,$S427-4,0))</f>
        <v/>
      </c>
      <c r="K427" s="298"/>
      <c r="L427" s="298"/>
      <c r="M427" s="298"/>
      <c r="N427" s="298"/>
      <c r="O427" s="298"/>
      <c r="P427" s="298"/>
      <c r="Q427" s="299"/>
      <c r="R427" s="227"/>
      <c r="S427" s="228" t="e">
        <f>IF(C427="",NA(),MATCH($B427&amp;$C427,'Smelter Reference List'!$J:$J,0))</f>
        <v>#N/A</v>
      </c>
      <c r="T427" s="229"/>
      <c r="U427" s="229">
        <f t="shared" ca="1" si="12"/>
        <v>0</v>
      </c>
      <c r="V427" s="229"/>
      <c r="W427" s="229"/>
      <c r="Y427" s="223" t="str">
        <f t="shared" si="13"/>
        <v/>
      </c>
    </row>
    <row r="428" spans="1:25" s="223" customFormat="1" ht="20.25">
      <c r="A428" s="293"/>
      <c r="B428" s="294" t="str">
        <f>IF(LEN(A428)=0,"",INDEX('Smelter Reference List'!$A:$A,MATCH($A428,'Smelter Reference List'!$E:$E,0)))</f>
        <v/>
      </c>
      <c r="C428" s="301" t="str">
        <f>IF(LEN(A428)=0,"",INDEX('Smelter Reference List'!$C:$C,MATCH($A428,'Smelter Reference List'!$E:$E,0)))</f>
        <v/>
      </c>
      <c r="D428" s="294" t="str">
        <f ca="1">IF(ISERROR($S428),"",OFFSET('Smelter Reference List'!$C$4,$S428-4,0)&amp;"")</f>
        <v/>
      </c>
      <c r="E428" s="294" t="str">
        <f ca="1">IF(ISERROR($S428),"",OFFSET('Smelter Reference List'!$D$4,$S428-4,0)&amp;"")</f>
        <v/>
      </c>
      <c r="F428" s="294" t="str">
        <f ca="1">IF(ISERROR($S428),"",OFFSET('Smelter Reference List'!$E$4,$S428-4,0))</f>
        <v/>
      </c>
      <c r="G428" s="294" t="str">
        <f ca="1">IF(C428=$U$4,"Enter smelter details", IF(ISERROR($S428),"",OFFSET('Smelter Reference List'!$F$4,$S428-4,0)))</f>
        <v/>
      </c>
      <c r="H428" s="295" t="str">
        <f ca="1">IF(ISERROR($S428),"",OFFSET('Smelter Reference List'!$G$4,$S428-4,0))</f>
        <v/>
      </c>
      <c r="I428" s="296" t="str">
        <f ca="1">IF(ISERROR($S428),"",OFFSET('Smelter Reference List'!$H$4,$S428-4,0))</f>
        <v/>
      </c>
      <c r="J428" s="296" t="str">
        <f ca="1">IF(ISERROR($S428),"",OFFSET('Smelter Reference List'!$I$4,$S428-4,0))</f>
        <v/>
      </c>
      <c r="K428" s="298"/>
      <c r="L428" s="298"/>
      <c r="M428" s="298"/>
      <c r="N428" s="298"/>
      <c r="O428" s="298"/>
      <c r="P428" s="298"/>
      <c r="Q428" s="299"/>
      <c r="R428" s="227"/>
      <c r="S428" s="228" t="e">
        <f>IF(C428="",NA(),MATCH($B428&amp;$C428,'Smelter Reference List'!$J:$J,0))</f>
        <v>#N/A</v>
      </c>
      <c r="T428" s="229"/>
      <c r="U428" s="229">
        <f t="shared" ca="1" si="12"/>
        <v>0</v>
      </c>
      <c r="V428" s="229"/>
      <c r="W428" s="229"/>
      <c r="Y428" s="223" t="str">
        <f t="shared" si="13"/>
        <v/>
      </c>
    </row>
    <row r="429" spans="1:25" s="223" customFormat="1" ht="20.25">
      <c r="A429" s="293"/>
      <c r="B429" s="294" t="str">
        <f>IF(LEN(A429)=0,"",INDEX('Smelter Reference List'!$A:$A,MATCH($A429,'Smelter Reference List'!$E:$E,0)))</f>
        <v/>
      </c>
      <c r="C429" s="301" t="str">
        <f>IF(LEN(A429)=0,"",INDEX('Smelter Reference List'!$C:$C,MATCH($A429,'Smelter Reference List'!$E:$E,0)))</f>
        <v/>
      </c>
      <c r="D429" s="294" t="str">
        <f ca="1">IF(ISERROR($S429),"",OFFSET('Smelter Reference List'!$C$4,$S429-4,0)&amp;"")</f>
        <v/>
      </c>
      <c r="E429" s="294" t="str">
        <f ca="1">IF(ISERROR($S429),"",OFFSET('Smelter Reference List'!$D$4,$S429-4,0)&amp;"")</f>
        <v/>
      </c>
      <c r="F429" s="294" t="str">
        <f ca="1">IF(ISERROR($S429),"",OFFSET('Smelter Reference List'!$E$4,$S429-4,0))</f>
        <v/>
      </c>
      <c r="G429" s="294" t="str">
        <f ca="1">IF(C429=$U$4,"Enter smelter details", IF(ISERROR($S429),"",OFFSET('Smelter Reference List'!$F$4,$S429-4,0)))</f>
        <v/>
      </c>
      <c r="H429" s="295" t="str">
        <f ca="1">IF(ISERROR($S429),"",OFFSET('Smelter Reference List'!$G$4,$S429-4,0))</f>
        <v/>
      </c>
      <c r="I429" s="296" t="str">
        <f ca="1">IF(ISERROR($S429),"",OFFSET('Smelter Reference List'!$H$4,$S429-4,0))</f>
        <v/>
      </c>
      <c r="J429" s="296" t="str">
        <f ca="1">IF(ISERROR($S429),"",OFFSET('Smelter Reference List'!$I$4,$S429-4,0))</f>
        <v/>
      </c>
      <c r="K429" s="298"/>
      <c r="L429" s="298"/>
      <c r="M429" s="298"/>
      <c r="N429" s="298"/>
      <c r="O429" s="298"/>
      <c r="P429" s="298"/>
      <c r="Q429" s="299"/>
      <c r="R429" s="227"/>
      <c r="S429" s="228" t="e">
        <f>IF(C429="",NA(),MATCH($B429&amp;$C429,'Smelter Reference List'!$J:$J,0))</f>
        <v>#N/A</v>
      </c>
      <c r="T429" s="229"/>
      <c r="U429" s="229">
        <f t="shared" ca="1" si="12"/>
        <v>0</v>
      </c>
      <c r="V429" s="229"/>
      <c r="W429" s="229"/>
      <c r="Y429" s="223" t="str">
        <f t="shared" si="13"/>
        <v/>
      </c>
    </row>
    <row r="430" spans="1:25" s="223" customFormat="1" ht="20.25">
      <c r="A430" s="293"/>
      <c r="B430" s="294" t="str">
        <f>IF(LEN(A430)=0,"",INDEX('Smelter Reference List'!$A:$A,MATCH($A430,'Smelter Reference List'!$E:$E,0)))</f>
        <v/>
      </c>
      <c r="C430" s="301" t="str">
        <f>IF(LEN(A430)=0,"",INDEX('Smelter Reference List'!$C:$C,MATCH($A430,'Smelter Reference List'!$E:$E,0)))</f>
        <v/>
      </c>
      <c r="D430" s="294" t="str">
        <f ca="1">IF(ISERROR($S430),"",OFFSET('Smelter Reference List'!$C$4,$S430-4,0)&amp;"")</f>
        <v/>
      </c>
      <c r="E430" s="294" t="str">
        <f ca="1">IF(ISERROR($S430),"",OFFSET('Smelter Reference List'!$D$4,$S430-4,0)&amp;"")</f>
        <v/>
      </c>
      <c r="F430" s="294" t="str">
        <f ca="1">IF(ISERROR($S430),"",OFFSET('Smelter Reference List'!$E$4,$S430-4,0))</f>
        <v/>
      </c>
      <c r="G430" s="294" t="str">
        <f ca="1">IF(C430=$U$4,"Enter smelter details", IF(ISERROR($S430),"",OFFSET('Smelter Reference List'!$F$4,$S430-4,0)))</f>
        <v/>
      </c>
      <c r="H430" s="295" t="str">
        <f ca="1">IF(ISERROR($S430),"",OFFSET('Smelter Reference List'!$G$4,$S430-4,0))</f>
        <v/>
      </c>
      <c r="I430" s="296" t="str">
        <f ca="1">IF(ISERROR($S430),"",OFFSET('Smelter Reference List'!$H$4,$S430-4,0))</f>
        <v/>
      </c>
      <c r="J430" s="296" t="str">
        <f ca="1">IF(ISERROR($S430),"",OFFSET('Smelter Reference List'!$I$4,$S430-4,0))</f>
        <v/>
      </c>
      <c r="K430" s="298"/>
      <c r="L430" s="298"/>
      <c r="M430" s="298"/>
      <c r="N430" s="298"/>
      <c r="O430" s="298"/>
      <c r="P430" s="298"/>
      <c r="Q430" s="299"/>
      <c r="R430" s="227"/>
      <c r="S430" s="228" t="e">
        <f>IF(C430="",NA(),MATCH($B430&amp;$C430,'Smelter Reference List'!$J:$J,0))</f>
        <v>#N/A</v>
      </c>
      <c r="T430" s="229"/>
      <c r="U430" s="229">
        <f t="shared" ca="1" si="12"/>
        <v>0</v>
      </c>
      <c r="V430" s="229"/>
      <c r="W430" s="229"/>
      <c r="Y430" s="223" t="str">
        <f t="shared" si="13"/>
        <v/>
      </c>
    </row>
    <row r="431" spans="1:25" s="223" customFormat="1" ht="20.25">
      <c r="A431" s="293"/>
      <c r="B431" s="294" t="str">
        <f>IF(LEN(A431)=0,"",INDEX('Smelter Reference List'!$A:$A,MATCH($A431,'Smelter Reference List'!$E:$E,0)))</f>
        <v/>
      </c>
      <c r="C431" s="301" t="str">
        <f>IF(LEN(A431)=0,"",INDEX('Smelter Reference List'!$C:$C,MATCH($A431,'Smelter Reference List'!$E:$E,0)))</f>
        <v/>
      </c>
      <c r="D431" s="294" t="str">
        <f ca="1">IF(ISERROR($S431),"",OFFSET('Smelter Reference List'!$C$4,$S431-4,0)&amp;"")</f>
        <v/>
      </c>
      <c r="E431" s="294" t="str">
        <f ca="1">IF(ISERROR($S431),"",OFFSET('Smelter Reference List'!$D$4,$S431-4,0)&amp;"")</f>
        <v/>
      </c>
      <c r="F431" s="294" t="str">
        <f ca="1">IF(ISERROR($S431),"",OFFSET('Smelter Reference List'!$E$4,$S431-4,0))</f>
        <v/>
      </c>
      <c r="G431" s="294" t="str">
        <f ca="1">IF(C431=$U$4,"Enter smelter details", IF(ISERROR($S431),"",OFFSET('Smelter Reference List'!$F$4,$S431-4,0)))</f>
        <v/>
      </c>
      <c r="H431" s="295" t="str">
        <f ca="1">IF(ISERROR($S431),"",OFFSET('Smelter Reference List'!$G$4,$S431-4,0))</f>
        <v/>
      </c>
      <c r="I431" s="296" t="str">
        <f ca="1">IF(ISERROR($S431),"",OFFSET('Smelter Reference List'!$H$4,$S431-4,0))</f>
        <v/>
      </c>
      <c r="J431" s="296" t="str">
        <f ca="1">IF(ISERROR($S431),"",OFFSET('Smelter Reference List'!$I$4,$S431-4,0))</f>
        <v/>
      </c>
      <c r="K431" s="298"/>
      <c r="L431" s="298"/>
      <c r="M431" s="298"/>
      <c r="N431" s="298"/>
      <c r="O431" s="298"/>
      <c r="P431" s="298"/>
      <c r="Q431" s="299"/>
      <c r="R431" s="227"/>
      <c r="S431" s="228" t="e">
        <f>IF(C431="",NA(),MATCH($B431&amp;$C431,'Smelter Reference List'!$J:$J,0))</f>
        <v>#N/A</v>
      </c>
      <c r="T431" s="229"/>
      <c r="U431" s="229">
        <f t="shared" ca="1" si="12"/>
        <v>0</v>
      </c>
      <c r="V431" s="229"/>
      <c r="W431" s="229"/>
      <c r="Y431" s="223" t="str">
        <f t="shared" si="13"/>
        <v/>
      </c>
    </row>
    <row r="432" spans="1:25" s="223" customFormat="1" ht="20.25">
      <c r="A432" s="293"/>
      <c r="B432" s="294" t="str">
        <f>IF(LEN(A432)=0,"",INDEX('Smelter Reference List'!$A:$A,MATCH($A432,'Smelter Reference List'!$E:$E,0)))</f>
        <v/>
      </c>
      <c r="C432" s="301" t="str">
        <f>IF(LEN(A432)=0,"",INDEX('Smelter Reference List'!$C:$C,MATCH($A432,'Smelter Reference List'!$E:$E,0)))</f>
        <v/>
      </c>
      <c r="D432" s="294" t="str">
        <f ca="1">IF(ISERROR($S432),"",OFFSET('Smelter Reference List'!$C$4,$S432-4,0)&amp;"")</f>
        <v/>
      </c>
      <c r="E432" s="294" t="str">
        <f ca="1">IF(ISERROR($S432),"",OFFSET('Smelter Reference List'!$D$4,$S432-4,0)&amp;"")</f>
        <v/>
      </c>
      <c r="F432" s="294" t="str">
        <f ca="1">IF(ISERROR($S432),"",OFFSET('Smelter Reference List'!$E$4,$S432-4,0))</f>
        <v/>
      </c>
      <c r="G432" s="294" t="str">
        <f ca="1">IF(C432=$U$4,"Enter smelter details", IF(ISERROR($S432),"",OFFSET('Smelter Reference List'!$F$4,$S432-4,0)))</f>
        <v/>
      </c>
      <c r="H432" s="295" t="str">
        <f ca="1">IF(ISERROR($S432),"",OFFSET('Smelter Reference List'!$G$4,$S432-4,0))</f>
        <v/>
      </c>
      <c r="I432" s="296" t="str">
        <f ca="1">IF(ISERROR($S432),"",OFFSET('Smelter Reference List'!$H$4,$S432-4,0))</f>
        <v/>
      </c>
      <c r="J432" s="296" t="str">
        <f ca="1">IF(ISERROR($S432),"",OFFSET('Smelter Reference List'!$I$4,$S432-4,0))</f>
        <v/>
      </c>
      <c r="K432" s="298"/>
      <c r="L432" s="298"/>
      <c r="M432" s="298"/>
      <c r="N432" s="298"/>
      <c r="O432" s="298"/>
      <c r="P432" s="298"/>
      <c r="Q432" s="299"/>
      <c r="R432" s="227"/>
      <c r="S432" s="228" t="e">
        <f>IF(C432="",NA(),MATCH($B432&amp;$C432,'Smelter Reference List'!$J:$J,0))</f>
        <v>#N/A</v>
      </c>
      <c r="T432" s="229"/>
      <c r="U432" s="229">
        <f t="shared" ca="1" si="12"/>
        <v>0</v>
      </c>
      <c r="V432" s="229"/>
      <c r="W432" s="229"/>
      <c r="Y432" s="223" t="str">
        <f t="shared" si="13"/>
        <v/>
      </c>
    </row>
    <row r="433" spans="1:25" s="223" customFormat="1" ht="20.25">
      <c r="A433" s="293"/>
      <c r="B433" s="294" t="str">
        <f>IF(LEN(A433)=0,"",INDEX('Smelter Reference List'!$A:$A,MATCH($A433,'Smelter Reference List'!$E:$E,0)))</f>
        <v/>
      </c>
      <c r="C433" s="301" t="str">
        <f>IF(LEN(A433)=0,"",INDEX('Smelter Reference List'!$C:$C,MATCH($A433,'Smelter Reference List'!$E:$E,0)))</f>
        <v/>
      </c>
      <c r="D433" s="294" t="str">
        <f ca="1">IF(ISERROR($S433),"",OFFSET('Smelter Reference List'!$C$4,$S433-4,0)&amp;"")</f>
        <v/>
      </c>
      <c r="E433" s="294" t="str">
        <f ca="1">IF(ISERROR($S433),"",OFFSET('Smelter Reference List'!$D$4,$S433-4,0)&amp;"")</f>
        <v/>
      </c>
      <c r="F433" s="294" t="str">
        <f ca="1">IF(ISERROR($S433),"",OFFSET('Smelter Reference List'!$E$4,$S433-4,0))</f>
        <v/>
      </c>
      <c r="G433" s="294" t="str">
        <f ca="1">IF(C433=$U$4,"Enter smelter details", IF(ISERROR($S433),"",OFFSET('Smelter Reference List'!$F$4,$S433-4,0)))</f>
        <v/>
      </c>
      <c r="H433" s="295" t="str">
        <f ca="1">IF(ISERROR($S433),"",OFFSET('Smelter Reference List'!$G$4,$S433-4,0))</f>
        <v/>
      </c>
      <c r="I433" s="296" t="str">
        <f ca="1">IF(ISERROR($S433),"",OFFSET('Smelter Reference List'!$H$4,$S433-4,0))</f>
        <v/>
      </c>
      <c r="J433" s="296" t="str">
        <f ca="1">IF(ISERROR($S433),"",OFFSET('Smelter Reference List'!$I$4,$S433-4,0))</f>
        <v/>
      </c>
      <c r="K433" s="298"/>
      <c r="L433" s="298"/>
      <c r="M433" s="298"/>
      <c r="N433" s="298"/>
      <c r="O433" s="298"/>
      <c r="P433" s="298"/>
      <c r="Q433" s="299"/>
      <c r="R433" s="227"/>
      <c r="S433" s="228" t="e">
        <f>IF(C433="",NA(),MATCH($B433&amp;$C433,'Smelter Reference List'!$J:$J,0))</f>
        <v>#N/A</v>
      </c>
      <c r="T433" s="229"/>
      <c r="U433" s="229">
        <f t="shared" ca="1" si="12"/>
        <v>0</v>
      </c>
      <c r="V433" s="229"/>
      <c r="W433" s="229"/>
      <c r="Y433" s="223" t="str">
        <f t="shared" si="13"/>
        <v/>
      </c>
    </row>
    <row r="434" spans="1:25" s="223" customFormat="1" ht="20.25">
      <c r="A434" s="293"/>
      <c r="B434" s="294" t="str">
        <f>IF(LEN(A434)=0,"",INDEX('Smelter Reference List'!$A:$A,MATCH($A434,'Smelter Reference List'!$E:$E,0)))</f>
        <v/>
      </c>
      <c r="C434" s="301" t="str">
        <f>IF(LEN(A434)=0,"",INDEX('Smelter Reference List'!$C:$C,MATCH($A434,'Smelter Reference List'!$E:$E,0)))</f>
        <v/>
      </c>
      <c r="D434" s="294" t="str">
        <f ca="1">IF(ISERROR($S434),"",OFFSET('Smelter Reference List'!$C$4,$S434-4,0)&amp;"")</f>
        <v/>
      </c>
      <c r="E434" s="294" t="str">
        <f ca="1">IF(ISERROR($S434),"",OFFSET('Smelter Reference List'!$D$4,$S434-4,0)&amp;"")</f>
        <v/>
      </c>
      <c r="F434" s="294" t="str">
        <f ca="1">IF(ISERROR($S434),"",OFFSET('Smelter Reference List'!$E$4,$S434-4,0))</f>
        <v/>
      </c>
      <c r="G434" s="294" t="str">
        <f ca="1">IF(C434=$U$4,"Enter smelter details", IF(ISERROR($S434),"",OFFSET('Smelter Reference List'!$F$4,$S434-4,0)))</f>
        <v/>
      </c>
      <c r="H434" s="295" t="str">
        <f ca="1">IF(ISERROR($S434),"",OFFSET('Smelter Reference List'!$G$4,$S434-4,0))</f>
        <v/>
      </c>
      <c r="I434" s="296" t="str">
        <f ca="1">IF(ISERROR($S434),"",OFFSET('Smelter Reference List'!$H$4,$S434-4,0))</f>
        <v/>
      </c>
      <c r="J434" s="296" t="str">
        <f ca="1">IF(ISERROR($S434),"",OFFSET('Smelter Reference List'!$I$4,$S434-4,0))</f>
        <v/>
      </c>
      <c r="K434" s="298"/>
      <c r="L434" s="298"/>
      <c r="M434" s="298"/>
      <c r="N434" s="298"/>
      <c r="O434" s="298"/>
      <c r="P434" s="298"/>
      <c r="Q434" s="299"/>
      <c r="R434" s="227"/>
      <c r="S434" s="228" t="e">
        <f>IF(C434="",NA(),MATCH($B434&amp;$C434,'Smelter Reference List'!$J:$J,0))</f>
        <v>#N/A</v>
      </c>
      <c r="T434" s="229"/>
      <c r="U434" s="229">
        <f t="shared" ca="1" si="12"/>
        <v>0</v>
      </c>
      <c r="V434" s="229"/>
      <c r="W434" s="229"/>
      <c r="Y434" s="223" t="str">
        <f t="shared" si="13"/>
        <v/>
      </c>
    </row>
    <row r="435" spans="1:25" s="223" customFormat="1" ht="20.25">
      <c r="A435" s="293"/>
      <c r="B435" s="294" t="str">
        <f>IF(LEN(A435)=0,"",INDEX('Smelter Reference List'!$A:$A,MATCH($A435,'Smelter Reference List'!$E:$E,0)))</f>
        <v/>
      </c>
      <c r="C435" s="301" t="str">
        <f>IF(LEN(A435)=0,"",INDEX('Smelter Reference List'!$C:$C,MATCH($A435,'Smelter Reference List'!$E:$E,0)))</f>
        <v/>
      </c>
      <c r="D435" s="294" t="str">
        <f ca="1">IF(ISERROR($S435),"",OFFSET('Smelter Reference List'!$C$4,$S435-4,0)&amp;"")</f>
        <v/>
      </c>
      <c r="E435" s="294" t="str">
        <f ca="1">IF(ISERROR($S435),"",OFFSET('Smelter Reference List'!$D$4,$S435-4,0)&amp;"")</f>
        <v/>
      </c>
      <c r="F435" s="294" t="str">
        <f ca="1">IF(ISERROR($S435),"",OFFSET('Smelter Reference List'!$E$4,$S435-4,0))</f>
        <v/>
      </c>
      <c r="G435" s="294" t="str">
        <f ca="1">IF(C435=$U$4,"Enter smelter details", IF(ISERROR($S435),"",OFFSET('Smelter Reference List'!$F$4,$S435-4,0)))</f>
        <v/>
      </c>
      <c r="H435" s="295" t="str">
        <f ca="1">IF(ISERROR($S435),"",OFFSET('Smelter Reference List'!$G$4,$S435-4,0))</f>
        <v/>
      </c>
      <c r="I435" s="296" t="str">
        <f ca="1">IF(ISERROR($S435),"",OFFSET('Smelter Reference List'!$H$4,$S435-4,0))</f>
        <v/>
      </c>
      <c r="J435" s="296" t="str">
        <f ca="1">IF(ISERROR($S435),"",OFFSET('Smelter Reference List'!$I$4,$S435-4,0))</f>
        <v/>
      </c>
      <c r="K435" s="298"/>
      <c r="L435" s="298"/>
      <c r="M435" s="298"/>
      <c r="N435" s="298"/>
      <c r="O435" s="298"/>
      <c r="P435" s="298"/>
      <c r="Q435" s="299"/>
      <c r="R435" s="227"/>
      <c r="S435" s="228" t="e">
        <f>IF(C435="",NA(),MATCH($B435&amp;$C435,'Smelter Reference List'!$J:$J,0))</f>
        <v>#N/A</v>
      </c>
      <c r="T435" s="229"/>
      <c r="U435" s="229">
        <f t="shared" ca="1" si="12"/>
        <v>0</v>
      </c>
      <c r="V435" s="229"/>
      <c r="W435" s="229"/>
      <c r="Y435" s="223" t="str">
        <f t="shared" si="13"/>
        <v/>
      </c>
    </row>
    <row r="436" spans="1:25" s="223" customFormat="1" ht="20.25">
      <c r="A436" s="293"/>
      <c r="B436" s="294" t="str">
        <f>IF(LEN(A436)=0,"",INDEX('Smelter Reference List'!$A:$A,MATCH($A436,'Smelter Reference List'!$E:$E,0)))</f>
        <v/>
      </c>
      <c r="C436" s="301" t="str">
        <f>IF(LEN(A436)=0,"",INDEX('Smelter Reference List'!$C:$C,MATCH($A436,'Smelter Reference List'!$E:$E,0)))</f>
        <v/>
      </c>
      <c r="D436" s="294" t="str">
        <f ca="1">IF(ISERROR($S436),"",OFFSET('Smelter Reference List'!$C$4,$S436-4,0)&amp;"")</f>
        <v/>
      </c>
      <c r="E436" s="294" t="str">
        <f ca="1">IF(ISERROR($S436),"",OFFSET('Smelter Reference List'!$D$4,$S436-4,0)&amp;"")</f>
        <v/>
      </c>
      <c r="F436" s="294" t="str">
        <f ca="1">IF(ISERROR($S436),"",OFFSET('Smelter Reference List'!$E$4,$S436-4,0))</f>
        <v/>
      </c>
      <c r="G436" s="294" t="str">
        <f ca="1">IF(C436=$U$4,"Enter smelter details", IF(ISERROR($S436),"",OFFSET('Smelter Reference List'!$F$4,$S436-4,0)))</f>
        <v/>
      </c>
      <c r="H436" s="295" t="str">
        <f ca="1">IF(ISERROR($S436),"",OFFSET('Smelter Reference List'!$G$4,$S436-4,0))</f>
        <v/>
      </c>
      <c r="I436" s="296" t="str">
        <f ca="1">IF(ISERROR($S436),"",OFFSET('Smelter Reference List'!$H$4,$S436-4,0))</f>
        <v/>
      </c>
      <c r="J436" s="296" t="str">
        <f ca="1">IF(ISERROR($S436),"",OFFSET('Smelter Reference List'!$I$4,$S436-4,0))</f>
        <v/>
      </c>
      <c r="K436" s="298"/>
      <c r="L436" s="298"/>
      <c r="M436" s="298"/>
      <c r="N436" s="298"/>
      <c r="O436" s="298"/>
      <c r="P436" s="298"/>
      <c r="Q436" s="299"/>
      <c r="R436" s="227"/>
      <c r="S436" s="228" t="e">
        <f>IF(C436="",NA(),MATCH($B436&amp;$C436,'Smelter Reference List'!$J:$J,0))</f>
        <v>#N/A</v>
      </c>
      <c r="T436" s="229"/>
      <c r="U436" s="229">
        <f t="shared" ca="1" si="12"/>
        <v>0</v>
      </c>
      <c r="V436" s="229"/>
      <c r="W436" s="229"/>
      <c r="Y436" s="223" t="str">
        <f t="shared" si="13"/>
        <v/>
      </c>
    </row>
    <row r="437" spans="1:25" s="223" customFormat="1" ht="20.25">
      <c r="A437" s="293"/>
      <c r="B437" s="294" t="str">
        <f>IF(LEN(A437)=0,"",INDEX('Smelter Reference List'!$A:$A,MATCH($A437,'Smelter Reference List'!$E:$E,0)))</f>
        <v/>
      </c>
      <c r="C437" s="301" t="str">
        <f>IF(LEN(A437)=0,"",INDEX('Smelter Reference List'!$C:$C,MATCH($A437,'Smelter Reference List'!$E:$E,0)))</f>
        <v/>
      </c>
      <c r="D437" s="294" t="str">
        <f ca="1">IF(ISERROR($S437),"",OFFSET('Smelter Reference List'!$C$4,$S437-4,0)&amp;"")</f>
        <v/>
      </c>
      <c r="E437" s="294" t="str">
        <f ca="1">IF(ISERROR($S437),"",OFFSET('Smelter Reference List'!$D$4,$S437-4,0)&amp;"")</f>
        <v/>
      </c>
      <c r="F437" s="294" t="str">
        <f ca="1">IF(ISERROR($S437),"",OFFSET('Smelter Reference List'!$E$4,$S437-4,0))</f>
        <v/>
      </c>
      <c r="G437" s="294" t="str">
        <f ca="1">IF(C437=$U$4,"Enter smelter details", IF(ISERROR($S437),"",OFFSET('Smelter Reference List'!$F$4,$S437-4,0)))</f>
        <v/>
      </c>
      <c r="H437" s="295" t="str">
        <f ca="1">IF(ISERROR($S437),"",OFFSET('Smelter Reference List'!$G$4,$S437-4,0))</f>
        <v/>
      </c>
      <c r="I437" s="296" t="str">
        <f ca="1">IF(ISERROR($S437),"",OFFSET('Smelter Reference List'!$H$4,$S437-4,0))</f>
        <v/>
      </c>
      <c r="J437" s="296" t="str">
        <f ca="1">IF(ISERROR($S437),"",OFFSET('Smelter Reference List'!$I$4,$S437-4,0))</f>
        <v/>
      </c>
      <c r="K437" s="298"/>
      <c r="L437" s="298"/>
      <c r="M437" s="298"/>
      <c r="N437" s="298"/>
      <c r="O437" s="298"/>
      <c r="P437" s="298"/>
      <c r="Q437" s="299"/>
      <c r="R437" s="227"/>
      <c r="S437" s="228" t="e">
        <f>IF(C437="",NA(),MATCH($B437&amp;$C437,'Smelter Reference List'!$J:$J,0))</f>
        <v>#N/A</v>
      </c>
      <c r="T437" s="229"/>
      <c r="U437" s="229">
        <f t="shared" ca="1" si="12"/>
        <v>0</v>
      </c>
      <c r="V437" s="229"/>
      <c r="W437" s="229"/>
      <c r="Y437" s="223" t="str">
        <f t="shared" si="13"/>
        <v/>
      </c>
    </row>
    <row r="438" spans="1:25" s="223" customFormat="1" ht="20.25">
      <c r="A438" s="293"/>
      <c r="B438" s="294" t="str">
        <f>IF(LEN(A438)=0,"",INDEX('Smelter Reference List'!$A:$A,MATCH($A438,'Smelter Reference List'!$E:$E,0)))</f>
        <v/>
      </c>
      <c r="C438" s="301" t="str">
        <f>IF(LEN(A438)=0,"",INDEX('Smelter Reference List'!$C:$C,MATCH($A438,'Smelter Reference List'!$E:$E,0)))</f>
        <v/>
      </c>
      <c r="D438" s="294" t="str">
        <f ca="1">IF(ISERROR($S438),"",OFFSET('Smelter Reference List'!$C$4,$S438-4,0)&amp;"")</f>
        <v/>
      </c>
      <c r="E438" s="294" t="str">
        <f ca="1">IF(ISERROR($S438),"",OFFSET('Smelter Reference List'!$D$4,$S438-4,0)&amp;"")</f>
        <v/>
      </c>
      <c r="F438" s="294" t="str">
        <f ca="1">IF(ISERROR($S438),"",OFFSET('Smelter Reference List'!$E$4,$S438-4,0))</f>
        <v/>
      </c>
      <c r="G438" s="294" t="str">
        <f ca="1">IF(C438=$U$4,"Enter smelter details", IF(ISERROR($S438),"",OFFSET('Smelter Reference List'!$F$4,$S438-4,0)))</f>
        <v/>
      </c>
      <c r="H438" s="295" t="str">
        <f ca="1">IF(ISERROR($S438),"",OFFSET('Smelter Reference List'!$G$4,$S438-4,0))</f>
        <v/>
      </c>
      <c r="I438" s="296" t="str">
        <f ca="1">IF(ISERROR($S438),"",OFFSET('Smelter Reference List'!$H$4,$S438-4,0))</f>
        <v/>
      </c>
      <c r="J438" s="296" t="str">
        <f ca="1">IF(ISERROR($S438),"",OFFSET('Smelter Reference List'!$I$4,$S438-4,0))</f>
        <v/>
      </c>
      <c r="K438" s="298"/>
      <c r="L438" s="298"/>
      <c r="M438" s="298"/>
      <c r="N438" s="298"/>
      <c r="O438" s="298"/>
      <c r="P438" s="298"/>
      <c r="Q438" s="299"/>
      <c r="R438" s="227"/>
      <c r="S438" s="228" t="e">
        <f>IF(C438="",NA(),MATCH($B438&amp;$C438,'Smelter Reference List'!$J:$J,0))</f>
        <v>#N/A</v>
      </c>
      <c r="T438" s="229"/>
      <c r="U438" s="229">
        <f t="shared" ca="1" si="12"/>
        <v>0</v>
      </c>
      <c r="V438" s="229"/>
      <c r="W438" s="229"/>
      <c r="Y438" s="223" t="str">
        <f t="shared" si="13"/>
        <v/>
      </c>
    </row>
    <row r="439" spans="1:25" s="223" customFormat="1" ht="20.25">
      <c r="A439" s="293"/>
      <c r="B439" s="294" t="str">
        <f>IF(LEN(A439)=0,"",INDEX('Smelter Reference List'!$A:$A,MATCH($A439,'Smelter Reference List'!$E:$E,0)))</f>
        <v/>
      </c>
      <c r="C439" s="301" t="str">
        <f>IF(LEN(A439)=0,"",INDEX('Smelter Reference List'!$C:$C,MATCH($A439,'Smelter Reference List'!$E:$E,0)))</f>
        <v/>
      </c>
      <c r="D439" s="294" t="str">
        <f ca="1">IF(ISERROR($S439),"",OFFSET('Smelter Reference List'!$C$4,$S439-4,0)&amp;"")</f>
        <v/>
      </c>
      <c r="E439" s="294" t="str">
        <f ca="1">IF(ISERROR($S439),"",OFFSET('Smelter Reference List'!$D$4,$S439-4,0)&amp;"")</f>
        <v/>
      </c>
      <c r="F439" s="294" t="str">
        <f ca="1">IF(ISERROR($S439),"",OFFSET('Smelter Reference List'!$E$4,$S439-4,0))</f>
        <v/>
      </c>
      <c r="G439" s="294" t="str">
        <f ca="1">IF(C439=$U$4,"Enter smelter details", IF(ISERROR($S439),"",OFFSET('Smelter Reference List'!$F$4,$S439-4,0)))</f>
        <v/>
      </c>
      <c r="H439" s="295" t="str">
        <f ca="1">IF(ISERROR($S439),"",OFFSET('Smelter Reference List'!$G$4,$S439-4,0))</f>
        <v/>
      </c>
      <c r="I439" s="296" t="str">
        <f ca="1">IF(ISERROR($S439),"",OFFSET('Smelter Reference List'!$H$4,$S439-4,0))</f>
        <v/>
      </c>
      <c r="J439" s="296" t="str">
        <f ca="1">IF(ISERROR($S439),"",OFFSET('Smelter Reference List'!$I$4,$S439-4,0))</f>
        <v/>
      </c>
      <c r="K439" s="298"/>
      <c r="L439" s="298"/>
      <c r="M439" s="298"/>
      <c r="N439" s="298"/>
      <c r="O439" s="298"/>
      <c r="P439" s="298"/>
      <c r="Q439" s="299"/>
      <c r="R439" s="227"/>
      <c r="S439" s="228" t="e">
        <f>IF(C439="",NA(),MATCH($B439&amp;$C439,'Smelter Reference List'!$J:$J,0))</f>
        <v>#N/A</v>
      </c>
      <c r="T439" s="229"/>
      <c r="U439" s="229">
        <f t="shared" ca="1" si="12"/>
        <v>0</v>
      </c>
      <c r="V439" s="229"/>
      <c r="W439" s="229"/>
      <c r="Y439" s="223" t="str">
        <f t="shared" si="13"/>
        <v/>
      </c>
    </row>
    <row r="440" spans="1:25" s="223" customFormat="1" ht="20.25">
      <c r="A440" s="293"/>
      <c r="B440" s="294" t="str">
        <f>IF(LEN(A440)=0,"",INDEX('Smelter Reference List'!$A:$A,MATCH($A440,'Smelter Reference List'!$E:$E,0)))</f>
        <v/>
      </c>
      <c r="C440" s="301" t="str">
        <f>IF(LEN(A440)=0,"",INDEX('Smelter Reference List'!$C:$C,MATCH($A440,'Smelter Reference List'!$E:$E,0)))</f>
        <v/>
      </c>
      <c r="D440" s="294" t="str">
        <f ca="1">IF(ISERROR($S440),"",OFFSET('Smelter Reference List'!$C$4,$S440-4,0)&amp;"")</f>
        <v/>
      </c>
      <c r="E440" s="294" t="str">
        <f ca="1">IF(ISERROR($S440),"",OFFSET('Smelter Reference List'!$D$4,$S440-4,0)&amp;"")</f>
        <v/>
      </c>
      <c r="F440" s="294" t="str">
        <f ca="1">IF(ISERROR($S440),"",OFFSET('Smelter Reference List'!$E$4,$S440-4,0))</f>
        <v/>
      </c>
      <c r="G440" s="294" t="str">
        <f ca="1">IF(C440=$U$4,"Enter smelter details", IF(ISERROR($S440),"",OFFSET('Smelter Reference List'!$F$4,$S440-4,0)))</f>
        <v/>
      </c>
      <c r="H440" s="295" t="str">
        <f ca="1">IF(ISERROR($S440),"",OFFSET('Smelter Reference List'!$G$4,$S440-4,0))</f>
        <v/>
      </c>
      <c r="I440" s="296" t="str">
        <f ca="1">IF(ISERROR($S440),"",OFFSET('Smelter Reference List'!$H$4,$S440-4,0))</f>
        <v/>
      </c>
      <c r="J440" s="296" t="str">
        <f ca="1">IF(ISERROR($S440),"",OFFSET('Smelter Reference List'!$I$4,$S440-4,0))</f>
        <v/>
      </c>
      <c r="K440" s="298"/>
      <c r="L440" s="298"/>
      <c r="M440" s="298"/>
      <c r="N440" s="298"/>
      <c r="O440" s="298"/>
      <c r="P440" s="298"/>
      <c r="Q440" s="299"/>
      <c r="R440" s="227"/>
      <c r="S440" s="228" t="e">
        <f>IF(C440="",NA(),MATCH($B440&amp;$C440,'Smelter Reference List'!$J:$J,0))</f>
        <v>#N/A</v>
      </c>
      <c r="T440" s="229"/>
      <c r="U440" s="229">
        <f t="shared" ca="1" si="12"/>
        <v>0</v>
      </c>
      <c r="V440" s="229"/>
      <c r="W440" s="229"/>
      <c r="Y440" s="223" t="str">
        <f t="shared" si="13"/>
        <v/>
      </c>
    </row>
    <row r="441" spans="1:25" s="223" customFormat="1" ht="20.25">
      <c r="A441" s="293"/>
      <c r="B441" s="294" t="str">
        <f>IF(LEN(A441)=0,"",INDEX('Smelter Reference List'!$A:$A,MATCH($A441,'Smelter Reference List'!$E:$E,0)))</f>
        <v/>
      </c>
      <c r="C441" s="301" t="str">
        <f>IF(LEN(A441)=0,"",INDEX('Smelter Reference List'!$C:$C,MATCH($A441,'Smelter Reference List'!$E:$E,0)))</f>
        <v/>
      </c>
      <c r="D441" s="294" t="str">
        <f ca="1">IF(ISERROR($S441),"",OFFSET('Smelter Reference List'!$C$4,$S441-4,0)&amp;"")</f>
        <v/>
      </c>
      <c r="E441" s="294" t="str">
        <f ca="1">IF(ISERROR($S441),"",OFFSET('Smelter Reference List'!$D$4,$S441-4,0)&amp;"")</f>
        <v/>
      </c>
      <c r="F441" s="294" t="str">
        <f ca="1">IF(ISERROR($S441),"",OFFSET('Smelter Reference List'!$E$4,$S441-4,0))</f>
        <v/>
      </c>
      <c r="G441" s="294" t="str">
        <f ca="1">IF(C441=$U$4,"Enter smelter details", IF(ISERROR($S441),"",OFFSET('Smelter Reference List'!$F$4,$S441-4,0)))</f>
        <v/>
      </c>
      <c r="H441" s="295" t="str">
        <f ca="1">IF(ISERROR($S441),"",OFFSET('Smelter Reference List'!$G$4,$S441-4,0))</f>
        <v/>
      </c>
      <c r="I441" s="296" t="str">
        <f ca="1">IF(ISERROR($S441),"",OFFSET('Smelter Reference List'!$H$4,$S441-4,0))</f>
        <v/>
      </c>
      <c r="J441" s="296" t="str">
        <f ca="1">IF(ISERROR($S441),"",OFFSET('Smelter Reference List'!$I$4,$S441-4,0))</f>
        <v/>
      </c>
      <c r="K441" s="298"/>
      <c r="L441" s="298"/>
      <c r="M441" s="298"/>
      <c r="N441" s="298"/>
      <c r="O441" s="298"/>
      <c r="P441" s="298"/>
      <c r="Q441" s="299"/>
      <c r="R441" s="227"/>
      <c r="S441" s="228" t="e">
        <f>IF(C441="",NA(),MATCH($B441&amp;$C441,'Smelter Reference List'!$J:$J,0))</f>
        <v>#N/A</v>
      </c>
      <c r="T441" s="229"/>
      <c r="U441" s="229">
        <f t="shared" ca="1" si="12"/>
        <v>0</v>
      </c>
      <c r="V441" s="229"/>
      <c r="W441" s="229"/>
      <c r="Y441" s="223" t="str">
        <f t="shared" si="13"/>
        <v/>
      </c>
    </row>
    <row r="442" spans="1:25" s="223" customFormat="1" ht="20.25">
      <c r="A442" s="293"/>
      <c r="B442" s="294" t="str">
        <f>IF(LEN(A442)=0,"",INDEX('Smelter Reference List'!$A:$A,MATCH($A442,'Smelter Reference List'!$E:$E,0)))</f>
        <v/>
      </c>
      <c r="C442" s="301" t="str">
        <f>IF(LEN(A442)=0,"",INDEX('Smelter Reference List'!$C:$C,MATCH($A442,'Smelter Reference List'!$E:$E,0)))</f>
        <v/>
      </c>
      <c r="D442" s="294" t="str">
        <f ca="1">IF(ISERROR($S442),"",OFFSET('Smelter Reference List'!$C$4,$S442-4,0)&amp;"")</f>
        <v/>
      </c>
      <c r="E442" s="294" t="str">
        <f ca="1">IF(ISERROR($S442),"",OFFSET('Smelter Reference List'!$D$4,$S442-4,0)&amp;"")</f>
        <v/>
      </c>
      <c r="F442" s="294" t="str">
        <f ca="1">IF(ISERROR($S442),"",OFFSET('Smelter Reference List'!$E$4,$S442-4,0))</f>
        <v/>
      </c>
      <c r="G442" s="294" t="str">
        <f ca="1">IF(C442=$U$4,"Enter smelter details", IF(ISERROR($S442),"",OFFSET('Smelter Reference List'!$F$4,$S442-4,0)))</f>
        <v/>
      </c>
      <c r="H442" s="295" t="str">
        <f ca="1">IF(ISERROR($S442),"",OFFSET('Smelter Reference List'!$G$4,$S442-4,0))</f>
        <v/>
      </c>
      <c r="I442" s="296" t="str">
        <f ca="1">IF(ISERROR($S442),"",OFFSET('Smelter Reference List'!$H$4,$S442-4,0))</f>
        <v/>
      </c>
      <c r="J442" s="296" t="str">
        <f ca="1">IF(ISERROR($S442),"",OFFSET('Smelter Reference List'!$I$4,$S442-4,0))</f>
        <v/>
      </c>
      <c r="K442" s="298"/>
      <c r="L442" s="298"/>
      <c r="M442" s="298"/>
      <c r="N442" s="298"/>
      <c r="O442" s="298"/>
      <c r="P442" s="298"/>
      <c r="Q442" s="299"/>
      <c r="R442" s="227"/>
      <c r="S442" s="228" t="e">
        <f>IF(C442="",NA(),MATCH($B442&amp;$C442,'Smelter Reference List'!$J:$J,0))</f>
        <v>#N/A</v>
      </c>
      <c r="T442" s="229"/>
      <c r="U442" s="229">
        <f t="shared" ca="1" si="12"/>
        <v>0</v>
      </c>
      <c r="V442" s="229"/>
      <c r="W442" s="229"/>
      <c r="Y442" s="223" t="str">
        <f t="shared" si="13"/>
        <v/>
      </c>
    </row>
    <row r="443" spans="1:25" s="223" customFormat="1" ht="20.25">
      <c r="A443" s="293"/>
      <c r="B443" s="294" t="str">
        <f>IF(LEN(A443)=0,"",INDEX('Smelter Reference List'!$A:$A,MATCH($A443,'Smelter Reference List'!$E:$E,0)))</f>
        <v/>
      </c>
      <c r="C443" s="301" t="str">
        <f>IF(LEN(A443)=0,"",INDEX('Smelter Reference List'!$C:$C,MATCH($A443,'Smelter Reference List'!$E:$E,0)))</f>
        <v/>
      </c>
      <c r="D443" s="294" t="str">
        <f ca="1">IF(ISERROR($S443),"",OFFSET('Smelter Reference List'!$C$4,$S443-4,0)&amp;"")</f>
        <v/>
      </c>
      <c r="E443" s="294" t="str">
        <f ca="1">IF(ISERROR($S443),"",OFFSET('Smelter Reference List'!$D$4,$S443-4,0)&amp;"")</f>
        <v/>
      </c>
      <c r="F443" s="294" t="str">
        <f ca="1">IF(ISERROR($S443),"",OFFSET('Smelter Reference List'!$E$4,$S443-4,0))</f>
        <v/>
      </c>
      <c r="G443" s="294" t="str">
        <f ca="1">IF(C443=$U$4,"Enter smelter details", IF(ISERROR($S443),"",OFFSET('Smelter Reference List'!$F$4,$S443-4,0)))</f>
        <v/>
      </c>
      <c r="H443" s="295" t="str">
        <f ca="1">IF(ISERROR($S443),"",OFFSET('Smelter Reference List'!$G$4,$S443-4,0))</f>
        <v/>
      </c>
      <c r="I443" s="296" t="str">
        <f ca="1">IF(ISERROR($S443),"",OFFSET('Smelter Reference List'!$H$4,$S443-4,0))</f>
        <v/>
      </c>
      <c r="J443" s="296" t="str">
        <f ca="1">IF(ISERROR($S443),"",OFFSET('Smelter Reference List'!$I$4,$S443-4,0))</f>
        <v/>
      </c>
      <c r="K443" s="298"/>
      <c r="L443" s="298"/>
      <c r="M443" s="298"/>
      <c r="N443" s="298"/>
      <c r="O443" s="298"/>
      <c r="P443" s="298"/>
      <c r="Q443" s="299"/>
      <c r="R443" s="227"/>
      <c r="S443" s="228" t="e">
        <f>IF(C443="",NA(),MATCH($B443&amp;$C443,'Smelter Reference List'!$J:$J,0))</f>
        <v>#N/A</v>
      </c>
      <c r="T443" s="229"/>
      <c r="U443" s="229">
        <f t="shared" ca="1" si="12"/>
        <v>0</v>
      </c>
      <c r="V443" s="229"/>
      <c r="W443" s="229"/>
      <c r="Y443" s="223" t="str">
        <f t="shared" si="13"/>
        <v/>
      </c>
    </row>
    <row r="444" spans="1:25" s="223" customFormat="1" ht="20.25">
      <c r="A444" s="293"/>
      <c r="B444" s="294" t="str">
        <f>IF(LEN(A444)=0,"",INDEX('Smelter Reference List'!$A:$A,MATCH($A444,'Smelter Reference List'!$E:$E,0)))</f>
        <v/>
      </c>
      <c r="C444" s="301" t="str">
        <f>IF(LEN(A444)=0,"",INDEX('Smelter Reference List'!$C:$C,MATCH($A444,'Smelter Reference List'!$E:$E,0)))</f>
        <v/>
      </c>
      <c r="D444" s="294" t="str">
        <f ca="1">IF(ISERROR($S444),"",OFFSET('Smelter Reference List'!$C$4,$S444-4,0)&amp;"")</f>
        <v/>
      </c>
      <c r="E444" s="294" t="str">
        <f ca="1">IF(ISERROR($S444),"",OFFSET('Smelter Reference List'!$D$4,$S444-4,0)&amp;"")</f>
        <v/>
      </c>
      <c r="F444" s="294" t="str">
        <f ca="1">IF(ISERROR($S444),"",OFFSET('Smelter Reference List'!$E$4,$S444-4,0))</f>
        <v/>
      </c>
      <c r="G444" s="294" t="str">
        <f ca="1">IF(C444=$U$4,"Enter smelter details", IF(ISERROR($S444),"",OFFSET('Smelter Reference List'!$F$4,$S444-4,0)))</f>
        <v/>
      </c>
      <c r="H444" s="295" t="str">
        <f ca="1">IF(ISERROR($S444),"",OFFSET('Smelter Reference List'!$G$4,$S444-4,0))</f>
        <v/>
      </c>
      <c r="I444" s="296" t="str">
        <f ca="1">IF(ISERROR($S444),"",OFFSET('Smelter Reference List'!$H$4,$S444-4,0))</f>
        <v/>
      </c>
      <c r="J444" s="296" t="str">
        <f ca="1">IF(ISERROR($S444),"",OFFSET('Smelter Reference List'!$I$4,$S444-4,0))</f>
        <v/>
      </c>
      <c r="K444" s="298"/>
      <c r="L444" s="298"/>
      <c r="M444" s="298"/>
      <c r="N444" s="298"/>
      <c r="O444" s="298"/>
      <c r="P444" s="298"/>
      <c r="Q444" s="299"/>
      <c r="R444" s="227"/>
      <c r="S444" s="228" t="e">
        <f>IF(C444="",NA(),MATCH($B444&amp;$C444,'Smelter Reference List'!$J:$J,0))</f>
        <v>#N/A</v>
      </c>
      <c r="T444" s="229"/>
      <c r="U444" s="229">
        <f t="shared" ca="1" si="12"/>
        <v>0</v>
      </c>
      <c r="V444" s="229"/>
      <c r="W444" s="229"/>
      <c r="Y444" s="223" t="str">
        <f t="shared" si="13"/>
        <v/>
      </c>
    </row>
    <row r="445" spans="1:25" s="223" customFormat="1" ht="20.25">
      <c r="A445" s="293"/>
      <c r="B445" s="294" t="str">
        <f>IF(LEN(A445)=0,"",INDEX('Smelter Reference List'!$A:$A,MATCH($A445,'Smelter Reference List'!$E:$E,0)))</f>
        <v/>
      </c>
      <c r="C445" s="301" t="str">
        <f>IF(LEN(A445)=0,"",INDEX('Smelter Reference List'!$C:$C,MATCH($A445,'Smelter Reference List'!$E:$E,0)))</f>
        <v/>
      </c>
      <c r="D445" s="294" t="str">
        <f ca="1">IF(ISERROR($S445),"",OFFSET('Smelter Reference List'!$C$4,$S445-4,0)&amp;"")</f>
        <v/>
      </c>
      <c r="E445" s="294" t="str">
        <f ca="1">IF(ISERROR($S445),"",OFFSET('Smelter Reference List'!$D$4,$S445-4,0)&amp;"")</f>
        <v/>
      </c>
      <c r="F445" s="294" t="str">
        <f ca="1">IF(ISERROR($S445),"",OFFSET('Smelter Reference List'!$E$4,$S445-4,0))</f>
        <v/>
      </c>
      <c r="G445" s="294" t="str">
        <f ca="1">IF(C445=$U$4,"Enter smelter details", IF(ISERROR($S445),"",OFFSET('Smelter Reference List'!$F$4,$S445-4,0)))</f>
        <v/>
      </c>
      <c r="H445" s="295" t="str">
        <f ca="1">IF(ISERROR($S445),"",OFFSET('Smelter Reference List'!$G$4,$S445-4,0))</f>
        <v/>
      </c>
      <c r="I445" s="296" t="str">
        <f ca="1">IF(ISERROR($S445),"",OFFSET('Smelter Reference List'!$H$4,$S445-4,0))</f>
        <v/>
      </c>
      <c r="J445" s="296" t="str">
        <f ca="1">IF(ISERROR($S445),"",OFFSET('Smelter Reference List'!$I$4,$S445-4,0))</f>
        <v/>
      </c>
      <c r="K445" s="298"/>
      <c r="L445" s="298"/>
      <c r="M445" s="298"/>
      <c r="N445" s="298"/>
      <c r="O445" s="298"/>
      <c r="P445" s="298"/>
      <c r="Q445" s="299"/>
      <c r="R445" s="227"/>
      <c r="S445" s="228" t="e">
        <f>IF(C445="",NA(),MATCH($B445&amp;$C445,'Smelter Reference List'!$J:$J,0))</f>
        <v>#N/A</v>
      </c>
      <c r="T445" s="229"/>
      <c r="U445" s="229">
        <f t="shared" ca="1" si="12"/>
        <v>0</v>
      </c>
      <c r="V445" s="229"/>
      <c r="W445" s="229"/>
      <c r="Y445" s="223" t="str">
        <f t="shared" si="13"/>
        <v/>
      </c>
    </row>
    <row r="446" spans="1:25" s="223" customFormat="1" ht="20.25">
      <c r="A446" s="293"/>
      <c r="B446" s="294" t="str">
        <f>IF(LEN(A446)=0,"",INDEX('Smelter Reference List'!$A:$A,MATCH($A446,'Smelter Reference List'!$E:$E,0)))</f>
        <v/>
      </c>
      <c r="C446" s="301" t="str">
        <f>IF(LEN(A446)=0,"",INDEX('Smelter Reference List'!$C:$C,MATCH($A446,'Smelter Reference List'!$E:$E,0)))</f>
        <v/>
      </c>
      <c r="D446" s="294" t="str">
        <f ca="1">IF(ISERROR($S446),"",OFFSET('Smelter Reference List'!$C$4,$S446-4,0)&amp;"")</f>
        <v/>
      </c>
      <c r="E446" s="294" t="str">
        <f ca="1">IF(ISERROR($S446),"",OFFSET('Smelter Reference List'!$D$4,$S446-4,0)&amp;"")</f>
        <v/>
      </c>
      <c r="F446" s="294" t="str">
        <f ca="1">IF(ISERROR($S446),"",OFFSET('Smelter Reference List'!$E$4,$S446-4,0))</f>
        <v/>
      </c>
      <c r="G446" s="294" t="str">
        <f ca="1">IF(C446=$U$4,"Enter smelter details", IF(ISERROR($S446),"",OFFSET('Smelter Reference List'!$F$4,$S446-4,0)))</f>
        <v/>
      </c>
      <c r="H446" s="295" t="str">
        <f ca="1">IF(ISERROR($S446),"",OFFSET('Smelter Reference List'!$G$4,$S446-4,0))</f>
        <v/>
      </c>
      <c r="I446" s="296" t="str">
        <f ca="1">IF(ISERROR($S446),"",OFFSET('Smelter Reference List'!$H$4,$S446-4,0))</f>
        <v/>
      </c>
      <c r="J446" s="296" t="str">
        <f ca="1">IF(ISERROR($S446),"",OFFSET('Smelter Reference List'!$I$4,$S446-4,0))</f>
        <v/>
      </c>
      <c r="K446" s="298"/>
      <c r="L446" s="298"/>
      <c r="M446" s="298"/>
      <c r="N446" s="298"/>
      <c r="O446" s="298"/>
      <c r="P446" s="298"/>
      <c r="Q446" s="299"/>
      <c r="R446" s="227"/>
      <c r="S446" s="228" t="e">
        <f>IF(C446="",NA(),MATCH($B446&amp;$C446,'Smelter Reference List'!$J:$J,0))</f>
        <v>#N/A</v>
      </c>
      <c r="T446" s="229"/>
      <c r="U446" s="229">
        <f t="shared" ca="1" si="12"/>
        <v>0</v>
      </c>
      <c r="V446" s="229"/>
      <c r="W446" s="229"/>
      <c r="Y446" s="223" t="str">
        <f t="shared" si="13"/>
        <v/>
      </c>
    </row>
    <row r="447" spans="1:25" s="223" customFormat="1" ht="20.25">
      <c r="A447" s="293"/>
      <c r="B447" s="294" t="str">
        <f>IF(LEN(A447)=0,"",INDEX('Smelter Reference List'!$A:$A,MATCH($A447,'Smelter Reference List'!$E:$E,0)))</f>
        <v/>
      </c>
      <c r="C447" s="301" t="str">
        <f>IF(LEN(A447)=0,"",INDEX('Smelter Reference List'!$C:$C,MATCH($A447,'Smelter Reference List'!$E:$E,0)))</f>
        <v/>
      </c>
      <c r="D447" s="294" t="str">
        <f ca="1">IF(ISERROR($S447),"",OFFSET('Smelter Reference List'!$C$4,$S447-4,0)&amp;"")</f>
        <v/>
      </c>
      <c r="E447" s="294" t="str">
        <f ca="1">IF(ISERROR($S447),"",OFFSET('Smelter Reference List'!$D$4,$S447-4,0)&amp;"")</f>
        <v/>
      </c>
      <c r="F447" s="294" t="str">
        <f ca="1">IF(ISERROR($S447),"",OFFSET('Smelter Reference List'!$E$4,$S447-4,0))</f>
        <v/>
      </c>
      <c r="G447" s="294" t="str">
        <f ca="1">IF(C447=$U$4,"Enter smelter details", IF(ISERROR($S447),"",OFFSET('Smelter Reference List'!$F$4,$S447-4,0)))</f>
        <v/>
      </c>
      <c r="H447" s="295" t="str">
        <f ca="1">IF(ISERROR($S447),"",OFFSET('Smelter Reference List'!$G$4,$S447-4,0))</f>
        <v/>
      </c>
      <c r="I447" s="296" t="str">
        <f ca="1">IF(ISERROR($S447),"",OFFSET('Smelter Reference List'!$H$4,$S447-4,0))</f>
        <v/>
      </c>
      <c r="J447" s="296" t="str">
        <f ca="1">IF(ISERROR($S447),"",OFFSET('Smelter Reference List'!$I$4,$S447-4,0))</f>
        <v/>
      </c>
      <c r="K447" s="298"/>
      <c r="L447" s="298"/>
      <c r="M447" s="298"/>
      <c r="N447" s="298"/>
      <c r="O447" s="298"/>
      <c r="P447" s="298"/>
      <c r="Q447" s="299"/>
      <c r="R447" s="227"/>
      <c r="S447" s="228" t="e">
        <f>IF(C447="",NA(),MATCH($B447&amp;$C447,'Smelter Reference List'!$J:$J,0))</f>
        <v>#N/A</v>
      </c>
      <c r="T447" s="229"/>
      <c r="U447" s="229">
        <f t="shared" ca="1" si="12"/>
        <v>0</v>
      </c>
      <c r="V447" s="229"/>
      <c r="W447" s="229"/>
      <c r="Y447" s="223" t="str">
        <f t="shared" si="13"/>
        <v/>
      </c>
    </row>
    <row r="448" spans="1:25" s="223" customFormat="1" ht="20.25">
      <c r="A448" s="293"/>
      <c r="B448" s="294" t="str">
        <f>IF(LEN(A448)=0,"",INDEX('Smelter Reference List'!$A:$A,MATCH($A448,'Smelter Reference List'!$E:$E,0)))</f>
        <v/>
      </c>
      <c r="C448" s="301" t="str">
        <f>IF(LEN(A448)=0,"",INDEX('Smelter Reference List'!$C:$C,MATCH($A448,'Smelter Reference List'!$E:$E,0)))</f>
        <v/>
      </c>
      <c r="D448" s="294" t="str">
        <f ca="1">IF(ISERROR($S448),"",OFFSET('Smelter Reference List'!$C$4,$S448-4,0)&amp;"")</f>
        <v/>
      </c>
      <c r="E448" s="294" t="str">
        <f ca="1">IF(ISERROR($S448),"",OFFSET('Smelter Reference List'!$D$4,$S448-4,0)&amp;"")</f>
        <v/>
      </c>
      <c r="F448" s="294" t="str">
        <f ca="1">IF(ISERROR($S448),"",OFFSET('Smelter Reference List'!$E$4,$S448-4,0))</f>
        <v/>
      </c>
      <c r="G448" s="294" t="str">
        <f ca="1">IF(C448=$U$4,"Enter smelter details", IF(ISERROR($S448),"",OFFSET('Smelter Reference List'!$F$4,$S448-4,0)))</f>
        <v/>
      </c>
      <c r="H448" s="295" t="str">
        <f ca="1">IF(ISERROR($S448),"",OFFSET('Smelter Reference List'!$G$4,$S448-4,0))</f>
        <v/>
      </c>
      <c r="I448" s="296" t="str">
        <f ca="1">IF(ISERROR($S448),"",OFFSET('Smelter Reference List'!$H$4,$S448-4,0))</f>
        <v/>
      </c>
      <c r="J448" s="296" t="str">
        <f ca="1">IF(ISERROR($S448),"",OFFSET('Smelter Reference List'!$I$4,$S448-4,0))</f>
        <v/>
      </c>
      <c r="K448" s="298"/>
      <c r="L448" s="298"/>
      <c r="M448" s="298"/>
      <c r="N448" s="298"/>
      <c r="O448" s="298"/>
      <c r="P448" s="298"/>
      <c r="Q448" s="299"/>
      <c r="R448" s="227"/>
      <c r="S448" s="228" t="e">
        <f>IF(C448="",NA(),MATCH($B448&amp;$C448,'Smelter Reference List'!$J:$J,0))</f>
        <v>#N/A</v>
      </c>
      <c r="T448" s="229"/>
      <c r="U448" s="229">
        <f t="shared" ca="1" si="12"/>
        <v>0</v>
      </c>
      <c r="V448" s="229"/>
      <c r="W448" s="229"/>
      <c r="Y448" s="223" t="str">
        <f t="shared" si="13"/>
        <v/>
      </c>
    </row>
    <row r="449" spans="1:25" s="223" customFormat="1" ht="20.25">
      <c r="A449" s="293"/>
      <c r="B449" s="294" t="str">
        <f>IF(LEN(A449)=0,"",INDEX('Smelter Reference List'!$A:$A,MATCH($A449,'Smelter Reference List'!$E:$E,0)))</f>
        <v/>
      </c>
      <c r="C449" s="301" t="str">
        <f>IF(LEN(A449)=0,"",INDEX('Smelter Reference List'!$C:$C,MATCH($A449,'Smelter Reference List'!$E:$E,0)))</f>
        <v/>
      </c>
      <c r="D449" s="294" t="str">
        <f ca="1">IF(ISERROR($S449),"",OFFSET('Smelter Reference List'!$C$4,$S449-4,0)&amp;"")</f>
        <v/>
      </c>
      <c r="E449" s="294" t="str">
        <f ca="1">IF(ISERROR($S449),"",OFFSET('Smelter Reference List'!$D$4,$S449-4,0)&amp;"")</f>
        <v/>
      </c>
      <c r="F449" s="294" t="str">
        <f ca="1">IF(ISERROR($S449),"",OFFSET('Smelter Reference List'!$E$4,$S449-4,0))</f>
        <v/>
      </c>
      <c r="G449" s="294" t="str">
        <f ca="1">IF(C449=$U$4,"Enter smelter details", IF(ISERROR($S449),"",OFFSET('Smelter Reference List'!$F$4,$S449-4,0)))</f>
        <v/>
      </c>
      <c r="H449" s="295" t="str">
        <f ca="1">IF(ISERROR($S449),"",OFFSET('Smelter Reference List'!$G$4,$S449-4,0))</f>
        <v/>
      </c>
      <c r="I449" s="296" t="str">
        <f ca="1">IF(ISERROR($S449),"",OFFSET('Smelter Reference List'!$H$4,$S449-4,0))</f>
        <v/>
      </c>
      <c r="J449" s="296" t="str">
        <f ca="1">IF(ISERROR($S449),"",OFFSET('Smelter Reference List'!$I$4,$S449-4,0))</f>
        <v/>
      </c>
      <c r="K449" s="298"/>
      <c r="L449" s="298"/>
      <c r="M449" s="298"/>
      <c r="N449" s="298"/>
      <c r="O449" s="298"/>
      <c r="P449" s="298"/>
      <c r="Q449" s="299"/>
      <c r="R449" s="227"/>
      <c r="S449" s="228" t="e">
        <f>IF(C449="",NA(),MATCH($B449&amp;$C449,'Smelter Reference List'!$J:$J,0))</f>
        <v>#N/A</v>
      </c>
      <c r="T449" s="229"/>
      <c r="U449" s="229">
        <f t="shared" ca="1" si="12"/>
        <v>0</v>
      </c>
      <c r="V449" s="229"/>
      <c r="W449" s="229"/>
      <c r="Y449" s="223" t="str">
        <f t="shared" si="13"/>
        <v/>
      </c>
    </row>
    <row r="450" spans="1:25" s="223" customFormat="1" ht="20.25">
      <c r="A450" s="293"/>
      <c r="B450" s="294" t="str">
        <f>IF(LEN(A450)=0,"",INDEX('Smelter Reference List'!$A:$A,MATCH($A450,'Smelter Reference List'!$E:$E,0)))</f>
        <v/>
      </c>
      <c r="C450" s="301" t="str">
        <f>IF(LEN(A450)=0,"",INDEX('Smelter Reference List'!$C:$C,MATCH($A450,'Smelter Reference List'!$E:$E,0)))</f>
        <v/>
      </c>
      <c r="D450" s="294" t="str">
        <f ca="1">IF(ISERROR($S450),"",OFFSET('Smelter Reference List'!$C$4,$S450-4,0)&amp;"")</f>
        <v/>
      </c>
      <c r="E450" s="294" t="str">
        <f ca="1">IF(ISERROR($S450),"",OFFSET('Smelter Reference List'!$D$4,$S450-4,0)&amp;"")</f>
        <v/>
      </c>
      <c r="F450" s="294" t="str">
        <f ca="1">IF(ISERROR($S450),"",OFFSET('Smelter Reference List'!$E$4,$S450-4,0))</f>
        <v/>
      </c>
      <c r="G450" s="294" t="str">
        <f ca="1">IF(C450=$U$4,"Enter smelter details", IF(ISERROR($S450),"",OFFSET('Smelter Reference List'!$F$4,$S450-4,0)))</f>
        <v/>
      </c>
      <c r="H450" s="295" t="str">
        <f ca="1">IF(ISERROR($S450),"",OFFSET('Smelter Reference List'!$G$4,$S450-4,0))</f>
        <v/>
      </c>
      <c r="I450" s="296" t="str">
        <f ca="1">IF(ISERROR($S450),"",OFFSET('Smelter Reference List'!$H$4,$S450-4,0))</f>
        <v/>
      </c>
      <c r="J450" s="296" t="str">
        <f ca="1">IF(ISERROR($S450),"",OFFSET('Smelter Reference List'!$I$4,$S450-4,0))</f>
        <v/>
      </c>
      <c r="K450" s="298"/>
      <c r="L450" s="298"/>
      <c r="M450" s="298"/>
      <c r="N450" s="298"/>
      <c r="O450" s="298"/>
      <c r="P450" s="298"/>
      <c r="Q450" s="299"/>
      <c r="R450" s="227"/>
      <c r="S450" s="228" t="e">
        <f>IF(C450="",NA(),MATCH($B450&amp;$C450,'Smelter Reference List'!$J:$J,0))</f>
        <v>#N/A</v>
      </c>
      <c r="T450" s="229"/>
      <c r="U450" s="229">
        <f t="shared" ca="1" si="12"/>
        <v>0</v>
      </c>
      <c r="V450" s="229"/>
      <c r="W450" s="229"/>
      <c r="Y450" s="223" t="str">
        <f t="shared" si="13"/>
        <v/>
      </c>
    </row>
    <row r="451" spans="1:25" s="223" customFormat="1" ht="20.25">
      <c r="A451" s="293"/>
      <c r="B451" s="294" t="str">
        <f>IF(LEN(A451)=0,"",INDEX('Smelter Reference List'!$A:$A,MATCH($A451,'Smelter Reference List'!$E:$E,0)))</f>
        <v/>
      </c>
      <c r="C451" s="301" t="str">
        <f>IF(LEN(A451)=0,"",INDEX('Smelter Reference List'!$C:$C,MATCH($A451,'Smelter Reference List'!$E:$E,0)))</f>
        <v/>
      </c>
      <c r="D451" s="294" t="str">
        <f ca="1">IF(ISERROR($S451),"",OFFSET('Smelter Reference List'!$C$4,$S451-4,0)&amp;"")</f>
        <v/>
      </c>
      <c r="E451" s="294" t="str">
        <f ca="1">IF(ISERROR($S451),"",OFFSET('Smelter Reference List'!$D$4,$S451-4,0)&amp;"")</f>
        <v/>
      </c>
      <c r="F451" s="294" t="str">
        <f ca="1">IF(ISERROR($S451),"",OFFSET('Smelter Reference List'!$E$4,$S451-4,0))</f>
        <v/>
      </c>
      <c r="G451" s="294" t="str">
        <f ca="1">IF(C451=$U$4,"Enter smelter details", IF(ISERROR($S451),"",OFFSET('Smelter Reference List'!$F$4,$S451-4,0)))</f>
        <v/>
      </c>
      <c r="H451" s="295" t="str">
        <f ca="1">IF(ISERROR($S451),"",OFFSET('Smelter Reference List'!$G$4,$S451-4,0))</f>
        <v/>
      </c>
      <c r="I451" s="296" t="str">
        <f ca="1">IF(ISERROR($S451),"",OFFSET('Smelter Reference List'!$H$4,$S451-4,0))</f>
        <v/>
      </c>
      <c r="J451" s="296" t="str">
        <f ca="1">IF(ISERROR($S451),"",OFFSET('Smelter Reference List'!$I$4,$S451-4,0))</f>
        <v/>
      </c>
      <c r="K451" s="298"/>
      <c r="L451" s="298"/>
      <c r="M451" s="298"/>
      <c r="N451" s="298"/>
      <c r="O451" s="298"/>
      <c r="P451" s="298"/>
      <c r="Q451" s="299"/>
      <c r="R451" s="227"/>
      <c r="S451" s="228" t="e">
        <f>IF(C451="",NA(),MATCH($B451&amp;$C451,'Smelter Reference List'!$J:$J,0))</f>
        <v>#N/A</v>
      </c>
      <c r="T451" s="229"/>
      <c r="U451" s="229">
        <f t="shared" ca="1" si="12"/>
        <v>0</v>
      </c>
      <c r="V451" s="229"/>
      <c r="W451" s="229"/>
      <c r="Y451" s="223" t="str">
        <f t="shared" si="13"/>
        <v/>
      </c>
    </row>
    <row r="452" spans="1:25" s="223" customFormat="1" ht="20.25">
      <c r="A452" s="293"/>
      <c r="B452" s="294" t="str">
        <f>IF(LEN(A452)=0,"",INDEX('Smelter Reference List'!$A:$A,MATCH($A452,'Smelter Reference List'!$E:$E,0)))</f>
        <v/>
      </c>
      <c r="C452" s="301" t="str">
        <f>IF(LEN(A452)=0,"",INDEX('Smelter Reference List'!$C:$C,MATCH($A452,'Smelter Reference List'!$E:$E,0)))</f>
        <v/>
      </c>
      <c r="D452" s="294" t="str">
        <f ca="1">IF(ISERROR($S452),"",OFFSET('Smelter Reference List'!$C$4,$S452-4,0)&amp;"")</f>
        <v/>
      </c>
      <c r="E452" s="294" t="str">
        <f ca="1">IF(ISERROR($S452),"",OFFSET('Smelter Reference List'!$D$4,$S452-4,0)&amp;"")</f>
        <v/>
      </c>
      <c r="F452" s="294" t="str">
        <f ca="1">IF(ISERROR($S452),"",OFFSET('Smelter Reference List'!$E$4,$S452-4,0))</f>
        <v/>
      </c>
      <c r="G452" s="294" t="str">
        <f ca="1">IF(C452=$U$4,"Enter smelter details", IF(ISERROR($S452),"",OFFSET('Smelter Reference List'!$F$4,$S452-4,0)))</f>
        <v/>
      </c>
      <c r="H452" s="295" t="str">
        <f ca="1">IF(ISERROR($S452),"",OFFSET('Smelter Reference List'!$G$4,$S452-4,0))</f>
        <v/>
      </c>
      <c r="I452" s="296" t="str">
        <f ca="1">IF(ISERROR($S452),"",OFFSET('Smelter Reference List'!$H$4,$S452-4,0))</f>
        <v/>
      </c>
      <c r="J452" s="296" t="str">
        <f ca="1">IF(ISERROR($S452),"",OFFSET('Smelter Reference List'!$I$4,$S452-4,0))</f>
        <v/>
      </c>
      <c r="K452" s="298"/>
      <c r="L452" s="298"/>
      <c r="M452" s="298"/>
      <c r="N452" s="298"/>
      <c r="O452" s="298"/>
      <c r="P452" s="298"/>
      <c r="Q452" s="299"/>
      <c r="R452" s="227"/>
      <c r="S452" s="228" t="e">
        <f>IF(C452="",NA(),MATCH($B452&amp;$C452,'Smelter Reference List'!$J:$J,0))</f>
        <v>#N/A</v>
      </c>
      <c r="T452" s="229"/>
      <c r="U452" s="229">
        <f t="shared" ca="1" si="12"/>
        <v>0</v>
      </c>
      <c r="V452" s="229"/>
      <c r="W452" s="229"/>
      <c r="Y452" s="223" t="str">
        <f t="shared" si="13"/>
        <v/>
      </c>
    </row>
    <row r="453" spans="1:25" s="223" customFormat="1" ht="20.25">
      <c r="A453" s="293"/>
      <c r="B453" s="294" t="str">
        <f>IF(LEN(A453)=0,"",INDEX('Smelter Reference List'!$A:$A,MATCH($A453,'Smelter Reference List'!$E:$E,0)))</f>
        <v/>
      </c>
      <c r="C453" s="301" t="str">
        <f>IF(LEN(A453)=0,"",INDEX('Smelter Reference List'!$C:$C,MATCH($A453,'Smelter Reference List'!$E:$E,0)))</f>
        <v/>
      </c>
      <c r="D453" s="294" t="str">
        <f ca="1">IF(ISERROR($S453),"",OFFSET('Smelter Reference List'!$C$4,$S453-4,0)&amp;"")</f>
        <v/>
      </c>
      <c r="E453" s="294" t="str">
        <f ca="1">IF(ISERROR($S453),"",OFFSET('Smelter Reference List'!$D$4,$S453-4,0)&amp;"")</f>
        <v/>
      </c>
      <c r="F453" s="294" t="str">
        <f ca="1">IF(ISERROR($S453),"",OFFSET('Smelter Reference List'!$E$4,$S453-4,0))</f>
        <v/>
      </c>
      <c r="G453" s="294" t="str">
        <f ca="1">IF(C453=$U$4,"Enter smelter details", IF(ISERROR($S453),"",OFFSET('Smelter Reference List'!$F$4,$S453-4,0)))</f>
        <v/>
      </c>
      <c r="H453" s="295" t="str">
        <f ca="1">IF(ISERROR($S453),"",OFFSET('Smelter Reference List'!$G$4,$S453-4,0))</f>
        <v/>
      </c>
      <c r="I453" s="296" t="str">
        <f ca="1">IF(ISERROR($S453),"",OFFSET('Smelter Reference List'!$H$4,$S453-4,0))</f>
        <v/>
      </c>
      <c r="J453" s="296" t="str">
        <f ca="1">IF(ISERROR($S453),"",OFFSET('Smelter Reference List'!$I$4,$S453-4,0))</f>
        <v/>
      </c>
      <c r="K453" s="298"/>
      <c r="L453" s="298"/>
      <c r="M453" s="298"/>
      <c r="N453" s="298"/>
      <c r="O453" s="298"/>
      <c r="P453" s="298"/>
      <c r="Q453" s="299"/>
      <c r="R453" s="227"/>
      <c r="S453" s="228" t="e">
        <f>IF(C453="",NA(),MATCH($B453&amp;$C453,'Smelter Reference List'!$J:$J,0))</f>
        <v>#N/A</v>
      </c>
      <c r="T453" s="229"/>
      <c r="U453" s="229">
        <f t="shared" ca="1" si="12"/>
        <v>0</v>
      </c>
      <c r="V453" s="229"/>
      <c r="W453" s="229"/>
      <c r="Y453" s="223" t="str">
        <f t="shared" si="13"/>
        <v/>
      </c>
    </row>
    <row r="454" spans="1:25" s="223" customFormat="1" ht="20.25">
      <c r="A454" s="293"/>
      <c r="B454" s="294" t="str">
        <f>IF(LEN(A454)=0,"",INDEX('Smelter Reference List'!$A:$A,MATCH($A454,'Smelter Reference List'!$E:$E,0)))</f>
        <v/>
      </c>
      <c r="C454" s="301" t="str">
        <f>IF(LEN(A454)=0,"",INDEX('Smelter Reference List'!$C:$C,MATCH($A454,'Smelter Reference List'!$E:$E,0)))</f>
        <v/>
      </c>
      <c r="D454" s="294" t="str">
        <f ca="1">IF(ISERROR($S454),"",OFFSET('Smelter Reference List'!$C$4,$S454-4,0)&amp;"")</f>
        <v/>
      </c>
      <c r="E454" s="294" t="str">
        <f ca="1">IF(ISERROR($S454),"",OFFSET('Smelter Reference List'!$D$4,$S454-4,0)&amp;"")</f>
        <v/>
      </c>
      <c r="F454" s="294" t="str">
        <f ca="1">IF(ISERROR($S454),"",OFFSET('Smelter Reference List'!$E$4,$S454-4,0))</f>
        <v/>
      </c>
      <c r="G454" s="294" t="str">
        <f ca="1">IF(C454=$U$4,"Enter smelter details", IF(ISERROR($S454),"",OFFSET('Smelter Reference List'!$F$4,$S454-4,0)))</f>
        <v/>
      </c>
      <c r="H454" s="295" t="str">
        <f ca="1">IF(ISERROR($S454),"",OFFSET('Smelter Reference List'!$G$4,$S454-4,0))</f>
        <v/>
      </c>
      <c r="I454" s="296" t="str">
        <f ca="1">IF(ISERROR($S454),"",OFFSET('Smelter Reference List'!$H$4,$S454-4,0))</f>
        <v/>
      </c>
      <c r="J454" s="296" t="str">
        <f ca="1">IF(ISERROR($S454),"",OFFSET('Smelter Reference List'!$I$4,$S454-4,0))</f>
        <v/>
      </c>
      <c r="K454" s="298"/>
      <c r="L454" s="298"/>
      <c r="M454" s="298"/>
      <c r="N454" s="298"/>
      <c r="O454" s="298"/>
      <c r="P454" s="298"/>
      <c r="Q454" s="299"/>
      <c r="R454" s="227"/>
      <c r="S454" s="228" t="e">
        <f>IF(C454="",NA(),MATCH($B454&amp;$C454,'Smelter Reference List'!$J:$J,0))</f>
        <v>#N/A</v>
      </c>
      <c r="T454" s="229"/>
      <c r="U454" s="229">
        <f t="shared" ref="U454:U517" ca="1" si="14">IF(AND(C454="Smelter not listed",OR(LEN(D454)=0,LEN(E454)=0)),1,0)</f>
        <v>0</v>
      </c>
      <c r="V454" s="229"/>
      <c r="W454" s="229"/>
      <c r="Y454" s="223" t="str">
        <f t="shared" ref="Y454:Y517" si="15">B454&amp;C454</f>
        <v/>
      </c>
    </row>
    <row r="455" spans="1:25" s="223" customFormat="1" ht="20.25">
      <c r="A455" s="293"/>
      <c r="B455" s="294" t="str">
        <f>IF(LEN(A455)=0,"",INDEX('Smelter Reference List'!$A:$A,MATCH($A455,'Smelter Reference List'!$E:$E,0)))</f>
        <v/>
      </c>
      <c r="C455" s="301" t="str">
        <f>IF(LEN(A455)=0,"",INDEX('Smelter Reference List'!$C:$C,MATCH($A455,'Smelter Reference List'!$E:$E,0)))</f>
        <v/>
      </c>
      <c r="D455" s="294" t="str">
        <f ca="1">IF(ISERROR($S455),"",OFFSET('Smelter Reference List'!$C$4,$S455-4,0)&amp;"")</f>
        <v/>
      </c>
      <c r="E455" s="294" t="str">
        <f ca="1">IF(ISERROR($S455),"",OFFSET('Smelter Reference List'!$D$4,$S455-4,0)&amp;"")</f>
        <v/>
      </c>
      <c r="F455" s="294" t="str">
        <f ca="1">IF(ISERROR($S455),"",OFFSET('Smelter Reference List'!$E$4,$S455-4,0))</f>
        <v/>
      </c>
      <c r="G455" s="294" t="str">
        <f ca="1">IF(C455=$U$4,"Enter smelter details", IF(ISERROR($S455),"",OFFSET('Smelter Reference List'!$F$4,$S455-4,0)))</f>
        <v/>
      </c>
      <c r="H455" s="295" t="str">
        <f ca="1">IF(ISERROR($S455),"",OFFSET('Smelter Reference List'!$G$4,$S455-4,0))</f>
        <v/>
      </c>
      <c r="I455" s="296" t="str">
        <f ca="1">IF(ISERROR($S455),"",OFFSET('Smelter Reference List'!$H$4,$S455-4,0))</f>
        <v/>
      </c>
      <c r="J455" s="296" t="str">
        <f ca="1">IF(ISERROR($S455),"",OFFSET('Smelter Reference List'!$I$4,$S455-4,0))</f>
        <v/>
      </c>
      <c r="K455" s="298"/>
      <c r="L455" s="298"/>
      <c r="M455" s="298"/>
      <c r="N455" s="298"/>
      <c r="O455" s="298"/>
      <c r="P455" s="298"/>
      <c r="Q455" s="299"/>
      <c r="R455" s="227"/>
      <c r="S455" s="228" t="e">
        <f>IF(C455="",NA(),MATCH($B455&amp;$C455,'Smelter Reference List'!$J:$J,0))</f>
        <v>#N/A</v>
      </c>
      <c r="T455" s="229"/>
      <c r="U455" s="229">
        <f t="shared" ca="1" si="14"/>
        <v>0</v>
      </c>
      <c r="V455" s="229"/>
      <c r="W455" s="229"/>
      <c r="Y455" s="223" t="str">
        <f t="shared" si="15"/>
        <v/>
      </c>
    </row>
    <row r="456" spans="1:25" s="223" customFormat="1" ht="20.25">
      <c r="A456" s="293"/>
      <c r="B456" s="294" t="str">
        <f>IF(LEN(A456)=0,"",INDEX('Smelter Reference List'!$A:$A,MATCH($A456,'Smelter Reference List'!$E:$E,0)))</f>
        <v/>
      </c>
      <c r="C456" s="301" t="str">
        <f>IF(LEN(A456)=0,"",INDEX('Smelter Reference List'!$C:$C,MATCH($A456,'Smelter Reference List'!$E:$E,0)))</f>
        <v/>
      </c>
      <c r="D456" s="294" t="str">
        <f ca="1">IF(ISERROR($S456),"",OFFSET('Smelter Reference List'!$C$4,$S456-4,0)&amp;"")</f>
        <v/>
      </c>
      <c r="E456" s="294" t="str">
        <f ca="1">IF(ISERROR($S456),"",OFFSET('Smelter Reference List'!$D$4,$S456-4,0)&amp;"")</f>
        <v/>
      </c>
      <c r="F456" s="294" t="str">
        <f ca="1">IF(ISERROR($S456),"",OFFSET('Smelter Reference List'!$E$4,$S456-4,0))</f>
        <v/>
      </c>
      <c r="G456" s="294" t="str">
        <f ca="1">IF(C456=$U$4,"Enter smelter details", IF(ISERROR($S456),"",OFFSET('Smelter Reference List'!$F$4,$S456-4,0)))</f>
        <v/>
      </c>
      <c r="H456" s="295" t="str">
        <f ca="1">IF(ISERROR($S456),"",OFFSET('Smelter Reference List'!$G$4,$S456-4,0))</f>
        <v/>
      </c>
      <c r="I456" s="296" t="str">
        <f ca="1">IF(ISERROR($S456),"",OFFSET('Smelter Reference List'!$H$4,$S456-4,0))</f>
        <v/>
      </c>
      <c r="J456" s="296" t="str">
        <f ca="1">IF(ISERROR($S456),"",OFFSET('Smelter Reference List'!$I$4,$S456-4,0))</f>
        <v/>
      </c>
      <c r="K456" s="298"/>
      <c r="L456" s="298"/>
      <c r="M456" s="298"/>
      <c r="N456" s="298"/>
      <c r="O456" s="298"/>
      <c r="P456" s="298"/>
      <c r="Q456" s="299"/>
      <c r="R456" s="227"/>
      <c r="S456" s="228" t="e">
        <f>IF(C456="",NA(),MATCH($B456&amp;$C456,'Smelter Reference List'!$J:$J,0))</f>
        <v>#N/A</v>
      </c>
      <c r="T456" s="229"/>
      <c r="U456" s="229">
        <f t="shared" ca="1" si="14"/>
        <v>0</v>
      </c>
      <c r="V456" s="229"/>
      <c r="W456" s="229"/>
      <c r="Y456" s="223" t="str">
        <f t="shared" si="15"/>
        <v/>
      </c>
    </row>
    <row r="457" spans="1:25" s="223" customFormat="1" ht="20.25">
      <c r="A457" s="293"/>
      <c r="B457" s="294" t="str">
        <f>IF(LEN(A457)=0,"",INDEX('Smelter Reference List'!$A:$A,MATCH($A457,'Smelter Reference List'!$E:$E,0)))</f>
        <v/>
      </c>
      <c r="C457" s="301" t="str">
        <f>IF(LEN(A457)=0,"",INDEX('Smelter Reference List'!$C:$C,MATCH($A457,'Smelter Reference List'!$E:$E,0)))</f>
        <v/>
      </c>
      <c r="D457" s="294" t="str">
        <f ca="1">IF(ISERROR($S457),"",OFFSET('Smelter Reference List'!$C$4,$S457-4,0)&amp;"")</f>
        <v/>
      </c>
      <c r="E457" s="294" t="str">
        <f ca="1">IF(ISERROR($S457),"",OFFSET('Smelter Reference List'!$D$4,$S457-4,0)&amp;"")</f>
        <v/>
      </c>
      <c r="F457" s="294" t="str">
        <f ca="1">IF(ISERROR($S457),"",OFFSET('Smelter Reference List'!$E$4,$S457-4,0))</f>
        <v/>
      </c>
      <c r="G457" s="294" t="str">
        <f ca="1">IF(C457=$U$4,"Enter smelter details", IF(ISERROR($S457),"",OFFSET('Smelter Reference List'!$F$4,$S457-4,0)))</f>
        <v/>
      </c>
      <c r="H457" s="295" t="str">
        <f ca="1">IF(ISERROR($S457),"",OFFSET('Smelter Reference List'!$G$4,$S457-4,0))</f>
        <v/>
      </c>
      <c r="I457" s="296" t="str">
        <f ca="1">IF(ISERROR($S457),"",OFFSET('Smelter Reference List'!$H$4,$S457-4,0))</f>
        <v/>
      </c>
      <c r="J457" s="296" t="str">
        <f ca="1">IF(ISERROR($S457),"",OFFSET('Smelter Reference List'!$I$4,$S457-4,0))</f>
        <v/>
      </c>
      <c r="K457" s="298"/>
      <c r="L457" s="298"/>
      <c r="M457" s="298"/>
      <c r="N457" s="298"/>
      <c r="O457" s="298"/>
      <c r="P457" s="298"/>
      <c r="Q457" s="299"/>
      <c r="R457" s="227"/>
      <c r="S457" s="228" t="e">
        <f>IF(C457="",NA(),MATCH($B457&amp;$C457,'Smelter Reference List'!$J:$J,0))</f>
        <v>#N/A</v>
      </c>
      <c r="T457" s="229"/>
      <c r="U457" s="229">
        <f t="shared" ca="1" si="14"/>
        <v>0</v>
      </c>
      <c r="V457" s="229"/>
      <c r="W457" s="229"/>
      <c r="Y457" s="223" t="str">
        <f t="shared" si="15"/>
        <v/>
      </c>
    </row>
    <row r="458" spans="1:25" s="223" customFormat="1" ht="20.25">
      <c r="A458" s="293"/>
      <c r="B458" s="294" t="str">
        <f>IF(LEN(A458)=0,"",INDEX('Smelter Reference List'!$A:$A,MATCH($A458,'Smelter Reference List'!$E:$E,0)))</f>
        <v/>
      </c>
      <c r="C458" s="301" t="str">
        <f>IF(LEN(A458)=0,"",INDEX('Smelter Reference List'!$C:$C,MATCH($A458,'Smelter Reference List'!$E:$E,0)))</f>
        <v/>
      </c>
      <c r="D458" s="294" t="str">
        <f ca="1">IF(ISERROR($S458),"",OFFSET('Smelter Reference List'!$C$4,$S458-4,0)&amp;"")</f>
        <v/>
      </c>
      <c r="E458" s="294" t="str">
        <f ca="1">IF(ISERROR($S458),"",OFFSET('Smelter Reference List'!$D$4,$S458-4,0)&amp;"")</f>
        <v/>
      </c>
      <c r="F458" s="294" t="str">
        <f ca="1">IF(ISERROR($S458),"",OFFSET('Smelter Reference List'!$E$4,$S458-4,0))</f>
        <v/>
      </c>
      <c r="G458" s="294" t="str">
        <f ca="1">IF(C458=$U$4,"Enter smelter details", IF(ISERROR($S458),"",OFFSET('Smelter Reference List'!$F$4,$S458-4,0)))</f>
        <v/>
      </c>
      <c r="H458" s="295" t="str">
        <f ca="1">IF(ISERROR($S458),"",OFFSET('Smelter Reference List'!$G$4,$S458-4,0))</f>
        <v/>
      </c>
      <c r="I458" s="296" t="str">
        <f ca="1">IF(ISERROR($S458),"",OFFSET('Smelter Reference List'!$H$4,$S458-4,0))</f>
        <v/>
      </c>
      <c r="J458" s="296" t="str">
        <f ca="1">IF(ISERROR($S458),"",OFFSET('Smelter Reference List'!$I$4,$S458-4,0))</f>
        <v/>
      </c>
      <c r="K458" s="298"/>
      <c r="L458" s="298"/>
      <c r="M458" s="298"/>
      <c r="N458" s="298"/>
      <c r="O458" s="298"/>
      <c r="P458" s="298"/>
      <c r="Q458" s="299"/>
      <c r="R458" s="227"/>
      <c r="S458" s="228" t="e">
        <f>IF(C458="",NA(),MATCH($B458&amp;$C458,'Smelter Reference List'!$J:$J,0))</f>
        <v>#N/A</v>
      </c>
      <c r="T458" s="229"/>
      <c r="U458" s="229">
        <f t="shared" ca="1" si="14"/>
        <v>0</v>
      </c>
      <c r="V458" s="229"/>
      <c r="W458" s="229"/>
      <c r="Y458" s="223" t="str">
        <f t="shared" si="15"/>
        <v/>
      </c>
    </row>
    <row r="459" spans="1:25" s="223" customFormat="1" ht="20.25">
      <c r="A459" s="293"/>
      <c r="B459" s="294" t="str">
        <f>IF(LEN(A459)=0,"",INDEX('Smelter Reference List'!$A:$A,MATCH($A459,'Smelter Reference List'!$E:$E,0)))</f>
        <v/>
      </c>
      <c r="C459" s="301" t="str">
        <f>IF(LEN(A459)=0,"",INDEX('Smelter Reference List'!$C:$C,MATCH($A459,'Smelter Reference List'!$E:$E,0)))</f>
        <v/>
      </c>
      <c r="D459" s="294" t="str">
        <f ca="1">IF(ISERROR($S459),"",OFFSET('Smelter Reference List'!$C$4,$S459-4,0)&amp;"")</f>
        <v/>
      </c>
      <c r="E459" s="294" t="str">
        <f ca="1">IF(ISERROR($S459),"",OFFSET('Smelter Reference List'!$D$4,$S459-4,0)&amp;"")</f>
        <v/>
      </c>
      <c r="F459" s="294" t="str">
        <f ca="1">IF(ISERROR($S459),"",OFFSET('Smelter Reference List'!$E$4,$S459-4,0))</f>
        <v/>
      </c>
      <c r="G459" s="294" t="str">
        <f ca="1">IF(C459=$U$4,"Enter smelter details", IF(ISERROR($S459),"",OFFSET('Smelter Reference List'!$F$4,$S459-4,0)))</f>
        <v/>
      </c>
      <c r="H459" s="295" t="str">
        <f ca="1">IF(ISERROR($S459),"",OFFSET('Smelter Reference List'!$G$4,$S459-4,0))</f>
        <v/>
      </c>
      <c r="I459" s="296" t="str">
        <f ca="1">IF(ISERROR($S459),"",OFFSET('Smelter Reference List'!$H$4,$S459-4,0))</f>
        <v/>
      </c>
      <c r="J459" s="296" t="str">
        <f ca="1">IF(ISERROR($S459),"",OFFSET('Smelter Reference List'!$I$4,$S459-4,0))</f>
        <v/>
      </c>
      <c r="K459" s="298"/>
      <c r="L459" s="298"/>
      <c r="M459" s="298"/>
      <c r="N459" s="298"/>
      <c r="O459" s="298"/>
      <c r="P459" s="298"/>
      <c r="Q459" s="299"/>
      <c r="R459" s="227"/>
      <c r="S459" s="228" t="e">
        <f>IF(C459="",NA(),MATCH($B459&amp;$C459,'Smelter Reference List'!$J:$J,0))</f>
        <v>#N/A</v>
      </c>
      <c r="T459" s="229"/>
      <c r="U459" s="229">
        <f t="shared" ca="1" si="14"/>
        <v>0</v>
      </c>
      <c r="V459" s="229"/>
      <c r="W459" s="229"/>
      <c r="Y459" s="223" t="str">
        <f t="shared" si="15"/>
        <v/>
      </c>
    </row>
    <row r="460" spans="1:25" s="223" customFormat="1" ht="20.25">
      <c r="A460" s="293"/>
      <c r="B460" s="294" t="str">
        <f>IF(LEN(A460)=0,"",INDEX('Smelter Reference List'!$A:$A,MATCH($A460,'Smelter Reference List'!$E:$E,0)))</f>
        <v/>
      </c>
      <c r="C460" s="301" t="str">
        <f>IF(LEN(A460)=0,"",INDEX('Smelter Reference List'!$C:$C,MATCH($A460,'Smelter Reference List'!$E:$E,0)))</f>
        <v/>
      </c>
      <c r="D460" s="294" t="str">
        <f ca="1">IF(ISERROR($S460),"",OFFSET('Smelter Reference List'!$C$4,$S460-4,0)&amp;"")</f>
        <v/>
      </c>
      <c r="E460" s="294" t="str">
        <f ca="1">IF(ISERROR($S460),"",OFFSET('Smelter Reference List'!$D$4,$S460-4,0)&amp;"")</f>
        <v/>
      </c>
      <c r="F460" s="294" t="str">
        <f ca="1">IF(ISERROR($S460),"",OFFSET('Smelter Reference List'!$E$4,$S460-4,0))</f>
        <v/>
      </c>
      <c r="G460" s="294" t="str">
        <f ca="1">IF(C460=$U$4,"Enter smelter details", IF(ISERROR($S460),"",OFFSET('Smelter Reference List'!$F$4,$S460-4,0)))</f>
        <v/>
      </c>
      <c r="H460" s="295" t="str">
        <f ca="1">IF(ISERROR($S460),"",OFFSET('Smelter Reference List'!$G$4,$S460-4,0))</f>
        <v/>
      </c>
      <c r="I460" s="296" t="str">
        <f ca="1">IF(ISERROR($S460),"",OFFSET('Smelter Reference List'!$H$4,$S460-4,0))</f>
        <v/>
      </c>
      <c r="J460" s="296" t="str">
        <f ca="1">IF(ISERROR($S460),"",OFFSET('Smelter Reference List'!$I$4,$S460-4,0))</f>
        <v/>
      </c>
      <c r="K460" s="298"/>
      <c r="L460" s="298"/>
      <c r="M460" s="298"/>
      <c r="N460" s="298"/>
      <c r="O460" s="298"/>
      <c r="P460" s="298"/>
      <c r="Q460" s="299"/>
      <c r="R460" s="227"/>
      <c r="S460" s="228" t="e">
        <f>IF(C460="",NA(),MATCH($B460&amp;$C460,'Smelter Reference List'!$J:$J,0))</f>
        <v>#N/A</v>
      </c>
      <c r="T460" s="229"/>
      <c r="U460" s="229">
        <f t="shared" ca="1" si="14"/>
        <v>0</v>
      </c>
      <c r="V460" s="229"/>
      <c r="W460" s="229"/>
      <c r="Y460" s="223" t="str">
        <f t="shared" si="15"/>
        <v/>
      </c>
    </row>
    <row r="461" spans="1:25" s="223" customFormat="1" ht="20.25">
      <c r="A461" s="293"/>
      <c r="B461" s="294" t="str">
        <f>IF(LEN(A461)=0,"",INDEX('Smelter Reference List'!$A:$A,MATCH($A461,'Smelter Reference List'!$E:$E,0)))</f>
        <v/>
      </c>
      <c r="C461" s="301" t="str">
        <f>IF(LEN(A461)=0,"",INDEX('Smelter Reference List'!$C:$C,MATCH($A461,'Smelter Reference List'!$E:$E,0)))</f>
        <v/>
      </c>
      <c r="D461" s="294" t="str">
        <f ca="1">IF(ISERROR($S461),"",OFFSET('Smelter Reference List'!$C$4,$S461-4,0)&amp;"")</f>
        <v/>
      </c>
      <c r="E461" s="294" t="str">
        <f ca="1">IF(ISERROR($S461),"",OFFSET('Smelter Reference List'!$D$4,$S461-4,0)&amp;"")</f>
        <v/>
      </c>
      <c r="F461" s="294" t="str">
        <f ca="1">IF(ISERROR($S461),"",OFFSET('Smelter Reference List'!$E$4,$S461-4,0))</f>
        <v/>
      </c>
      <c r="G461" s="294" t="str">
        <f ca="1">IF(C461=$U$4,"Enter smelter details", IF(ISERROR($S461),"",OFFSET('Smelter Reference List'!$F$4,$S461-4,0)))</f>
        <v/>
      </c>
      <c r="H461" s="295" t="str">
        <f ca="1">IF(ISERROR($S461),"",OFFSET('Smelter Reference List'!$G$4,$S461-4,0))</f>
        <v/>
      </c>
      <c r="I461" s="296" t="str">
        <f ca="1">IF(ISERROR($S461),"",OFFSET('Smelter Reference List'!$H$4,$S461-4,0))</f>
        <v/>
      </c>
      <c r="J461" s="296" t="str">
        <f ca="1">IF(ISERROR($S461),"",OFFSET('Smelter Reference List'!$I$4,$S461-4,0))</f>
        <v/>
      </c>
      <c r="K461" s="298"/>
      <c r="L461" s="298"/>
      <c r="M461" s="298"/>
      <c r="N461" s="298"/>
      <c r="O461" s="298"/>
      <c r="P461" s="298"/>
      <c r="Q461" s="299"/>
      <c r="R461" s="227"/>
      <c r="S461" s="228" t="e">
        <f>IF(C461="",NA(),MATCH($B461&amp;$C461,'Smelter Reference List'!$J:$J,0))</f>
        <v>#N/A</v>
      </c>
      <c r="T461" s="229"/>
      <c r="U461" s="229">
        <f t="shared" ca="1" si="14"/>
        <v>0</v>
      </c>
      <c r="V461" s="229"/>
      <c r="W461" s="229"/>
      <c r="Y461" s="223" t="str">
        <f t="shared" si="15"/>
        <v/>
      </c>
    </row>
    <row r="462" spans="1:25" s="223" customFormat="1" ht="20.25">
      <c r="A462" s="293"/>
      <c r="B462" s="294" t="str">
        <f>IF(LEN(A462)=0,"",INDEX('Smelter Reference List'!$A:$A,MATCH($A462,'Smelter Reference List'!$E:$E,0)))</f>
        <v/>
      </c>
      <c r="C462" s="301" t="str">
        <f>IF(LEN(A462)=0,"",INDEX('Smelter Reference List'!$C:$C,MATCH($A462,'Smelter Reference List'!$E:$E,0)))</f>
        <v/>
      </c>
      <c r="D462" s="294" t="str">
        <f ca="1">IF(ISERROR($S462),"",OFFSET('Smelter Reference List'!$C$4,$S462-4,0)&amp;"")</f>
        <v/>
      </c>
      <c r="E462" s="294" t="str">
        <f ca="1">IF(ISERROR($S462),"",OFFSET('Smelter Reference List'!$D$4,$S462-4,0)&amp;"")</f>
        <v/>
      </c>
      <c r="F462" s="294" t="str">
        <f ca="1">IF(ISERROR($S462),"",OFFSET('Smelter Reference List'!$E$4,$S462-4,0))</f>
        <v/>
      </c>
      <c r="G462" s="294" t="str">
        <f ca="1">IF(C462=$U$4,"Enter smelter details", IF(ISERROR($S462),"",OFFSET('Smelter Reference List'!$F$4,$S462-4,0)))</f>
        <v/>
      </c>
      <c r="H462" s="295" t="str">
        <f ca="1">IF(ISERROR($S462),"",OFFSET('Smelter Reference List'!$G$4,$S462-4,0))</f>
        <v/>
      </c>
      <c r="I462" s="296" t="str">
        <f ca="1">IF(ISERROR($S462),"",OFFSET('Smelter Reference List'!$H$4,$S462-4,0))</f>
        <v/>
      </c>
      <c r="J462" s="296" t="str">
        <f ca="1">IF(ISERROR($S462),"",OFFSET('Smelter Reference List'!$I$4,$S462-4,0))</f>
        <v/>
      </c>
      <c r="K462" s="298"/>
      <c r="L462" s="298"/>
      <c r="M462" s="298"/>
      <c r="N462" s="298"/>
      <c r="O462" s="298"/>
      <c r="P462" s="298"/>
      <c r="Q462" s="299"/>
      <c r="R462" s="227"/>
      <c r="S462" s="228" t="e">
        <f>IF(C462="",NA(),MATCH($B462&amp;$C462,'Smelter Reference List'!$J:$J,0))</f>
        <v>#N/A</v>
      </c>
      <c r="T462" s="229"/>
      <c r="U462" s="229">
        <f t="shared" ca="1" si="14"/>
        <v>0</v>
      </c>
      <c r="V462" s="229"/>
      <c r="W462" s="229"/>
      <c r="Y462" s="223" t="str">
        <f t="shared" si="15"/>
        <v/>
      </c>
    </row>
    <row r="463" spans="1:25" s="223" customFormat="1" ht="20.25">
      <c r="A463" s="293"/>
      <c r="B463" s="294" t="str">
        <f>IF(LEN(A463)=0,"",INDEX('Smelter Reference List'!$A:$A,MATCH($A463,'Smelter Reference List'!$E:$E,0)))</f>
        <v/>
      </c>
      <c r="C463" s="301" t="str">
        <f>IF(LEN(A463)=0,"",INDEX('Smelter Reference List'!$C:$C,MATCH($A463,'Smelter Reference List'!$E:$E,0)))</f>
        <v/>
      </c>
      <c r="D463" s="294" t="str">
        <f ca="1">IF(ISERROR($S463),"",OFFSET('Smelter Reference List'!$C$4,$S463-4,0)&amp;"")</f>
        <v/>
      </c>
      <c r="E463" s="294" t="str">
        <f ca="1">IF(ISERROR($S463),"",OFFSET('Smelter Reference List'!$D$4,$S463-4,0)&amp;"")</f>
        <v/>
      </c>
      <c r="F463" s="294" t="str">
        <f ca="1">IF(ISERROR($S463),"",OFFSET('Smelter Reference List'!$E$4,$S463-4,0))</f>
        <v/>
      </c>
      <c r="G463" s="294" t="str">
        <f ca="1">IF(C463=$U$4,"Enter smelter details", IF(ISERROR($S463),"",OFFSET('Smelter Reference List'!$F$4,$S463-4,0)))</f>
        <v/>
      </c>
      <c r="H463" s="295" t="str">
        <f ca="1">IF(ISERROR($S463),"",OFFSET('Smelter Reference List'!$G$4,$S463-4,0))</f>
        <v/>
      </c>
      <c r="I463" s="296" t="str">
        <f ca="1">IF(ISERROR($S463),"",OFFSET('Smelter Reference List'!$H$4,$S463-4,0))</f>
        <v/>
      </c>
      <c r="J463" s="296" t="str">
        <f ca="1">IF(ISERROR($S463),"",OFFSET('Smelter Reference List'!$I$4,$S463-4,0))</f>
        <v/>
      </c>
      <c r="K463" s="298"/>
      <c r="L463" s="298"/>
      <c r="M463" s="298"/>
      <c r="N463" s="298"/>
      <c r="O463" s="298"/>
      <c r="P463" s="298"/>
      <c r="Q463" s="299"/>
      <c r="R463" s="227"/>
      <c r="S463" s="228" t="e">
        <f>IF(C463="",NA(),MATCH($B463&amp;$C463,'Smelter Reference List'!$J:$J,0))</f>
        <v>#N/A</v>
      </c>
      <c r="T463" s="229"/>
      <c r="U463" s="229">
        <f t="shared" ca="1" si="14"/>
        <v>0</v>
      </c>
      <c r="V463" s="229"/>
      <c r="W463" s="229"/>
      <c r="Y463" s="223" t="str">
        <f t="shared" si="15"/>
        <v/>
      </c>
    </row>
    <row r="464" spans="1:25" s="223" customFormat="1" ht="20.25">
      <c r="A464" s="293"/>
      <c r="B464" s="294" t="str">
        <f>IF(LEN(A464)=0,"",INDEX('Smelter Reference List'!$A:$A,MATCH($A464,'Smelter Reference List'!$E:$E,0)))</f>
        <v/>
      </c>
      <c r="C464" s="301" t="str">
        <f>IF(LEN(A464)=0,"",INDEX('Smelter Reference List'!$C:$C,MATCH($A464,'Smelter Reference List'!$E:$E,0)))</f>
        <v/>
      </c>
      <c r="D464" s="294" t="str">
        <f ca="1">IF(ISERROR($S464),"",OFFSET('Smelter Reference List'!$C$4,$S464-4,0)&amp;"")</f>
        <v/>
      </c>
      <c r="E464" s="294" t="str">
        <f ca="1">IF(ISERROR($S464),"",OFFSET('Smelter Reference List'!$D$4,$S464-4,0)&amp;"")</f>
        <v/>
      </c>
      <c r="F464" s="294" t="str">
        <f ca="1">IF(ISERROR($S464),"",OFFSET('Smelter Reference List'!$E$4,$S464-4,0))</f>
        <v/>
      </c>
      <c r="G464" s="294" t="str">
        <f ca="1">IF(C464=$U$4,"Enter smelter details", IF(ISERROR($S464),"",OFFSET('Smelter Reference List'!$F$4,$S464-4,0)))</f>
        <v/>
      </c>
      <c r="H464" s="295" t="str">
        <f ca="1">IF(ISERROR($S464),"",OFFSET('Smelter Reference List'!$G$4,$S464-4,0))</f>
        <v/>
      </c>
      <c r="I464" s="296" t="str">
        <f ca="1">IF(ISERROR($S464),"",OFFSET('Smelter Reference List'!$H$4,$S464-4,0))</f>
        <v/>
      </c>
      <c r="J464" s="296" t="str">
        <f ca="1">IF(ISERROR($S464),"",OFFSET('Smelter Reference List'!$I$4,$S464-4,0))</f>
        <v/>
      </c>
      <c r="K464" s="298"/>
      <c r="L464" s="298"/>
      <c r="M464" s="298"/>
      <c r="N464" s="298"/>
      <c r="O464" s="298"/>
      <c r="P464" s="298"/>
      <c r="Q464" s="299"/>
      <c r="R464" s="227"/>
      <c r="S464" s="228" t="e">
        <f>IF(C464="",NA(),MATCH($B464&amp;$C464,'Smelter Reference List'!$J:$J,0))</f>
        <v>#N/A</v>
      </c>
      <c r="T464" s="229"/>
      <c r="U464" s="229">
        <f t="shared" ca="1" si="14"/>
        <v>0</v>
      </c>
      <c r="V464" s="229"/>
      <c r="W464" s="229"/>
      <c r="Y464" s="223" t="str">
        <f t="shared" si="15"/>
        <v/>
      </c>
    </row>
    <row r="465" spans="1:25" s="223" customFormat="1" ht="20.25">
      <c r="A465" s="293"/>
      <c r="B465" s="294" t="str">
        <f>IF(LEN(A465)=0,"",INDEX('Smelter Reference List'!$A:$A,MATCH($A465,'Smelter Reference List'!$E:$E,0)))</f>
        <v/>
      </c>
      <c r="C465" s="301" t="str">
        <f>IF(LEN(A465)=0,"",INDEX('Smelter Reference List'!$C:$C,MATCH($A465,'Smelter Reference List'!$E:$E,0)))</f>
        <v/>
      </c>
      <c r="D465" s="294" t="str">
        <f ca="1">IF(ISERROR($S465),"",OFFSET('Smelter Reference List'!$C$4,$S465-4,0)&amp;"")</f>
        <v/>
      </c>
      <c r="E465" s="294" t="str">
        <f ca="1">IF(ISERROR($S465),"",OFFSET('Smelter Reference List'!$D$4,$S465-4,0)&amp;"")</f>
        <v/>
      </c>
      <c r="F465" s="294" t="str">
        <f ca="1">IF(ISERROR($S465),"",OFFSET('Smelter Reference List'!$E$4,$S465-4,0))</f>
        <v/>
      </c>
      <c r="G465" s="294" t="str">
        <f ca="1">IF(C465=$U$4,"Enter smelter details", IF(ISERROR($S465),"",OFFSET('Smelter Reference List'!$F$4,$S465-4,0)))</f>
        <v/>
      </c>
      <c r="H465" s="295" t="str">
        <f ca="1">IF(ISERROR($S465),"",OFFSET('Smelter Reference List'!$G$4,$S465-4,0))</f>
        <v/>
      </c>
      <c r="I465" s="296" t="str">
        <f ca="1">IF(ISERROR($S465),"",OFFSET('Smelter Reference List'!$H$4,$S465-4,0))</f>
        <v/>
      </c>
      <c r="J465" s="296" t="str">
        <f ca="1">IF(ISERROR($S465),"",OFFSET('Smelter Reference List'!$I$4,$S465-4,0))</f>
        <v/>
      </c>
      <c r="K465" s="298"/>
      <c r="L465" s="298"/>
      <c r="M465" s="298"/>
      <c r="N465" s="298"/>
      <c r="O465" s="298"/>
      <c r="P465" s="298"/>
      <c r="Q465" s="299"/>
      <c r="R465" s="227"/>
      <c r="S465" s="228" t="e">
        <f>IF(C465="",NA(),MATCH($B465&amp;$C465,'Smelter Reference List'!$J:$J,0))</f>
        <v>#N/A</v>
      </c>
      <c r="T465" s="229"/>
      <c r="U465" s="229">
        <f t="shared" ca="1" si="14"/>
        <v>0</v>
      </c>
      <c r="V465" s="229"/>
      <c r="W465" s="229"/>
      <c r="Y465" s="223" t="str">
        <f t="shared" si="15"/>
        <v/>
      </c>
    </row>
    <row r="466" spans="1:25" s="223" customFormat="1" ht="20.25">
      <c r="A466" s="293"/>
      <c r="B466" s="294" t="str">
        <f>IF(LEN(A466)=0,"",INDEX('Smelter Reference List'!$A:$A,MATCH($A466,'Smelter Reference List'!$E:$E,0)))</f>
        <v/>
      </c>
      <c r="C466" s="301" t="str">
        <f>IF(LEN(A466)=0,"",INDEX('Smelter Reference List'!$C:$C,MATCH($A466,'Smelter Reference List'!$E:$E,0)))</f>
        <v/>
      </c>
      <c r="D466" s="294" t="str">
        <f ca="1">IF(ISERROR($S466),"",OFFSET('Smelter Reference List'!$C$4,$S466-4,0)&amp;"")</f>
        <v/>
      </c>
      <c r="E466" s="294" t="str">
        <f ca="1">IF(ISERROR($S466),"",OFFSET('Smelter Reference List'!$D$4,$S466-4,0)&amp;"")</f>
        <v/>
      </c>
      <c r="F466" s="294" t="str">
        <f ca="1">IF(ISERROR($S466),"",OFFSET('Smelter Reference List'!$E$4,$S466-4,0))</f>
        <v/>
      </c>
      <c r="G466" s="294" t="str">
        <f ca="1">IF(C466=$U$4,"Enter smelter details", IF(ISERROR($S466),"",OFFSET('Smelter Reference List'!$F$4,$S466-4,0)))</f>
        <v/>
      </c>
      <c r="H466" s="295" t="str">
        <f ca="1">IF(ISERROR($S466),"",OFFSET('Smelter Reference List'!$G$4,$S466-4,0))</f>
        <v/>
      </c>
      <c r="I466" s="296" t="str">
        <f ca="1">IF(ISERROR($S466),"",OFFSET('Smelter Reference List'!$H$4,$S466-4,0))</f>
        <v/>
      </c>
      <c r="J466" s="296" t="str">
        <f ca="1">IF(ISERROR($S466),"",OFFSET('Smelter Reference List'!$I$4,$S466-4,0))</f>
        <v/>
      </c>
      <c r="K466" s="298"/>
      <c r="L466" s="298"/>
      <c r="M466" s="298"/>
      <c r="N466" s="298"/>
      <c r="O466" s="298"/>
      <c r="P466" s="298"/>
      <c r="Q466" s="299"/>
      <c r="R466" s="227"/>
      <c r="S466" s="228" t="e">
        <f>IF(C466="",NA(),MATCH($B466&amp;$C466,'Smelter Reference List'!$J:$J,0))</f>
        <v>#N/A</v>
      </c>
      <c r="T466" s="229"/>
      <c r="U466" s="229">
        <f t="shared" ca="1" si="14"/>
        <v>0</v>
      </c>
      <c r="V466" s="229"/>
      <c r="W466" s="229"/>
      <c r="Y466" s="223" t="str">
        <f t="shared" si="15"/>
        <v/>
      </c>
    </row>
    <row r="467" spans="1:25" s="223" customFormat="1" ht="20.25">
      <c r="A467" s="293"/>
      <c r="B467" s="294" t="str">
        <f>IF(LEN(A467)=0,"",INDEX('Smelter Reference List'!$A:$A,MATCH($A467,'Smelter Reference List'!$E:$E,0)))</f>
        <v/>
      </c>
      <c r="C467" s="301" t="str">
        <f>IF(LEN(A467)=0,"",INDEX('Smelter Reference List'!$C:$C,MATCH($A467,'Smelter Reference List'!$E:$E,0)))</f>
        <v/>
      </c>
      <c r="D467" s="294" t="str">
        <f ca="1">IF(ISERROR($S467),"",OFFSET('Smelter Reference List'!$C$4,$S467-4,0)&amp;"")</f>
        <v/>
      </c>
      <c r="E467" s="294" t="str">
        <f ca="1">IF(ISERROR($S467),"",OFFSET('Smelter Reference List'!$D$4,$S467-4,0)&amp;"")</f>
        <v/>
      </c>
      <c r="F467" s="294" t="str">
        <f ca="1">IF(ISERROR($S467),"",OFFSET('Smelter Reference List'!$E$4,$S467-4,0))</f>
        <v/>
      </c>
      <c r="G467" s="294" t="str">
        <f ca="1">IF(C467=$U$4,"Enter smelter details", IF(ISERROR($S467),"",OFFSET('Smelter Reference List'!$F$4,$S467-4,0)))</f>
        <v/>
      </c>
      <c r="H467" s="295" t="str">
        <f ca="1">IF(ISERROR($S467),"",OFFSET('Smelter Reference List'!$G$4,$S467-4,0))</f>
        <v/>
      </c>
      <c r="I467" s="296" t="str">
        <f ca="1">IF(ISERROR($S467),"",OFFSET('Smelter Reference List'!$H$4,$S467-4,0))</f>
        <v/>
      </c>
      <c r="J467" s="296" t="str">
        <f ca="1">IF(ISERROR($S467),"",OFFSET('Smelter Reference List'!$I$4,$S467-4,0))</f>
        <v/>
      </c>
      <c r="K467" s="298"/>
      <c r="L467" s="298"/>
      <c r="M467" s="298"/>
      <c r="N467" s="298"/>
      <c r="O467" s="298"/>
      <c r="P467" s="298"/>
      <c r="Q467" s="299"/>
      <c r="R467" s="227"/>
      <c r="S467" s="228" t="e">
        <f>IF(C467="",NA(),MATCH($B467&amp;$C467,'Smelter Reference List'!$J:$J,0))</f>
        <v>#N/A</v>
      </c>
      <c r="T467" s="229"/>
      <c r="U467" s="229">
        <f t="shared" ca="1" si="14"/>
        <v>0</v>
      </c>
      <c r="V467" s="229"/>
      <c r="W467" s="229"/>
      <c r="Y467" s="223" t="str">
        <f t="shared" si="15"/>
        <v/>
      </c>
    </row>
    <row r="468" spans="1:25" s="223" customFormat="1" ht="20.25">
      <c r="A468" s="293"/>
      <c r="B468" s="294" t="str">
        <f>IF(LEN(A468)=0,"",INDEX('Smelter Reference List'!$A:$A,MATCH($A468,'Smelter Reference List'!$E:$E,0)))</f>
        <v/>
      </c>
      <c r="C468" s="301" t="str">
        <f>IF(LEN(A468)=0,"",INDEX('Smelter Reference List'!$C:$C,MATCH($A468,'Smelter Reference List'!$E:$E,0)))</f>
        <v/>
      </c>
      <c r="D468" s="294" t="str">
        <f ca="1">IF(ISERROR($S468),"",OFFSET('Smelter Reference List'!$C$4,$S468-4,0)&amp;"")</f>
        <v/>
      </c>
      <c r="E468" s="294" t="str">
        <f ca="1">IF(ISERROR($S468),"",OFFSET('Smelter Reference List'!$D$4,$S468-4,0)&amp;"")</f>
        <v/>
      </c>
      <c r="F468" s="294" t="str">
        <f ca="1">IF(ISERROR($S468),"",OFFSET('Smelter Reference List'!$E$4,$S468-4,0))</f>
        <v/>
      </c>
      <c r="G468" s="294" t="str">
        <f ca="1">IF(C468=$U$4,"Enter smelter details", IF(ISERROR($S468),"",OFFSET('Smelter Reference List'!$F$4,$S468-4,0)))</f>
        <v/>
      </c>
      <c r="H468" s="295" t="str">
        <f ca="1">IF(ISERROR($S468),"",OFFSET('Smelter Reference List'!$G$4,$S468-4,0))</f>
        <v/>
      </c>
      <c r="I468" s="296" t="str">
        <f ca="1">IF(ISERROR($S468),"",OFFSET('Smelter Reference List'!$H$4,$S468-4,0))</f>
        <v/>
      </c>
      <c r="J468" s="296" t="str">
        <f ca="1">IF(ISERROR($S468),"",OFFSET('Smelter Reference List'!$I$4,$S468-4,0))</f>
        <v/>
      </c>
      <c r="K468" s="298"/>
      <c r="L468" s="298"/>
      <c r="M468" s="298"/>
      <c r="N468" s="298"/>
      <c r="O468" s="298"/>
      <c r="P468" s="298"/>
      <c r="Q468" s="299"/>
      <c r="R468" s="227"/>
      <c r="S468" s="228" t="e">
        <f>IF(C468="",NA(),MATCH($B468&amp;$C468,'Smelter Reference List'!$J:$J,0))</f>
        <v>#N/A</v>
      </c>
      <c r="T468" s="229"/>
      <c r="U468" s="229">
        <f t="shared" ca="1" si="14"/>
        <v>0</v>
      </c>
      <c r="V468" s="229"/>
      <c r="W468" s="229"/>
      <c r="Y468" s="223" t="str">
        <f t="shared" si="15"/>
        <v/>
      </c>
    </row>
    <row r="469" spans="1:25" s="223" customFormat="1" ht="20.25">
      <c r="A469" s="293"/>
      <c r="B469" s="294" t="str">
        <f>IF(LEN(A469)=0,"",INDEX('Smelter Reference List'!$A:$A,MATCH($A469,'Smelter Reference List'!$E:$E,0)))</f>
        <v/>
      </c>
      <c r="C469" s="301" t="str">
        <f>IF(LEN(A469)=0,"",INDEX('Smelter Reference List'!$C:$C,MATCH($A469,'Smelter Reference List'!$E:$E,0)))</f>
        <v/>
      </c>
      <c r="D469" s="294" t="str">
        <f ca="1">IF(ISERROR($S469),"",OFFSET('Smelter Reference List'!$C$4,$S469-4,0)&amp;"")</f>
        <v/>
      </c>
      <c r="E469" s="294" t="str">
        <f ca="1">IF(ISERROR($S469),"",OFFSET('Smelter Reference List'!$D$4,$S469-4,0)&amp;"")</f>
        <v/>
      </c>
      <c r="F469" s="294" t="str">
        <f ca="1">IF(ISERROR($S469),"",OFFSET('Smelter Reference List'!$E$4,$S469-4,0))</f>
        <v/>
      </c>
      <c r="G469" s="294" t="str">
        <f ca="1">IF(C469=$U$4,"Enter smelter details", IF(ISERROR($S469),"",OFFSET('Smelter Reference List'!$F$4,$S469-4,0)))</f>
        <v/>
      </c>
      <c r="H469" s="295" t="str">
        <f ca="1">IF(ISERROR($S469),"",OFFSET('Smelter Reference List'!$G$4,$S469-4,0))</f>
        <v/>
      </c>
      <c r="I469" s="296" t="str">
        <f ca="1">IF(ISERROR($S469),"",OFFSET('Smelter Reference List'!$H$4,$S469-4,0))</f>
        <v/>
      </c>
      <c r="J469" s="296" t="str">
        <f ca="1">IF(ISERROR($S469),"",OFFSET('Smelter Reference List'!$I$4,$S469-4,0))</f>
        <v/>
      </c>
      <c r="K469" s="298"/>
      <c r="L469" s="298"/>
      <c r="M469" s="298"/>
      <c r="N469" s="298"/>
      <c r="O469" s="298"/>
      <c r="P469" s="298"/>
      <c r="Q469" s="299"/>
      <c r="R469" s="227"/>
      <c r="S469" s="228" t="e">
        <f>IF(C469="",NA(),MATCH($B469&amp;$C469,'Smelter Reference List'!$J:$J,0))</f>
        <v>#N/A</v>
      </c>
      <c r="T469" s="229"/>
      <c r="U469" s="229">
        <f t="shared" ca="1" si="14"/>
        <v>0</v>
      </c>
      <c r="V469" s="229"/>
      <c r="W469" s="229"/>
      <c r="Y469" s="223" t="str">
        <f t="shared" si="15"/>
        <v/>
      </c>
    </row>
    <row r="470" spans="1:25" s="223" customFormat="1" ht="20.25">
      <c r="A470" s="293"/>
      <c r="B470" s="294" t="str">
        <f>IF(LEN(A470)=0,"",INDEX('Smelter Reference List'!$A:$A,MATCH($A470,'Smelter Reference List'!$E:$E,0)))</f>
        <v/>
      </c>
      <c r="C470" s="301" t="str">
        <f>IF(LEN(A470)=0,"",INDEX('Smelter Reference List'!$C:$C,MATCH($A470,'Smelter Reference List'!$E:$E,0)))</f>
        <v/>
      </c>
      <c r="D470" s="294" t="str">
        <f ca="1">IF(ISERROR($S470),"",OFFSET('Smelter Reference List'!$C$4,$S470-4,0)&amp;"")</f>
        <v/>
      </c>
      <c r="E470" s="294" t="str">
        <f ca="1">IF(ISERROR($S470),"",OFFSET('Smelter Reference List'!$D$4,$S470-4,0)&amp;"")</f>
        <v/>
      </c>
      <c r="F470" s="294" t="str">
        <f ca="1">IF(ISERROR($S470),"",OFFSET('Smelter Reference List'!$E$4,$S470-4,0))</f>
        <v/>
      </c>
      <c r="G470" s="294" t="str">
        <f ca="1">IF(C470=$U$4,"Enter smelter details", IF(ISERROR($S470),"",OFFSET('Smelter Reference List'!$F$4,$S470-4,0)))</f>
        <v/>
      </c>
      <c r="H470" s="295" t="str">
        <f ca="1">IF(ISERROR($S470),"",OFFSET('Smelter Reference List'!$G$4,$S470-4,0))</f>
        <v/>
      </c>
      <c r="I470" s="296" t="str">
        <f ca="1">IF(ISERROR($S470),"",OFFSET('Smelter Reference List'!$H$4,$S470-4,0))</f>
        <v/>
      </c>
      <c r="J470" s="296" t="str">
        <f ca="1">IF(ISERROR($S470),"",OFFSET('Smelter Reference List'!$I$4,$S470-4,0))</f>
        <v/>
      </c>
      <c r="K470" s="298"/>
      <c r="L470" s="298"/>
      <c r="M470" s="298"/>
      <c r="N470" s="298"/>
      <c r="O470" s="298"/>
      <c r="P470" s="298"/>
      <c r="Q470" s="299"/>
      <c r="R470" s="227"/>
      <c r="S470" s="228" t="e">
        <f>IF(C470="",NA(),MATCH($B470&amp;$C470,'Smelter Reference List'!$J:$J,0))</f>
        <v>#N/A</v>
      </c>
      <c r="T470" s="229"/>
      <c r="U470" s="229">
        <f t="shared" ca="1" si="14"/>
        <v>0</v>
      </c>
      <c r="V470" s="229"/>
      <c r="W470" s="229"/>
      <c r="Y470" s="223" t="str">
        <f t="shared" si="15"/>
        <v/>
      </c>
    </row>
    <row r="471" spans="1:25" s="223" customFormat="1" ht="20.25">
      <c r="A471" s="293"/>
      <c r="B471" s="294" t="str">
        <f>IF(LEN(A471)=0,"",INDEX('Smelter Reference List'!$A:$A,MATCH($A471,'Smelter Reference List'!$E:$E,0)))</f>
        <v/>
      </c>
      <c r="C471" s="301" t="str">
        <f>IF(LEN(A471)=0,"",INDEX('Smelter Reference List'!$C:$C,MATCH($A471,'Smelter Reference List'!$E:$E,0)))</f>
        <v/>
      </c>
      <c r="D471" s="294" t="str">
        <f ca="1">IF(ISERROR($S471),"",OFFSET('Smelter Reference List'!$C$4,$S471-4,0)&amp;"")</f>
        <v/>
      </c>
      <c r="E471" s="294" t="str">
        <f ca="1">IF(ISERROR($S471),"",OFFSET('Smelter Reference List'!$D$4,$S471-4,0)&amp;"")</f>
        <v/>
      </c>
      <c r="F471" s="294" t="str">
        <f ca="1">IF(ISERROR($S471),"",OFFSET('Smelter Reference List'!$E$4,$S471-4,0))</f>
        <v/>
      </c>
      <c r="G471" s="294" t="str">
        <f ca="1">IF(C471=$U$4,"Enter smelter details", IF(ISERROR($S471),"",OFFSET('Smelter Reference List'!$F$4,$S471-4,0)))</f>
        <v/>
      </c>
      <c r="H471" s="295" t="str">
        <f ca="1">IF(ISERROR($S471),"",OFFSET('Smelter Reference List'!$G$4,$S471-4,0))</f>
        <v/>
      </c>
      <c r="I471" s="296" t="str">
        <f ca="1">IF(ISERROR($S471),"",OFFSET('Smelter Reference List'!$H$4,$S471-4,0))</f>
        <v/>
      </c>
      <c r="J471" s="296" t="str">
        <f ca="1">IF(ISERROR($S471),"",OFFSET('Smelter Reference List'!$I$4,$S471-4,0))</f>
        <v/>
      </c>
      <c r="K471" s="298"/>
      <c r="L471" s="298"/>
      <c r="M471" s="298"/>
      <c r="N471" s="298"/>
      <c r="O471" s="298"/>
      <c r="P471" s="298"/>
      <c r="Q471" s="299"/>
      <c r="R471" s="227"/>
      <c r="S471" s="228" t="e">
        <f>IF(C471="",NA(),MATCH($B471&amp;$C471,'Smelter Reference List'!$J:$J,0))</f>
        <v>#N/A</v>
      </c>
      <c r="T471" s="229"/>
      <c r="U471" s="229">
        <f t="shared" ca="1" si="14"/>
        <v>0</v>
      </c>
      <c r="V471" s="229"/>
      <c r="W471" s="229"/>
      <c r="Y471" s="223" t="str">
        <f t="shared" si="15"/>
        <v/>
      </c>
    </row>
    <row r="472" spans="1:25" s="223" customFormat="1" ht="20.25">
      <c r="A472" s="293"/>
      <c r="B472" s="294" t="str">
        <f>IF(LEN(A472)=0,"",INDEX('Smelter Reference List'!$A:$A,MATCH($A472,'Smelter Reference List'!$E:$E,0)))</f>
        <v/>
      </c>
      <c r="C472" s="301" t="str">
        <f>IF(LEN(A472)=0,"",INDEX('Smelter Reference List'!$C:$C,MATCH($A472,'Smelter Reference List'!$E:$E,0)))</f>
        <v/>
      </c>
      <c r="D472" s="294" t="str">
        <f ca="1">IF(ISERROR($S472),"",OFFSET('Smelter Reference List'!$C$4,$S472-4,0)&amp;"")</f>
        <v/>
      </c>
      <c r="E472" s="294" t="str">
        <f ca="1">IF(ISERROR($S472),"",OFFSET('Smelter Reference List'!$D$4,$S472-4,0)&amp;"")</f>
        <v/>
      </c>
      <c r="F472" s="294" t="str">
        <f ca="1">IF(ISERROR($S472),"",OFFSET('Smelter Reference List'!$E$4,$S472-4,0))</f>
        <v/>
      </c>
      <c r="G472" s="294" t="str">
        <f ca="1">IF(C472=$U$4,"Enter smelter details", IF(ISERROR($S472),"",OFFSET('Smelter Reference List'!$F$4,$S472-4,0)))</f>
        <v/>
      </c>
      <c r="H472" s="295" t="str">
        <f ca="1">IF(ISERROR($S472),"",OFFSET('Smelter Reference List'!$G$4,$S472-4,0))</f>
        <v/>
      </c>
      <c r="I472" s="296" t="str">
        <f ca="1">IF(ISERROR($S472),"",OFFSET('Smelter Reference List'!$H$4,$S472-4,0))</f>
        <v/>
      </c>
      <c r="J472" s="296" t="str">
        <f ca="1">IF(ISERROR($S472),"",OFFSET('Smelter Reference List'!$I$4,$S472-4,0))</f>
        <v/>
      </c>
      <c r="K472" s="298"/>
      <c r="L472" s="298"/>
      <c r="M472" s="298"/>
      <c r="N472" s="298"/>
      <c r="O472" s="298"/>
      <c r="P472" s="298"/>
      <c r="Q472" s="299"/>
      <c r="R472" s="227"/>
      <c r="S472" s="228" t="e">
        <f>IF(C472="",NA(),MATCH($B472&amp;$C472,'Smelter Reference List'!$J:$J,0))</f>
        <v>#N/A</v>
      </c>
      <c r="T472" s="229"/>
      <c r="U472" s="229">
        <f t="shared" ca="1" si="14"/>
        <v>0</v>
      </c>
      <c r="V472" s="229"/>
      <c r="W472" s="229"/>
      <c r="Y472" s="223" t="str">
        <f t="shared" si="15"/>
        <v/>
      </c>
    </row>
    <row r="473" spans="1:25" s="223" customFormat="1" ht="20.25">
      <c r="A473" s="293"/>
      <c r="B473" s="294" t="str">
        <f>IF(LEN(A473)=0,"",INDEX('Smelter Reference List'!$A:$A,MATCH($A473,'Smelter Reference List'!$E:$E,0)))</f>
        <v/>
      </c>
      <c r="C473" s="301" t="str">
        <f>IF(LEN(A473)=0,"",INDEX('Smelter Reference List'!$C:$C,MATCH($A473,'Smelter Reference List'!$E:$E,0)))</f>
        <v/>
      </c>
      <c r="D473" s="294" t="str">
        <f ca="1">IF(ISERROR($S473),"",OFFSET('Smelter Reference List'!$C$4,$S473-4,0)&amp;"")</f>
        <v/>
      </c>
      <c r="E473" s="294" t="str">
        <f ca="1">IF(ISERROR($S473),"",OFFSET('Smelter Reference List'!$D$4,$S473-4,0)&amp;"")</f>
        <v/>
      </c>
      <c r="F473" s="294" t="str">
        <f ca="1">IF(ISERROR($S473),"",OFFSET('Smelter Reference List'!$E$4,$S473-4,0))</f>
        <v/>
      </c>
      <c r="G473" s="294" t="str">
        <f ca="1">IF(C473=$U$4,"Enter smelter details", IF(ISERROR($S473),"",OFFSET('Smelter Reference List'!$F$4,$S473-4,0)))</f>
        <v/>
      </c>
      <c r="H473" s="295" t="str">
        <f ca="1">IF(ISERROR($S473),"",OFFSET('Smelter Reference List'!$G$4,$S473-4,0))</f>
        <v/>
      </c>
      <c r="I473" s="296" t="str">
        <f ca="1">IF(ISERROR($S473),"",OFFSET('Smelter Reference List'!$H$4,$S473-4,0))</f>
        <v/>
      </c>
      <c r="J473" s="296" t="str">
        <f ca="1">IF(ISERROR($S473),"",OFFSET('Smelter Reference List'!$I$4,$S473-4,0))</f>
        <v/>
      </c>
      <c r="K473" s="298"/>
      <c r="L473" s="298"/>
      <c r="M473" s="298"/>
      <c r="N473" s="298"/>
      <c r="O473" s="298"/>
      <c r="P473" s="298"/>
      <c r="Q473" s="299"/>
      <c r="R473" s="227"/>
      <c r="S473" s="228" t="e">
        <f>IF(C473="",NA(),MATCH($B473&amp;$C473,'Smelter Reference List'!$J:$J,0))</f>
        <v>#N/A</v>
      </c>
      <c r="T473" s="229"/>
      <c r="U473" s="229">
        <f t="shared" ca="1" si="14"/>
        <v>0</v>
      </c>
      <c r="V473" s="229"/>
      <c r="W473" s="229"/>
      <c r="Y473" s="223" t="str">
        <f t="shared" si="15"/>
        <v/>
      </c>
    </row>
    <row r="474" spans="1:25" s="223" customFormat="1" ht="20.25">
      <c r="A474" s="293"/>
      <c r="B474" s="294" t="str">
        <f>IF(LEN(A474)=0,"",INDEX('Smelter Reference List'!$A:$A,MATCH($A474,'Smelter Reference List'!$E:$E,0)))</f>
        <v/>
      </c>
      <c r="C474" s="301" t="str">
        <f>IF(LEN(A474)=0,"",INDEX('Smelter Reference List'!$C:$C,MATCH($A474,'Smelter Reference List'!$E:$E,0)))</f>
        <v/>
      </c>
      <c r="D474" s="294" t="str">
        <f ca="1">IF(ISERROR($S474),"",OFFSET('Smelter Reference List'!$C$4,$S474-4,0)&amp;"")</f>
        <v/>
      </c>
      <c r="E474" s="294" t="str">
        <f ca="1">IF(ISERROR($S474),"",OFFSET('Smelter Reference List'!$D$4,$S474-4,0)&amp;"")</f>
        <v/>
      </c>
      <c r="F474" s="294" t="str">
        <f ca="1">IF(ISERROR($S474),"",OFFSET('Smelter Reference List'!$E$4,$S474-4,0))</f>
        <v/>
      </c>
      <c r="G474" s="294" t="str">
        <f ca="1">IF(C474=$U$4,"Enter smelter details", IF(ISERROR($S474),"",OFFSET('Smelter Reference List'!$F$4,$S474-4,0)))</f>
        <v/>
      </c>
      <c r="H474" s="295" t="str">
        <f ca="1">IF(ISERROR($S474),"",OFFSET('Smelter Reference List'!$G$4,$S474-4,0))</f>
        <v/>
      </c>
      <c r="I474" s="296" t="str">
        <f ca="1">IF(ISERROR($S474),"",OFFSET('Smelter Reference List'!$H$4,$S474-4,0))</f>
        <v/>
      </c>
      <c r="J474" s="296" t="str">
        <f ca="1">IF(ISERROR($S474),"",OFFSET('Smelter Reference List'!$I$4,$S474-4,0))</f>
        <v/>
      </c>
      <c r="K474" s="298"/>
      <c r="L474" s="298"/>
      <c r="M474" s="298"/>
      <c r="N474" s="298"/>
      <c r="O474" s="298"/>
      <c r="P474" s="298"/>
      <c r="Q474" s="299"/>
      <c r="R474" s="227"/>
      <c r="S474" s="228" t="e">
        <f>IF(C474="",NA(),MATCH($B474&amp;$C474,'Smelter Reference List'!$J:$J,0))</f>
        <v>#N/A</v>
      </c>
      <c r="T474" s="229"/>
      <c r="U474" s="229">
        <f t="shared" ca="1" si="14"/>
        <v>0</v>
      </c>
      <c r="V474" s="229"/>
      <c r="W474" s="229"/>
      <c r="Y474" s="223" t="str">
        <f t="shared" si="15"/>
        <v/>
      </c>
    </row>
    <row r="475" spans="1:25" s="223" customFormat="1" ht="20.25">
      <c r="A475" s="293"/>
      <c r="B475" s="294" t="str">
        <f>IF(LEN(A475)=0,"",INDEX('Smelter Reference List'!$A:$A,MATCH($A475,'Smelter Reference List'!$E:$E,0)))</f>
        <v/>
      </c>
      <c r="C475" s="301" t="str">
        <f>IF(LEN(A475)=0,"",INDEX('Smelter Reference List'!$C:$C,MATCH($A475,'Smelter Reference List'!$E:$E,0)))</f>
        <v/>
      </c>
      <c r="D475" s="294" t="str">
        <f ca="1">IF(ISERROR($S475),"",OFFSET('Smelter Reference List'!$C$4,$S475-4,0)&amp;"")</f>
        <v/>
      </c>
      <c r="E475" s="294" t="str">
        <f ca="1">IF(ISERROR($S475),"",OFFSET('Smelter Reference List'!$D$4,$S475-4,0)&amp;"")</f>
        <v/>
      </c>
      <c r="F475" s="294" t="str">
        <f ca="1">IF(ISERROR($S475),"",OFFSET('Smelter Reference List'!$E$4,$S475-4,0))</f>
        <v/>
      </c>
      <c r="G475" s="294" t="str">
        <f ca="1">IF(C475=$U$4,"Enter smelter details", IF(ISERROR($S475),"",OFFSET('Smelter Reference List'!$F$4,$S475-4,0)))</f>
        <v/>
      </c>
      <c r="H475" s="295" t="str">
        <f ca="1">IF(ISERROR($S475),"",OFFSET('Smelter Reference List'!$G$4,$S475-4,0))</f>
        <v/>
      </c>
      <c r="I475" s="296" t="str">
        <f ca="1">IF(ISERROR($S475),"",OFFSET('Smelter Reference List'!$H$4,$S475-4,0))</f>
        <v/>
      </c>
      <c r="J475" s="296" t="str">
        <f ca="1">IF(ISERROR($S475),"",OFFSET('Smelter Reference List'!$I$4,$S475-4,0))</f>
        <v/>
      </c>
      <c r="K475" s="298"/>
      <c r="L475" s="298"/>
      <c r="M475" s="298"/>
      <c r="N475" s="298"/>
      <c r="O475" s="298"/>
      <c r="P475" s="298"/>
      <c r="Q475" s="299"/>
      <c r="R475" s="227"/>
      <c r="S475" s="228" t="e">
        <f>IF(C475="",NA(),MATCH($B475&amp;$C475,'Smelter Reference List'!$J:$J,0))</f>
        <v>#N/A</v>
      </c>
      <c r="T475" s="229"/>
      <c r="U475" s="229">
        <f t="shared" ca="1" si="14"/>
        <v>0</v>
      </c>
      <c r="V475" s="229"/>
      <c r="W475" s="229"/>
      <c r="Y475" s="223" t="str">
        <f t="shared" si="15"/>
        <v/>
      </c>
    </row>
    <row r="476" spans="1:25" s="223" customFormat="1" ht="20.25">
      <c r="A476" s="293"/>
      <c r="B476" s="294" t="str">
        <f>IF(LEN(A476)=0,"",INDEX('Smelter Reference List'!$A:$A,MATCH($A476,'Smelter Reference List'!$E:$E,0)))</f>
        <v/>
      </c>
      <c r="C476" s="301" t="str">
        <f>IF(LEN(A476)=0,"",INDEX('Smelter Reference List'!$C:$C,MATCH($A476,'Smelter Reference List'!$E:$E,0)))</f>
        <v/>
      </c>
      <c r="D476" s="294" t="str">
        <f ca="1">IF(ISERROR($S476),"",OFFSET('Smelter Reference List'!$C$4,$S476-4,0)&amp;"")</f>
        <v/>
      </c>
      <c r="E476" s="294" t="str">
        <f ca="1">IF(ISERROR($S476),"",OFFSET('Smelter Reference List'!$D$4,$S476-4,0)&amp;"")</f>
        <v/>
      </c>
      <c r="F476" s="294" t="str">
        <f ca="1">IF(ISERROR($S476),"",OFFSET('Smelter Reference List'!$E$4,$S476-4,0))</f>
        <v/>
      </c>
      <c r="G476" s="294" t="str">
        <f ca="1">IF(C476=$U$4,"Enter smelter details", IF(ISERROR($S476),"",OFFSET('Smelter Reference List'!$F$4,$S476-4,0)))</f>
        <v/>
      </c>
      <c r="H476" s="295" t="str">
        <f ca="1">IF(ISERROR($S476),"",OFFSET('Smelter Reference List'!$G$4,$S476-4,0))</f>
        <v/>
      </c>
      <c r="I476" s="296" t="str">
        <f ca="1">IF(ISERROR($S476),"",OFFSET('Smelter Reference List'!$H$4,$S476-4,0))</f>
        <v/>
      </c>
      <c r="J476" s="296" t="str">
        <f ca="1">IF(ISERROR($S476),"",OFFSET('Smelter Reference List'!$I$4,$S476-4,0))</f>
        <v/>
      </c>
      <c r="K476" s="298"/>
      <c r="L476" s="298"/>
      <c r="M476" s="298"/>
      <c r="N476" s="298"/>
      <c r="O476" s="298"/>
      <c r="P476" s="298"/>
      <c r="Q476" s="299"/>
      <c r="R476" s="227"/>
      <c r="S476" s="228" t="e">
        <f>IF(C476="",NA(),MATCH($B476&amp;$C476,'Smelter Reference List'!$J:$J,0))</f>
        <v>#N/A</v>
      </c>
      <c r="T476" s="229"/>
      <c r="U476" s="229">
        <f t="shared" ca="1" si="14"/>
        <v>0</v>
      </c>
      <c r="V476" s="229"/>
      <c r="W476" s="229"/>
      <c r="Y476" s="223" t="str">
        <f t="shared" si="15"/>
        <v/>
      </c>
    </row>
    <row r="477" spans="1:25" s="223" customFormat="1" ht="20.25">
      <c r="A477" s="293"/>
      <c r="B477" s="294" t="str">
        <f>IF(LEN(A477)=0,"",INDEX('Smelter Reference List'!$A:$A,MATCH($A477,'Smelter Reference List'!$E:$E,0)))</f>
        <v/>
      </c>
      <c r="C477" s="301" t="str">
        <f>IF(LEN(A477)=0,"",INDEX('Smelter Reference List'!$C:$C,MATCH($A477,'Smelter Reference List'!$E:$E,0)))</f>
        <v/>
      </c>
      <c r="D477" s="294" t="str">
        <f ca="1">IF(ISERROR($S477),"",OFFSET('Smelter Reference List'!$C$4,$S477-4,0)&amp;"")</f>
        <v/>
      </c>
      <c r="E477" s="294" t="str">
        <f ca="1">IF(ISERROR($S477),"",OFFSET('Smelter Reference List'!$D$4,$S477-4,0)&amp;"")</f>
        <v/>
      </c>
      <c r="F477" s="294" t="str">
        <f ca="1">IF(ISERROR($S477),"",OFFSET('Smelter Reference List'!$E$4,$S477-4,0))</f>
        <v/>
      </c>
      <c r="G477" s="294" t="str">
        <f ca="1">IF(C477=$U$4,"Enter smelter details", IF(ISERROR($S477),"",OFFSET('Smelter Reference List'!$F$4,$S477-4,0)))</f>
        <v/>
      </c>
      <c r="H477" s="295" t="str">
        <f ca="1">IF(ISERROR($S477),"",OFFSET('Smelter Reference List'!$G$4,$S477-4,0))</f>
        <v/>
      </c>
      <c r="I477" s="296" t="str">
        <f ca="1">IF(ISERROR($S477),"",OFFSET('Smelter Reference List'!$H$4,$S477-4,0))</f>
        <v/>
      </c>
      <c r="J477" s="296" t="str">
        <f ca="1">IF(ISERROR($S477),"",OFFSET('Smelter Reference List'!$I$4,$S477-4,0))</f>
        <v/>
      </c>
      <c r="K477" s="298"/>
      <c r="L477" s="298"/>
      <c r="M477" s="298"/>
      <c r="N477" s="298"/>
      <c r="O477" s="298"/>
      <c r="P477" s="298"/>
      <c r="Q477" s="299"/>
      <c r="R477" s="227"/>
      <c r="S477" s="228" t="e">
        <f>IF(C477="",NA(),MATCH($B477&amp;$C477,'Smelter Reference List'!$J:$J,0))</f>
        <v>#N/A</v>
      </c>
      <c r="T477" s="229"/>
      <c r="U477" s="229">
        <f t="shared" ca="1" si="14"/>
        <v>0</v>
      </c>
      <c r="V477" s="229"/>
      <c r="W477" s="229"/>
      <c r="Y477" s="223" t="str">
        <f t="shared" si="15"/>
        <v/>
      </c>
    </row>
    <row r="478" spans="1:25" s="223" customFormat="1" ht="20.25">
      <c r="A478" s="293"/>
      <c r="B478" s="294" t="str">
        <f>IF(LEN(A478)=0,"",INDEX('Smelter Reference List'!$A:$A,MATCH($A478,'Smelter Reference List'!$E:$E,0)))</f>
        <v/>
      </c>
      <c r="C478" s="301" t="str">
        <f>IF(LEN(A478)=0,"",INDEX('Smelter Reference List'!$C:$C,MATCH($A478,'Smelter Reference List'!$E:$E,0)))</f>
        <v/>
      </c>
      <c r="D478" s="294" t="str">
        <f ca="1">IF(ISERROR($S478),"",OFFSET('Smelter Reference List'!$C$4,$S478-4,0)&amp;"")</f>
        <v/>
      </c>
      <c r="E478" s="294" t="str">
        <f ca="1">IF(ISERROR($S478),"",OFFSET('Smelter Reference List'!$D$4,$S478-4,0)&amp;"")</f>
        <v/>
      </c>
      <c r="F478" s="294" t="str">
        <f ca="1">IF(ISERROR($S478),"",OFFSET('Smelter Reference List'!$E$4,$S478-4,0))</f>
        <v/>
      </c>
      <c r="G478" s="294" t="str">
        <f ca="1">IF(C478=$U$4,"Enter smelter details", IF(ISERROR($S478),"",OFFSET('Smelter Reference List'!$F$4,$S478-4,0)))</f>
        <v/>
      </c>
      <c r="H478" s="295" t="str">
        <f ca="1">IF(ISERROR($S478),"",OFFSET('Smelter Reference List'!$G$4,$S478-4,0))</f>
        <v/>
      </c>
      <c r="I478" s="296" t="str">
        <f ca="1">IF(ISERROR($S478),"",OFFSET('Smelter Reference List'!$H$4,$S478-4,0))</f>
        <v/>
      </c>
      <c r="J478" s="296" t="str">
        <f ca="1">IF(ISERROR($S478),"",OFFSET('Smelter Reference List'!$I$4,$S478-4,0))</f>
        <v/>
      </c>
      <c r="K478" s="298"/>
      <c r="L478" s="298"/>
      <c r="M478" s="298"/>
      <c r="N478" s="298"/>
      <c r="O478" s="298"/>
      <c r="P478" s="298"/>
      <c r="Q478" s="299"/>
      <c r="R478" s="227"/>
      <c r="S478" s="228" t="e">
        <f>IF(C478="",NA(),MATCH($B478&amp;$C478,'Smelter Reference List'!$J:$J,0))</f>
        <v>#N/A</v>
      </c>
      <c r="T478" s="229"/>
      <c r="U478" s="229">
        <f t="shared" ca="1" si="14"/>
        <v>0</v>
      </c>
      <c r="V478" s="229"/>
      <c r="W478" s="229"/>
      <c r="Y478" s="223" t="str">
        <f t="shared" si="15"/>
        <v/>
      </c>
    </row>
    <row r="479" spans="1:25" s="223" customFormat="1" ht="20.25">
      <c r="A479" s="293"/>
      <c r="B479" s="294" t="str">
        <f>IF(LEN(A479)=0,"",INDEX('Smelter Reference List'!$A:$A,MATCH($A479,'Smelter Reference List'!$E:$E,0)))</f>
        <v/>
      </c>
      <c r="C479" s="301" t="str">
        <f>IF(LEN(A479)=0,"",INDEX('Smelter Reference List'!$C:$C,MATCH($A479,'Smelter Reference List'!$E:$E,0)))</f>
        <v/>
      </c>
      <c r="D479" s="294" t="str">
        <f ca="1">IF(ISERROR($S479),"",OFFSET('Smelter Reference List'!$C$4,$S479-4,0)&amp;"")</f>
        <v/>
      </c>
      <c r="E479" s="294" t="str">
        <f ca="1">IF(ISERROR($S479),"",OFFSET('Smelter Reference List'!$D$4,$S479-4,0)&amp;"")</f>
        <v/>
      </c>
      <c r="F479" s="294" t="str">
        <f ca="1">IF(ISERROR($S479),"",OFFSET('Smelter Reference List'!$E$4,$S479-4,0))</f>
        <v/>
      </c>
      <c r="G479" s="294" t="str">
        <f ca="1">IF(C479=$U$4,"Enter smelter details", IF(ISERROR($S479),"",OFFSET('Smelter Reference List'!$F$4,$S479-4,0)))</f>
        <v/>
      </c>
      <c r="H479" s="295" t="str">
        <f ca="1">IF(ISERROR($S479),"",OFFSET('Smelter Reference List'!$G$4,$S479-4,0))</f>
        <v/>
      </c>
      <c r="I479" s="296" t="str">
        <f ca="1">IF(ISERROR($S479),"",OFFSET('Smelter Reference List'!$H$4,$S479-4,0))</f>
        <v/>
      </c>
      <c r="J479" s="296" t="str">
        <f ca="1">IF(ISERROR($S479),"",OFFSET('Smelter Reference List'!$I$4,$S479-4,0))</f>
        <v/>
      </c>
      <c r="K479" s="298"/>
      <c r="L479" s="298"/>
      <c r="M479" s="298"/>
      <c r="N479" s="298"/>
      <c r="O479" s="298"/>
      <c r="P479" s="298"/>
      <c r="Q479" s="299"/>
      <c r="R479" s="227"/>
      <c r="S479" s="228" t="e">
        <f>IF(C479="",NA(),MATCH($B479&amp;$C479,'Smelter Reference List'!$J:$J,0))</f>
        <v>#N/A</v>
      </c>
      <c r="T479" s="229"/>
      <c r="U479" s="229">
        <f t="shared" ca="1" si="14"/>
        <v>0</v>
      </c>
      <c r="V479" s="229"/>
      <c r="W479" s="229"/>
      <c r="Y479" s="223" t="str">
        <f t="shared" si="15"/>
        <v/>
      </c>
    </row>
    <row r="480" spans="1:25" s="223" customFormat="1" ht="20.25">
      <c r="A480" s="293"/>
      <c r="B480" s="294" t="str">
        <f>IF(LEN(A480)=0,"",INDEX('Smelter Reference List'!$A:$A,MATCH($A480,'Smelter Reference List'!$E:$E,0)))</f>
        <v/>
      </c>
      <c r="C480" s="301" t="str">
        <f>IF(LEN(A480)=0,"",INDEX('Smelter Reference List'!$C:$C,MATCH($A480,'Smelter Reference List'!$E:$E,0)))</f>
        <v/>
      </c>
      <c r="D480" s="294" t="str">
        <f ca="1">IF(ISERROR($S480),"",OFFSET('Smelter Reference List'!$C$4,$S480-4,0)&amp;"")</f>
        <v/>
      </c>
      <c r="E480" s="294" t="str">
        <f ca="1">IF(ISERROR($S480),"",OFFSET('Smelter Reference List'!$D$4,$S480-4,0)&amp;"")</f>
        <v/>
      </c>
      <c r="F480" s="294" t="str">
        <f ca="1">IF(ISERROR($S480),"",OFFSET('Smelter Reference List'!$E$4,$S480-4,0))</f>
        <v/>
      </c>
      <c r="G480" s="294" t="str">
        <f ca="1">IF(C480=$U$4,"Enter smelter details", IF(ISERROR($S480),"",OFFSET('Smelter Reference List'!$F$4,$S480-4,0)))</f>
        <v/>
      </c>
      <c r="H480" s="295" t="str">
        <f ca="1">IF(ISERROR($S480),"",OFFSET('Smelter Reference List'!$G$4,$S480-4,0))</f>
        <v/>
      </c>
      <c r="I480" s="296" t="str">
        <f ca="1">IF(ISERROR($S480),"",OFFSET('Smelter Reference List'!$H$4,$S480-4,0))</f>
        <v/>
      </c>
      <c r="J480" s="296" t="str">
        <f ca="1">IF(ISERROR($S480),"",OFFSET('Smelter Reference List'!$I$4,$S480-4,0))</f>
        <v/>
      </c>
      <c r="K480" s="298"/>
      <c r="L480" s="298"/>
      <c r="M480" s="298"/>
      <c r="N480" s="298"/>
      <c r="O480" s="298"/>
      <c r="P480" s="298"/>
      <c r="Q480" s="299"/>
      <c r="R480" s="227"/>
      <c r="S480" s="228" t="e">
        <f>IF(C480="",NA(),MATCH($B480&amp;$C480,'Smelter Reference List'!$J:$J,0))</f>
        <v>#N/A</v>
      </c>
      <c r="T480" s="229"/>
      <c r="U480" s="229">
        <f t="shared" ca="1" si="14"/>
        <v>0</v>
      </c>
      <c r="V480" s="229"/>
      <c r="W480" s="229"/>
      <c r="Y480" s="223" t="str">
        <f t="shared" si="15"/>
        <v/>
      </c>
    </row>
    <row r="481" spans="1:25" s="223" customFormat="1" ht="20.25">
      <c r="A481" s="293"/>
      <c r="B481" s="294" t="str">
        <f>IF(LEN(A481)=0,"",INDEX('Smelter Reference List'!$A:$A,MATCH($A481,'Smelter Reference List'!$E:$E,0)))</f>
        <v/>
      </c>
      <c r="C481" s="301" t="str">
        <f>IF(LEN(A481)=0,"",INDEX('Smelter Reference List'!$C:$C,MATCH($A481,'Smelter Reference List'!$E:$E,0)))</f>
        <v/>
      </c>
      <c r="D481" s="294" t="str">
        <f ca="1">IF(ISERROR($S481),"",OFFSET('Smelter Reference List'!$C$4,$S481-4,0)&amp;"")</f>
        <v/>
      </c>
      <c r="E481" s="294" t="str">
        <f ca="1">IF(ISERROR($S481),"",OFFSET('Smelter Reference List'!$D$4,$S481-4,0)&amp;"")</f>
        <v/>
      </c>
      <c r="F481" s="294" t="str">
        <f ca="1">IF(ISERROR($S481),"",OFFSET('Smelter Reference List'!$E$4,$S481-4,0))</f>
        <v/>
      </c>
      <c r="G481" s="294" t="str">
        <f ca="1">IF(C481=$U$4,"Enter smelter details", IF(ISERROR($S481),"",OFFSET('Smelter Reference List'!$F$4,$S481-4,0)))</f>
        <v/>
      </c>
      <c r="H481" s="295" t="str">
        <f ca="1">IF(ISERROR($S481),"",OFFSET('Smelter Reference List'!$G$4,$S481-4,0))</f>
        <v/>
      </c>
      <c r="I481" s="296" t="str">
        <f ca="1">IF(ISERROR($S481),"",OFFSET('Smelter Reference List'!$H$4,$S481-4,0))</f>
        <v/>
      </c>
      <c r="J481" s="296" t="str">
        <f ca="1">IF(ISERROR($S481),"",OFFSET('Smelter Reference List'!$I$4,$S481-4,0))</f>
        <v/>
      </c>
      <c r="K481" s="298"/>
      <c r="L481" s="298"/>
      <c r="M481" s="298"/>
      <c r="N481" s="298"/>
      <c r="O481" s="298"/>
      <c r="P481" s="298"/>
      <c r="Q481" s="299"/>
      <c r="R481" s="227"/>
      <c r="S481" s="228" t="e">
        <f>IF(C481="",NA(),MATCH($B481&amp;$C481,'Smelter Reference List'!$J:$J,0))</f>
        <v>#N/A</v>
      </c>
      <c r="T481" s="229"/>
      <c r="U481" s="229">
        <f t="shared" ca="1" si="14"/>
        <v>0</v>
      </c>
      <c r="V481" s="229"/>
      <c r="W481" s="229"/>
      <c r="Y481" s="223" t="str">
        <f t="shared" si="15"/>
        <v/>
      </c>
    </row>
    <row r="482" spans="1:25" s="223" customFormat="1" ht="20.25">
      <c r="A482" s="293"/>
      <c r="B482" s="294" t="str">
        <f>IF(LEN(A482)=0,"",INDEX('Smelter Reference List'!$A:$A,MATCH($A482,'Smelter Reference List'!$E:$E,0)))</f>
        <v/>
      </c>
      <c r="C482" s="301" t="str">
        <f>IF(LEN(A482)=0,"",INDEX('Smelter Reference List'!$C:$C,MATCH($A482,'Smelter Reference List'!$E:$E,0)))</f>
        <v/>
      </c>
      <c r="D482" s="294" t="str">
        <f ca="1">IF(ISERROR($S482),"",OFFSET('Smelter Reference List'!$C$4,$S482-4,0)&amp;"")</f>
        <v/>
      </c>
      <c r="E482" s="294" t="str">
        <f ca="1">IF(ISERROR($S482),"",OFFSET('Smelter Reference List'!$D$4,$S482-4,0)&amp;"")</f>
        <v/>
      </c>
      <c r="F482" s="294" t="str">
        <f ca="1">IF(ISERROR($S482),"",OFFSET('Smelter Reference List'!$E$4,$S482-4,0))</f>
        <v/>
      </c>
      <c r="G482" s="294" t="str">
        <f ca="1">IF(C482=$U$4,"Enter smelter details", IF(ISERROR($S482),"",OFFSET('Smelter Reference List'!$F$4,$S482-4,0)))</f>
        <v/>
      </c>
      <c r="H482" s="295" t="str">
        <f ca="1">IF(ISERROR($S482),"",OFFSET('Smelter Reference List'!$G$4,$S482-4,0))</f>
        <v/>
      </c>
      <c r="I482" s="296" t="str">
        <f ca="1">IF(ISERROR($S482),"",OFFSET('Smelter Reference List'!$H$4,$S482-4,0))</f>
        <v/>
      </c>
      <c r="J482" s="296" t="str">
        <f ca="1">IF(ISERROR($S482),"",OFFSET('Smelter Reference List'!$I$4,$S482-4,0))</f>
        <v/>
      </c>
      <c r="K482" s="298"/>
      <c r="L482" s="298"/>
      <c r="M482" s="298"/>
      <c r="N482" s="298"/>
      <c r="O482" s="298"/>
      <c r="P482" s="298"/>
      <c r="Q482" s="299"/>
      <c r="R482" s="227"/>
      <c r="S482" s="228" t="e">
        <f>IF(C482="",NA(),MATCH($B482&amp;$C482,'Smelter Reference List'!$J:$J,0))</f>
        <v>#N/A</v>
      </c>
      <c r="T482" s="229"/>
      <c r="U482" s="229">
        <f t="shared" ca="1" si="14"/>
        <v>0</v>
      </c>
      <c r="V482" s="229"/>
      <c r="W482" s="229"/>
      <c r="Y482" s="223" t="str">
        <f t="shared" si="15"/>
        <v/>
      </c>
    </row>
    <row r="483" spans="1:25" s="223" customFormat="1" ht="20.25">
      <c r="A483" s="293"/>
      <c r="B483" s="294" t="str">
        <f>IF(LEN(A483)=0,"",INDEX('Smelter Reference List'!$A:$A,MATCH($A483,'Smelter Reference List'!$E:$E,0)))</f>
        <v/>
      </c>
      <c r="C483" s="301" t="str">
        <f>IF(LEN(A483)=0,"",INDEX('Smelter Reference List'!$C:$C,MATCH($A483,'Smelter Reference List'!$E:$E,0)))</f>
        <v/>
      </c>
      <c r="D483" s="294" t="str">
        <f ca="1">IF(ISERROR($S483),"",OFFSET('Smelter Reference List'!$C$4,$S483-4,0)&amp;"")</f>
        <v/>
      </c>
      <c r="E483" s="294" t="str">
        <f ca="1">IF(ISERROR($S483),"",OFFSET('Smelter Reference List'!$D$4,$S483-4,0)&amp;"")</f>
        <v/>
      </c>
      <c r="F483" s="294" t="str">
        <f ca="1">IF(ISERROR($S483),"",OFFSET('Smelter Reference List'!$E$4,$S483-4,0))</f>
        <v/>
      </c>
      <c r="G483" s="294" t="str">
        <f ca="1">IF(C483=$U$4,"Enter smelter details", IF(ISERROR($S483),"",OFFSET('Smelter Reference List'!$F$4,$S483-4,0)))</f>
        <v/>
      </c>
      <c r="H483" s="295" t="str">
        <f ca="1">IF(ISERROR($S483),"",OFFSET('Smelter Reference List'!$G$4,$S483-4,0))</f>
        <v/>
      </c>
      <c r="I483" s="296" t="str">
        <f ca="1">IF(ISERROR($S483),"",OFFSET('Smelter Reference List'!$H$4,$S483-4,0))</f>
        <v/>
      </c>
      <c r="J483" s="296" t="str">
        <f ca="1">IF(ISERROR($S483),"",OFFSET('Smelter Reference List'!$I$4,$S483-4,0))</f>
        <v/>
      </c>
      <c r="K483" s="298"/>
      <c r="L483" s="298"/>
      <c r="M483" s="298"/>
      <c r="N483" s="298"/>
      <c r="O483" s="298"/>
      <c r="P483" s="298"/>
      <c r="Q483" s="299"/>
      <c r="R483" s="227"/>
      <c r="S483" s="228" t="e">
        <f>IF(C483="",NA(),MATCH($B483&amp;$C483,'Smelter Reference List'!$J:$J,0))</f>
        <v>#N/A</v>
      </c>
      <c r="T483" s="229"/>
      <c r="U483" s="229">
        <f t="shared" ca="1" si="14"/>
        <v>0</v>
      </c>
      <c r="V483" s="229"/>
      <c r="W483" s="229"/>
      <c r="Y483" s="223" t="str">
        <f t="shared" si="15"/>
        <v/>
      </c>
    </row>
    <row r="484" spans="1:25" s="223" customFormat="1" ht="20.25">
      <c r="A484" s="293"/>
      <c r="B484" s="294" t="str">
        <f>IF(LEN(A484)=0,"",INDEX('Smelter Reference List'!$A:$A,MATCH($A484,'Smelter Reference List'!$E:$E,0)))</f>
        <v/>
      </c>
      <c r="C484" s="301" t="str">
        <f>IF(LEN(A484)=0,"",INDEX('Smelter Reference List'!$C:$C,MATCH($A484,'Smelter Reference List'!$E:$E,0)))</f>
        <v/>
      </c>
      <c r="D484" s="294" t="str">
        <f ca="1">IF(ISERROR($S484),"",OFFSET('Smelter Reference List'!$C$4,$S484-4,0)&amp;"")</f>
        <v/>
      </c>
      <c r="E484" s="294" t="str">
        <f ca="1">IF(ISERROR($S484),"",OFFSET('Smelter Reference List'!$D$4,$S484-4,0)&amp;"")</f>
        <v/>
      </c>
      <c r="F484" s="294" t="str">
        <f ca="1">IF(ISERROR($S484),"",OFFSET('Smelter Reference List'!$E$4,$S484-4,0))</f>
        <v/>
      </c>
      <c r="G484" s="294" t="str">
        <f ca="1">IF(C484=$U$4,"Enter smelter details", IF(ISERROR($S484),"",OFFSET('Smelter Reference List'!$F$4,$S484-4,0)))</f>
        <v/>
      </c>
      <c r="H484" s="295" t="str">
        <f ca="1">IF(ISERROR($S484),"",OFFSET('Smelter Reference List'!$G$4,$S484-4,0))</f>
        <v/>
      </c>
      <c r="I484" s="296" t="str">
        <f ca="1">IF(ISERROR($S484),"",OFFSET('Smelter Reference List'!$H$4,$S484-4,0))</f>
        <v/>
      </c>
      <c r="J484" s="296" t="str">
        <f ca="1">IF(ISERROR($S484),"",OFFSET('Smelter Reference List'!$I$4,$S484-4,0))</f>
        <v/>
      </c>
      <c r="K484" s="298"/>
      <c r="L484" s="298"/>
      <c r="M484" s="298"/>
      <c r="N484" s="298"/>
      <c r="O484" s="298"/>
      <c r="P484" s="298"/>
      <c r="Q484" s="299"/>
      <c r="R484" s="227"/>
      <c r="S484" s="228" t="e">
        <f>IF(C484="",NA(),MATCH($B484&amp;$C484,'Smelter Reference List'!$J:$J,0))</f>
        <v>#N/A</v>
      </c>
      <c r="T484" s="229"/>
      <c r="U484" s="229">
        <f t="shared" ca="1" si="14"/>
        <v>0</v>
      </c>
      <c r="V484" s="229"/>
      <c r="W484" s="229"/>
      <c r="Y484" s="223" t="str">
        <f t="shared" si="15"/>
        <v/>
      </c>
    </row>
    <row r="485" spans="1:25" s="223" customFormat="1" ht="20.25">
      <c r="A485" s="293"/>
      <c r="B485" s="294" t="str">
        <f>IF(LEN(A485)=0,"",INDEX('Smelter Reference List'!$A:$A,MATCH($A485,'Smelter Reference List'!$E:$E,0)))</f>
        <v/>
      </c>
      <c r="C485" s="301" t="str">
        <f>IF(LEN(A485)=0,"",INDEX('Smelter Reference List'!$C:$C,MATCH($A485,'Smelter Reference List'!$E:$E,0)))</f>
        <v/>
      </c>
      <c r="D485" s="294" t="str">
        <f ca="1">IF(ISERROR($S485),"",OFFSET('Smelter Reference List'!$C$4,$S485-4,0)&amp;"")</f>
        <v/>
      </c>
      <c r="E485" s="294" t="str">
        <f ca="1">IF(ISERROR($S485),"",OFFSET('Smelter Reference List'!$D$4,$S485-4,0)&amp;"")</f>
        <v/>
      </c>
      <c r="F485" s="294" t="str">
        <f ca="1">IF(ISERROR($S485),"",OFFSET('Smelter Reference List'!$E$4,$S485-4,0))</f>
        <v/>
      </c>
      <c r="G485" s="294" t="str">
        <f ca="1">IF(C485=$U$4,"Enter smelter details", IF(ISERROR($S485),"",OFFSET('Smelter Reference List'!$F$4,$S485-4,0)))</f>
        <v/>
      </c>
      <c r="H485" s="295" t="str">
        <f ca="1">IF(ISERROR($S485),"",OFFSET('Smelter Reference List'!$G$4,$S485-4,0))</f>
        <v/>
      </c>
      <c r="I485" s="296" t="str">
        <f ca="1">IF(ISERROR($S485),"",OFFSET('Smelter Reference List'!$H$4,$S485-4,0))</f>
        <v/>
      </c>
      <c r="J485" s="296" t="str">
        <f ca="1">IF(ISERROR($S485),"",OFFSET('Smelter Reference List'!$I$4,$S485-4,0))</f>
        <v/>
      </c>
      <c r="K485" s="298"/>
      <c r="L485" s="298"/>
      <c r="M485" s="298"/>
      <c r="N485" s="298"/>
      <c r="O485" s="298"/>
      <c r="P485" s="298"/>
      <c r="Q485" s="299"/>
      <c r="R485" s="227"/>
      <c r="S485" s="228" t="e">
        <f>IF(C485="",NA(),MATCH($B485&amp;$C485,'Smelter Reference List'!$J:$J,0))</f>
        <v>#N/A</v>
      </c>
      <c r="T485" s="229"/>
      <c r="U485" s="229">
        <f t="shared" ca="1" si="14"/>
        <v>0</v>
      </c>
      <c r="V485" s="229"/>
      <c r="W485" s="229"/>
      <c r="Y485" s="223" t="str">
        <f t="shared" si="15"/>
        <v/>
      </c>
    </row>
    <row r="486" spans="1:25" s="223" customFormat="1" ht="20.25">
      <c r="A486" s="293"/>
      <c r="B486" s="294" t="str">
        <f>IF(LEN(A486)=0,"",INDEX('Smelter Reference List'!$A:$A,MATCH($A486,'Smelter Reference List'!$E:$E,0)))</f>
        <v/>
      </c>
      <c r="C486" s="301" t="str">
        <f>IF(LEN(A486)=0,"",INDEX('Smelter Reference List'!$C:$C,MATCH($A486,'Smelter Reference List'!$E:$E,0)))</f>
        <v/>
      </c>
      <c r="D486" s="294" t="str">
        <f ca="1">IF(ISERROR($S486),"",OFFSET('Smelter Reference List'!$C$4,$S486-4,0)&amp;"")</f>
        <v/>
      </c>
      <c r="E486" s="294" t="str">
        <f ca="1">IF(ISERROR($S486),"",OFFSET('Smelter Reference List'!$D$4,$S486-4,0)&amp;"")</f>
        <v/>
      </c>
      <c r="F486" s="294" t="str">
        <f ca="1">IF(ISERROR($S486),"",OFFSET('Smelter Reference List'!$E$4,$S486-4,0))</f>
        <v/>
      </c>
      <c r="G486" s="294" t="str">
        <f ca="1">IF(C486=$U$4,"Enter smelter details", IF(ISERROR($S486),"",OFFSET('Smelter Reference List'!$F$4,$S486-4,0)))</f>
        <v/>
      </c>
      <c r="H486" s="295" t="str">
        <f ca="1">IF(ISERROR($S486),"",OFFSET('Smelter Reference List'!$G$4,$S486-4,0))</f>
        <v/>
      </c>
      <c r="I486" s="296" t="str">
        <f ca="1">IF(ISERROR($S486),"",OFFSET('Smelter Reference List'!$H$4,$S486-4,0))</f>
        <v/>
      </c>
      <c r="J486" s="296" t="str">
        <f ca="1">IF(ISERROR($S486),"",OFFSET('Smelter Reference List'!$I$4,$S486-4,0))</f>
        <v/>
      </c>
      <c r="K486" s="298"/>
      <c r="L486" s="298"/>
      <c r="M486" s="298"/>
      <c r="N486" s="298"/>
      <c r="O486" s="298"/>
      <c r="P486" s="298"/>
      <c r="Q486" s="299"/>
      <c r="R486" s="227"/>
      <c r="S486" s="228" t="e">
        <f>IF(C486="",NA(),MATCH($B486&amp;$C486,'Smelter Reference List'!$J:$J,0))</f>
        <v>#N/A</v>
      </c>
      <c r="T486" s="229"/>
      <c r="U486" s="229">
        <f t="shared" ca="1" si="14"/>
        <v>0</v>
      </c>
      <c r="V486" s="229"/>
      <c r="W486" s="229"/>
      <c r="Y486" s="223" t="str">
        <f t="shared" si="15"/>
        <v/>
      </c>
    </row>
    <row r="487" spans="1:25" s="223" customFormat="1" ht="20.25">
      <c r="A487" s="293"/>
      <c r="B487" s="294" t="str">
        <f>IF(LEN(A487)=0,"",INDEX('Smelter Reference List'!$A:$A,MATCH($A487,'Smelter Reference List'!$E:$E,0)))</f>
        <v/>
      </c>
      <c r="C487" s="301" t="str">
        <f>IF(LEN(A487)=0,"",INDEX('Smelter Reference List'!$C:$C,MATCH($A487,'Smelter Reference List'!$E:$E,0)))</f>
        <v/>
      </c>
      <c r="D487" s="294" t="str">
        <f ca="1">IF(ISERROR($S487),"",OFFSET('Smelter Reference List'!$C$4,$S487-4,0)&amp;"")</f>
        <v/>
      </c>
      <c r="E487" s="294" t="str">
        <f ca="1">IF(ISERROR($S487),"",OFFSET('Smelter Reference List'!$D$4,$S487-4,0)&amp;"")</f>
        <v/>
      </c>
      <c r="F487" s="294" t="str">
        <f ca="1">IF(ISERROR($S487),"",OFFSET('Smelter Reference List'!$E$4,$S487-4,0))</f>
        <v/>
      </c>
      <c r="G487" s="294" t="str">
        <f ca="1">IF(C487=$U$4,"Enter smelter details", IF(ISERROR($S487),"",OFFSET('Smelter Reference List'!$F$4,$S487-4,0)))</f>
        <v/>
      </c>
      <c r="H487" s="295" t="str">
        <f ca="1">IF(ISERROR($S487),"",OFFSET('Smelter Reference List'!$G$4,$S487-4,0))</f>
        <v/>
      </c>
      <c r="I487" s="296" t="str">
        <f ca="1">IF(ISERROR($S487),"",OFFSET('Smelter Reference List'!$H$4,$S487-4,0))</f>
        <v/>
      </c>
      <c r="J487" s="296" t="str">
        <f ca="1">IF(ISERROR($S487),"",OFFSET('Smelter Reference List'!$I$4,$S487-4,0))</f>
        <v/>
      </c>
      <c r="K487" s="298"/>
      <c r="L487" s="298"/>
      <c r="M487" s="298"/>
      <c r="N487" s="298"/>
      <c r="O487" s="298"/>
      <c r="P487" s="298"/>
      <c r="Q487" s="299"/>
      <c r="R487" s="227"/>
      <c r="S487" s="228" t="e">
        <f>IF(C487="",NA(),MATCH($B487&amp;$C487,'Smelter Reference List'!$J:$J,0))</f>
        <v>#N/A</v>
      </c>
      <c r="T487" s="229"/>
      <c r="U487" s="229">
        <f t="shared" ca="1" si="14"/>
        <v>0</v>
      </c>
      <c r="V487" s="229"/>
      <c r="W487" s="229"/>
      <c r="Y487" s="223" t="str">
        <f t="shared" si="15"/>
        <v/>
      </c>
    </row>
    <row r="488" spans="1:25" s="223" customFormat="1" ht="20.25">
      <c r="A488" s="293"/>
      <c r="B488" s="294" t="str">
        <f>IF(LEN(A488)=0,"",INDEX('Smelter Reference List'!$A:$A,MATCH($A488,'Smelter Reference List'!$E:$E,0)))</f>
        <v/>
      </c>
      <c r="C488" s="301" t="str">
        <f>IF(LEN(A488)=0,"",INDEX('Smelter Reference List'!$C:$C,MATCH($A488,'Smelter Reference List'!$E:$E,0)))</f>
        <v/>
      </c>
      <c r="D488" s="294" t="str">
        <f ca="1">IF(ISERROR($S488),"",OFFSET('Smelter Reference List'!$C$4,$S488-4,0)&amp;"")</f>
        <v/>
      </c>
      <c r="E488" s="294" t="str">
        <f ca="1">IF(ISERROR($S488),"",OFFSET('Smelter Reference List'!$D$4,$S488-4,0)&amp;"")</f>
        <v/>
      </c>
      <c r="F488" s="294" t="str">
        <f ca="1">IF(ISERROR($S488),"",OFFSET('Smelter Reference List'!$E$4,$S488-4,0))</f>
        <v/>
      </c>
      <c r="G488" s="294" t="str">
        <f ca="1">IF(C488=$U$4,"Enter smelter details", IF(ISERROR($S488),"",OFFSET('Smelter Reference List'!$F$4,$S488-4,0)))</f>
        <v/>
      </c>
      <c r="H488" s="295" t="str">
        <f ca="1">IF(ISERROR($S488),"",OFFSET('Smelter Reference List'!$G$4,$S488-4,0))</f>
        <v/>
      </c>
      <c r="I488" s="296" t="str">
        <f ca="1">IF(ISERROR($S488),"",OFFSET('Smelter Reference List'!$H$4,$S488-4,0))</f>
        <v/>
      </c>
      <c r="J488" s="296" t="str">
        <f ca="1">IF(ISERROR($S488),"",OFFSET('Smelter Reference List'!$I$4,$S488-4,0))</f>
        <v/>
      </c>
      <c r="K488" s="298"/>
      <c r="L488" s="298"/>
      <c r="M488" s="298"/>
      <c r="N488" s="298"/>
      <c r="O488" s="298"/>
      <c r="P488" s="298"/>
      <c r="Q488" s="299"/>
      <c r="R488" s="227"/>
      <c r="S488" s="228" t="e">
        <f>IF(C488="",NA(),MATCH($B488&amp;$C488,'Smelter Reference List'!$J:$J,0))</f>
        <v>#N/A</v>
      </c>
      <c r="T488" s="229"/>
      <c r="U488" s="229">
        <f t="shared" ca="1" si="14"/>
        <v>0</v>
      </c>
      <c r="V488" s="229"/>
      <c r="W488" s="229"/>
      <c r="Y488" s="223" t="str">
        <f t="shared" si="15"/>
        <v/>
      </c>
    </row>
    <row r="489" spans="1:25" s="223" customFormat="1" ht="20.25">
      <c r="A489" s="293"/>
      <c r="B489" s="294" t="str">
        <f>IF(LEN(A489)=0,"",INDEX('Smelter Reference List'!$A:$A,MATCH($A489,'Smelter Reference List'!$E:$E,0)))</f>
        <v/>
      </c>
      <c r="C489" s="301" t="str">
        <f>IF(LEN(A489)=0,"",INDEX('Smelter Reference List'!$C:$C,MATCH($A489,'Smelter Reference List'!$E:$E,0)))</f>
        <v/>
      </c>
      <c r="D489" s="294" t="str">
        <f ca="1">IF(ISERROR($S489),"",OFFSET('Smelter Reference List'!$C$4,$S489-4,0)&amp;"")</f>
        <v/>
      </c>
      <c r="E489" s="294" t="str">
        <f ca="1">IF(ISERROR($S489),"",OFFSET('Smelter Reference List'!$D$4,$S489-4,0)&amp;"")</f>
        <v/>
      </c>
      <c r="F489" s="294" t="str">
        <f ca="1">IF(ISERROR($S489),"",OFFSET('Smelter Reference List'!$E$4,$S489-4,0))</f>
        <v/>
      </c>
      <c r="G489" s="294" t="str">
        <f ca="1">IF(C489=$U$4,"Enter smelter details", IF(ISERROR($S489),"",OFFSET('Smelter Reference List'!$F$4,$S489-4,0)))</f>
        <v/>
      </c>
      <c r="H489" s="295" t="str">
        <f ca="1">IF(ISERROR($S489),"",OFFSET('Smelter Reference List'!$G$4,$S489-4,0))</f>
        <v/>
      </c>
      <c r="I489" s="296" t="str">
        <f ca="1">IF(ISERROR($S489),"",OFFSET('Smelter Reference List'!$H$4,$S489-4,0))</f>
        <v/>
      </c>
      <c r="J489" s="296" t="str">
        <f ca="1">IF(ISERROR($S489),"",OFFSET('Smelter Reference List'!$I$4,$S489-4,0))</f>
        <v/>
      </c>
      <c r="K489" s="298"/>
      <c r="L489" s="298"/>
      <c r="M489" s="298"/>
      <c r="N489" s="298"/>
      <c r="O489" s="298"/>
      <c r="P489" s="298"/>
      <c r="Q489" s="299"/>
      <c r="R489" s="227"/>
      <c r="S489" s="228" t="e">
        <f>IF(C489="",NA(),MATCH($B489&amp;$C489,'Smelter Reference List'!$J:$J,0))</f>
        <v>#N/A</v>
      </c>
      <c r="T489" s="229"/>
      <c r="U489" s="229">
        <f t="shared" ca="1" si="14"/>
        <v>0</v>
      </c>
      <c r="V489" s="229"/>
      <c r="W489" s="229"/>
      <c r="Y489" s="223" t="str">
        <f t="shared" si="15"/>
        <v/>
      </c>
    </row>
    <row r="490" spans="1:25" s="223" customFormat="1" ht="20.25">
      <c r="A490" s="293"/>
      <c r="B490" s="294" t="str">
        <f>IF(LEN(A490)=0,"",INDEX('Smelter Reference List'!$A:$A,MATCH($A490,'Smelter Reference List'!$E:$E,0)))</f>
        <v/>
      </c>
      <c r="C490" s="301" t="str">
        <f>IF(LEN(A490)=0,"",INDEX('Smelter Reference List'!$C:$C,MATCH($A490,'Smelter Reference List'!$E:$E,0)))</f>
        <v/>
      </c>
      <c r="D490" s="294" t="str">
        <f ca="1">IF(ISERROR($S490),"",OFFSET('Smelter Reference List'!$C$4,$S490-4,0)&amp;"")</f>
        <v/>
      </c>
      <c r="E490" s="294" t="str">
        <f ca="1">IF(ISERROR($S490),"",OFFSET('Smelter Reference List'!$D$4,$S490-4,0)&amp;"")</f>
        <v/>
      </c>
      <c r="F490" s="294" t="str">
        <f ca="1">IF(ISERROR($S490),"",OFFSET('Smelter Reference List'!$E$4,$S490-4,0))</f>
        <v/>
      </c>
      <c r="G490" s="294" t="str">
        <f ca="1">IF(C490=$U$4,"Enter smelter details", IF(ISERROR($S490),"",OFFSET('Smelter Reference List'!$F$4,$S490-4,0)))</f>
        <v/>
      </c>
      <c r="H490" s="295" t="str">
        <f ca="1">IF(ISERROR($S490),"",OFFSET('Smelter Reference List'!$G$4,$S490-4,0))</f>
        <v/>
      </c>
      <c r="I490" s="296" t="str">
        <f ca="1">IF(ISERROR($S490),"",OFFSET('Smelter Reference List'!$H$4,$S490-4,0))</f>
        <v/>
      </c>
      <c r="J490" s="296" t="str">
        <f ca="1">IF(ISERROR($S490),"",OFFSET('Smelter Reference List'!$I$4,$S490-4,0))</f>
        <v/>
      </c>
      <c r="K490" s="298"/>
      <c r="L490" s="298"/>
      <c r="M490" s="298"/>
      <c r="N490" s="298"/>
      <c r="O490" s="298"/>
      <c r="P490" s="298"/>
      <c r="Q490" s="299"/>
      <c r="R490" s="227"/>
      <c r="S490" s="228" t="e">
        <f>IF(C490="",NA(),MATCH($B490&amp;$C490,'Smelter Reference List'!$J:$J,0))</f>
        <v>#N/A</v>
      </c>
      <c r="T490" s="229"/>
      <c r="U490" s="229">
        <f t="shared" ca="1" si="14"/>
        <v>0</v>
      </c>
      <c r="V490" s="229"/>
      <c r="W490" s="229"/>
      <c r="Y490" s="223" t="str">
        <f t="shared" si="15"/>
        <v/>
      </c>
    </row>
    <row r="491" spans="1:25" s="223" customFormat="1" ht="20.25">
      <c r="A491" s="293"/>
      <c r="B491" s="294" t="str">
        <f>IF(LEN(A491)=0,"",INDEX('Smelter Reference List'!$A:$A,MATCH($A491,'Smelter Reference List'!$E:$E,0)))</f>
        <v/>
      </c>
      <c r="C491" s="301" t="str">
        <f>IF(LEN(A491)=0,"",INDEX('Smelter Reference List'!$C:$C,MATCH($A491,'Smelter Reference List'!$E:$E,0)))</f>
        <v/>
      </c>
      <c r="D491" s="294" t="str">
        <f ca="1">IF(ISERROR($S491),"",OFFSET('Smelter Reference List'!$C$4,$S491-4,0)&amp;"")</f>
        <v/>
      </c>
      <c r="E491" s="294" t="str">
        <f ca="1">IF(ISERROR($S491),"",OFFSET('Smelter Reference List'!$D$4,$S491-4,0)&amp;"")</f>
        <v/>
      </c>
      <c r="F491" s="294" t="str">
        <f ca="1">IF(ISERROR($S491),"",OFFSET('Smelter Reference List'!$E$4,$S491-4,0))</f>
        <v/>
      </c>
      <c r="G491" s="294" t="str">
        <f ca="1">IF(C491=$U$4,"Enter smelter details", IF(ISERROR($S491),"",OFFSET('Smelter Reference List'!$F$4,$S491-4,0)))</f>
        <v/>
      </c>
      <c r="H491" s="295" t="str">
        <f ca="1">IF(ISERROR($S491),"",OFFSET('Smelter Reference List'!$G$4,$S491-4,0))</f>
        <v/>
      </c>
      <c r="I491" s="296" t="str">
        <f ca="1">IF(ISERROR($S491),"",OFFSET('Smelter Reference List'!$H$4,$S491-4,0))</f>
        <v/>
      </c>
      <c r="J491" s="296" t="str">
        <f ca="1">IF(ISERROR($S491),"",OFFSET('Smelter Reference List'!$I$4,$S491-4,0))</f>
        <v/>
      </c>
      <c r="K491" s="298"/>
      <c r="L491" s="298"/>
      <c r="M491" s="298"/>
      <c r="N491" s="298"/>
      <c r="O491" s="298"/>
      <c r="P491" s="298"/>
      <c r="Q491" s="299"/>
      <c r="R491" s="227"/>
      <c r="S491" s="228" t="e">
        <f>IF(C491="",NA(),MATCH($B491&amp;$C491,'Smelter Reference List'!$J:$J,0))</f>
        <v>#N/A</v>
      </c>
      <c r="T491" s="229"/>
      <c r="U491" s="229">
        <f t="shared" ca="1" si="14"/>
        <v>0</v>
      </c>
      <c r="V491" s="229"/>
      <c r="W491" s="229"/>
      <c r="Y491" s="223" t="str">
        <f t="shared" si="15"/>
        <v/>
      </c>
    </row>
    <row r="492" spans="1:25" s="223" customFormat="1" ht="20.25">
      <c r="A492" s="293"/>
      <c r="B492" s="294" t="str">
        <f>IF(LEN(A492)=0,"",INDEX('Smelter Reference List'!$A:$A,MATCH($A492,'Smelter Reference List'!$E:$E,0)))</f>
        <v/>
      </c>
      <c r="C492" s="301" t="str">
        <f>IF(LEN(A492)=0,"",INDEX('Smelter Reference List'!$C:$C,MATCH($A492,'Smelter Reference List'!$E:$E,0)))</f>
        <v/>
      </c>
      <c r="D492" s="294" t="str">
        <f ca="1">IF(ISERROR($S492),"",OFFSET('Smelter Reference List'!$C$4,$S492-4,0)&amp;"")</f>
        <v/>
      </c>
      <c r="E492" s="294" t="str">
        <f ca="1">IF(ISERROR($S492),"",OFFSET('Smelter Reference List'!$D$4,$S492-4,0)&amp;"")</f>
        <v/>
      </c>
      <c r="F492" s="294" t="str">
        <f ca="1">IF(ISERROR($S492),"",OFFSET('Smelter Reference List'!$E$4,$S492-4,0))</f>
        <v/>
      </c>
      <c r="G492" s="294" t="str">
        <f ca="1">IF(C492=$U$4,"Enter smelter details", IF(ISERROR($S492),"",OFFSET('Smelter Reference List'!$F$4,$S492-4,0)))</f>
        <v/>
      </c>
      <c r="H492" s="295" t="str">
        <f ca="1">IF(ISERROR($S492),"",OFFSET('Smelter Reference List'!$G$4,$S492-4,0))</f>
        <v/>
      </c>
      <c r="I492" s="296" t="str">
        <f ca="1">IF(ISERROR($S492),"",OFFSET('Smelter Reference List'!$H$4,$S492-4,0))</f>
        <v/>
      </c>
      <c r="J492" s="296" t="str">
        <f ca="1">IF(ISERROR($S492),"",OFFSET('Smelter Reference List'!$I$4,$S492-4,0))</f>
        <v/>
      </c>
      <c r="K492" s="298"/>
      <c r="L492" s="298"/>
      <c r="M492" s="298"/>
      <c r="N492" s="298"/>
      <c r="O492" s="298"/>
      <c r="P492" s="298"/>
      <c r="Q492" s="299"/>
      <c r="R492" s="227"/>
      <c r="S492" s="228" t="e">
        <f>IF(C492="",NA(),MATCH($B492&amp;$C492,'Smelter Reference List'!$J:$J,0))</f>
        <v>#N/A</v>
      </c>
      <c r="T492" s="229"/>
      <c r="U492" s="229">
        <f t="shared" ca="1" si="14"/>
        <v>0</v>
      </c>
      <c r="V492" s="229"/>
      <c r="W492" s="229"/>
      <c r="Y492" s="223" t="str">
        <f t="shared" si="15"/>
        <v/>
      </c>
    </row>
    <row r="493" spans="1:25" s="223" customFormat="1" ht="20.25">
      <c r="A493" s="293"/>
      <c r="B493" s="294" t="str">
        <f>IF(LEN(A493)=0,"",INDEX('Smelter Reference List'!$A:$A,MATCH($A493,'Smelter Reference List'!$E:$E,0)))</f>
        <v/>
      </c>
      <c r="C493" s="301" t="str">
        <f>IF(LEN(A493)=0,"",INDEX('Smelter Reference List'!$C:$C,MATCH($A493,'Smelter Reference List'!$E:$E,0)))</f>
        <v/>
      </c>
      <c r="D493" s="294" t="str">
        <f ca="1">IF(ISERROR($S493),"",OFFSET('Smelter Reference List'!$C$4,$S493-4,0)&amp;"")</f>
        <v/>
      </c>
      <c r="E493" s="294" t="str">
        <f ca="1">IF(ISERROR($S493),"",OFFSET('Smelter Reference List'!$D$4,$S493-4,0)&amp;"")</f>
        <v/>
      </c>
      <c r="F493" s="294" t="str">
        <f ca="1">IF(ISERROR($S493),"",OFFSET('Smelter Reference List'!$E$4,$S493-4,0))</f>
        <v/>
      </c>
      <c r="G493" s="294" t="str">
        <f ca="1">IF(C493=$U$4,"Enter smelter details", IF(ISERROR($S493),"",OFFSET('Smelter Reference List'!$F$4,$S493-4,0)))</f>
        <v/>
      </c>
      <c r="H493" s="295" t="str">
        <f ca="1">IF(ISERROR($S493),"",OFFSET('Smelter Reference List'!$G$4,$S493-4,0))</f>
        <v/>
      </c>
      <c r="I493" s="296" t="str">
        <f ca="1">IF(ISERROR($S493),"",OFFSET('Smelter Reference List'!$H$4,$S493-4,0))</f>
        <v/>
      </c>
      <c r="J493" s="296" t="str">
        <f ca="1">IF(ISERROR($S493),"",OFFSET('Smelter Reference List'!$I$4,$S493-4,0))</f>
        <v/>
      </c>
      <c r="K493" s="298"/>
      <c r="L493" s="298"/>
      <c r="M493" s="298"/>
      <c r="N493" s="298"/>
      <c r="O493" s="298"/>
      <c r="P493" s="298"/>
      <c r="Q493" s="299"/>
      <c r="R493" s="227"/>
      <c r="S493" s="228" t="e">
        <f>IF(C493="",NA(),MATCH($B493&amp;$C493,'Smelter Reference List'!$J:$J,0))</f>
        <v>#N/A</v>
      </c>
      <c r="T493" s="229"/>
      <c r="U493" s="229">
        <f t="shared" ca="1" si="14"/>
        <v>0</v>
      </c>
      <c r="V493" s="229"/>
      <c r="W493" s="229"/>
      <c r="Y493" s="223" t="str">
        <f t="shared" si="15"/>
        <v/>
      </c>
    </row>
    <row r="494" spans="1:25" s="223" customFormat="1" ht="20.25">
      <c r="A494" s="293"/>
      <c r="B494" s="294" t="str">
        <f>IF(LEN(A494)=0,"",INDEX('Smelter Reference List'!$A:$A,MATCH($A494,'Smelter Reference List'!$E:$E,0)))</f>
        <v/>
      </c>
      <c r="C494" s="301" t="str">
        <f>IF(LEN(A494)=0,"",INDEX('Smelter Reference List'!$C:$C,MATCH($A494,'Smelter Reference List'!$E:$E,0)))</f>
        <v/>
      </c>
      <c r="D494" s="294" t="str">
        <f ca="1">IF(ISERROR($S494),"",OFFSET('Smelter Reference List'!$C$4,$S494-4,0)&amp;"")</f>
        <v/>
      </c>
      <c r="E494" s="294" t="str">
        <f ca="1">IF(ISERROR($S494),"",OFFSET('Smelter Reference List'!$D$4,$S494-4,0)&amp;"")</f>
        <v/>
      </c>
      <c r="F494" s="294" t="str">
        <f ca="1">IF(ISERROR($S494),"",OFFSET('Smelter Reference List'!$E$4,$S494-4,0))</f>
        <v/>
      </c>
      <c r="G494" s="294" t="str">
        <f ca="1">IF(C494=$U$4,"Enter smelter details", IF(ISERROR($S494),"",OFFSET('Smelter Reference List'!$F$4,$S494-4,0)))</f>
        <v/>
      </c>
      <c r="H494" s="295" t="str">
        <f ca="1">IF(ISERROR($S494),"",OFFSET('Smelter Reference List'!$G$4,$S494-4,0))</f>
        <v/>
      </c>
      <c r="I494" s="296" t="str">
        <f ca="1">IF(ISERROR($S494),"",OFFSET('Smelter Reference List'!$H$4,$S494-4,0))</f>
        <v/>
      </c>
      <c r="J494" s="296" t="str">
        <f ca="1">IF(ISERROR($S494),"",OFFSET('Smelter Reference List'!$I$4,$S494-4,0))</f>
        <v/>
      </c>
      <c r="K494" s="298"/>
      <c r="L494" s="298"/>
      <c r="M494" s="298"/>
      <c r="N494" s="298"/>
      <c r="O494" s="298"/>
      <c r="P494" s="298"/>
      <c r="Q494" s="299"/>
      <c r="R494" s="227"/>
      <c r="S494" s="228" t="e">
        <f>IF(C494="",NA(),MATCH($B494&amp;$C494,'Smelter Reference List'!$J:$J,0))</f>
        <v>#N/A</v>
      </c>
      <c r="T494" s="229"/>
      <c r="U494" s="229">
        <f t="shared" ca="1" si="14"/>
        <v>0</v>
      </c>
      <c r="V494" s="229"/>
      <c r="W494" s="229"/>
      <c r="Y494" s="223" t="str">
        <f t="shared" si="15"/>
        <v/>
      </c>
    </row>
    <row r="495" spans="1:25" s="223" customFormat="1" ht="20.25">
      <c r="A495" s="293"/>
      <c r="B495" s="294" t="str">
        <f>IF(LEN(A495)=0,"",INDEX('Smelter Reference List'!$A:$A,MATCH($A495,'Smelter Reference List'!$E:$E,0)))</f>
        <v/>
      </c>
      <c r="C495" s="301" t="str">
        <f>IF(LEN(A495)=0,"",INDEX('Smelter Reference List'!$C:$C,MATCH($A495,'Smelter Reference List'!$E:$E,0)))</f>
        <v/>
      </c>
      <c r="D495" s="294" t="str">
        <f ca="1">IF(ISERROR($S495),"",OFFSET('Smelter Reference List'!$C$4,$S495-4,0)&amp;"")</f>
        <v/>
      </c>
      <c r="E495" s="294" t="str">
        <f ca="1">IF(ISERROR($S495),"",OFFSET('Smelter Reference List'!$D$4,$S495-4,0)&amp;"")</f>
        <v/>
      </c>
      <c r="F495" s="294" t="str">
        <f ca="1">IF(ISERROR($S495),"",OFFSET('Smelter Reference List'!$E$4,$S495-4,0))</f>
        <v/>
      </c>
      <c r="G495" s="294" t="str">
        <f ca="1">IF(C495=$U$4,"Enter smelter details", IF(ISERROR($S495),"",OFFSET('Smelter Reference List'!$F$4,$S495-4,0)))</f>
        <v/>
      </c>
      <c r="H495" s="295" t="str">
        <f ca="1">IF(ISERROR($S495),"",OFFSET('Smelter Reference List'!$G$4,$S495-4,0))</f>
        <v/>
      </c>
      <c r="I495" s="296" t="str">
        <f ca="1">IF(ISERROR($S495),"",OFFSET('Smelter Reference List'!$H$4,$S495-4,0))</f>
        <v/>
      </c>
      <c r="J495" s="296" t="str">
        <f ca="1">IF(ISERROR($S495),"",OFFSET('Smelter Reference List'!$I$4,$S495-4,0))</f>
        <v/>
      </c>
      <c r="K495" s="298"/>
      <c r="L495" s="298"/>
      <c r="M495" s="298"/>
      <c r="N495" s="298"/>
      <c r="O495" s="298"/>
      <c r="P495" s="298"/>
      <c r="Q495" s="299"/>
      <c r="R495" s="227"/>
      <c r="S495" s="228" t="e">
        <f>IF(C495="",NA(),MATCH($B495&amp;$C495,'Smelter Reference List'!$J:$J,0))</f>
        <v>#N/A</v>
      </c>
      <c r="T495" s="229"/>
      <c r="U495" s="229">
        <f t="shared" ca="1" si="14"/>
        <v>0</v>
      </c>
      <c r="V495" s="229"/>
      <c r="W495" s="229"/>
      <c r="Y495" s="223" t="str">
        <f t="shared" si="15"/>
        <v/>
      </c>
    </row>
    <row r="496" spans="1:25" s="223" customFormat="1" ht="20.25">
      <c r="A496" s="293"/>
      <c r="B496" s="294" t="str">
        <f>IF(LEN(A496)=0,"",INDEX('Smelter Reference List'!$A:$A,MATCH($A496,'Smelter Reference List'!$E:$E,0)))</f>
        <v/>
      </c>
      <c r="C496" s="301" t="str">
        <f>IF(LEN(A496)=0,"",INDEX('Smelter Reference List'!$C:$C,MATCH($A496,'Smelter Reference List'!$E:$E,0)))</f>
        <v/>
      </c>
      <c r="D496" s="294" t="str">
        <f ca="1">IF(ISERROR($S496),"",OFFSET('Smelter Reference List'!$C$4,$S496-4,0)&amp;"")</f>
        <v/>
      </c>
      <c r="E496" s="294" t="str">
        <f ca="1">IF(ISERROR($S496),"",OFFSET('Smelter Reference List'!$D$4,$S496-4,0)&amp;"")</f>
        <v/>
      </c>
      <c r="F496" s="294" t="str">
        <f ca="1">IF(ISERROR($S496),"",OFFSET('Smelter Reference List'!$E$4,$S496-4,0))</f>
        <v/>
      </c>
      <c r="G496" s="294" t="str">
        <f ca="1">IF(C496=$U$4,"Enter smelter details", IF(ISERROR($S496),"",OFFSET('Smelter Reference List'!$F$4,$S496-4,0)))</f>
        <v/>
      </c>
      <c r="H496" s="295" t="str">
        <f ca="1">IF(ISERROR($S496),"",OFFSET('Smelter Reference List'!$G$4,$S496-4,0))</f>
        <v/>
      </c>
      <c r="I496" s="296" t="str">
        <f ca="1">IF(ISERROR($S496),"",OFFSET('Smelter Reference List'!$H$4,$S496-4,0))</f>
        <v/>
      </c>
      <c r="J496" s="296" t="str">
        <f ca="1">IF(ISERROR($S496),"",OFFSET('Smelter Reference List'!$I$4,$S496-4,0))</f>
        <v/>
      </c>
      <c r="K496" s="298"/>
      <c r="L496" s="298"/>
      <c r="M496" s="298"/>
      <c r="N496" s="298"/>
      <c r="O496" s="298"/>
      <c r="P496" s="298"/>
      <c r="Q496" s="299"/>
      <c r="R496" s="227"/>
      <c r="S496" s="228" t="e">
        <f>IF(C496="",NA(),MATCH($B496&amp;$C496,'Smelter Reference List'!$J:$J,0))</f>
        <v>#N/A</v>
      </c>
      <c r="T496" s="229"/>
      <c r="U496" s="229">
        <f t="shared" ca="1" si="14"/>
        <v>0</v>
      </c>
      <c r="V496" s="229"/>
      <c r="W496" s="229"/>
      <c r="Y496" s="223" t="str">
        <f t="shared" si="15"/>
        <v/>
      </c>
    </row>
    <row r="497" spans="1:25" s="223" customFormat="1" ht="20.25">
      <c r="A497" s="293"/>
      <c r="B497" s="294" t="str">
        <f>IF(LEN(A497)=0,"",INDEX('Smelter Reference List'!$A:$A,MATCH($A497,'Smelter Reference List'!$E:$E,0)))</f>
        <v/>
      </c>
      <c r="C497" s="301" t="str">
        <f>IF(LEN(A497)=0,"",INDEX('Smelter Reference List'!$C:$C,MATCH($A497,'Smelter Reference List'!$E:$E,0)))</f>
        <v/>
      </c>
      <c r="D497" s="294" t="str">
        <f ca="1">IF(ISERROR($S497),"",OFFSET('Smelter Reference List'!$C$4,$S497-4,0)&amp;"")</f>
        <v/>
      </c>
      <c r="E497" s="294" t="str">
        <f ca="1">IF(ISERROR($S497),"",OFFSET('Smelter Reference List'!$D$4,$S497-4,0)&amp;"")</f>
        <v/>
      </c>
      <c r="F497" s="294" t="str">
        <f ca="1">IF(ISERROR($S497),"",OFFSET('Smelter Reference List'!$E$4,$S497-4,0))</f>
        <v/>
      </c>
      <c r="G497" s="294" t="str">
        <f ca="1">IF(C497=$U$4,"Enter smelter details", IF(ISERROR($S497),"",OFFSET('Smelter Reference List'!$F$4,$S497-4,0)))</f>
        <v/>
      </c>
      <c r="H497" s="295" t="str">
        <f ca="1">IF(ISERROR($S497),"",OFFSET('Smelter Reference List'!$G$4,$S497-4,0))</f>
        <v/>
      </c>
      <c r="I497" s="296" t="str">
        <f ca="1">IF(ISERROR($S497),"",OFFSET('Smelter Reference List'!$H$4,$S497-4,0))</f>
        <v/>
      </c>
      <c r="J497" s="296" t="str">
        <f ca="1">IF(ISERROR($S497),"",OFFSET('Smelter Reference List'!$I$4,$S497-4,0))</f>
        <v/>
      </c>
      <c r="K497" s="298"/>
      <c r="L497" s="298"/>
      <c r="M497" s="298"/>
      <c r="N497" s="298"/>
      <c r="O497" s="298"/>
      <c r="P497" s="298"/>
      <c r="Q497" s="299"/>
      <c r="R497" s="227"/>
      <c r="S497" s="228" t="e">
        <f>IF(C497="",NA(),MATCH($B497&amp;$C497,'Smelter Reference List'!$J:$J,0))</f>
        <v>#N/A</v>
      </c>
      <c r="T497" s="229"/>
      <c r="U497" s="229">
        <f t="shared" ca="1" si="14"/>
        <v>0</v>
      </c>
      <c r="V497" s="229"/>
      <c r="W497" s="229"/>
      <c r="Y497" s="223" t="str">
        <f t="shared" si="15"/>
        <v/>
      </c>
    </row>
    <row r="498" spans="1:25" s="223" customFormat="1" ht="20.25">
      <c r="A498" s="293"/>
      <c r="B498" s="294" t="str">
        <f>IF(LEN(A498)=0,"",INDEX('Smelter Reference List'!$A:$A,MATCH($A498,'Smelter Reference List'!$E:$E,0)))</f>
        <v/>
      </c>
      <c r="C498" s="301" t="str">
        <f>IF(LEN(A498)=0,"",INDEX('Smelter Reference List'!$C:$C,MATCH($A498,'Smelter Reference List'!$E:$E,0)))</f>
        <v/>
      </c>
      <c r="D498" s="294" t="str">
        <f ca="1">IF(ISERROR($S498),"",OFFSET('Smelter Reference List'!$C$4,$S498-4,0)&amp;"")</f>
        <v/>
      </c>
      <c r="E498" s="294" t="str">
        <f ca="1">IF(ISERROR($S498),"",OFFSET('Smelter Reference List'!$D$4,$S498-4,0)&amp;"")</f>
        <v/>
      </c>
      <c r="F498" s="294" t="str">
        <f ca="1">IF(ISERROR($S498),"",OFFSET('Smelter Reference List'!$E$4,$S498-4,0))</f>
        <v/>
      </c>
      <c r="G498" s="294" t="str">
        <f ca="1">IF(C498=$U$4,"Enter smelter details", IF(ISERROR($S498),"",OFFSET('Smelter Reference List'!$F$4,$S498-4,0)))</f>
        <v/>
      </c>
      <c r="H498" s="295" t="str">
        <f ca="1">IF(ISERROR($S498),"",OFFSET('Smelter Reference List'!$G$4,$S498-4,0))</f>
        <v/>
      </c>
      <c r="I498" s="296" t="str">
        <f ca="1">IF(ISERROR($S498),"",OFFSET('Smelter Reference List'!$H$4,$S498-4,0))</f>
        <v/>
      </c>
      <c r="J498" s="296" t="str">
        <f ca="1">IF(ISERROR($S498),"",OFFSET('Smelter Reference List'!$I$4,$S498-4,0))</f>
        <v/>
      </c>
      <c r="K498" s="298"/>
      <c r="L498" s="298"/>
      <c r="M498" s="298"/>
      <c r="N498" s="298"/>
      <c r="O498" s="298"/>
      <c r="P498" s="298"/>
      <c r="Q498" s="299"/>
      <c r="R498" s="227"/>
      <c r="S498" s="228" t="e">
        <f>IF(C498="",NA(),MATCH($B498&amp;$C498,'Smelter Reference List'!$J:$J,0))</f>
        <v>#N/A</v>
      </c>
      <c r="T498" s="229"/>
      <c r="U498" s="229">
        <f t="shared" ca="1" si="14"/>
        <v>0</v>
      </c>
      <c r="V498" s="229"/>
      <c r="W498" s="229"/>
      <c r="Y498" s="223" t="str">
        <f t="shared" si="15"/>
        <v/>
      </c>
    </row>
    <row r="499" spans="1:25" s="223" customFormat="1" ht="20.25">
      <c r="A499" s="293"/>
      <c r="B499" s="294" t="str">
        <f>IF(LEN(A499)=0,"",INDEX('Smelter Reference List'!$A:$A,MATCH($A499,'Smelter Reference List'!$E:$E,0)))</f>
        <v/>
      </c>
      <c r="C499" s="301" t="str">
        <f>IF(LEN(A499)=0,"",INDEX('Smelter Reference List'!$C:$C,MATCH($A499,'Smelter Reference List'!$E:$E,0)))</f>
        <v/>
      </c>
      <c r="D499" s="294" t="str">
        <f ca="1">IF(ISERROR($S499),"",OFFSET('Smelter Reference List'!$C$4,$S499-4,0)&amp;"")</f>
        <v/>
      </c>
      <c r="E499" s="294" t="str">
        <f ca="1">IF(ISERROR($S499),"",OFFSET('Smelter Reference List'!$D$4,$S499-4,0)&amp;"")</f>
        <v/>
      </c>
      <c r="F499" s="294" t="str">
        <f ca="1">IF(ISERROR($S499),"",OFFSET('Smelter Reference List'!$E$4,$S499-4,0))</f>
        <v/>
      </c>
      <c r="G499" s="294" t="str">
        <f ca="1">IF(C499=$U$4,"Enter smelter details", IF(ISERROR($S499),"",OFFSET('Smelter Reference List'!$F$4,$S499-4,0)))</f>
        <v/>
      </c>
      <c r="H499" s="295" t="str">
        <f ca="1">IF(ISERROR($S499),"",OFFSET('Smelter Reference List'!$G$4,$S499-4,0))</f>
        <v/>
      </c>
      <c r="I499" s="296" t="str">
        <f ca="1">IF(ISERROR($S499),"",OFFSET('Smelter Reference List'!$H$4,$S499-4,0))</f>
        <v/>
      </c>
      <c r="J499" s="296" t="str">
        <f ca="1">IF(ISERROR($S499),"",OFFSET('Smelter Reference List'!$I$4,$S499-4,0))</f>
        <v/>
      </c>
      <c r="K499" s="298"/>
      <c r="L499" s="298"/>
      <c r="M499" s="298"/>
      <c r="N499" s="298"/>
      <c r="O499" s="298"/>
      <c r="P499" s="298"/>
      <c r="Q499" s="299"/>
      <c r="R499" s="227"/>
      <c r="S499" s="228" t="e">
        <f>IF(C499="",NA(),MATCH($B499&amp;$C499,'Smelter Reference List'!$J:$J,0))</f>
        <v>#N/A</v>
      </c>
      <c r="T499" s="229"/>
      <c r="U499" s="229">
        <f t="shared" ca="1" si="14"/>
        <v>0</v>
      </c>
      <c r="V499" s="229"/>
      <c r="W499" s="229"/>
      <c r="Y499" s="223" t="str">
        <f t="shared" si="15"/>
        <v/>
      </c>
    </row>
    <row r="500" spans="1:25" s="223" customFormat="1" ht="20.25">
      <c r="A500" s="293"/>
      <c r="B500" s="294" t="str">
        <f>IF(LEN(A500)=0,"",INDEX('Smelter Reference List'!$A:$A,MATCH($A500,'Smelter Reference List'!$E:$E,0)))</f>
        <v/>
      </c>
      <c r="C500" s="301" t="str">
        <f>IF(LEN(A500)=0,"",INDEX('Smelter Reference List'!$C:$C,MATCH($A500,'Smelter Reference List'!$E:$E,0)))</f>
        <v/>
      </c>
      <c r="D500" s="294" t="str">
        <f ca="1">IF(ISERROR($S500),"",OFFSET('Smelter Reference List'!$C$4,$S500-4,0)&amp;"")</f>
        <v/>
      </c>
      <c r="E500" s="294" t="str">
        <f ca="1">IF(ISERROR($S500),"",OFFSET('Smelter Reference List'!$D$4,$S500-4,0)&amp;"")</f>
        <v/>
      </c>
      <c r="F500" s="294" t="str">
        <f ca="1">IF(ISERROR($S500),"",OFFSET('Smelter Reference List'!$E$4,$S500-4,0))</f>
        <v/>
      </c>
      <c r="G500" s="294" t="str">
        <f ca="1">IF(C500=$U$4,"Enter smelter details", IF(ISERROR($S500),"",OFFSET('Smelter Reference List'!$F$4,$S500-4,0)))</f>
        <v/>
      </c>
      <c r="H500" s="295" t="str">
        <f ca="1">IF(ISERROR($S500),"",OFFSET('Smelter Reference List'!$G$4,$S500-4,0))</f>
        <v/>
      </c>
      <c r="I500" s="296" t="str">
        <f ca="1">IF(ISERROR($S500),"",OFFSET('Smelter Reference List'!$H$4,$S500-4,0))</f>
        <v/>
      </c>
      <c r="J500" s="296" t="str">
        <f ca="1">IF(ISERROR($S500),"",OFFSET('Smelter Reference List'!$I$4,$S500-4,0))</f>
        <v/>
      </c>
      <c r="K500" s="298"/>
      <c r="L500" s="298"/>
      <c r="M500" s="298"/>
      <c r="N500" s="298"/>
      <c r="O500" s="298"/>
      <c r="P500" s="298"/>
      <c r="Q500" s="299"/>
      <c r="R500" s="227"/>
      <c r="S500" s="228" t="e">
        <f>IF(C500="",NA(),MATCH($B500&amp;$C500,'Smelter Reference List'!$J:$J,0))</f>
        <v>#N/A</v>
      </c>
      <c r="T500" s="229"/>
      <c r="U500" s="229">
        <f t="shared" ca="1" si="14"/>
        <v>0</v>
      </c>
      <c r="V500" s="229"/>
      <c r="W500" s="229"/>
      <c r="Y500" s="223" t="str">
        <f t="shared" si="15"/>
        <v/>
      </c>
    </row>
    <row r="501" spans="1:25" s="223" customFormat="1" ht="20.25">
      <c r="A501" s="293"/>
      <c r="B501" s="294" t="str">
        <f>IF(LEN(A501)=0,"",INDEX('Smelter Reference List'!$A:$A,MATCH($A501,'Smelter Reference List'!$E:$E,0)))</f>
        <v/>
      </c>
      <c r="C501" s="301" t="str">
        <f>IF(LEN(A501)=0,"",INDEX('Smelter Reference List'!$C:$C,MATCH($A501,'Smelter Reference List'!$E:$E,0)))</f>
        <v/>
      </c>
      <c r="D501" s="294" t="str">
        <f ca="1">IF(ISERROR($S501),"",OFFSET('Smelter Reference List'!$C$4,$S501-4,0)&amp;"")</f>
        <v/>
      </c>
      <c r="E501" s="294" t="str">
        <f ca="1">IF(ISERROR($S501),"",OFFSET('Smelter Reference List'!$D$4,$S501-4,0)&amp;"")</f>
        <v/>
      </c>
      <c r="F501" s="294" t="str">
        <f ca="1">IF(ISERROR($S501),"",OFFSET('Smelter Reference List'!$E$4,$S501-4,0))</f>
        <v/>
      </c>
      <c r="G501" s="294" t="str">
        <f ca="1">IF(C501=$U$4,"Enter smelter details", IF(ISERROR($S501),"",OFFSET('Smelter Reference List'!$F$4,$S501-4,0)))</f>
        <v/>
      </c>
      <c r="H501" s="295" t="str">
        <f ca="1">IF(ISERROR($S501),"",OFFSET('Smelter Reference List'!$G$4,$S501-4,0))</f>
        <v/>
      </c>
      <c r="I501" s="296" t="str">
        <f ca="1">IF(ISERROR($S501),"",OFFSET('Smelter Reference List'!$H$4,$S501-4,0))</f>
        <v/>
      </c>
      <c r="J501" s="296" t="str">
        <f ca="1">IF(ISERROR($S501),"",OFFSET('Smelter Reference List'!$I$4,$S501-4,0))</f>
        <v/>
      </c>
      <c r="K501" s="298"/>
      <c r="L501" s="298"/>
      <c r="M501" s="298"/>
      <c r="N501" s="298"/>
      <c r="O501" s="298"/>
      <c r="P501" s="298"/>
      <c r="Q501" s="299"/>
      <c r="R501" s="227"/>
      <c r="S501" s="228" t="e">
        <f>IF(C501="",NA(),MATCH($B501&amp;$C501,'Smelter Reference List'!$J:$J,0))</f>
        <v>#N/A</v>
      </c>
      <c r="T501" s="229"/>
      <c r="U501" s="229">
        <f t="shared" ca="1" si="14"/>
        <v>0</v>
      </c>
      <c r="V501" s="229"/>
      <c r="W501" s="229"/>
      <c r="Y501" s="223" t="str">
        <f t="shared" si="15"/>
        <v/>
      </c>
    </row>
    <row r="502" spans="1:25" s="223" customFormat="1" ht="20.25">
      <c r="A502" s="293"/>
      <c r="B502" s="294" t="str">
        <f>IF(LEN(A502)=0,"",INDEX('Smelter Reference List'!$A:$A,MATCH($A502,'Smelter Reference List'!$E:$E,0)))</f>
        <v/>
      </c>
      <c r="C502" s="301" t="str">
        <f>IF(LEN(A502)=0,"",INDEX('Smelter Reference List'!$C:$C,MATCH($A502,'Smelter Reference List'!$E:$E,0)))</f>
        <v/>
      </c>
      <c r="D502" s="294" t="str">
        <f ca="1">IF(ISERROR($S502),"",OFFSET('Smelter Reference List'!$C$4,$S502-4,0)&amp;"")</f>
        <v/>
      </c>
      <c r="E502" s="294" t="str">
        <f ca="1">IF(ISERROR($S502),"",OFFSET('Smelter Reference List'!$D$4,$S502-4,0)&amp;"")</f>
        <v/>
      </c>
      <c r="F502" s="294" t="str">
        <f ca="1">IF(ISERROR($S502),"",OFFSET('Smelter Reference List'!$E$4,$S502-4,0))</f>
        <v/>
      </c>
      <c r="G502" s="294" t="str">
        <f ca="1">IF(C502=$U$4,"Enter smelter details", IF(ISERROR($S502),"",OFFSET('Smelter Reference List'!$F$4,$S502-4,0)))</f>
        <v/>
      </c>
      <c r="H502" s="295" t="str">
        <f ca="1">IF(ISERROR($S502),"",OFFSET('Smelter Reference List'!$G$4,$S502-4,0))</f>
        <v/>
      </c>
      <c r="I502" s="296" t="str">
        <f ca="1">IF(ISERROR($S502),"",OFFSET('Smelter Reference List'!$H$4,$S502-4,0))</f>
        <v/>
      </c>
      <c r="J502" s="296" t="str">
        <f ca="1">IF(ISERROR($S502),"",OFFSET('Smelter Reference List'!$I$4,$S502-4,0))</f>
        <v/>
      </c>
      <c r="K502" s="298"/>
      <c r="L502" s="298"/>
      <c r="M502" s="298"/>
      <c r="N502" s="298"/>
      <c r="O502" s="298"/>
      <c r="P502" s="298"/>
      <c r="Q502" s="299"/>
      <c r="R502" s="227"/>
      <c r="S502" s="228" t="e">
        <f>IF(C502="",NA(),MATCH($B502&amp;$C502,'Smelter Reference List'!$J:$J,0))</f>
        <v>#N/A</v>
      </c>
      <c r="T502" s="229"/>
      <c r="U502" s="229">
        <f t="shared" ca="1" si="14"/>
        <v>0</v>
      </c>
      <c r="V502" s="229"/>
      <c r="W502" s="229"/>
      <c r="Y502" s="223" t="str">
        <f t="shared" si="15"/>
        <v/>
      </c>
    </row>
    <row r="503" spans="1:25" s="223" customFormat="1" ht="20.25">
      <c r="A503" s="293"/>
      <c r="B503" s="294" t="str">
        <f>IF(LEN(A503)=0,"",INDEX('Smelter Reference List'!$A:$A,MATCH($A503,'Smelter Reference List'!$E:$E,0)))</f>
        <v/>
      </c>
      <c r="C503" s="301" t="str">
        <f>IF(LEN(A503)=0,"",INDEX('Smelter Reference List'!$C:$C,MATCH($A503,'Smelter Reference List'!$E:$E,0)))</f>
        <v/>
      </c>
      <c r="D503" s="294" t="str">
        <f ca="1">IF(ISERROR($S503),"",OFFSET('Smelter Reference List'!$C$4,$S503-4,0)&amp;"")</f>
        <v/>
      </c>
      <c r="E503" s="294" t="str">
        <f ca="1">IF(ISERROR($S503),"",OFFSET('Smelter Reference List'!$D$4,$S503-4,0)&amp;"")</f>
        <v/>
      </c>
      <c r="F503" s="294" t="str">
        <f ca="1">IF(ISERROR($S503),"",OFFSET('Smelter Reference List'!$E$4,$S503-4,0))</f>
        <v/>
      </c>
      <c r="G503" s="294" t="str">
        <f ca="1">IF(C503=$U$4,"Enter smelter details", IF(ISERROR($S503),"",OFFSET('Smelter Reference List'!$F$4,$S503-4,0)))</f>
        <v/>
      </c>
      <c r="H503" s="295" t="str">
        <f ca="1">IF(ISERROR($S503),"",OFFSET('Smelter Reference List'!$G$4,$S503-4,0))</f>
        <v/>
      </c>
      <c r="I503" s="296" t="str">
        <f ca="1">IF(ISERROR($S503),"",OFFSET('Smelter Reference List'!$H$4,$S503-4,0))</f>
        <v/>
      </c>
      <c r="J503" s="296" t="str">
        <f ca="1">IF(ISERROR($S503),"",OFFSET('Smelter Reference List'!$I$4,$S503-4,0))</f>
        <v/>
      </c>
      <c r="K503" s="298"/>
      <c r="L503" s="298"/>
      <c r="M503" s="298"/>
      <c r="N503" s="298"/>
      <c r="O503" s="298"/>
      <c r="P503" s="298"/>
      <c r="Q503" s="299"/>
      <c r="R503" s="227"/>
      <c r="S503" s="228" t="e">
        <f>IF(C503="",NA(),MATCH($B503&amp;$C503,'Smelter Reference List'!$J:$J,0))</f>
        <v>#N/A</v>
      </c>
      <c r="T503" s="229"/>
      <c r="U503" s="229">
        <f t="shared" ca="1" si="14"/>
        <v>0</v>
      </c>
      <c r="V503" s="229"/>
      <c r="W503" s="229"/>
      <c r="Y503" s="223" t="str">
        <f t="shared" si="15"/>
        <v/>
      </c>
    </row>
    <row r="504" spans="1:25" s="223" customFormat="1" ht="20.25">
      <c r="A504" s="293"/>
      <c r="B504" s="294" t="str">
        <f>IF(LEN(A504)=0,"",INDEX('Smelter Reference List'!$A:$A,MATCH($A504,'Smelter Reference List'!$E:$E,0)))</f>
        <v/>
      </c>
      <c r="C504" s="301" t="str">
        <f>IF(LEN(A504)=0,"",INDEX('Smelter Reference List'!$C:$C,MATCH($A504,'Smelter Reference List'!$E:$E,0)))</f>
        <v/>
      </c>
      <c r="D504" s="294" t="str">
        <f ca="1">IF(ISERROR($S504),"",OFFSET('Smelter Reference List'!$C$4,$S504-4,0)&amp;"")</f>
        <v/>
      </c>
      <c r="E504" s="294" t="str">
        <f ca="1">IF(ISERROR($S504),"",OFFSET('Smelter Reference List'!$D$4,$S504-4,0)&amp;"")</f>
        <v/>
      </c>
      <c r="F504" s="294" t="str">
        <f ca="1">IF(ISERROR($S504),"",OFFSET('Smelter Reference List'!$E$4,$S504-4,0))</f>
        <v/>
      </c>
      <c r="G504" s="294" t="str">
        <f ca="1">IF(C504=$U$4,"Enter smelter details", IF(ISERROR($S504),"",OFFSET('Smelter Reference List'!$F$4,$S504-4,0)))</f>
        <v/>
      </c>
      <c r="H504" s="295" t="str">
        <f ca="1">IF(ISERROR($S504),"",OFFSET('Smelter Reference List'!$G$4,$S504-4,0))</f>
        <v/>
      </c>
      <c r="I504" s="296" t="str">
        <f ca="1">IF(ISERROR($S504),"",OFFSET('Smelter Reference List'!$H$4,$S504-4,0))</f>
        <v/>
      </c>
      <c r="J504" s="296" t="str">
        <f ca="1">IF(ISERROR($S504),"",OFFSET('Smelter Reference List'!$I$4,$S504-4,0))</f>
        <v/>
      </c>
      <c r="K504" s="298"/>
      <c r="L504" s="298"/>
      <c r="M504" s="298"/>
      <c r="N504" s="298"/>
      <c r="O504" s="298"/>
      <c r="P504" s="298"/>
      <c r="Q504" s="299"/>
      <c r="R504" s="227"/>
      <c r="S504" s="228" t="e">
        <f>IF(C504="",NA(),MATCH($B504&amp;$C504,'Smelter Reference List'!$J:$J,0))</f>
        <v>#N/A</v>
      </c>
      <c r="T504" s="229"/>
      <c r="U504" s="229">
        <f t="shared" ca="1" si="14"/>
        <v>0</v>
      </c>
      <c r="V504" s="229"/>
      <c r="W504" s="229"/>
      <c r="Y504" s="223" t="str">
        <f t="shared" si="15"/>
        <v/>
      </c>
    </row>
    <row r="505" spans="1:25" s="223" customFormat="1" ht="20.25">
      <c r="A505" s="293"/>
      <c r="B505" s="294" t="str">
        <f>IF(LEN(A505)=0,"",INDEX('Smelter Reference List'!$A:$A,MATCH($A505,'Smelter Reference List'!$E:$E,0)))</f>
        <v/>
      </c>
      <c r="C505" s="301" t="str">
        <f>IF(LEN(A505)=0,"",INDEX('Smelter Reference List'!$C:$C,MATCH($A505,'Smelter Reference List'!$E:$E,0)))</f>
        <v/>
      </c>
      <c r="D505" s="294" t="str">
        <f ca="1">IF(ISERROR($S505),"",OFFSET('Smelter Reference List'!$C$4,$S505-4,0)&amp;"")</f>
        <v/>
      </c>
      <c r="E505" s="294" t="str">
        <f ca="1">IF(ISERROR($S505),"",OFFSET('Smelter Reference List'!$D$4,$S505-4,0)&amp;"")</f>
        <v/>
      </c>
      <c r="F505" s="294" t="str">
        <f ca="1">IF(ISERROR($S505),"",OFFSET('Smelter Reference List'!$E$4,$S505-4,0))</f>
        <v/>
      </c>
      <c r="G505" s="294" t="str">
        <f ca="1">IF(C505=$U$4,"Enter smelter details", IF(ISERROR($S505),"",OFFSET('Smelter Reference List'!$F$4,$S505-4,0)))</f>
        <v/>
      </c>
      <c r="H505" s="295" t="str">
        <f ca="1">IF(ISERROR($S505),"",OFFSET('Smelter Reference List'!$G$4,$S505-4,0))</f>
        <v/>
      </c>
      <c r="I505" s="296" t="str">
        <f ca="1">IF(ISERROR($S505),"",OFFSET('Smelter Reference List'!$H$4,$S505-4,0))</f>
        <v/>
      </c>
      <c r="J505" s="296" t="str">
        <f ca="1">IF(ISERROR($S505),"",OFFSET('Smelter Reference List'!$I$4,$S505-4,0))</f>
        <v/>
      </c>
      <c r="K505" s="298"/>
      <c r="L505" s="298"/>
      <c r="M505" s="298"/>
      <c r="N505" s="298"/>
      <c r="O505" s="298"/>
      <c r="P505" s="298"/>
      <c r="Q505" s="299"/>
      <c r="R505" s="227"/>
      <c r="S505" s="228" t="e">
        <f>IF(C505="",NA(),MATCH($B505&amp;$C505,'Smelter Reference List'!$J:$J,0))</f>
        <v>#N/A</v>
      </c>
      <c r="T505" s="229"/>
      <c r="U505" s="229">
        <f t="shared" ca="1" si="14"/>
        <v>0</v>
      </c>
      <c r="V505" s="229"/>
      <c r="W505" s="229"/>
      <c r="Y505" s="223" t="str">
        <f t="shared" si="15"/>
        <v/>
      </c>
    </row>
    <row r="506" spans="1:25" s="223" customFormat="1" ht="20.25">
      <c r="A506" s="293"/>
      <c r="B506" s="294" t="str">
        <f>IF(LEN(A506)=0,"",INDEX('Smelter Reference List'!$A:$A,MATCH($A506,'Smelter Reference List'!$E:$E,0)))</f>
        <v/>
      </c>
      <c r="C506" s="301" t="str">
        <f>IF(LEN(A506)=0,"",INDEX('Smelter Reference List'!$C:$C,MATCH($A506,'Smelter Reference List'!$E:$E,0)))</f>
        <v/>
      </c>
      <c r="D506" s="294" t="str">
        <f ca="1">IF(ISERROR($S506),"",OFFSET('Smelter Reference List'!$C$4,$S506-4,0)&amp;"")</f>
        <v/>
      </c>
      <c r="E506" s="294" t="str">
        <f ca="1">IF(ISERROR($S506),"",OFFSET('Smelter Reference List'!$D$4,$S506-4,0)&amp;"")</f>
        <v/>
      </c>
      <c r="F506" s="294" t="str">
        <f ca="1">IF(ISERROR($S506),"",OFFSET('Smelter Reference List'!$E$4,$S506-4,0))</f>
        <v/>
      </c>
      <c r="G506" s="294" t="str">
        <f ca="1">IF(C506=$U$4,"Enter smelter details", IF(ISERROR($S506),"",OFFSET('Smelter Reference List'!$F$4,$S506-4,0)))</f>
        <v/>
      </c>
      <c r="H506" s="295" t="str">
        <f ca="1">IF(ISERROR($S506),"",OFFSET('Smelter Reference List'!$G$4,$S506-4,0))</f>
        <v/>
      </c>
      <c r="I506" s="296" t="str">
        <f ca="1">IF(ISERROR($S506),"",OFFSET('Smelter Reference List'!$H$4,$S506-4,0))</f>
        <v/>
      </c>
      <c r="J506" s="296" t="str">
        <f ca="1">IF(ISERROR($S506),"",OFFSET('Smelter Reference List'!$I$4,$S506-4,0))</f>
        <v/>
      </c>
      <c r="K506" s="298"/>
      <c r="L506" s="298"/>
      <c r="M506" s="298"/>
      <c r="N506" s="298"/>
      <c r="O506" s="298"/>
      <c r="P506" s="298"/>
      <c r="Q506" s="299"/>
      <c r="R506" s="227"/>
      <c r="S506" s="228" t="e">
        <f>IF(C506="",NA(),MATCH($B506&amp;$C506,'Smelter Reference List'!$J:$J,0))</f>
        <v>#N/A</v>
      </c>
      <c r="T506" s="229"/>
      <c r="U506" s="229">
        <f t="shared" ca="1" si="14"/>
        <v>0</v>
      </c>
      <c r="V506" s="229"/>
      <c r="W506" s="229"/>
      <c r="Y506" s="223" t="str">
        <f t="shared" si="15"/>
        <v/>
      </c>
    </row>
    <row r="507" spans="1:25" s="223" customFormat="1" ht="20.25">
      <c r="A507" s="293"/>
      <c r="B507" s="294" t="str">
        <f>IF(LEN(A507)=0,"",INDEX('Smelter Reference List'!$A:$A,MATCH($A507,'Smelter Reference List'!$E:$E,0)))</f>
        <v/>
      </c>
      <c r="C507" s="301" t="str">
        <f>IF(LEN(A507)=0,"",INDEX('Smelter Reference List'!$C:$C,MATCH($A507,'Smelter Reference List'!$E:$E,0)))</f>
        <v/>
      </c>
      <c r="D507" s="294" t="str">
        <f ca="1">IF(ISERROR($S507),"",OFFSET('Smelter Reference List'!$C$4,$S507-4,0)&amp;"")</f>
        <v/>
      </c>
      <c r="E507" s="294" t="str">
        <f ca="1">IF(ISERROR($S507),"",OFFSET('Smelter Reference List'!$D$4,$S507-4,0)&amp;"")</f>
        <v/>
      </c>
      <c r="F507" s="294" t="str">
        <f ca="1">IF(ISERROR($S507),"",OFFSET('Smelter Reference List'!$E$4,$S507-4,0))</f>
        <v/>
      </c>
      <c r="G507" s="294" t="str">
        <f ca="1">IF(C507=$U$4,"Enter smelter details", IF(ISERROR($S507),"",OFFSET('Smelter Reference List'!$F$4,$S507-4,0)))</f>
        <v/>
      </c>
      <c r="H507" s="295" t="str">
        <f ca="1">IF(ISERROR($S507),"",OFFSET('Smelter Reference List'!$G$4,$S507-4,0))</f>
        <v/>
      </c>
      <c r="I507" s="296" t="str">
        <f ca="1">IF(ISERROR($S507),"",OFFSET('Smelter Reference List'!$H$4,$S507-4,0))</f>
        <v/>
      </c>
      <c r="J507" s="296" t="str">
        <f ca="1">IF(ISERROR($S507),"",OFFSET('Smelter Reference List'!$I$4,$S507-4,0))</f>
        <v/>
      </c>
      <c r="K507" s="298"/>
      <c r="L507" s="298"/>
      <c r="M507" s="298"/>
      <c r="N507" s="298"/>
      <c r="O507" s="298"/>
      <c r="P507" s="298"/>
      <c r="Q507" s="299"/>
      <c r="R507" s="227"/>
      <c r="S507" s="228" t="e">
        <f>IF(C507="",NA(),MATCH($B507&amp;$C507,'Smelter Reference List'!$J:$J,0))</f>
        <v>#N/A</v>
      </c>
      <c r="T507" s="229"/>
      <c r="U507" s="229">
        <f t="shared" ca="1" si="14"/>
        <v>0</v>
      </c>
      <c r="V507" s="229"/>
      <c r="W507" s="229"/>
      <c r="Y507" s="223" t="str">
        <f t="shared" si="15"/>
        <v/>
      </c>
    </row>
    <row r="508" spans="1:25" s="223" customFormat="1" ht="20.25">
      <c r="A508" s="293"/>
      <c r="B508" s="294" t="str">
        <f>IF(LEN(A508)=0,"",INDEX('Smelter Reference List'!$A:$A,MATCH($A508,'Smelter Reference List'!$E:$E,0)))</f>
        <v/>
      </c>
      <c r="C508" s="301" t="str">
        <f>IF(LEN(A508)=0,"",INDEX('Smelter Reference List'!$C:$C,MATCH($A508,'Smelter Reference List'!$E:$E,0)))</f>
        <v/>
      </c>
      <c r="D508" s="294" t="str">
        <f ca="1">IF(ISERROR($S508),"",OFFSET('Smelter Reference List'!$C$4,$S508-4,0)&amp;"")</f>
        <v/>
      </c>
      <c r="E508" s="294" t="str">
        <f ca="1">IF(ISERROR($S508),"",OFFSET('Smelter Reference List'!$D$4,$S508-4,0)&amp;"")</f>
        <v/>
      </c>
      <c r="F508" s="294" t="str">
        <f ca="1">IF(ISERROR($S508),"",OFFSET('Smelter Reference List'!$E$4,$S508-4,0))</f>
        <v/>
      </c>
      <c r="G508" s="294" t="str">
        <f ca="1">IF(C508=$U$4,"Enter smelter details", IF(ISERROR($S508),"",OFFSET('Smelter Reference List'!$F$4,$S508-4,0)))</f>
        <v/>
      </c>
      <c r="H508" s="295" t="str">
        <f ca="1">IF(ISERROR($S508),"",OFFSET('Smelter Reference List'!$G$4,$S508-4,0))</f>
        <v/>
      </c>
      <c r="I508" s="296" t="str">
        <f ca="1">IF(ISERROR($S508),"",OFFSET('Smelter Reference List'!$H$4,$S508-4,0))</f>
        <v/>
      </c>
      <c r="J508" s="296" t="str">
        <f ca="1">IF(ISERROR($S508),"",OFFSET('Smelter Reference List'!$I$4,$S508-4,0))</f>
        <v/>
      </c>
      <c r="K508" s="298"/>
      <c r="L508" s="298"/>
      <c r="M508" s="298"/>
      <c r="N508" s="298"/>
      <c r="O508" s="298"/>
      <c r="P508" s="298"/>
      <c r="Q508" s="299"/>
      <c r="R508" s="227"/>
      <c r="S508" s="228" t="e">
        <f>IF(C508="",NA(),MATCH($B508&amp;$C508,'Smelter Reference List'!$J:$J,0))</f>
        <v>#N/A</v>
      </c>
      <c r="T508" s="229"/>
      <c r="U508" s="229">
        <f t="shared" ca="1" si="14"/>
        <v>0</v>
      </c>
      <c r="V508" s="229"/>
      <c r="W508" s="229"/>
      <c r="Y508" s="223" t="str">
        <f t="shared" si="15"/>
        <v/>
      </c>
    </row>
    <row r="509" spans="1:25" s="223" customFormat="1" ht="20.25">
      <c r="A509" s="293"/>
      <c r="B509" s="294" t="str">
        <f>IF(LEN(A509)=0,"",INDEX('Smelter Reference List'!$A:$A,MATCH($A509,'Smelter Reference List'!$E:$E,0)))</f>
        <v/>
      </c>
      <c r="C509" s="301" t="str">
        <f>IF(LEN(A509)=0,"",INDEX('Smelter Reference List'!$C:$C,MATCH($A509,'Smelter Reference List'!$E:$E,0)))</f>
        <v/>
      </c>
      <c r="D509" s="294" t="str">
        <f ca="1">IF(ISERROR($S509),"",OFFSET('Smelter Reference List'!$C$4,$S509-4,0)&amp;"")</f>
        <v/>
      </c>
      <c r="E509" s="294" t="str">
        <f ca="1">IF(ISERROR($S509),"",OFFSET('Smelter Reference List'!$D$4,$S509-4,0)&amp;"")</f>
        <v/>
      </c>
      <c r="F509" s="294" t="str">
        <f ca="1">IF(ISERROR($S509),"",OFFSET('Smelter Reference List'!$E$4,$S509-4,0))</f>
        <v/>
      </c>
      <c r="G509" s="294" t="str">
        <f ca="1">IF(C509=$U$4,"Enter smelter details", IF(ISERROR($S509),"",OFFSET('Smelter Reference List'!$F$4,$S509-4,0)))</f>
        <v/>
      </c>
      <c r="H509" s="295" t="str">
        <f ca="1">IF(ISERROR($S509),"",OFFSET('Smelter Reference List'!$G$4,$S509-4,0))</f>
        <v/>
      </c>
      <c r="I509" s="296" t="str">
        <f ca="1">IF(ISERROR($S509),"",OFFSET('Smelter Reference List'!$H$4,$S509-4,0))</f>
        <v/>
      </c>
      <c r="J509" s="296" t="str">
        <f ca="1">IF(ISERROR($S509),"",OFFSET('Smelter Reference List'!$I$4,$S509-4,0))</f>
        <v/>
      </c>
      <c r="K509" s="298"/>
      <c r="L509" s="298"/>
      <c r="M509" s="298"/>
      <c r="N509" s="298"/>
      <c r="O509" s="298"/>
      <c r="P509" s="298"/>
      <c r="Q509" s="299"/>
      <c r="R509" s="227"/>
      <c r="S509" s="228" t="e">
        <f>IF(C509="",NA(),MATCH($B509&amp;$C509,'Smelter Reference List'!$J:$J,0))</f>
        <v>#N/A</v>
      </c>
      <c r="T509" s="229"/>
      <c r="U509" s="229">
        <f t="shared" ca="1" si="14"/>
        <v>0</v>
      </c>
      <c r="V509" s="229"/>
      <c r="W509" s="229"/>
      <c r="Y509" s="223" t="str">
        <f t="shared" si="15"/>
        <v/>
      </c>
    </row>
    <row r="510" spans="1:25" s="223" customFormat="1" ht="20.25">
      <c r="A510" s="293"/>
      <c r="B510" s="294" t="str">
        <f>IF(LEN(A510)=0,"",INDEX('Smelter Reference List'!$A:$A,MATCH($A510,'Smelter Reference List'!$E:$E,0)))</f>
        <v/>
      </c>
      <c r="C510" s="301" t="str">
        <f>IF(LEN(A510)=0,"",INDEX('Smelter Reference List'!$C:$C,MATCH($A510,'Smelter Reference List'!$E:$E,0)))</f>
        <v/>
      </c>
      <c r="D510" s="294" t="str">
        <f ca="1">IF(ISERROR($S510),"",OFFSET('Smelter Reference List'!$C$4,$S510-4,0)&amp;"")</f>
        <v/>
      </c>
      <c r="E510" s="294" t="str">
        <f ca="1">IF(ISERROR($S510),"",OFFSET('Smelter Reference List'!$D$4,$S510-4,0)&amp;"")</f>
        <v/>
      </c>
      <c r="F510" s="294" t="str">
        <f ca="1">IF(ISERROR($S510),"",OFFSET('Smelter Reference List'!$E$4,$S510-4,0))</f>
        <v/>
      </c>
      <c r="G510" s="294" t="str">
        <f ca="1">IF(C510=$U$4,"Enter smelter details", IF(ISERROR($S510),"",OFFSET('Smelter Reference List'!$F$4,$S510-4,0)))</f>
        <v/>
      </c>
      <c r="H510" s="295" t="str">
        <f ca="1">IF(ISERROR($S510),"",OFFSET('Smelter Reference List'!$G$4,$S510-4,0))</f>
        <v/>
      </c>
      <c r="I510" s="296" t="str">
        <f ca="1">IF(ISERROR($S510),"",OFFSET('Smelter Reference List'!$H$4,$S510-4,0))</f>
        <v/>
      </c>
      <c r="J510" s="296" t="str">
        <f ca="1">IF(ISERROR($S510),"",OFFSET('Smelter Reference List'!$I$4,$S510-4,0))</f>
        <v/>
      </c>
      <c r="K510" s="298"/>
      <c r="L510" s="298"/>
      <c r="M510" s="298"/>
      <c r="N510" s="298"/>
      <c r="O510" s="298"/>
      <c r="P510" s="298"/>
      <c r="Q510" s="299"/>
      <c r="R510" s="227"/>
      <c r="S510" s="228" t="e">
        <f>IF(C510="",NA(),MATCH($B510&amp;$C510,'Smelter Reference List'!$J:$J,0))</f>
        <v>#N/A</v>
      </c>
      <c r="T510" s="229"/>
      <c r="U510" s="229">
        <f t="shared" ca="1" si="14"/>
        <v>0</v>
      </c>
      <c r="V510" s="229"/>
      <c r="W510" s="229"/>
      <c r="Y510" s="223" t="str">
        <f t="shared" si="15"/>
        <v/>
      </c>
    </row>
    <row r="511" spans="1:25" s="223" customFormat="1" ht="20.25">
      <c r="A511" s="293"/>
      <c r="B511" s="294" t="str">
        <f>IF(LEN(A511)=0,"",INDEX('Smelter Reference List'!$A:$A,MATCH($A511,'Smelter Reference List'!$E:$E,0)))</f>
        <v/>
      </c>
      <c r="C511" s="301" t="str">
        <f>IF(LEN(A511)=0,"",INDEX('Smelter Reference List'!$C:$C,MATCH($A511,'Smelter Reference List'!$E:$E,0)))</f>
        <v/>
      </c>
      <c r="D511" s="294" t="str">
        <f ca="1">IF(ISERROR($S511),"",OFFSET('Smelter Reference List'!$C$4,$S511-4,0)&amp;"")</f>
        <v/>
      </c>
      <c r="E511" s="294" t="str">
        <f ca="1">IF(ISERROR($S511),"",OFFSET('Smelter Reference List'!$D$4,$S511-4,0)&amp;"")</f>
        <v/>
      </c>
      <c r="F511" s="294" t="str">
        <f ca="1">IF(ISERROR($S511),"",OFFSET('Smelter Reference List'!$E$4,$S511-4,0))</f>
        <v/>
      </c>
      <c r="G511" s="294" t="str">
        <f ca="1">IF(C511=$U$4,"Enter smelter details", IF(ISERROR($S511),"",OFFSET('Smelter Reference List'!$F$4,$S511-4,0)))</f>
        <v/>
      </c>
      <c r="H511" s="295" t="str">
        <f ca="1">IF(ISERROR($S511),"",OFFSET('Smelter Reference List'!$G$4,$S511-4,0))</f>
        <v/>
      </c>
      <c r="I511" s="296" t="str">
        <f ca="1">IF(ISERROR($S511),"",OFFSET('Smelter Reference List'!$H$4,$S511-4,0))</f>
        <v/>
      </c>
      <c r="J511" s="296" t="str">
        <f ca="1">IF(ISERROR($S511),"",OFFSET('Smelter Reference List'!$I$4,$S511-4,0))</f>
        <v/>
      </c>
      <c r="K511" s="298"/>
      <c r="L511" s="298"/>
      <c r="M511" s="298"/>
      <c r="N511" s="298"/>
      <c r="O511" s="298"/>
      <c r="P511" s="298"/>
      <c r="Q511" s="299"/>
      <c r="R511" s="227"/>
      <c r="S511" s="228" t="e">
        <f>IF(C511="",NA(),MATCH($B511&amp;$C511,'Smelter Reference List'!$J:$J,0))</f>
        <v>#N/A</v>
      </c>
      <c r="T511" s="229"/>
      <c r="U511" s="229">
        <f t="shared" ca="1" si="14"/>
        <v>0</v>
      </c>
      <c r="V511" s="229"/>
      <c r="W511" s="229"/>
      <c r="Y511" s="223" t="str">
        <f t="shared" si="15"/>
        <v/>
      </c>
    </row>
    <row r="512" spans="1:25" s="223" customFormat="1" ht="20.25">
      <c r="A512" s="293"/>
      <c r="B512" s="294" t="str">
        <f>IF(LEN(A512)=0,"",INDEX('Smelter Reference List'!$A:$A,MATCH($A512,'Smelter Reference List'!$E:$E,0)))</f>
        <v/>
      </c>
      <c r="C512" s="301" t="str">
        <f>IF(LEN(A512)=0,"",INDEX('Smelter Reference List'!$C:$C,MATCH($A512,'Smelter Reference List'!$E:$E,0)))</f>
        <v/>
      </c>
      <c r="D512" s="294" t="str">
        <f ca="1">IF(ISERROR($S512),"",OFFSET('Smelter Reference List'!$C$4,$S512-4,0)&amp;"")</f>
        <v/>
      </c>
      <c r="E512" s="294" t="str">
        <f ca="1">IF(ISERROR($S512),"",OFFSET('Smelter Reference List'!$D$4,$S512-4,0)&amp;"")</f>
        <v/>
      </c>
      <c r="F512" s="294" t="str">
        <f ca="1">IF(ISERROR($S512),"",OFFSET('Smelter Reference List'!$E$4,$S512-4,0))</f>
        <v/>
      </c>
      <c r="G512" s="294" t="str">
        <f ca="1">IF(C512=$U$4,"Enter smelter details", IF(ISERROR($S512),"",OFFSET('Smelter Reference List'!$F$4,$S512-4,0)))</f>
        <v/>
      </c>
      <c r="H512" s="295" t="str">
        <f ca="1">IF(ISERROR($S512),"",OFFSET('Smelter Reference List'!$G$4,$S512-4,0))</f>
        <v/>
      </c>
      <c r="I512" s="296" t="str">
        <f ca="1">IF(ISERROR($S512),"",OFFSET('Smelter Reference List'!$H$4,$S512-4,0))</f>
        <v/>
      </c>
      <c r="J512" s="296" t="str">
        <f ca="1">IF(ISERROR($S512),"",OFFSET('Smelter Reference List'!$I$4,$S512-4,0))</f>
        <v/>
      </c>
      <c r="K512" s="298"/>
      <c r="L512" s="298"/>
      <c r="M512" s="298"/>
      <c r="N512" s="298"/>
      <c r="O512" s="298"/>
      <c r="P512" s="298"/>
      <c r="Q512" s="299"/>
      <c r="R512" s="227"/>
      <c r="S512" s="228" t="e">
        <f>IF(C512="",NA(),MATCH($B512&amp;$C512,'Smelter Reference List'!$J:$J,0))</f>
        <v>#N/A</v>
      </c>
      <c r="T512" s="229"/>
      <c r="U512" s="229">
        <f t="shared" ca="1" si="14"/>
        <v>0</v>
      </c>
      <c r="V512" s="229"/>
      <c r="W512" s="229"/>
      <c r="Y512" s="223" t="str">
        <f t="shared" si="15"/>
        <v/>
      </c>
    </row>
    <row r="513" spans="1:25" s="223" customFormat="1" ht="20.25">
      <c r="A513" s="293"/>
      <c r="B513" s="294" t="str">
        <f>IF(LEN(A513)=0,"",INDEX('Smelter Reference List'!$A:$A,MATCH($A513,'Smelter Reference List'!$E:$E,0)))</f>
        <v/>
      </c>
      <c r="C513" s="301" t="str">
        <f>IF(LEN(A513)=0,"",INDEX('Smelter Reference List'!$C:$C,MATCH($A513,'Smelter Reference List'!$E:$E,0)))</f>
        <v/>
      </c>
      <c r="D513" s="294" t="str">
        <f ca="1">IF(ISERROR($S513),"",OFFSET('Smelter Reference List'!$C$4,$S513-4,0)&amp;"")</f>
        <v/>
      </c>
      <c r="E513" s="294" t="str">
        <f ca="1">IF(ISERROR($S513),"",OFFSET('Smelter Reference List'!$D$4,$S513-4,0)&amp;"")</f>
        <v/>
      </c>
      <c r="F513" s="294" t="str">
        <f ca="1">IF(ISERROR($S513),"",OFFSET('Smelter Reference List'!$E$4,$S513-4,0))</f>
        <v/>
      </c>
      <c r="G513" s="294" t="str">
        <f ca="1">IF(C513=$U$4,"Enter smelter details", IF(ISERROR($S513),"",OFFSET('Smelter Reference List'!$F$4,$S513-4,0)))</f>
        <v/>
      </c>
      <c r="H513" s="295" t="str">
        <f ca="1">IF(ISERROR($S513),"",OFFSET('Smelter Reference List'!$G$4,$S513-4,0))</f>
        <v/>
      </c>
      <c r="I513" s="296" t="str">
        <f ca="1">IF(ISERROR($S513),"",OFFSET('Smelter Reference List'!$H$4,$S513-4,0))</f>
        <v/>
      </c>
      <c r="J513" s="296" t="str">
        <f ca="1">IF(ISERROR($S513),"",OFFSET('Smelter Reference List'!$I$4,$S513-4,0))</f>
        <v/>
      </c>
      <c r="K513" s="298"/>
      <c r="L513" s="298"/>
      <c r="M513" s="298"/>
      <c r="N513" s="298"/>
      <c r="O513" s="298"/>
      <c r="P513" s="298"/>
      <c r="Q513" s="299"/>
      <c r="R513" s="227"/>
      <c r="S513" s="228" t="e">
        <f>IF(C513="",NA(),MATCH($B513&amp;$C513,'Smelter Reference List'!$J:$J,0))</f>
        <v>#N/A</v>
      </c>
      <c r="T513" s="229"/>
      <c r="U513" s="229">
        <f t="shared" ca="1" si="14"/>
        <v>0</v>
      </c>
      <c r="V513" s="229"/>
      <c r="W513" s="229"/>
      <c r="Y513" s="223" t="str">
        <f t="shared" si="15"/>
        <v/>
      </c>
    </row>
    <row r="514" spans="1:25" s="223" customFormat="1" ht="20.25">
      <c r="A514" s="293"/>
      <c r="B514" s="294" t="str">
        <f>IF(LEN(A514)=0,"",INDEX('Smelter Reference List'!$A:$A,MATCH($A514,'Smelter Reference List'!$E:$E,0)))</f>
        <v/>
      </c>
      <c r="C514" s="301" t="str">
        <f>IF(LEN(A514)=0,"",INDEX('Smelter Reference List'!$C:$C,MATCH($A514,'Smelter Reference List'!$E:$E,0)))</f>
        <v/>
      </c>
      <c r="D514" s="294" t="str">
        <f ca="1">IF(ISERROR($S514),"",OFFSET('Smelter Reference List'!$C$4,$S514-4,0)&amp;"")</f>
        <v/>
      </c>
      <c r="E514" s="294" t="str">
        <f ca="1">IF(ISERROR($S514),"",OFFSET('Smelter Reference List'!$D$4,$S514-4,0)&amp;"")</f>
        <v/>
      </c>
      <c r="F514" s="294" t="str">
        <f ca="1">IF(ISERROR($S514),"",OFFSET('Smelter Reference List'!$E$4,$S514-4,0))</f>
        <v/>
      </c>
      <c r="G514" s="294" t="str">
        <f ca="1">IF(C514=$U$4,"Enter smelter details", IF(ISERROR($S514),"",OFFSET('Smelter Reference List'!$F$4,$S514-4,0)))</f>
        <v/>
      </c>
      <c r="H514" s="295" t="str">
        <f ca="1">IF(ISERROR($S514),"",OFFSET('Smelter Reference List'!$G$4,$S514-4,0))</f>
        <v/>
      </c>
      <c r="I514" s="296" t="str">
        <f ca="1">IF(ISERROR($S514),"",OFFSET('Smelter Reference List'!$H$4,$S514-4,0))</f>
        <v/>
      </c>
      <c r="J514" s="296" t="str">
        <f ca="1">IF(ISERROR($S514),"",OFFSET('Smelter Reference List'!$I$4,$S514-4,0))</f>
        <v/>
      </c>
      <c r="K514" s="298"/>
      <c r="L514" s="298"/>
      <c r="M514" s="298"/>
      <c r="N514" s="298"/>
      <c r="O514" s="298"/>
      <c r="P514" s="298"/>
      <c r="Q514" s="299"/>
      <c r="R514" s="227"/>
      <c r="S514" s="228" t="e">
        <f>IF(C514="",NA(),MATCH($B514&amp;$C514,'Smelter Reference List'!$J:$J,0))</f>
        <v>#N/A</v>
      </c>
      <c r="T514" s="229"/>
      <c r="U514" s="229">
        <f t="shared" ca="1" si="14"/>
        <v>0</v>
      </c>
      <c r="V514" s="229"/>
      <c r="W514" s="229"/>
      <c r="Y514" s="223" t="str">
        <f t="shared" si="15"/>
        <v/>
      </c>
    </row>
    <row r="515" spans="1:25" s="223" customFormat="1" ht="20.25">
      <c r="A515" s="293"/>
      <c r="B515" s="294" t="str">
        <f>IF(LEN(A515)=0,"",INDEX('Smelter Reference List'!$A:$A,MATCH($A515,'Smelter Reference List'!$E:$E,0)))</f>
        <v/>
      </c>
      <c r="C515" s="301" t="str">
        <f>IF(LEN(A515)=0,"",INDEX('Smelter Reference List'!$C:$C,MATCH($A515,'Smelter Reference List'!$E:$E,0)))</f>
        <v/>
      </c>
      <c r="D515" s="294" t="str">
        <f ca="1">IF(ISERROR($S515),"",OFFSET('Smelter Reference List'!$C$4,$S515-4,0)&amp;"")</f>
        <v/>
      </c>
      <c r="E515" s="294" t="str">
        <f ca="1">IF(ISERROR($S515),"",OFFSET('Smelter Reference List'!$D$4,$S515-4,0)&amp;"")</f>
        <v/>
      </c>
      <c r="F515" s="294" t="str">
        <f ca="1">IF(ISERROR($S515),"",OFFSET('Smelter Reference List'!$E$4,$S515-4,0))</f>
        <v/>
      </c>
      <c r="G515" s="294" t="str">
        <f ca="1">IF(C515=$U$4,"Enter smelter details", IF(ISERROR($S515),"",OFFSET('Smelter Reference List'!$F$4,$S515-4,0)))</f>
        <v/>
      </c>
      <c r="H515" s="295" t="str">
        <f ca="1">IF(ISERROR($S515),"",OFFSET('Smelter Reference List'!$G$4,$S515-4,0))</f>
        <v/>
      </c>
      <c r="I515" s="296" t="str">
        <f ca="1">IF(ISERROR($S515),"",OFFSET('Smelter Reference List'!$H$4,$S515-4,0))</f>
        <v/>
      </c>
      <c r="J515" s="296" t="str">
        <f ca="1">IF(ISERROR($S515),"",OFFSET('Smelter Reference List'!$I$4,$S515-4,0))</f>
        <v/>
      </c>
      <c r="K515" s="298"/>
      <c r="L515" s="298"/>
      <c r="M515" s="298"/>
      <c r="N515" s="298"/>
      <c r="O515" s="298"/>
      <c r="P515" s="298"/>
      <c r="Q515" s="299"/>
      <c r="R515" s="227"/>
      <c r="S515" s="228" t="e">
        <f>IF(C515="",NA(),MATCH($B515&amp;$C515,'Smelter Reference List'!$J:$J,0))</f>
        <v>#N/A</v>
      </c>
      <c r="T515" s="229"/>
      <c r="U515" s="229">
        <f t="shared" ca="1" si="14"/>
        <v>0</v>
      </c>
      <c r="V515" s="229"/>
      <c r="W515" s="229"/>
      <c r="Y515" s="223" t="str">
        <f t="shared" si="15"/>
        <v/>
      </c>
    </row>
    <row r="516" spans="1:25" s="223" customFormat="1" ht="20.25">
      <c r="A516" s="293"/>
      <c r="B516" s="294" t="str">
        <f>IF(LEN(A516)=0,"",INDEX('Smelter Reference List'!$A:$A,MATCH($A516,'Smelter Reference List'!$E:$E,0)))</f>
        <v/>
      </c>
      <c r="C516" s="301" t="str">
        <f>IF(LEN(A516)=0,"",INDEX('Smelter Reference List'!$C:$C,MATCH($A516,'Smelter Reference List'!$E:$E,0)))</f>
        <v/>
      </c>
      <c r="D516" s="294" t="str">
        <f ca="1">IF(ISERROR($S516),"",OFFSET('Smelter Reference List'!$C$4,$S516-4,0)&amp;"")</f>
        <v/>
      </c>
      <c r="E516" s="294" t="str">
        <f ca="1">IF(ISERROR($S516),"",OFFSET('Smelter Reference List'!$D$4,$S516-4,0)&amp;"")</f>
        <v/>
      </c>
      <c r="F516" s="294" t="str">
        <f ca="1">IF(ISERROR($S516),"",OFFSET('Smelter Reference List'!$E$4,$S516-4,0))</f>
        <v/>
      </c>
      <c r="G516" s="294" t="str">
        <f ca="1">IF(C516=$U$4,"Enter smelter details", IF(ISERROR($S516),"",OFFSET('Smelter Reference List'!$F$4,$S516-4,0)))</f>
        <v/>
      </c>
      <c r="H516" s="295" t="str">
        <f ca="1">IF(ISERROR($S516),"",OFFSET('Smelter Reference List'!$G$4,$S516-4,0))</f>
        <v/>
      </c>
      <c r="I516" s="296" t="str">
        <f ca="1">IF(ISERROR($S516),"",OFFSET('Smelter Reference List'!$H$4,$S516-4,0))</f>
        <v/>
      </c>
      <c r="J516" s="296" t="str">
        <f ca="1">IF(ISERROR($S516),"",OFFSET('Smelter Reference List'!$I$4,$S516-4,0))</f>
        <v/>
      </c>
      <c r="K516" s="298"/>
      <c r="L516" s="298"/>
      <c r="M516" s="298"/>
      <c r="N516" s="298"/>
      <c r="O516" s="298"/>
      <c r="P516" s="298"/>
      <c r="Q516" s="299"/>
      <c r="R516" s="227"/>
      <c r="S516" s="228" t="e">
        <f>IF(C516="",NA(),MATCH($B516&amp;$C516,'Smelter Reference List'!$J:$J,0))</f>
        <v>#N/A</v>
      </c>
      <c r="T516" s="229"/>
      <c r="U516" s="229">
        <f t="shared" ca="1" si="14"/>
        <v>0</v>
      </c>
      <c r="V516" s="229"/>
      <c r="W516" s="229"/>
      <c r="Y516" s="223" t="str">
        <f t="shared" si="15"/>
        <v/>
      </c>
    </row>
    <row r="517" spans="1:25" s="223" customFormat="1" ht="20.25">
      <c r="A517" s="293"/>
      <c r="B517" s="294" t="str">
        <f>IF(LEN(A517)=0,"",INDEX('Smelter Reference List'!$A:$A,MATCH($A517,'Smelter Reference List'!$E:$E,0)))</f>
        <v/>
      </c>
      <c r="C517" s="301" t="str">
        <f>IF(LEN(A517)=0,"",INDEX('Smelter Reference List'!$C:$C,MATCH($A517,'Smelter Reference List'!$E:$E,0)))</f>
        <v/>
      </c>
      <c r="D517" s="294" t="str">
        <f ca="1">IF(ISERROR($S517),"",OFFSET('Smelter Reference List'!$C$4,$S517-4,0)&amp;"")</f>
        <v/>
      </c>
      <c r="E517" s="294" t="str">
        <f ca="1">IF(ISERROR($S517),"",OFFSET('Smelter Reference List'!$D$4,$S517-4,0)&amp;"")</f>
        <v/>
      </c>
      <c r="F517" s="294" t="str">
        <f ca="1">IF(ISERROR($S517),"",OFFSET('Smelter Reference List'!$E$4,$S517-4,0))</f>
        <v/>
      </c>
      <c r="G517" s="294" t="str">
        <f ca="1">IF(C517=$U$4,"Enter smelter details", IF(ISERROR($S517),"",OFFSET('Smelter Reference List'!$F$4,$S517-4,0)))</f>
        <v/>
      </c>
      <c r="H517" s="295" t="str">
        <f ca="1">IF(ISERROR($S517),"",OFFSET('Smelter Reference List'!$G$4,$S517-4,0))</f>
        <v/>
      </c>
      <c r="I517" s="296" t="str">
        <f ca="1">IF(ISERROR($S517),"",OFFSET('Smelter Reference List'!$H$4,$S517-4,0))</f>
        <v/>
      </c>
      <c r="J517" s="296" t="str">
        <f ca="1">IF(ISERROR($S517),"",OFFSET('Smelter Reference List'!$I$4,$S517-4,0))</f>
        <v/>
      </c>
      <c r="K517" s="298"/>
      <c r="L517" s="298"/>
      <c r="M517" s="298"/>
      <c r="N517" s="298"/>
      <c r="O517" s="298"/>
      <c r="P517" s="298"/>
      <c r="Q517" s="299"/>
      <c r="R517" s="227"/>
      <c r="S517" s="228" t="e">
        <f>IF(C517="",NA(),MATCH($B517&amp;$C517,'Smelter Reference List'!$J:$J,0))</f>
        <v>#N/A</v>
      </c>
      <c r="T517" s="229"/>
      <c r="U517" s="229">
        <f t="shared" ca="1" si="14"/>
        <v>0</v>
      </c>
      <c r="V517" s="229"/>
      <c r="W517" s="229"/>
      <c r="Y517" s="223" t="str">
        <f t="shared" si="15"/>
        <v/>
      </c>
    </row>
    <row r="518" spans="1:25" s="223" customFormat="1" ht="20.25">
      <c r="A518" s="293"/>
      <c r="B518" s="294" t="str">
        <f>IF(LEN(A518)=0,"",INDEX('Smelter Reference List'!$A:$A,MATCH($A518,'Smelter Reference List'!$E:$E,0)))</f>
        <v/>
      </c>
      <c r="C518" s="301" t="str">
        <f>IF(LEN(A518)=0,"",INDEX('Smelter Reference List'!$C:$C,MATCH($A518,'Smelter Reference List'!$E:$E,0)))</f>
        <v/>
      </c>
      <c r="D518" s="294" t="str">
        <f ca="1">IF(ISERROR($S518),"",OFFSET('Smelter Reference List'!$C$4,$S518-4,0)&amp;"")</f>
        <v/>
      </c>
      <c r="E518" s="294" t="str">
        <f ca="1">IF(ISERROR($S518),"",OFFSET('Smelter Reference List'!$D$4,$S518-4,0)&amp;"")</f>
        <v/>
      </c>
      <c r="F518" s="294" t="str">
        <f ca="1">IF(ISERROR($S518),"",OFFSET('Smelter Reference List'!$E$4,$S518-4,0))</f>
        <v/>
      </c>
      <c r="G518" s="294" t="str">
        <f ca="1">IF(C518=$U$4,"Enter smelter details", IF(ISERROR($S518),"",OFFSET('Smelter Reference List'!$F$4,$S518-4,0)))</f>
        <v/>
      </c>
      <c r="H518" s="295" t="str">
        <f ca="1">IF(ISERROR($S518),"",OFFSET('Smelter Reference List'!$G$4,$S518-4,0))</f>
        <v/>
      </c>
      <c r="I518" s="296" t="str">
        <f ca="1">IF(ISERROR($S518),"",OFFSET('Smelter Reference List'!$H$4,$S518-4,0))</f>
        <v/>
      </c>
      <c r="J518" s="296" t="str">
        <f ca="1">IF(ISERROR($S518),"",OFFSET('Smelter Reference List'!$I$4,$S518-4,0))</f>
        <v/>
      </c>
      <c r="K518" s="298"/>
      <c r="L518" s="298"/>
      <c r="M518" s="298"/>
      <c r="N518" s="298"/>
      <c r="O518" s="298"/>
      <c r="P518" s="298"/>
      <c r="Q518" s="299"/>
      <c r="R518" s="227"/>
      <c r="S518" s="228" t="e">
        <f>IF(C518="",NA(),MATCH($B518&amp;$C518,'Smelter Reference List'!$J:$J,0))</f>
        <v>#N/A</v>
      </c>
      <c r="T518" s="229"/>
      <c r="U518" s="229">
        <f t="shared" ref="U518:U581" ca="1" si="16">IF(AND(C518="Smelter not listed",OR(LEN(D518)=0,LEN(E518)=0)),1,0)</f>
        <v>0</v>
      </c>
      <c r="V518" s="229"/>
      <c r="W518" s="229"/>
      <c r="Y518" s="223" t="str">
        <f t="shared" ref="Y518:Y581" si="17">B518&amp;C518</f>
        <v/>
      </c>
    </row>
    <row r="519" spans="1:25" s="223" customFormat="1" ht="20.25">
      <c r="A519" s="293"/>
      <c r="B519" s="294" t="str">
        <f>IF(LEN(A519)=0,"",INDEX('Smelter Reference List'!$A:$A,MATCH($A519,'Smelter Reference List'!$E:$E,0)))</f>
        <v/>
      </c>
      <c r="C519" s="301" t="str">
        <f>IF(LEN(A519)=0,"",INDEX('Smelter Reference List'!$C:$C,MATCH($A519,'Smelter Reference List'!$E:$E,0)))</f>
        <v/>
      </c>
      <c r="D519" s="294" t="str">
        <f ca="1">IF(ISERROR($S519),"",OFFSET('Smelter Reference List'!$C$4,$S519-4,0)&amp;"")</f>
        <v/>
      </c>
      <c r="E519" s="294" t="str">
        <f ca="1">IF(ISERROR($S519),"",OFFSET('Smelter Reference List'!$D$4,$S519-4,0)&amp;"")</f>
        <v/>
      </c>
      <c r="F519" s="294" t="str">
        <f ca="1">IF(ISERROR($S519),"",OFFSET('Smelter Reference List'!$E$4,$S519-4,0))</f>
        <v/>
      </c>
      <c r="G519" s="294" t="str">
        <f ca="1">IF(C519=$U$4,"Enter smelter details", IF(ISERROR($S519),"",OFFSET('Smelter Reference List'!$F$4,$S519-4,0)))</f>
        <v/>
      </c>
      <c r="H519" s="295" t="str">
        <f ca="1">IF(ISERROR($S519),"",OFFSET('Smelter Reference List'!$G$4,$S519-4,0))</f>
        <v/>
      </c>
      <c r="I519" s="296" t="str">
        <f ca="1">IF(ISERROR($S519),"",OFFSET('Smelter Reference List'!$H$4,$S519-4,0))</f>
        <v/>
      </c>
      <c r="J519" s="296" t="str">
        <f ca="1">IF(ISERROR($S519),"",OFFSET('Smelter Reference List'!$I$4,$S519-4,0))</f>
        <v/>
      </c>
      <c r="K519" s="298"/>
      <c r="L519" s="298"/>
      <c r="M519" s="298"/>
      <c r="N519" s="298"/>
      <c r="O519" s="298"/>
      <c r="P519" s="298"/>
      <c r="Q519" s="299"/>
      <c r="R519" s="227"/>
      <c r="S519" s="228" t="e">
        <f>IF(C519="",NA(),MATCH($B519&amp;$C519,'Smelter Reference List'!$J:$J,0))</f>
        <v>#N/A</v>
      </c>
      <c r="T519" s="229"/>
      <c r="U519" s="229">
        <f t="shared" ca="1" si="16"/>
        <v>0</v>
      </c>
      <c r="V519" s="229"/>
      <c r="W519" s="229"/>
      <c r="Y519" s="223" t="str">
        <f t="shared" si="17"/>
        <v/>
      </c>
    </row>
    <row r="520" spans="1:25" s="223" customFormat="1" ht="20.25">
      <c r="A520" s="293"/>
      <c r="B520" s="294" t="str">
        <f>IF(LEN(A520)=0,"",INDEX('Smelter Reference List'!$A:$A,MATCH($A520,'Smelter Reference List'!$E:$E,0)))</f>
        <v/>
      </c>
      <c r="C520" s="301" t="str">
        <f>IF(LEN(A520)=0,"",INDEX('Smelter Reference List'!$C:$C,MATCH($A520,'Smelter Reference List'!$E:$E,0)))</f>
        <v/>
      </c>
      <c r="D520" s="294" t="str">
        <f ca="1">IF(ISERROR($S520),"",OFFSET('Smelter Reference List'!$C$4,$S520-4,0)&amp;"")</f>
        <v/>
      </c>
      <c r="E520" s="294" t="str">
        <f ca="1">IF(ISERROR($S520),"",OFFSET('Smelter Reference List'!$D$4,$S520-4,0)&amp;"")</f>
        <v/>
      </c>
      <c r="F520" s="294" t="str">
        <f ca="1">IF(ISERROR($S520),"",OFFSET('Smelter Reference List'!$E$4,$S520-4,0))</f>
        <v/>
      </c>
      <c r="G520" s="294" t="str">
        <f ca="1">IF(C520=$U$4,"Enter smelter details", IF(ISERROR($S520),"",OFFSET('Smelter Reference List'!$F$4,$S520-4,0)))</f>
        <v/>
      </c>
      <c r="H520" s="295" t="str">
        <f ca="1">IF(ISERROR($S520),"",OFFSET('Smelter Reference List'!$G$4,$S520-4,0))</f>
        <v/>
      </c>
      <c r="I520" s="296" t="str">
        <f ca="1">IF(ISERROR($S520),"",OFFSET('Smelter Reference List'!$H$4,$S520-4,0))</f>
        <v/>
      </c>
      <c r="J520" s="296" t="str">
        <f ca="1">IF(ISERROR($S520),"",OFFSET('Smelter Reference List'!$I$4,$S520-4,0))</f>
        <v/>
      </c>
      <c r="K520" s="298"/>
      <c r="L520" s="298"/>
      <c r="M520" s="298"/>
      <c r="N520" s="298"/>
      <c r="O520" s="298"/>
      <c r="P520" s="298"/>
      <c r="Q520" s="299"/>
      <c r="R520" s="227"/>
      <c r="S520" s="228" t="e">
        <f>IF(C520="",NA(),MATCH($B520&amp;$C520,'Smelter Reference List'!$J:$J,0))</f>
        <v>#N/A</v>
      </c>
      <c r="T520" s="229"/>
      <c r="U520" s="229">
        <f t="shared" ca="1" si="16"/>
        <v>0</v>
      </c>
      <c r="V520" s="229"/>
      <c r="W520" s="229"/>
      <c r="Y520" s="223" t="str">
        <f t="shared" si="17"/>
        <v/>
      </c>
    </row>
    <row r="521" spans="1:25" s="223" customFormat="1" ht="20.25">
      <c r="A521" s="293"/>
      <c r="B521" s="294" t="str">
        <f>IF(LEN(A521)=0,"",INDEX('Smelter Reference List'!$A:$A,MATCH($A521,'Smelter Reference List'!$E:$E,0)))</f>
        <v/>
      </c>
      <c r="C521" s="301" t="str">
        <f>IF(LEN(A521)=0,"",INDEX('Smelter Reference List'!$C:$C,MATCH($A521,'Smelter Reference List'!$E:$E,0)))</f>
        <v/>
      </c>
      <c r="D521" s="294" t="str">
        <f ca="1">IF(ISERROR($S521),"",OFFSET('Smelter Reference List'!$C$4,$S521-4,0)&amp;"")</f>
        <v/>
      </c>
      <c r="E521" s="294" t="str">
        <f ca="1">IF(ISERROR($S521),"",OFFSET('Smelter Reference List'!$D$4,$S521-4,0)&amp;"")</f>
        <v/>
      </c>
      <c r="F521" s="294" t="str">
        <f ca="1">IF(ISERROR($S521),"",OFFSET('Smelter Reference List'!$E$4,$S521-4,0))</f>
        <v/>
      </c>
      <c r="G521" s="294" t="str">
        <f ca="1">IF(C521=$U$4,"Enter smelter details", IF(ISERROR($S521),"",OFFSET('Smelter Reference List'!$F$4,$S521-4,0)))</f>
        <v/>
      </c>
      <c r="H521" s="295" t="str">
        <f ca="1">IF(ISERROR($S521),"",OFFSET('Smelter Reference List'!$G$4,$S521-4,0))</f>
        <v/>
      </c>
      <c r="I521" s="296" t="str">
        <f ca="1">IF(ISERROR($S521),"",OFFSET('Smelter Reference List'!$H$4,$S521-4,0))</f>
        <v/>
      </c>
      <c r="J521" s="296" t="str">
        <f ca="1">IF(ISERROR($S521),"",OFFSET('Smelter Reference List'!$I$4,$S521-4,0))</f>
        <v/>
      </c>
      <c r="K521" s="298"/>
      <c r="L521" s="298"/>
      <c r="M521" s="298"/>
      <c r="N521" s="298"/>
      <c r="O521" s="298"/>
      <c r="P521" s="298"/>
      <c r="Q521" s="299"/>
      <c r="R521" s="227"/>
      <c r="S521" s="228" t="e">
        <f>IF(C521="",NA(),MATCH($B521&amp;$C521,'Smelter Reference List'!$J:$J,0))</f>
        <v>#N/A</v>
      </c>
      <c r="T521" s="229"/>
      <c r="U521" s="229">
        <f t="shared" ca="1" si="16"/>
        <v>0</v>
      </c>
      <c r="V521" s="229"/>
      <c r="W521" s="229"/>
      <c r="Y521" s="223" t="str">
        <f t="shared" si="17"/>
        <v/>
      </c>
    </row>
    <row r="522" spans="1:25" s="223" customFormat="1" ht="20.25">
      <c r="A522" s="293"/>
      <c r="B522" s="294" t="str">
        <f>IF(LEN(A522)=0,"",INDEX('Smelter Reference List'!$A:$A,MATCH($A522,'Smelter Reference List'!$E:$E,0)))</f>
        <v/>
      </c>
      <c r="C522" s="301" t="str">
        <f>IF(LEN(A522)=0,"",INDEX('Smelter Reference List'!$C:$C,MATCH($A522,'Smelter Reference List'!$E:$E,0)))</f>
        <v/>
      </c>
      <c r="D522" s="294" t="str">
        <f ca="1">IF(ISERROR($S522),"",OFFSET('Smelter Reference List'!$C$4,$S522-4,0)&amp;"")</f>
        <v/>
      </c>
      <c r="E522" s="294" t="str">
        <f ca="1">IF(ISERROR($S522),"",OFFSET('Smelter Reference List'!$D$4,$S522-4,0)&amp;"")</f>
        <v/>
      </c>
      <c r="F522" s="294" t="str">
        <f ca="1">IF(ISERROR($S522),"",OFFSET('Smelter Reference List'!$E$4,$S522-4,0))</f>
        <v/>
      </c>
      <c r="G522" s="294" t="str">
        <f ca="1">IF(C522=$U$4,"Enter smelter details", IF(ISERROR($S522),"",OFFSET('Smelter Reference List'!$F$4,$S522-4,0)))</f>
        <v/>
      </c>
      <c r="H522" s="295" t="str">
        <f ca="1">IF(ISERROR($S522),"",OFFSET('Smelter Reference List'!$G$4,$S522-4,0))</f>
        <v/>
      </c>
      <c r="I522" s="296" t="str">
        <f ca="1">IF(ISERROR($S522),"",OFFSET('Smelter Reference List'!$H$4,$S522-4,0))</f>
        <v/>
      </c>
      <c r="J522" s="296" t="str">
        <f ca="1">IF(ISERROR($S522),"",OFFSET('Smelter Reference List'!$I$4,$S522-4,0))</f>
        <v/>
      </c>
      <c r="K522" s="298"/>
      <c r="L522" s="298"/>
      <c r="M522" s="298"/>
      <c r="N522" s="298"/>
      <c r="O522" s="298"/>
      <c r="P522" s="298"/>
      <c r="Q522" s="299"/>
      <c r="R522" s="227"/>
      <c r="S522" s="228" t="e">
        <f>IF(C522="",NA(),MATCH($B522&amp;$C522,'Smelter Reference List'!$J:$J,0))</f>
        <v>#N/A</v>
      </c>
      <c r="T522" s="229"/>
      <c r="U522" s="229">
        <f t="shared" ca="1" si="16"/>
        <v>0</v>
      </c>
      <c r="V522" s="229"/>
      <c r="W522" s="229"/>
      <c r="Y522" s="223" t="str">
        <f t="shared" si="17"/>
        <v/>
      </c>
    </row>
    <row r="523" spans="1:25" s="223" customFormat="1" ht="20.25">
      <c r="A523" s="293"/>
      <c r="B523" s="294" t="str">
        <f>IF(LEN(A523)=0,"",INDEX('Smelter Reference List'!$A:$A,MATCH($A523,'Smelter Reference List'!$E:$E,0)))</f>
        <v/>
      </c>
      <c r="C523" s="301" t="str">
        <f>IF(LEN(A523)=0,"",INDEX('Smelter Reference List'!$C:$C,MATCH($A523,'Smelter Reference List'!$E:$E,0)))</f>
        <v/>
      </c>
      <c r="D523" s="294" t="str">
        <f ca="1">IF(ISERROR($S523),"",OFFSET('Smelter Reference List'!$C$4,$S523-4,0)&amp;"")</f>
        <v/>
      </c>
      <c r="E523" s="294" t="str">
        <f ca="1">IF(ISERROR($S523),"",OFFSET('Smelter Reference List'!$D$4,$S523-4,0)&amp;"")</f>
        <v/>
      </c>
      <c r="F523" s="294" t="str">
        <f ca="1">IF(ISERROR($S523),"",OFFSET('Smelter Reference List'!$E$4,$S523-4,0))</f>
        <v/>
      </c>
      <c r="G523" s="294" t="str">
        <f ca="1">IF(C523=$U$4,"Enter smelter details", IF(ISERROR($S523),"",OFFSET('Smelter Reference List'!$F$4,$S523-4,0)))</f>
        <v/>
      </c>
      <c r="H523" s="295" t="str">
        <f ca="1">IF(ISERROR($S523),"",OFFSET('Smelter Reference List'!$G$4,$S523-4,0))</f>
        <v/>
      </c>
      <c r="I523" s="296" t="str">
        <f ca="1">IF(ISERROR($S523),"",OFFSET('Smelter Reference List'!$H$4,$S523-4,0))</f>
        <v/>
      </c>
      <c r="J523" s="296" t="str">
        <f ca="1">IF(ISERROR($S523),"",OFFSET('Smelter Reference List'!$I$4,$S523-4,0))</f>
        <v/>
      </c>
      <c r="K523" s="298"/>
      <c r="L523" s="298"/>
      <c r="M523" s="298"/>
      <c r="N523" s="298"/>
      <c r="O523" s="298"/>
      <c r="P523" s="298"/>
      <c r="Q523" s="299"/>
      <c r="R523" s="227"/>
      <c r="S523" s="228" t="e">
        <f>IF(C523="",NA(),MATCH($B523&amp;$C523,'Smelter Reference List'!$J:$J,0))</f>
        <v>#N/A</v>
      </c>
      <c r="T523" s="229"/>
      <c r="U523" s="229">
        <f t="shared" ca="1" si="16"/>
        <v>0</v>
      </c>
      <c r="V523" s="229"/>
      <c r="W523" s="229"/>
      <c r="Y523" s="223" t="str">
        <f t="shared" si="17"/>
        <v/>
      </c>
    </row>
    <row r="524" spans="1:25" s="223" customFormat="1" ht="20.25">
      <c r="A524" s="293"/>
      <c r="B524" s="294" t="str">
        <f>IF(LEN(A524)=0,"",INDEX('Smelter Reference List'!$A:$A,MATCH($A524,'Smelter Reference List'!$E:$E,0)))</f>
        <v/>
      </c>
      <c r="C524" s="301" t="str">
        <f>IF(LEN(A524)=0,"",INDEX('Smelter Reference List'!$C:$C,MATCH($A524,'Smelter Reference List'!$E:$E,0)))</f>
        <v/>
      </c>
      <c r="D524" s="294" t="str">
        <f ca="1">IF(ISERROR($S524),"",OFFSET('Smelter Reference List'!$C$4,$S524-4,0)&amp;"")</f>
        <v/>
      </c>
      <c r="E524" s="294" t="str">
        <f ca="1">IF(ISERROR($S524),"",OFFSET('Smelter Reference List'!$D$4,$S524-4,0)&amp;"")</f>
        <v/>
      </c>
      <c r="F524" s="294" t="str">
        <f ca="1">IF(ISERROR($S524),"",OFFSET('Smelter Reference List'!$E$4,$S524-4,0))</f>
        <v/>
      </c>
      <c r="G524" s="294" t="str">
        <f ca="1">IF(C524=$U$4,"Enter smelter details", IF(ISERROR($S524),"",OFFSET('Smelter Reference List'!$F$4,$S524-4,0)))</f>
        <v/>
      </c>
      <c r="H524" s="295" t="str">
        <f ca="1">IF(ISERROR($S524),"",OFFSET('Smelter Reference List'!$G$4,$S524-4,0))</f>
        <v/>
      </c>
      <c r="I524" s="296" t="str">
        <f ca="1">IF(ISERROR($S524),"",OFFSET('Smelter Reference List'!$H$4,$S524-4,0))</f>
        <v/>
      </c>
      <c r="J524" s="296" t="str">
        <f ca="1">IF(ISERROR($S524),"",OFFSET('Smelter Reference List'!$I$4,$S524-4,0))</f>
        <v/>
      </c>
      <c r="K524" s="298"/>
      <c r="L524" s="298"/>
      <c r="M524" s="298"/>
      <c r="N524" s="298"/>
      <c r="O524" s="298"/>
      <c r="P524" s="298"/>
      <c r="Q524" s="299"/>
      <c r="R524" s="227"/>
      <c r="S524" s="228" t="e">
        <f>IF(C524="",NA(),MATCH($B524&amp;$C524,'Smelter Reference List'!$J:$J,0))</f>
        <v>#N/A</v>
      </c>
      <c r="T524" s="229"/>
      <c r="U524" s="229">
        <f t="shared" ca="1" si="16"/>
        <v>0</v>
      </c>
      <c r="V524" s="229"/>
      <c r="W524" s="229"/>
      <c r="Y524" s="223" t="str">
        <f t="shared" si="17"/>
        <v/>
      </c>
    </row>
    <row r="525" spans="1:25" s="223" customFormat="1" ht="20.25">
      <c r="A525" s="293"/>
      <c r="B525" s="294" t="str">
        <f>IF(LEN(A525)=0,"",INDEX('Smelter Reference List'!$A:$A,MATCH($A525,'Smelter Reference List'!$E:$E,0)))</f>
        <v/>
      </c>
      <c r="C525" s="301" t="str">
        <f>IF(LEN(A525)=0,"",INDEX('Smelter Reference List'!$C:$C,MATCH($A525,'Smelter Reference List'!$E:$E,0)))</f>
        <v/>
      </c>
      <c r="D525" s="294" t="str">
        <f ca="1">IF(ISERROR($S525),"",OFFSET('Smelter Reference List'!$C$4,$S525-4,0)&amp;"")</f>
        <v/>
      </c>
      <c r="E525" s="294" t="str">
        <f ca="1">IF(ISERROR($S525),"",OFFSET('Smelter Reference List'!$D$4,$S525-4,0)&amp;"")</f>
        <v/>
      </c>
      <c r="F525" s="294" t="str">
        <f ca="1">IF(ISERROR($S525),"",OFFSET('Smelter Reference List'!$E$4,$S525-4,0))</f>
        <v/>
      </c>
      <c r="G525" s="294" t="str">
        <f ca="1">IF(C525=$U$4,"Enter smelter details", IF(ISERROR($S525),"",OFFSET('Smelter Reference List'!$F$4,$S525-4,0)))</f>
        <v/>
      </c>
      <c r="H525" s="295" t="str">
        <f ca="1">IF(ISERROR($S525),"",OFFSET('Smelter Reference List'!$G$4,$S525-4,0))</f>
        <v/>
      </c>
      <c r="I525" s="296" t="str">
        <f ca="1">IF(ISERROR($S525),"",OFFSET('Smelter Reference List'!$H$4,$S525-4,0))</f>
        <v/>
      </c>
      <c r="J525" s="296" t="str">
        <f ca="1">IF(ISERROR($S525),"",OFFSET('Smelter Reference List'!$I$4,$S525-4,0))</f>
        <v/>
      </c>
      <c r="K525" s="298"/>
      <c r="L525" s="298"/>
      <c r="M525" s="298"/>
      <c r="N525" s="298"/>
      <c r="O525" s="298"/>
      <c r="P525" s="298"/>
      <c r="Q525" s="299"/>
      <c r="R525" s="227"/>
      <c r="S525" s="228" t="e">
        <f>IF(C525="",NA(),MATCH($B525&amp;$C525,'Smelter Reference List'!$J:$J,0))</f>
        <v>#N/A</v>
      </c>
      <c r="T525" s="229"/>
      <c r="U525" s="229">
        <f t="shared" ca="1" si="16"/>
        <v>0</v>
      </c>
      <c r="V525" s="229"/>
      <c r="W525" s="229"/>
      <c r="Y525" s="223" t="str">
        <f t="shared" si="17"/>
        <v/>
      </c>
    </row>
    <row r="526" spans="1:25" s="223" customFormat="1" ht="20.25">
      <c r="A526" s="293"/>
      <c r="B526" s="294" t="str">
        <f>IF(LEN(A526)=0,"",INDEX('Smelter Reference List'!$A:$A,MATCH($A526,'Smelter Reference List'!$E:$E,0)))</f>
        <v/>
      </c>
      <c r="C526" s="301" t="str">
        <f>IF(LEN(A526)=0,"",INDEX('Smelter Reference List'!$C:$C,MATCH($A526,'Smelter Reference List'!$E:$E,0)))</f>
        <v/>
      </c>
      <c r="D526" s="294" t="str">
        <f ca="1">IF(ISERROR($S526),"",OFFSET('Smelter Reference List'!$C$4,$S526-4,0)&amp;"")</f>
        <v/>
      </c>
      <c r="E526" s="294" t="str">
        <f ca="1">IF(ISERROR($S526),"",OFFSET('Smelter Reference List'!$D$4,$S526-4,0)&amp;"")</f>
        <v/>
      </c>
      <c r="F526" s="294" t="str">
        <f ca="1">IF(ISERROR($S526),"",OFFSET('Smelter Reference List'!$E$4,$S526-4,0))</f>
        <v/>
      </c>
      <c r="G526" s="294" t="str">
        <f ca="1">IF(C526=$U$4,"Enter smelter details", IF(ISERROR($S526),"",OFFSET('Smelter Reference List'!$F$4,$S526-4,0)))</f>
        <v/>
      </c>
      <c r="H526" s="295" t="str">
        <f ca="1">IF(ISERROR($S526),"",OFFSET('Smelter Reference List'!$G$4,$S526-4,0))</f>
        <v/>
      </c>
      <c r="I526" s="296" t="str">
        <f ca="1">IF(ISERROR($S526),"",OFFSET('Smelter Reference List'!$H$4,$S526-4,0))</f>
        <v/>
      </c>
      <c r="J526" s="296" t="str">
        <f ca="1">IF(ISERROR($S526),"",OFFSET('Smelter Reference List'!$I$4,$S526-4,0))</f>
        <v/>
      </c>
      <c r="K526" s="298"/>
      <c r="L526" s="298"/>
      <c r="M526" s="298"/>
      <c r="N526" s="298"/>
      <c r="O526" s="298"/>
      <c r="P526" s="298"/>
      <c r="Q526" s="299"/>
      <c r="R526" s="227"/>
      <c r="S526" s="228" t="e">
        <f>IF(C526="",NA(),MATCH($B526&amp;$C526,'Smelter Reference List'!$J:$J,0))</f>
        <v>#N/A</v>
      </c>
      <c r="T526" s="229"/>
      <c r="U526" s="229">
        <f t="shared" ca="1" si="16"/>
        <v>0</v>
      </c>
      <c r="V526" s="229"/>
      <c r="W526" s="229"/>
      <c r="Y526" s="223" t="str">
        <f t="shared" si="17"/>
        <v/>
      </c>
    </row>
    <row r="527" spans="1:25" s="223" customFormat="1" ht="20.25">
      <c r="A527" s="293"/>
      <c r="B527" s="294" t="str">
        <f>IF(LEN(A527)=0,"",INDEX('Smelter Reference List'!$A:$A,MATCH($A527,'Smelter Reference List'!$E:$E,0)))</f>
        <v/>
      </c>
      <c r="C527" s="301" t="str">
        <f>IF(LEN(A527)=0,"",INDEX('Smelter Reference List'!$C:$C,MATCH($A527,'Smelter Reference List'!$E:$E,0)))</f>
        <v/>
      </c>
      <c r="D527" s="294" t="str">
        <f ca="1">IF(ISERROR($S527),"",OFFSET('Smelter Reference List'!$C$4,$S527-4,0)&amp;"")</f>
        <v/>
      </c>
      <c r="E527" s="294" t="str">
        <f ca="1">IF(ISERROR($S527),"",OFFSET('Smelter Reference List'!$D$4,$S527-4,0)&amp;"")</f>
        <v/>
      </c>
      <c r="F527" s="294" t="str">
        <f ca="1">IF(ISERROR($S527),"",OFFSET('Smelter Reference List'!$E$4,$S527-4,0))</f>
        <v/>
      </c>
      <c r="G527" s="294" t="str">
        <f ca="1">IF(C527=$U$4,"Enter smelter details", IF(ISERROR($S527),"",OFFSET('Smelter Reference List'!$F$4,$S527-4,0)))</f>
        <v/>
      </c>
      <c r="H527" s="295" t="str">
        <f ca="1">IF(ISERROR($S527),"",OFFSET('Smelter Reference List'!$G$4,$S527-4,0))</f>
        <v/>
      </c>
      <c r="I527" s="296" t="str">
        <f ca="1">IF(ISERROR($S527),"",OFFSET('Smelter Reference List'!$H$4,$S527-4,0))</f>
        <v/>
      </c>
      <c r="J527" s="296" t="str">
        <f ca="1">IF(ISERROR($S527),"",OFFSET('Smelter Reference List'!$I$4,$S527-4,0))</f>
        <v/>
      </c>
      <c r="K527" s="298"/>
      <c r="L527" s="298"/>
      <c r="M527" s="298"/>
      <c r="N527" s="298"/>
      <c r="O527" s="298"/>
      <c r="P527" s="298"/>
      <c r="Q527" s="299"/>
      <c r="R527" s="227"/>
      <c r="S527" s="228" t="e">
        <f>IF(C527="",NA(),MATCH($B527&amp;$C527,'Smelter Reference List'!$J:$J,0))</f>
        <v>#N/A</v>
      </c>
      <c r="T527" s="229"/>
      <c r="U527" s="229">
        <f t="shared" ca="1" si="16"/>
        <v>0</v>
      </c>
      <c r="V527" s="229"/>
      <c r="W527" s="229"/>
      <c r="Y527" s="223" t="str">
        <f t="shared" si="17"/>
        <v/>
      </c>
    </row>
    <row r="528" spans="1:25" s="223" customFormat="1" ht="20.25">
      <c r="A528" s="293"/>
      <c r="B528" s="294" t="str">
        <f>IF(LEN(A528)=0,"",INDEX('Smelter Reference List'!$A:$A,MATCH($A528,'Smelter Reference List'!$E:$E,0)))</f>
        <v/>
      </c>
      <c r="C528" s="301" t="str">
        <f>IF(LEN(A528)=0,"",INDEX('Smelter Reference List'!$C:$C,MATCH($A528,'Smelter Reference List'!$E:$E,0)))</f>
        <v/>
      </c>
      <c r="D528" s="294" t="str">
        <f ca="1">IF(ISERROR($S528),"",OFFSET('Smelter Reference List'!$C$4,$S528-4,0)&amp;"")</f>
        <v/>
      </c>
      <c r="E528" s="294" t="str">
        <f ca="1">IF(ISERROR($S528),"",OFFSET('Smelter Reference List'!$D$4,$S528-4,0)&amp;"")</f>
        <v/>
      </c>
      <c r="F528" s="294" t="str">
        <f ca="1">IF(ISERROR($S528),"",OFFSET('Smelter Reference List'!$E$4,$S528-4,0))</f>
        <v/>
      </c>
      <c r="G528" s="294" t="str">
        <f ca="1">IF(C528=$U$4,"Enter smelter details", IF(ISERROR($S528),"",OFFSET('Smelter Reference List'!$F$4,$S528-4,0)))</f>
        <v/>
      </c>
      <c r="H528" s="295" t="str">
        <f ca="1">IF(ISERROR($S528),"",OFFSET('Smelter Reference List'!$G$4,$S528-4,0))</f>
        <v/>
      </c>
      <c r="I528" s="296" t="str">
        <f ca="1">IF(ISERROR($S528),"",OFFSET('Smelter Reference List'!$H$4,$S528-4,0))</f>
        <v/>
      </c>
      <c r="J528" s="296" t="str">
        <f ca="1">IF(ISERROR($S528),"",OFFSET('Smelter Reference List'!$I$4,$S528-4,0))</f>
        <v/>
      </c>
      <c r="K528" s="298"/>
      <c r="L528" s="298"/>
      <c r="M528" s="298"/>
      <c r="N528" s="298"/>
      <c r="O528" s="298"/>
      <c r="P528" s="298"/>
      <c r="Q528" s="299"/>
      <c r="R528" s="227"/>
      <c r="S528" s="228" t="e">
        <f>IF(C528="",NA(),MATCH($B528&amp;$C528,'Smelter Reference List'!$J:$J,0))</f>
        <v>#N/A</v>
      </c>
      <c r="T528" s="229"/>
      <c r="U528" s="229">
        <f t="shared" ca="1" si="16"/>
        <v>0</v>
      </c>
      <c r="V528" s="229"/>
      <c r="W528" s="229"/>
      <c r="Y528" s="223" t="str">
        <f t="shared" si="17"/>
        <v/>
      </c>
    </row>
    <row r="529" spans="1:25" s="223" customFormat="1" ht="20.25">
      <c r="A529" s="293"/>
      <c r="B529" s="294" t="str">
        <f>IF(LEN(A529)=0,"",INDEX('Smelter Reference List'!$A:$A,MATCH($A529,'Smelter Reference List'!$E:$E,0)))</f>
        <v/>
      </c>
      <c r="C529" s="301" t="str">
        <f>IF(LEN(A529)=0,"",INDEX('Smelter Reference List'!$C:$C,MATCH($A529,'Smelter Reference List'!$E:$E,0)))</f>
        <v/>
      </c>
      <c r="D529" s="294" t="str">
        <f ca="1">IF(ISERROR($S529),"",OFFSET('Smelter Reference List'!$C$4,$S529-4,0)&amp;"")</f>
        <v/>
      </c>
      <c r="E529" s="294" t="str">
        <f ca="1">IF(ISERROR($S529),"",OFFSET('Smelter Reference List'!$D$4,$S529-4,0)&amp;"")</f>
        <v/>
      </c>
      <c r="F529" s="294" t="str">
        <f ca="1">IF(ISERROR($S529),"",OFFSET('Smelter Reference List'!$E$4,$S529-4,0))</f>
        <v/>
      </c>
      <c r="G529" s="294" t="str">
        <f ca="1">IF(C529=$U$4,"Enter smelter details", IF(ISERROR($S529),"",OFFSET('Smelter Reference List'!$F$4,$S529-4,0)))</f>
        <v/>
      </c>
      <c r="H529" s="295" t="str">
        <f ca="1">IF(ISERROR($S529),"",OFFSET('Smelter Reference List'!$G$4,$S529-4,0))</f>
        <v/>
      </c>
      <c r="I529" s="296" t="str">
        <f ca="1">IF(ISERROR($S529),"",OFFSET('Smelter Reference List'!$H$4,$S529-4,0))</f>
        <v/>
      </c>
      <c r="J529" s="296" t="str">
        <f ca="1">IF(ISERROR($S529),"",OFFSET('Smelter Reference List'!$I$4,$S529-4,0))</f>
        <v/>
      </c>
      <c r="K529" s="298"/>
      <c r="L529" s="298"/>
      <c r="M529" s="298"/>
      <c r="N529" s="298"/>
      <c r="O529" s="298"/>
      <c r="P529" s="298"/>
      <c r="Q529" s="299"/>
      <c r="R529" s="227"/>
      <c r="S529" s="228" t="e">
        <f>IF(C529="",NA(),MATCH($B529&amp;$C529,'Smelter Reference List'!$J:$J,0))</f>
        <v>#N/A</v>
      </c>
      <c r="T529" s="229"/>
      <c r="U529" s="229">
        <f t="shared" ca="1" si="16"/>
        <v>0</v>
      </c>
      <c r="V529" s="229"/>
      <c r="W529" s="229"/>
      <c r="Y529" s="223" t="str">
        <f t="shared" si="17"/>
        <v/>
      </c>
    </row>
    <row r="530" spans="1:25" s="223" customFormat="1" ht="20.25">
      <c r="A530" s="293"/>
      <c r="B530" s="294" t="str">
        <f>IF(LEN(A530)=0,"",INDEX('Smelter Reference List'!$A:$A,MATCH($A530,'Smelter Reference List'!$E:$E,0)))</f>
        <v/>
      </c>
      <c r="C530" s="301" t="str">
        <f>IF(LEN(A530)=0,"",INDEX('Smelter Reference List'!$C:$C,MATCH($A530,'Smelter Reference List'!$E:$E,0)))</f>
        <v/>
      </c>
      <c r="D530" s="294" t="str">
        <f ca="1">IF(ISERROR($S530),"",OFFSET('Smelter Reference List'!$C$4,$S530-4,0)&amp;"")</f>
        <v/>
      </c>
      <c r="E530" s="294" t="str">
        <f ca="1">IF(ISERROR($S530),"",OFFSET('Smelter Reference List'!$D$4,$S530-4,0)&amp;"")</f>
        <v/>
      </c>
      <c r="F530" s="294" t="str">
        <f ca="1">IF(ISERROR($S530),"",OFFSET('Smelter Reference List'!$E$4,$S530-4,0))</f>
        <v/>
      </c>
      <c r="G530" s="294" t="str">
        <f ca="1">IF(C530=$U$4,"Enter smelter details", IF(ISERROR($S530),"",OFFSET('Smelter Reference List'!$F$4,$S530-4,0)))</f>
        <v/>
      </c>
      <c r="H530" s="295" t="str">
        <f ca="1">IF(ISERROR($S530),"",OFFSET('Smelter Reference List'!$G$4,$S530-4,0))</f>
        <v/>
      </c>
      <c r="I530" s="296" t="str">
        <f ca="1">IF(ISERROR($S530),"",OFFSET('Smelter Reference List'!$H$4,$S530-4,0))</f>
        <v/>
      </c>
      <c r="J530" s="296" t="str">
        <f ca="1">IF(ISERROR($S530),"",OFFSET('Smelter Reference List'!$I$4,$S530-4,0))</f>
        <v/>
      </c>
      <c r="K530" s="298"/>
      <c r="L530" s="298"/>
      <c r="M530" s="298"/>
      <c r="N530" s="298"/>
      <c r="O530" s="298"/>
      <c r="P530" s="298"/>
      <c r="Q530" s="299"/>
      <c r="R530" s="227"/>
      <c r="S530" s="228" t="e">
        <f>IF(C530="",NA(),MATCH($B530&amp;$C530,'Smelter Reference List'!$J:$J,0))</f>
        <v>#N/A</v>
      </c>
      <c r="T530" s="229"/>
      <c r="U530" s="229">
        <f t="shared" ca="1" si="16"/>
        <v>0</v>
      </c>
      <c r="V530" s="229"/>
      <c r="W530" s="229"/>
      <c r="Y530" s="223" t="str">
        <f t="shared" si="17"/>
        <v/>
      </c>
    </row>
    <row r="531" spans="1:25" s="223" customFormat="1" ht="20.25">
      <c r="A531" s="293"/>
      <c r="B531" s="294" t="str">
        <f>IF(LEN(A531)=0,"",INDEX('Smelter Reference List'!$A:$A,MATCH($A531,'Smelter Reference List'!$E:$E,0)))</f>
        <v/>
      </c>
      <c r="C531" s="301" t="str">
        <f>IF(LEN(A531)=0,"",INDEX('Smelter Reference List'!$C:$C,MATCH($A531,'Smelter Reference List'!$E:$E,0)))</f>
        <v/>
      </c>
      <c r="D531" s="294" t="str">
        <f ca="1">IF(ISERROR($S531),"",OFFSET('Smelter Reference List'!$C$4,$S531-4,0)&amp;"")</f>
        <v/>
      </c>
      <c r="E531" s="294" t="str">
        <f ca="1">IF(ISERROR($S531),"",OFFSET('Smelter Reference List'!$D$4,$S531-4,0)&amp;"")</f>
        <v/>
      </c>
      <c r="F531" s="294" t="str">
        <f ca="1">IF(ISERROR($S531),"",OFFSET('Smelter Reference List'!$E$4,$S531-4,0))</f>
        <v/>
      </c>
      <c r="G531" s="294" t="str">
        <f ca="1">IF(C531=$U$4,"Enter smelter details", IF(ISERROR($S531),"",OFFSET('Smelter Reference List'!$F$4,$S531-4,0)))</f>
        <v/>
      </c>
      <c r="H531" s="295" t="str">
        <f ca="1">IF(ISERROR($S531),"",OFFSET('Smelter Reference List'!$G$4,$S531-4,0))</f>
        <v/>
      </c>
      <c r="I531" s="296" t="str">
        <f ca="1">IF(ISERROR($S531),"",OFFSET('Smelter Reference List'!$H$4,$S531-4,0))</f>
        <v/>
      </c>
      <c r="J531" s="296" t="str">
        <f ca="1">IF(ISERROR($S531),"",OFFSET('Smelter Reference List'!$I$4,$S531-4,0))</f>
        <v/>
      </c>
      <c r="K531" s="298"/>
      <c r="L531" s="298"/>
      <c r="M531" s="298"/>
      <c r="N531" s="298"/>
      <c r="O531" s="298"/>
      <c r="P531" s="298"/>
      <c r="Q531" s="299"/>
      <c r="R531" s="227"/>
      <c r="S531" s="228" t="e">
        <f>IF(C531="",NA(),MATCH($B531&amp;$C531,'Smelter Reference List'!$J:$J,0))</f>
        <v>#N/A</v>
      </c>
      <c r="T531" s="229"/>
      <c r="U531" s="229">
        <f t="shared" ca="1" si="16"/>
        <v>0</v>
      </c>
      <c r="V531" s="229"/>
      <c r="W531" s="229"/>
      <c r="Y531" s="223" t="str">
        <f t="shared" si="17"/>
        <v/>
      </c>
    </row>
    <row r="532" spans="1:25" s="223" customFormat="1" ht="20.25">
      <c r="A532" s="293"/>
      <c r="B532" s="294" t="str">
        <f>IF(LEN(A532)=0,"",INDEX('Smelter Reference List'!$A:$A,MATCH($A532,'Smelter Reference List'!$E:$E,0)))</f>
        <v/>
      </c>
      <c r="C532" s="301" t="str">
        <f>IF(LEN(A532)=0,"",INDEX('Smelter Reference List'!$C:$C,MATCH($A532,'Smelter Reference List'!$E:$E,0)))</f>
        <v/>
      </c>
      <c r="D532" s="294" t="str">
        <f ca="1">IF(ISERROR($S532),"",OFFSET('Smelter Reference List'!$C$4,$S532-4,0)&amp;"")</f>
        <v/>
      </c>
      <c r="E532" s="294" t="str">
        <f ca="1">IF(ISERROR($S532),"",OFFSET('Smelter Reference List'!$D$4,$S532-4,0)&amp;"")</f>
        <v/>
      </c>
      <c r="F532" s="294" t="str">
        <f ca="1">IF(ISERROR($S532),"",OFFSET('Smelter Reference List'!$E$4,$S532-4,0))</f>
        <v/>
      </c>
      <c r="G532" s="294" t="str">
        <f ca="1">IF(C532=$U$4,"Enter smelter details", IF(ISERROR($S532),"",OFFSET('Smelter Reference List'!$F$4,$S532-4,0)))</f>
        <v/>
      </c>
      <c r="H532" s="295" t="str">
        <f ca="1">IF(ISERROR($S532),"",OFFSET('Smelter Reference List'!$G$4,$S532-4,0))</f>
        <v/>
      </c>
      <c r="I532" s="296" t="str">
        <f ca="1">IF(ISERROR($S532),"",OFFSET('Smelter Reference List'!$H$4,$S532-4,0))</f>
        <v/>
      </c>
      <c r="J532" s="296" t="str">
        <f ca="1">IF(ISERROR($S532),"",OFFSET('Smelter Reference List'!$I$4,$S532-4,0))</f>
        <v/>
      </c>
      <c r="K532" s="298"/>
      <c r="L532" s="298"/>
      <c r="M532" s="298"/>
      <c r="N532" s="298"/>
      <c r="O532" s="298"/>
      <c r="P532" s="298"/>
      <c r="Q532" s="299"/>
      <c r="R532" s="227"/>
      <c r="S532" s="228" t="e">
        <f>IF(C532="",NA(),MATCH($B532&amp;$C532,'Smelter Reference List'!$J:$J,0))</f>
        <v>#N/A</v>
      </c>
      <c r="T532" s="229"/>
      <c r="U532" s="229">
        <f t="shared" ca="1" si="16"/>
        <v>0</v>
      </c>
      <c r="V532" s="229"/>
      <c r="W532" s="229"/>
      <c r="Y532" s="223" t="str">
        <f t="shared" si="17"/>
        <v/>
      </c>
    </row>
    <row r="533" spans="1:25" s="223" customFormat="1" ht="20.25">
      <c r="A533" s="293"/>
      <c r="B533" s="294" t="str">
        <f>IF(LEN(A533)=0,"",INDEX('Smelter Reference List'!$A:$A,MATCH($A533,'Smelter Reference List'!$E:$E,0)))</f>
        <v/>
      </c>
      <c r="C533" s="301" t="str">
        <f>IF(LEN(A533)=0,"",INDEX('Smelter Reference List'!$C:$C,MATCH($A533,'Smelter Reference List'!$E:$E,0)))</f>
        <v/>
      </c>
      <c r="D533" s="294" t="str">
        <f ca="1">IF(ISERROR($S533),"",OFFSET('Smelter Reference List'!$C$4,$S533-4,0)&amp;"")</f>
        <v/>
      </c>
      <c r="E533" s="294" t="str">
        <f ca="1">IF(ISERROR($S533),"",OFFSET('Smelter Reference List'!$D$4,$S533-4,0)&amp;"")</f>
        <v/>
      </c>
      <c r="F533" s="294" t="str">
        <f ca="1">IF(ISERROR($S533),"",OFFSET('Smelter Reference List'!$E$4,$S533-4,0))</f>
        <v/>
      </c>
      <c r="G533" s="294" t="str">
        <f ca="1">IF(C533=$U$4,"Enter smelter details", IF(ISERROR($S533),"",OFFSET('Smelter Reference List'!$F$4,$S533-4,0)))</f>
        <v/>
      </c>
      <c r="H533" s="295" t="str">
        <f ca="1">IF(ISERROR($S533),"",OFFSET('Smelter Reference List'!$G$4,$S533-4,0))</f>
        <v/>
      </c>
      <c r="I533" s="296" t="str">
        <f ca="1">IF(ISERROR($S533),"",OFFSET('Smelter Reference List'!$H$4,$S533-4,0))</f>
        <v/>
      </c>
      <c r="J533" s="296" t="str">
        <f ca="1">IF(ISERROR($S533),"",OFFSET('Smelter Reference List'!$I$4,$S533-4,0))</f>
        <v/>
      </c>
      <c r="K533" s="298"/>
      <c r="L533" s="298"/>
      <c r="M533" s="298"/>
      <c r="N533" s="298"/>
      <c r="O533" s="298"/>
      <c r="P533" s="298"/>
      <c r="Q533" s="299"/>
      <c r="R533" s="227"/>
      <c r="S533" s="228" t="e">
        <f>IF(C533="",NA(),MATCH($B533&amp;$C533,'Smelter Reference List'!$J:$J,0))</f>
        <v>#N/A</v>
      </c>
      <c r="T533" s="229"/>
      <c r="U533" s="229">
        <f t="shared" ca="1" si="16"/>
        <v>0</v>
      </c>
      <c r="V533" s="229"/>
      <c r="W533" s="229"/>
      <c r="Y533" s="223" t="str">
        <f t="shared" si="17"/>
        <v/>
      </c>
    </row>
    <row r="534" spans="1:25" s="223" customFormat="1" ht="20.25">
      <c r="A534" s="293"/>
      <c r="B534" s="294" t="str">
        <f>IF(LEN(A534)=0,"",INDEX('Smelter Reference List'!$A:$A,MATCH($A534,'Smelter Reference List'!$E:$E,0)))</f>
        <v/>
      </c>
      <c r="C534" s="301" t="str">
        <f>IF(LEN(A534)=0,"",INDEX('Smelter Reference List'!$C:$C,MATCH($A534,'Smelter Reference List'!$E:$E,0)))</f>
        <v/>
      </c>
      <c r="D534" s="294" t="str">
        <f ca="1">IF(ISERROR($S534),"",OFFSET('Smelter Reference List'!$C$4,$S534-4,0)&amp;"")</f>
        <v/>
      </c>
      <c r="E534" s="294" t="str">
        <f ca="1">IF(ISERROR($S534),"",OFFSET('Smelter Reference List'!$D$4,$S534-4,0)&amp;"")</f>
        <v/>
      </c>
      <c r="F534" s="294" t="str">
        <f ca="1">IF(ISERROR($S534),"",OFFSET('Smelter Reference List'!$E$4,$S534-4,0))</f>
        <v/>
      </c>
      <c r="G534" s="294" t="str">
        <f ca="1">IF(C534=$U$4,"Enter smelter details", IF(ISERROR($S534),"",OFFSET('Smelter Reference List'!$F$4,$S534-4,0)))</f>
        <v/>
      </c>
      <c r="H534" s="295" t="str">
        <f ca="1">IF(ISERROR($S534),"",OFFSET('Smelter Reference List'!$G$4,$S534-4,0))</f>
        <v/>
      </c>
      <c r="I534" s="296" t="str">
        <f ca="1">IF(ISERROR($S534),"",OFFSET('Smelter Reference List'!$H$4,$S534-4,0))</f>
        <v/>
      </c>
      <c r="J534" s="296" t="str">
        <f ca="1">IF(ISERROR($S534),"",OFFSET('Smelter Reference List'!$I$4,$S534-4,0))</f>
        <v/>
      </c>
      <c r="K534" s="298"/>
      <c r="L534" s="298"/>
      <c r="M534" s="298"/>
      <c r="N534" s="298"/>
      <c r="O534" s="298"/>
      <c r="P534" s="298"/>
      <c r="Q534" s="299"/>
      <c r="R534" s="227"/>
      <c r="S534" s="228" t="e">
        <f>IF(C534="",NA(),MATCH($B534&amp;$C534,'Smelter Reference List'!$J:$J,0))</f>
        <v>#N/A</v>
      </c>
      <c r="T534" s="229"/>
      <c r="U534" s="229">
        <f t="shared" ca="1" si="16"/>
        <v>0</v>
      </c>
      <c r="V534" s="229"/>
      <c r="W534" s="229"/>
      <c r="Y534" s="223" t="str">
        <f t="shared" si="17"/>
        <v/>
      </c>
    </row>
    <row r="535" spans="1:25" s="223" customFormat="1" ht="20.25">
      <c r="A535" s="293"/>
      <c r="B535" s="294" t="str">
        <f>IF(LEN(A535)=0,"",INDEX('Smelter Reference List'!$A:$A,MATCH($A535,'Smelter Reference List'!$E:$E,0)))</f>
        <v/>
      </c>
      <c r="C535" s="301" t="str">
        <f>IF(LEN(A535)=0,"",INDEX('Smelter Reference List'!$C:$C,MATCH($A535,'Smelter Reference List'!$E:$E,0)))</f>
        <v/>
      </c>
      <c r="D535" s="294" t="str">
        <f ca="1">IF(ISERROR($S535),"",OFFSET('Smelter Reference List'!$C$4,$S535-4,0)&amp;"")</f>
        <v/>
      </c>
      <c r="E535" s="294" t="str">
        <f ca="1">IF(ISERROR($S535),"",OFFSET('Smelter Reference List'!$D$4,$S535-4,0)&amp;"")</f>
        <v/>
      </c>
      <c r="F535" s="294" t="str">
        <f ca="1">IF(ISERROR($S535),"",OFFSET('Smelter Reference List'!$E$4,$S535-4,0))</f>
        <v/>
      </c>
      <c r="G535" s="294" t="str">
        <f ca="1">IF(C535=$U$4,"Enter smelter details", IF(ISERROR($S535),"",OFFSET('Smelter Reference List'!$F$4,$S535-4,0)))</f>
        <v/>
      </c>
      <c r="H535" s="295" t="str">
        <f ca="1">IF(ISERROR($S535),"",OFFSET('Smelter Reference List'!$G$4,$S535-4,0))</f>
        <v/>
      </c>
      <c r="I535" s="296" t="str">
        <f ca="1">IF(ISERROR($S535),"",OFFSET('Smelter Reference List'!$H$4,$S535-4,0))</f>
        <v/>
      </c>
      <c r="J535" s="296" t="str">
        <f ca="1">IF(ISERROR($S535),"",OFFSET('Smelter Reference List'!$I$4,$S535-4,0))</f>
        <v/>
      </c>
      <c r="K535" s="298"/>
      <c r="L535" s="298"/>
      <c r="M535" s="298"/>
      <c r="N535" s="298"/>
      <c r="O535" s="298"/>
      <c r="P535" s="298"/>
      <c r="Q535" s="299"/>
      <c r="R535" s="227"/>
      <c r="S535" s="228" t="e">
        <f>IF(C535="",NA(),MATCH($B535&amp;$C535,'Smelter Reference List'!$J:$J,0))</f>
        <v>#N/A</v>
      </c>
      <c r="T535" s="229"/>
      <c r="U535" s="229">
        <f t="shared" ca="1" si="16"/>
        <v>0</v>
      </c>
      <c r="V535" s="229"/>
      <c r="W535" s="229"/>
      <c r="Y535" s="223" t="str">
        <f t="shared" si="17"/>
        <v/>
      </c>
    </row>
    <row r="536" spans="1:25" s="223" customFormat="1" ht="20.25">
      <c r="A536" s="293"/>
      <c r="B536" s="294" t="str">
        <f>IF(LEN(A536)=0,"",INDEX('Smelter Reference List'!$A:$A,MATCH($A536,'Smelter Reference List'!$E:$E,0)))</f>
        <v/>
      </c>
      <c r="C536" s="301" t="str">
        <f>IF(LEN(A536)=0,"",INDEX('Smelter Reference List'!$C:$C,MATCH($A536,'Smelter Reference List'!$E:$E,0)))</f>
        <v/>
      </c>
      <c r="D536" s="294" t="str">
        <f ca="1">IF(ISERROR($S536),"",OFFSET('Smelter Reference List'!$C$4,$S536-4,0)&amp;"")</f>
        <v/>
      </c>
      <c r="E536" s="294" t="str">
        <f ca="1">IF(ISERROR($S536),"",OFFSET('Smelter Reference List'!$D$4,$S536-4,0)&amp;"")</f>
        <v/>
      </c>
      <c r="F536" s="294" t="str">
        <f ca="1">IF(ISERROR($S536),"",OFFSET('Smelter Reference List'!$E$4,$S536-4,0))</f>
        <v/>
      </c>
      <c r="G536" s="294" t="str">
        <f ca="1">IF(C536=$U$4,"Enter smelter details", IF(ISERROR($S536),"",OFFSET('Smelter Reference List'!$F$4,$S536-4,0)))</f>
        <v/>
      </c>
      <c r="H536" s="295" t="str">
        <f ca="1">IF(ISERROR($S536),"",OFFSET('Smelter Reference List'!$G$4,$S536-4,0))</f>
        <v/>
      </c>
      <c r="I536" s="296" t="str">
        <f ca="1">IF(ISERROR($S536),"",OFFSET('Smelter Reference List'!$H$4,$S536-4,0))</f>
        <v/>
      </c>
      <c r="J536" s="296" t="str">
        <f ca="1">IF(ISERROR($S536),"",OFFSET('Smelter Reference List'!$I$4,$S536-4,0))</f>
        <v/>
      </c>
      <c r="K536" s="298"/>
      <c r="L536" s="298"/>
      <c r="M536" s="298"/>
      <c r="N536" s="298"/>
      <c r="O536" s="298"/>
      <c r="P536" s="298"/>
      <c r="Q536" s="299"/>
      <c r="R536" s="227"/>
      <c r="S536" s="228" t="e">
        <f>IF(C536="",NA(),MATCH($B536&amp;$C536,'Smelter Reference List'!$J:$J,0))</f>
        <v>#N/A</v>
      </c>
      <c r="T536" s="229"/>
      <c r="U536" s="229">
        <f t="shared" ca="1" si="16"/>
        <v>0</v>
      </c>
      <c r="V536" s="229"/>
      <c r="W536" s="229"/>
      <c r="Y536" s="223" t="str">
        <f t="shared" si="17"/>
        <v/>
      </c>
    </row>
    <row r="537" spans="1:25" s="223" customFormat="1" ht="20.25">
      <c r="A537" s="293"/>
      <c r="B537" s="294" t="str">
        <f>IF(LEN(A537)=0,"",INDEX('Smelter Reference List'!$A:$A,MATCH($A537,'Smelter Reference List'!$E:$E,0)))</f>
        <v/>
      </c>
      <c r="C537" s="301" t="str">
        <f>IF(LEN(A537)=0,"",INDEX('Smelter Reference List'!$C:$C,MATCH($A537,'Smelter Reference List'!$E:$E,0)))</f>
        <v/>
      </c>
      <c r="D537" s="294" t="str">
        <f ca="1">IF(ISERROR($S537),"",OFFSET('Smelter Reference List'!$C$4,$S537-4,0)&amp;"")</f>
        <v/>
      </c>
      <c r="E537" s="294" t="str">
        <f ca="1">IF(ISERROR($S537),"",OFFSET('Smelter Reference List'!$D$4,$S537-4,0)&amp;"")</f>
        <v/>
      </c>
      <c r="F537" s="294" t="str">
        <f ca="1">IF(ISERROR($S537),"",OFFSET('Smelter Reference List'!$E$4,$S537-4,0))</f>
        <v/>
      </c>
      <c r="G537" s="294" t="str">
        <f ca="1">IF(C537=$U$4,"Enter smelter details", IF(ISERROR($S537),"",OFFSET('Smelter Reference List'!$F$4,$S537-4,0)))</f>
        <v/>
      </c>
      <c r="H537" s="295" t="str">
        <f ca="1">IF(ISERROR($S537),"",OFFSET('Smelter Reference List'!$G$4,$S537-4,0))</f>
        <v/>
      </c>
      <c r="I537" s="296" t="str">
        <f ca="1">IF(ISERROR($S537),"",OFFSET('Smelter Reference List'!$H$4,$S537-4,0))</f>
        <v/>
      </c>
      <c r="J537" s="296" t="str">
        <f ca="1">IF(ISERROR($S537),"",OFFSET('Smelter Reference List'!$I$4,$S537-4,0))</f>
        <v/>
      </c>
      <c r="K537" s="298"/>
      <c r="L537" s="298"/>
      <c r="M537" s="298"/>
      <c r="N537" s="298"/>
      <c r="O537" s="298"/>
      <c r="P537" s="298"/>
      <c r="Q537" s="299"/>
      <c r="R537" s="227"/>
      <c r="S537" s="228" t="e">
        <f>IF(C537="",NA(),MATCH($B537&amp;$C537,'Smelter Reference List'!$J:$J,0))</f>
        <v>#N/A</v>
      </c>
      <c r="T537" s="229"/>
      <c r="U537" s="229">
        <f t="shared" ca="1" si="16"/>
        <v>0</v>
      </c>
      <c r="V537" s="229"/>
      <c r="W537" s="229"/>
      <c r="Y537" s="223" t="str">
        <f t="shared" si="17"/>
        <v/>
      </c>
    </row>
    <row r="538" spans="1:25" s="223" customFormat="1" ht="20.25">
      <c r="A538" s="293"/>
      <c r="B538" s="294" t="str">
        <f>IF(LEN(A538)=0,"",INDEX('Smelter Reference List'!$A:$A,MATCH($A538,'Smelter Reference List'!$E:$E,0)))</f>
        <v/>
      </c>
      <c r="C538" s="301" t="str">
        <f>IF(LEN(A538)=0,"",INDEX('Smelter Reference List'!$C:$C,MATCH($A538,'Smelter Reference List'!$E:$E,0)))</f>
        <v/>
      </c>
      <c r="D538" s="294" t="str">
        <f ca="1">IF(ISERROR($S538),"",OFFSET('Smelter Reference List'!$C$4,$S538-4,0)&amp;"")</f>
        <v/>
      </c>
      <c r="E538" s="294" t="str">
        <f ca="1">IF(ISERROR($S538),"",OFFSET('Smelter Reference List'!$D$4,$S538-4,0)&amp;"")</f>
        <v/>
      </c>
      <c r="F538" s="294" t="str">
        <f ca="1">IF(ISERROR($S538),"",OFFSET('Smelter Reference List'!$E$4,$S538-4,0))</f>
        <v/>
      </c>
      <c r="G538" s="294" t="str">
        <f ca="1">IF(C538=$U$4,"Enter smelter details", IF(ISERROR($S538),"",OFFSET('Smelter Reference List'!$F$4,$S538-4,0)))</f>
        <v/>
      </c>
      <c r="H538" s="295" t="str">
        <f ca="1">IF(ISERROR($S538),"",OFFSET('Smelter Reference List'!$G$4,$S538-4,0))</f>
        <v/>
      </c>
      <c r="I538" s="296" t="str">
        <f ca="1">IF(ISERROR($S538),"",OFFSET('Smelter Reference List'!$H$4,$S538-4,0))</f>
        <v/>
      </c>
      <c r="J538" s="296" t="str">
        <f ca="1">IF(ISERROR($S538),"",OFFSET('Smelter Reference List'!$I$4,$S538-4,0))</f>
        <v/>
      </c>
      <c r="K538" s="298"/>
      <c r="L538" s="298"/>
      <c r="M538" s="298"/>
      <c r="N538" s="298"/>
      <c r="O538" s="298"/>
      <c r="P538" s="298"/>
      <c r="Q538" s="299"/>
      <c r="R538" s="227"/>
      <c r="S538" s="228" t="e">
        <f>IF(C538="",NA(),MATCH($B538&amp;$C538,'Smelter Reference List'!$J:$J,0))</f>
        <v>#N/A</v>
      </c>
      <c r="T538" s="229"/>
      <c r="U538" s="229">
        <f t="shared" ca="1" si="16"/>
        <v>0</v>
      </c>
      <c r="V538" s="229"/>
      <c r="W538" s="229"/>
      <c r="Y538" s="223" t="str">
        <f t="shared" si="17"/>
        <v/>
      </c>
    </row>
    <row r="539" spans="1:25" s="223" customFormat="1" ht="20.25">
      <c r="A539" s="293"/>
      <c r="B539" s="294" t="str">
        <f>IF(LEN(A539)=0,"",INDEX('Smelter Reference List'!$A:$A,MATCH($A539,'Smelter Reference List'!$E:$E,0)))</f>
        <v/>
      </c>
      <c r="C539" s="301" t="str">
        <f>IF(LEN(A539)=0,"",INDEX('Smelter Reference List'!$C:$C,MATCH($A539,'Smelter Reference List'!$E:$E,0)))</f>
        <v/>
      </c>
      <c r="D539" s="294" t="str">
        <f ca="1">IF(ISERROR($S539),"",OFFSET('Smelter Reference List'!$C$4,$S539-4,0)&amp;"")</f>
        <v/>
      </c>
      <c r="E539" s="294" t="str">
        <f ca="1">IF(ISERROR($S539),"",OFFSET('Smelter Reference List'!$D$4,$S539-4,0)&amp;"")</f>
        <v/>
      </c>
      <c r="F539" s="294" t="str">
        <f ca="1">IF(ISERROR($S539),"",OFFSET('Smelter Reference List'!$E$4,$S539-4,0))</f>
        <v/>
      </c>
      <c r="G539" s="294" t="str">
        <f ca="1">IF(C539=$U$4,"Enter smelter details", IF(ISERROR($S539),"",OFFSET('Smelter Reference List'!$F$4,$S539-4,0)))</f>
        <v/>
      </c>
      <c r="H539" s="295" t="str">
        <f ca="1">IF(ISERROR($S539),"",OFFSET('Smelter Reference List'!$G$4,$S539-4,0))</f>
        <v/>
      </c>
      <c r="I539" s="296" t="str">
        <f ca="1">IF(ISERROR($S539),"",OFFSET('Smelter Reference List'!$H$4,$S539-4,0))</f>
        <v/>
      </c>
      <c r="J539" s="296" t="str">
        <f ca="1">IF(ISERROR($S539),"",OFFSET('Smelter Reference List'!$I$4,$S539-4,0))</f>
        <v/>
      </c>
      <c r="K539" s="298"/>
      <c r="L539" s="298"/>
      <c r="M539" s="298"/>
      <c r="N539" s="298"/>
      <c r="O539" s="298"/>
      <c r="P539" s="298"/>
      <c r="Q539" s="299"/>
      <c r="R539" s="227"/>
      <c r="S539" s="228" t="e">
        <f>IF(C539="",NA(),MATCH($B539&amp;$C539,'Smelter Reference List'!$J:$J,0))</f>
        <v>#N/A</v>
      </c>
      <c r="T539" s="229"/>
      <c r="U539" s="229">
        <f t="shared" ca="1" si="16"/>
        <v>0</v>
      </c>
      <c r="V539" s="229"/>
      <c r="W539" s="229"/>
      <c r="Y539" s="223" t="str">
        <f t="shared" si="17"/>
        <v/>
      </c>
    </row>
    <row r="540" spans="1:25" s="223" customFormat="1" ht="20.25">
      <c r="A540" s="293"/>
      <c r="B540" s="294" t="str">
        <f>IF(LEN(A540)=0,"",INDEX('Smelter Reference List'!$A:$A,MATCH($A540,'Smelter Reference List'!$E:$E,0)))</f>
        <v/>
      </c>
      <c r="C540" s="301" t="str">
        <f>IF(LEN(A540)=0,"",INDEX('Smelter Reference List'!$C:$C,MATCH($A540,'Smelter Reference List'!$E:$E,0)))</f>
        <v/>
      </c>
      <c r="D540" s="294" t="str">
        <f ca="1">IF(ISERROR($S540),"",OFFSET('Smelter Reference List'!$C$4,$S540-4,0)&amp;"")</f>
        <v/>
      </c>
      <c r="E540" s="294" t="str">
        <f ca="1">IF(ISERROR($S540),"",OFFSET('Smelter Reference List'!$D$4,$S540-4,0)&amp;"")</f>
        <v/>
      </c>
      <c r="F540" s="294" t="str">
        <f ca="1">IF(ISERROR($S540),"",OFFSET('Smelter Reference List'!$E$4,$S540-4,0))</f>
        <v/>
      </c>
      <c r="G540" s="294" t="str">
        <f ca="1">IF(C540=$U$4,"Enter smelter details", IF(ISERROR($S540),"",OFFSET('Smelter Reference List'!$F$4,$S540-4,0)))</f>
        <v/>
      </c>
      <c r="H540" s="295" t="str">
        <f ca="1">IF(ISERROR($S540),"",OFFSET('Smelter Reference List'!$G$4,$S540-4,0))</f>
        <v/>
      </c>
      <c r="I540" s="296" t="str">
        <f ca="1">IF(ISERROR($S540),"",OFFSET('Smelter Reference List'!$H$4,$S540-4,0))</f>
        <v/>
      </c>
      <c r="J540" s="296" t="str">
        <f ca="1">IF(ISERROR($S540),"",OFFSET('Smelter Reference List'!$I$4,$S540-4,0))</f>
        <v/>
      </c>
      <c r="K540" s="298"/>
      <c r="L540" s="298"/>
      <c r="M540" s="298"/>
      <c r="N540" s="298"/>
      <c r="O540" s="298"/>
      <c r="P540" s="298"/>
      <c r="Q540" s="299"/>
      <c r="R540" s="227"/>
      <c r="S540" s="228" t="e">
        <f>IF(C540="",NA(),MATCH($B540&amp;$C540,'Smelter Reference List'!$J:$J,0))</f>
        <v>#N/A</v>
      </c>
      <c r="T540" s="229"/>
      <c r="U540" s="229">
        <f t="shared" ca="1" si="16"/>
        <v>0</v>
      </c>
      <c r="V540" s="229"/>
      <c r="W540" s="229"/>
      <c r="Y540" s="223" t="str">
        <f t="shared" si="17"/>
        <v/>
      </c>
    </row>
    <row r="541" spans="1:25" s="223" customFormat="1" ht="20.25">
      <c r="A541" s="293"/>
      <c r="B541" s="294" t="str">
        <f>IF(LEN(A541)=0,"",INDEX('Smelter Reference List'!$A:$A,MATCH($A541,'Smelter Reference List'!$E:$E,0)))</f>
        <v/>
      </c>
      <c r="C541" s="301" t="str">
        <f>IF(LEN(A541)=0,"",INDEX('Smelter Reference List'!$C:$C,MATCH($A541,'Smelter Reference List'!$E:$E,0)))</f>
        <v/>
      </c>
      <c r="D541" s="294" t="str">
        <f ca="1">IF(ISERROR($S541),"",OFFSET('Smelter Reference List'!$C$4,$S541-4,0)&amp;"")</f>
        <v/>
      </c>
      <c r="E541" s="294" t="str">
        <f ca="1">IF(ISERROR($S541),"",OFFSET('Smelter Reference List'!$D$4,$S541-4,0)&amp;"")</f>
        <v/>
      </c>
      <c r="F541" s="294" t="str">
        <f ca="1">IF(ISERROR($S541),"",OFFSET('Smelter Reference List'!$E$4,$S541-4,0))</f>
        <v/>
      </c>
      <c r="G541" s="294" t="str">
        <f ca="1">IF(C541=$U$4,"Enter smelter details", IF(ISERROR($S541),"",OFFSET('Smelter Reference List'!$F$4,$S541-4,0)))</f>
        <v/>
      </c>
      <c r="H541" s="295" t="str">
        <f ca="1">IF(ISERROR($S541),"",OFFSET('Smelter Reference List'!$G$4,$S541-4,0))</f>
        <v/>
      </c>
      <c r="I541" s="296" t="str">
        <f ca="1">IF(ISERROR($S541),"",OFFSET('Smelter Reference List'!$H$4,$S541-4,0))</f>
        <v/>
      </c>
      <c r="J541" s="296" t="str">
        <f ca="1">IF(ISERROR($S541),"",OFFSET('Smelter Reference List'!$I$4,$S541-4,0))</f>
        <v/>
      </c>
      <c r="K541" s="298"/>
      <c r="L541" s="298"/>
      <c r="M541" s="298"/>
      <c r="N541" s="298"/>
      <c r="O541" s="298"/>
      <c r="P541" s="298"/>
      <c r="Q541" s="299"/>
      <c r="R541" s="227"/>
      <c r="S541" s="228" t="e">
        <f>IF(C541="",NA(),MATCH($B541&amp;$C541,'Smelter Reference List'!$J:$J,0))</f>
        <v>#N/A</v>
      </c>
      <c r="T541" s="229"/>
      <c r="U541" s="229">
        <f t="shared" ca="1" si="16"/>
        <v>0</v>
      </c>
      <c r="V541" s="229"/>
      <c r="W541" s="229"/>
      <c r="Y541" s="223" t="str">
        <f t="shared" si="17"/>
        <v/>
      </c>
    </row>
    <row r="542" spans="1:25" s="223" customFormat="1" ht="20.25">
      <c r="A542" s="293"/>
      <c r="B542" s="294" t="str">
        <f>IF(LEN(A542)=0,"",INDEX('Smelter Reference List'!$A:$A,MATCH($A542,'Smelter Reference List'!$E:$E,0)))</f>
        <v/>
      </c>
      <c r="C542" s="301" t="str">
        <f>IF(LEN(A542)=0,"",INDEX('Smelter Reference List'!$C:$C,MATCH($A542,'Smelter Reference List'!$E:$E,0)))</f>
        <v/>
      </c>
      <c r="D542" s="294" t="str">
        <f ca="1">IF(ISERROR($S542),"",OFFSET('Smelter Reference List'!$C$4,$S542-4,0)&amp;"")</f>
        <v/>
      </c>
      <c r="E542" s="294" t="str">
        <f ca="1">IF(ISERROR($S542),"",OFFSET('Smelter Reference List'!$D$4,$S542-4,0)&amp;"")</f>
        <v/>
      </c>
      <c r="F542" s="294" t="str">
        <f ca="1">IF(ISERROR($S542),"",OFFSET('Smelter Reference List'!$E$4,$S542-4,0))</f>
        <v/>
      </c>
      <c r="G542" s="294" t="str">
        <f ca="1">IF(C542=$U$4,"Enter smelter details", IF(ISERROR($S542),"",OFFSET('Smelter Reference List'!$F$4,$S542-4,0)))</f>
        <v/>
      </c>
      <c r="H542" s="295" t="str">
        <f ca="1">IF(ISERROR($S542),"",OFFSET('Smelter Reference List'!$G$4,$S542-4,0))</f>
        <v/>
      </c>
      <c r="I542" s="296" t="str">
        <f ca="1">IF(ISERROR($S542),"",OFFSET('Smelter Reference List'!$H$4,$S542-4,0))</f>
        <v/>
      </c>
      <c r="J542" s="296" t="str">
        <f ca="1">IF(ISERROR($S542),"",OFFSET('Smelter Reference List'!$I$4,$S542-4,0))</f>
        <v/>
      </c>
      <c r="K542" s="298"/>
      <c r="L542" s="298"/>
      <c r="M542" s="298"/>
      <c r="N542" s="298"/>
      <c r="O542" s="298"/>
      <c r="P542" s="298"/>
      <c r="Q542" s="299"/>
      <c r="R542" s="227"/>
      <c r="S542" s="228" t="e">
        <f>IF(C542="",NA(),MATCH($B542&amp;$C542,'Smelter Reference List'!$J:$J,0))</f>
        <v>#N/A</v>
      </c>
      <c r="T542" s="229"/>
      <c r="U542" s="229">
        <f t="shared" ca="1" si="16"/>
        <v>0</v>
      </c>
      <c r="V542" s="229"/>
      <c r="W542" s="229"/>
      <c r="Y542" s="223" t="str">
        <f t="shared" si="17"/>
        <v/>
      </c>
    </row>
    <row r="543" spans="1:25" s="223" customFormat="1" ht="20.25">
      <c r="A543" s="293"/>
      <c r="B543" s="294" t="str">
        <f>IF(LEN(A543)=0,"",INDEX('Smelter Reference List'!$A:$A,MATCH($A543,'Smelter Reference List'!$E:$E,0)))</f>
        <v/>
      </c>
      <c r="C543" s="301" t="str">
        <f>IF(LEN(A543)=0,"",INDEX('Smelter Reference List'!$C:$C,MATCH($A543,'Smelter Reference List'!$E:$E,0)))</f>
        <v/>
      </c>
      <c r="D543" s="294" t="str">
        <f ca="1">IF(ISERROR($S543),"",OFFSET('Smelter Reference List'!$C$4,$S543-4,0)&amp;"")</f>
        <v/>
      </c>
      <c r="E543" s="294" t="str">
        <f ca="1">IF(ISERROR($S543),"",OFFSET('Smelter Reference List'!$D$4,$S543-4,0)&amp;"")</f>
        <v/>
      </c>
      <c r="F543" s="294" t="str">
        <f ca="1">IF(ISERROR($S543),"",OFFSET('Smelter Reference List'!$E$4,$S543-4,0))</f>
        <v/>
      </c>
      <c r="G543" s="294" t="str">
        <f ca="1">IF(C543=$U$4,"Enter smelter details", IF(ISERROR($S543),"",OFFSET('Smelter Reference List'!$F$4,$S543-4,0)))</f>
        <v/>
      </c>
      <c r="H543" s="295" t="str">
        <f ca="1">IF(ISERROR($S543),"",OFFSET('Smelter Reference List'!$G$4,$S543-4,0))</f>
        <v/>
      </c>
      <c r="I543" s="296" t="str">
        <f ca="1">IF(ISERROR($S543),"",OFFSET('Smelter Reference List'!$H$4,$S543-4,0))</f>
        <v/>
      </c>
      <c r="J543" s="296" t="str">
        <f ca="1">IF(ISERROR($S543),"",OFFSET('Smelter Reference List'!$I$4,$S543-4,0))</f>
        <v/>
      </c>
      <c r="K543" s="298"/>
      <c r="L543" s="298"/>
      <c r="M543" s="298"/>
      <c r="N543" s="298"/>
      <c r="O543" s="298"/>
      <c r="P543" s="298"/>
      <c r="Q543" s="299"/>
      <c r="R543" s="227"/>
      <c r="S543" s="228" t="e">
        <f>IF(C543="",NA(),MATCH($B543&amp;$C543,'Smelter Reference List'!$J:$J,0))</f>
        <v>#N/A</v>
      </c>
      <c r="T543" s="229"/>
      <c r="U543" s="229">
        <f t="shared" ca="1" si="16"/>
        <v>0</v>
      </c>
      <c r="V543" s="229"/>
      <c r="W543" s="229"/>
      <c r="Y543" s="223" t="str">
        <f t="shared" si="17"/>
        <v/>
      </c>
    </row>
    <row r="544" spans="1:25" s="223" customFormat="1" ht="20.25">
      <c r="A544" s="293"/>
      <c r="B544" s="294" t="str">
        <f>IF(LEN(A544)=0,"",INDEX('Smelter Reference List'!$A:$A,MATCH($A544,'Smelter Reference List'!$E:$E,0)))</f>
        <v/>
      </c>
      <c r="C544" s="301" t="str">
        <f>IF(LEN(A544)=0,"",INDEX('Smelter Reference List'!$C:$C,MATCH($A544,'Smelter Reference List'!$E:$E,0)))</f>
        <v/>
      </c>
      <c r="D544" s="294" t="str">
        <f ca="1">IF(ISERROR($S544),"",OFFSET('Smelter Reference List'!$C$4,$S544-4,0)&amp;"")</f>
        <v/>
      </c>
      <c r="E544" s="294" t="str">
        <f ca="1">IF(ISERROR($S544),"",OFFSET('Smelter Reference List'!$D$4,$S544-4,0)&amp;"")</f>
        <v/>
      </c>
      <c r="F544" s="294" t="str">
        <f ca="1">IF(ISERROR($S544),"",OFFSET('Smelter Reference List'!$E$4,$S544-4,0))</f>
        <v/>
      </c>
      <c r="G544" s="294" t="str">
        <f ca="1">IF(C544=$U$4,"Enter smelter details", IF(ISERROR($S544),"",OFFSET('Smelter Reference List'!$F$4,$S544-4,0)))</f>
        <v/>
      </c>
      <c r="H544" s="295" t="str">
        <f ca="1">IF(ISERROR($S544),"",OFFSET('Smelter Reference List'!$G$4,$S544-4,0))</f>
        <v/>
      </c>
      <c r="I544" s="296" t="str">
        <f ca="1">IF(ISERROR($S544),"",OFFSET('Smelter Reference List'!$H$4,$S544-4,0))</f>
        <v/>
      </c>
      <c r="J544" s="296" t="str">
        <f ca="1">IF(ISERROR($S544),"",OFFSET('Smelter Reference List'!$I$4,$S544-4,0))</f>
        <v/>
      </c>
      <c r="K544" s="298"/>
      <c r="L544" s="298"/>
      <c r="M544" s="298"/>
      <c r="N544" s="298"/>
      <c r="O544" s="298"/>
      <c r="P544" s="298"/>
      <c r="Q544" s="299"/>
      <c r="R544" s="227"/>
      <c r="S544" s="228" t="e">
        <f>IF(C544="",NA(),MATCH($B544&amp;$C544,'Smelter Reference List'!$J:$J,0))</f>
        <v>#N/A</v>
      </c>
      <c r="T544" s="229"/>
      <c r="U544" s="229">
        <f t="shared" ca="1" si="16"/>
        <v>0</v>
      </c>
      <c r="V544" s="229"/>
      <c r="W544" s="229"/>
      <c r="Y544" s="223" t="str">
        <f t="shared" si="17"/>
        <v/>
      </c>
    </row>
    <row r="545" spans="1:25" s="223" customFormat="1" ht="20.25">
      <c r="A545" s="293"/>
      <c r="B545" s="294" t="str">
        <f>IF(LEN(A545)=0,"",INDEX('Smelter Reference List'!$A:$A,MATCH($A545,'Smelter Reference List'!$E:$E,0)))</f>
        <v/>
      </c>
      <c r="C545" s="301" t="str">
        <f>IF(LEN(A545)=0,"",INDEX('Smelter Reference List'!$C:$C,MATCH($A545,'Smelter Reference List'!$E:$E,0)))</f>
        <v/>
      </c>
      <c r="D545" s="294" t="str">
        <f ca="1">IF(ISERROR($S545),"",OFFSET('Smelter Reference List'!$C$4,$S545-4,0)&amp;"")</f>
        <v/>
      </c>
      <c r="E545" s="294" t="str">
        <f ca="1">IF(ISERROR($S545),"",OFFSET('Smelter Reference List'!$D$4,$S545-4,0)&amp;"")</f>
        <v/>
      </c>
      <c r="F545" s="294" t="str">
        <f ca="1">IF(ISERROR($S545),"",OFFSET('Smelter Reference List'!$E$4,$S545-4,0))</f>
        <v/>
      </c>
      <c r="G545" s="294" t="str">
        <f ca="1">IF(C545=$U$4,"Enter smelter details", IF(ISERROR($S545),"",OFFSET('Smelter Reference List'!$F$4,$S545-4,0)))</f>
        <v/>
      </c>
      <c r="H545" s="295" t="str">
        <f ca="1">IF(ISERROR($S545),"",OFFSET('Smelter Reference List'!$G$4,$S545-4,0))</f>
        <v/>
      </c>
      <c r="I545" s="296" t="str">
        <f ca="1">IF(ISERROR($S545),"",OFFSET('Smelter Reference List'!$H$4,$S545-4,0))</f>
        <v/>
      </c>
      <c r="J545" s="296" t="str">
        <f ca="1">IF(ISERROR($S545),"",OFFSET('Smelter Reference List'!$I$4,$S545-4,0))</f>
        <v/>
      </c>
      <c r="K545" s="298"/>
      <c r="L545" s="298"/>
      <c r="M545" s="298"/>
      <c r="N545" s="298"/>
      <c r="O545" s="298"/>
      <c r="P545" s="298"/>
      <c r="Q545" s="299"/>
      <c r="R545" s="227"/>
      <c r="S545" s="228" t="e">
        <f>IF(C545="",NA(),MATCH($B545&amp;$C545,'Smelter Reference List'!$J:$J,0))</f>
        <v>#N/A</v>
      </c>
      <c r="T545" s="229"/>
      <c r="U545" s="229">
        <f t="shared" ca="1" si="16"/>
        <v>0</v>
      </c>
      <c r="V545" s="229"/>
      <c r="W545" s="229"/>
      <c r="Y545" s="223" t="str">
        <f t="shared" si="17"/>
        <v/>
      </c>
    </row>
    <row r="546" spans="1:25" s="223" customFormat="1" ht="20.25">
      <c r="A546" s="293"/>
      <c r="B546" s="294" t="str">
        <f>IF(LEN(A546)=0,"",INDEX('Smelter Reference List'!$A:$A,MATCH($A546,'Smelter Reference List'!$E:$E,0)))</f>
        <v/>
      </c>
      <c r="C546" s="301" t="str">
        <f>IF(LEN(A546)=0,"",INDEX('Smelter Reference List'!$C:$C,MATCH($A546,'Smelter Reference List'!$E:$E,0)))</f>
        <v/>
      </c>
      <c r="D546" s="294" t="str">
        <f ca="1">IF(ISERROR($S546),"",OFFSET('Smelter Reference List'!$C$4,$S546-4,0)&amp;"")</f>
        <v/>
      </c>
      <c r="E546" s="294" t="str">
        <f ca="1">IF(ISERROR($S546),"",OFFSET('Smelter Reference List'!$D$4,$S546-4,0)&amp;"")</f>
        <v/>
      </c>
      <c r="F546" s="294" t="str">
        <f ca="1">IF(ISERROR($S546),"",OFFSET('Smelter Reference List'!$E$4,$S546-4,0))</f>
        <v/>
      </c>
      <c r="G546" s="294" t="str">
        <f ca="1">IF(C546=$U$4,"Enter smelter details", IF(ISERROR($S546),"",OFFSET('Smelter Reference List'!$F$4,$S546-4,0)))</f>
        <v/>
      </c>
      <c r="H546" s="295" t="str">
        <f ca="1">IF(ISERROR($S546),"",OFFSET('Smelter Reference List'!$G$4,$S546-4,0))</f>
        <v/>
      </c>
      <c r="I546" s="296" t="str">
        <f ca="1">IF(ISERROR($S546),"",OFFSET('Smelter Reference List'!$H$4,$S546-4,0))</f>
        <v/>
      </c>
      <c r="J546" s="296" t="str">
        <f ca="1">IF(ISERROR($S546),"",OFFSET('Smelter Reference List'!$I$4,$S546-4,0))</f>
        <v/>
      </c>
      <c r="K546" s="298"/>
      <c r="L546" s="298"/>
      <c r="M546" s="298"/>
      <c r="N546" s="298"/>
      <c r="O546" s="298"/>
      <c r="P546" s="298"/>
      <c r="Q546" s="299"/>
      <c r="R546" s="227"/>
      <c r="S546" s="228" t="e">
        <f>IF(C546="",NA(),MATCH($B546&amp;$C546,'Smelter Reference List'!$J:$J,0))</f>
        <v>#N/A</v>
      </c>
      <c r="T546" s="229"/>
      <c r="U546" s="229">
        <f t="shared" ca="1" si="16"/>
        <v>0</v>
      </c>
      <c r="V546" s="229"/>
      <c r="W546" s="229"/>
      <c r="Y546" s="223" t="str">
        <f t="shared" si="17"/>
        <v/>
      </c>
    </row>
    <row r="547" spans="1:25" s="223" customFormat="1" ht="20.25">
      <c r="A547" s="293"/>
      <c r="B547" s="294" t="str">
        <f>IF(LEN(A547)=0,"",INDEX('Smelter Reference List'!$A:$A,MATCH($A547,'Smelter Reference List'!$E:$E,0)))</f>
        <v/>
      </c>
      <c r="C547" s="301" t="str">
        <f>IF(LEN(A547)=0,"",INDEX('Smelter Reference List'!$C:$C,MATCH($A547,'Smelter Reference List'!$E:$E,0)))</f>
        <v/>
      </c>
      <c r="D547" s="294" t="str">
        <f ca="1">IF(ISERROR($S547),"",OFFSET('Smelter Reference List'!$C$4,$S547-4,0)&amp;"")</f>
        <v/>
      </c>
      <c r="E547" s="294" t="str">
        <f ca="1">IF(ISERROR($S547),"",OFFSET('Smelter Reference List'!$D$4,$S547-4,0)&amp;"")</f>
        <v/>
      </c>
      <c r="F547" s="294" t="str">
        <f ca="1">IF(ISERROR($S547),"",OFFSET('Smelter Reference List'!$E$4,$S547-4,0))</f>
        <v/>
      </c>
      <c r="G547" s="294" t="str">
        <f ca="1">IF(C547=$U$4,"Enter smelter details", IF(ISERROR($S547),"",OFFSET('Smelter Reference List'!$F$4,$S547-4,0)))</f>
        <v/>
      </c>
      <c r="H547" s="295" t="str">
        <f ca="1">IF(ISERROR($S547),"",OFFSET('Smelter Reference List'!$G$4,$S547-4,0))</f>
        <v/>
      </c>
      <c r="I547" s="296" t="str">
        <f ca="1">IF(ISERROR($S547),"",OFFSET('Smelter Reference List'!$H$4,$S547-4,0))</f>
        <v/>
      </c>
      <c r="J547" s="296" t="str">
        <f ca="1">IF(ISERROR($S547),"",OFFSET('Smelter Reference List'!$I$4,$S547-4,0))</f>
        <v/>
      </c>
      <c r="K547" s="298"/>
      <c r="L547" s="298"/>
      <c r="M547" s="298"/>
      <c r="N547" s="298"/>
      <c r="O547" s="298"/>
      <c r="P547" s="298"/>
      <c r="Q547" s="299"/>
      <c r="R547" s="227"/>
      <c r="S547" s="228" t="e">
        <f>IF(C547="",NA(),MATCH($B547&amp;$C547,'Smelter Reference List'!$J:$J,0))</f>
        <v>#N/A</v>
      </c>
      <c r="T547" s="229"/>
      <c r="U547" s="229">
        <f t="shared" ca="1" si="16"/>
        <v>0</v>
      </c>
      <c r="V547" s="229"/>
      <c r="W547" s="229"/>
      <c r="Y547" s="223" t="str">
        <f t="shared" si="17"/>
        <v/>
      </c>
    </row>
    <row r="548" spans="1:25" s="223" customFormat="1" ht="20.25">
      <c r="A548" s="293"/>
      <c r="B548" s="294" t="str">
        <f>IF(LEN(A548)=0,"",INDEX('Smelter Reference List'!$A:$A,MATCH($A548,'Smelter Reference List'!$E:$E,0)))</f>
        <v/>
      </c>
      <c r="C548" s="301" t="str">
        <f>IF(LEN(A548)=0,"",INDEX('Smelter Reference List'!$C:$C,MATCH($A548,'Smelter Reference List'!$E:$E,0)))</f>
        <v/>
      </c>
      <c r="D548" s="294" t="str">
        <f ca="1">IF(ISERROR($S548),"",OFFSET('Smelter Reference List'!$C$4,$S548-4,0)&amp;"")</f>
        <v/>
      </c>
      <c r="E548" s="294" t="str">
        <f ca="1">IF(ISERROR($S548),"",OFFSET('Smelter Reference List'!$D$4,$S548-4,0)&amp;"")</f>
        <v/>
      </c>
      <c r="F548" s="294" t="str">
        <f ca="1">IF(ISERROR($S548),"",OFFSET('Smelter Reference List'!$E$4,$S548-4,0))</f>
        <v/>
      </c>
      <c r="G548" s="294" t="str">
        <f ca="1">IF(C548=$U$4,"Enter smelter details", IF(ISERROR($S548),"",OFFSET('Smelter Reference List'!$F$4,$S548-4,0)))</f>
        <v/>
      </c>
      <c r="H548" s="295" t="str">
        <f ca="1">IF(ISERROR($S548),"",OFFSET('Smelter Reference List'!$G$4,$S548-4,0))</f>
        <v/>
      </c>
      <c r="I548" s="296" t="str">
        <f ca="1">IF(ISERROR($S548),"",OFFSET('Smelter Reference List'!$H$4,$S548-4,0))</f>
        <v/>
      </c>
      <c r="J548" s="296" t="str">
        <f ca="1">IF(ISERROR($S548),"",OFFSET('Smelter Reference List'!$I$4,$S548-4,0))</f>
        <v/>
      </c>
      <c r="K548" s="298"/>
      <c r="L548" s="298"/>
      <c r="M548" s="298"/>
      <c r="N548" s="298"/>
      <c r="O548" s="298"/>
      <c r="P548" s="298"/>
      <c r="Q548" s="299"/>
      <c r="R548" s="227"/>
      <c r="S548" s="228" t="e">
        <f>IF(C548="",NA(),MATCH($B548&amp;$C548,'Smelter Reference List'!$J:$J,0))</f>
        <v>#N/A</v>
      </c>
      <c r="T548" s="229"/>
      <c r="U548" s="229">
        <f t="shared" ca="1" si="16"/>
        <v>0</v>
      </c>
      <c r="V548" s="229"/>
      <c r="W548" s="229"/>
      <c r="Y548" s="223" t="str">
        <f t="shared" si="17"/>
        <v/>
      </c>
    </row>
    <row r="549" spans="1:25" s="223" customFormat="1" ht="20.25">
      <c r="A549" s="293"/>
      <c r="B549" s="294" t="str">
        <f>IF(LEN(A549)=0,"",INDEX('Smelter Reference List'!$A:$A,MATCH($A549,'Smelter Reference List'!$E:$E,0)))</f>
        <v/>
      </c>
      <c r="C549" s="301" t="str">
        <f>IF(LEN(A549)=0,"",INDEX('Smelter Reference List'!$C:$C,MATCH($A549,'Smelter Reference List'!$E:$E,0)))</f>
        <v/>
      </c>
      <c r="D549" s="294" t="str">
        <f ca="1">IF(ISERROR($S549),"",OFFSET('Smelter Reference List'!$C$4,$S549-4,0)&amp;"")</f>
        <v/>
      </c>
      <c r="E549" s="294" t="str">
        <f ca="1">IF(ISERROR($S549),"",OFFSET('Smelter Reference List'!$D$4,$S549-4,0)&amp;"")</f>
        <v/>
      </c>
      <c r="F549" s="294" t="str">
        <f ca="1">IF(ISERROR($S549),"",OFFSET('Smelter Reference List'!$E$4,$S549-4,0))</f>
        <v/>
      </c>
      <c r="G549" s="294" t="str">
        <f ca="1">IF(C549=$U$4,"Enter smelter details", IF(ISERROR($S549),"",OFFSET('Smelter Reference List'!$F$4,$S549-4,0)))</f>
        <v/>
      </c>
      <c r="H549" s="295" t="str">
        <f ca="1">IF(ISERROR($S549),"",OFFSET('Smelter Reference List'!$G$4,$S549-4,0))</f>
        <v/>
      </c>
      <c r="I549" s="296" t="str">
        <f ca="1">IF(ISERROR($S549),"",OFFSET('Smelter Reference List'!$H$4,$S549-4,0))</f>
        <v/>
      </c>
      <c r="J549" s="296" t="str">
        <f ca="1">IF(ISERROR($S549),"",OFFSET('Smelter Reference List'!$I$4,$S549-4,0))</f>
        <v/>
      </c>
      <c r="K549" s="298"/>
      <c r="L549" s="298"/>
      <c r="M549" s="298"/>
      <c r="N549" s="298"/>
      <c r="O549" s="298"/>
      <c r="P549" s="298"/>
      <c r="Q549" s="299"/>
      <c r="R549" s="227"/>
      <c r="S549" s="228" t="e">
        <f>IF(C549="",NA(),MATCH($B549&amp;$C549,'Smelter Reference List'!$J:$J,0))</f>
        <v>#N/A</v>
      </c>
      <c r="T549" s="229"/>
      <c r="U549" s="229">
        <f t="shared" ca="1" si="16"/>
        <v>0</v>
      </c>
      <c r="V549" s="229"/>
      <c r="W549" s="229"/>
      <c r="Y549" s="223" t="str">
        <f t="shared" si="17"/>
        <v/>
      </c>
    </row>
    <row r="550" spans="1:25" s="223" customFormat="1" ht="20.25">
      <c r="A550" s="293"/>
      <c r="B550" s="294" t="str">
        <f>IF(LEN(A550)=0,"",INDEX('Smelter Reference List'!$A:$A,MATCH($A550,'Smelter Reference List'!$E:$E,0)))</f>
        <v/>
      </c>
      <c r="C550" s="301" t="str">
        <f>IF(LEN(A550)=0,"",INDEX('Smelter Reference List'!$C:$C,MATCH($A550,'Smelter Reference List'!$E:$E,0)))</f>
        <v/>
      </c>
      <c r="D550" s="294" t="str">
        <f ca="1">IF(ISERROR($S550),"",OFFSET('Smelter Reference List'!$C$4,$S550-4,0)&amp;"")</f>
        <v/>
      </c>
      <c r="E550" s="294" t="str">
        <f ca="1">IF(ISERROR($S550),"",OFFSET('Smelter Reference List'!$D$4,$S550-4,0)&amp;"")</f>
        <v/>
      </c>
      <c r="F550" s="294" t="str">
        <f ca="1">IF(ISERROR($S550),"",OFFSET('Smelter Reference List'!$E$4,$S550-4,0))</f>
        <v/>
      </c>
      <c r="G550" s="294" t="str">
        <f ca="1">IF(C550=$U$4,"Enter smelter details", IF(ISERROR($S550),"",OFFSET('Smelter Reference List'!$F$4,$S550-4,0)))</f>
        <v/>
      </c>
      <c r="H550" s="295" t="str">
        <f ca="1">IF(ISERROR($S550),"",OFFSET('Smelter Reference List'!$G$4,$S550-4,0))</f>
        <v/>
      </c>
      <c r="I550" s="296" t="str">
        <f ca="1">IF(ISERROR($S550),"",OFFSET('Smelter Reference List'!$H$4,$S550-4,0))</f>
        <v/>
      </c>
      <c r="J550" s="296" t="str">
        <f ca="1">IF(ISERROR($S550),"",OFFSET('Smelter Reference List'!$I$4,$S550-4,0))</f>
        <v/>
      </c>
      <c r="K550" s="298"/>
      <c r="L550" s="298"/>
      <c r="M550" s="298"/>
      <c r="N550" s="298"/>
      <c r="O550" s="298"/>
      <c r="P550" s="298"/>
      <c r="Q550" s="299"/>
      <c r="R550" s="227"/>
      <c r="S550" s="228" t="e">
        <f>IF(C550="",NA(),MATCH($B550&amp;$C550,'Smelter Reference List'!$J:$J,0))</f>
        <v>#N/A</v>
      </c>
      <c r="T550" s="229"/>
      <c r="U550" s="229">
        <f t="shared" ca="1" si="16"/>
        <v>0</v>
      </c>
      <c r="V550" s="229"/>
      <c r="W550" s="229"/>
      <c r="Y550" s="223" t="str">
        <f t="shared" si="17"/>
        <v/>
      </c>
    </row>
    <row r="551" spans="1:25" s="223" customFormat="1" ht="20.25">
      <c r="A551" s="293"/>
      <c r="B551" s="294" t="str">
        <f>IF(LEN(A551)=0,"",INDEX('Smelter Reference List'!$A:$A,MATCH($A551,'Smelter Reference List'!$E:$E,0)))</f>
        <v/>
      </c>
      <c r="C551" s="301" t="str">
        <f>IF(LEN(A551)=0,"",INDEX('Smelter Reference List'!$C:$C,MATCH($A551,'Smelter Reference List'!$E:$E,0)))</f>
        <v/>
      </c>
      <c r="D551" s="294" t="str">
        <f ca="1">IF(ISERROR($S551),"",OFFSET('Smelter Reference List'!$C$4,$S551-4,0)&amp;"")</f>
        <v/>
      </c>
      <c r="E551" s="294" t="str">
        <f ca="1">IF(ISERROR($S551),"",OFFSET('Smelter Reference List'!$D$4,$S551-4,0)&amp;"")</f>
        <v/>
      </c>
      <c r="F551" s="294" t="str">
        <f ca="1">IF(ISERROR($S551),"",OFFSET('Smelter Reference List'!$E$4,$S551-4,0))</f>
        <v/>
      </c>
      <c r="G551" s="294" t="str">
        <f ca="1">IF(C551=$U$4,"Enter smelter details", IF(ISERROR($S551),"",OFFSET('Smelter Reference List'!$F$4,$S551-4,0)))</f>
        <v/>
      </c>
      <c r="H551" s="295" t="str">
        <f ca="1">IF(ISERROR($S551),"",OFFSET('Smelter Reference List'!$G$4,$S551-4,0))</f>
        <v/>
      </c>
      <c r="I551" s="296" t="str">
        <f ca="1">IF(ISERROR($S551),"",OFFSET('Smelter Reference List'!$H$4,$S551-4,0))</f>
        <v/>
      </c>
      <c r="J551" s="296" t="str">
        <f ca="1">IF(ISERROR($S551),"",OFFSET('Smelter Reference List'!$I$4,$S551-4,0))</f>
        <v/>
      </c>
      <c r="K551" s="298"/>
      <c r="L551" s="298"/>
      <c r="M551" s="298"/>
      <c r="N551" s="298"/>
      <c r="O551" s="298"/>
      <c r="P551" s="298"/>
      <c r="Q551" s="299"/>
      <c r="R551" s="227"/>
      <c r="S551" s="228" t="e">
        <f>IF(C551="",NA(),MATCH($B551&amp;$C551,'Smelter Reference List'!$J:$J,0))</f>
        <v>#N/A</v>
      </c>
      <c r="T551" s="229"/>
      <c r="U551" s="229">
        <f t="shared" ca="1" si="16"/>
        <v>0</v>
      </c>
      <c r="V551" s="229"/>
      <c r="W551" s="229"/>
      <c r="Y551" s="223" t="str">
        <f t="shared" si="17"/>
        <v/>
      </c>
    </row>
    <row r="552" spans="1:25" s="223" customFormat="1" ht="20.25">
      <c r="A552" s="293"/>
      <c r="B552" s="294" t="str">
        <f>IF(LEN(A552)=0,"",INDEX('Smelter Reference List'!$A:$A,MATCH($A552,'Smelter Reference List'!$E:$E,0)))</f>
        <v/>
      </c>
      <c r="C552" s="301" t="str">
        <f>IF(LEN(A552)=0,"",INDEX('Smelter Reference List'!$C:$C,MATCH($A552,'Smelter Reference List'!$E:$E,0)))</f>
        <v/>
      </c>
      <c r="D552" s="294" t="str">
        <f ca="1">IF(ISERROR($S552),"",OFFSET('Smelter Reference List'!$C$4,$S552-4,0)&amp;"")</f>
        <v/>
      </c>
      <c r="E552" s="294" t="str">
        <f ca="1">IF(ISERROR($S552),"",OFFSET('Smelter Reference List'!$D$4,$S552-4,0)&amp;"")</f>
        <v/>
      </c>
      <c r="F552" s="294" t="str">
        <f ca="1">IF(ISERROR($S552),"",OFFSET('Smelter Reference List'!$E$4,$S552-4,0))</f>
        <v/>
      </c>
      <c r="G552" s="294" t="str">
        <f ca="1">IF(C552=$U$4,"Enter smelter details", IF(ISERROR($S552),"",OFFSET('Smelter Reference List'!$F$4,$S552-4,0)))</f>
        <v/>
      </c>
      <c r="H552" s="295" t="str">
        <f ca="1">IF(ISERROR($S552),"",OFFSET('Smelter Reference List'!$G$4,$S552-4,0))</f>
        <v/>
      </c>
      <c r="I552" s="296" t="str">
        <f ca="1">IF(ISERROR($S552),"",OFFSET('Smelter Reference List'!$H$4,$S552-4,0))</f>
        <v/>
      </c>
      <c r="J552" s="296" t="str">
        <f ca="1">IF(ISERROR($S552),"",OFFSET('Smelter Reference List'!$I$4,$S552-4,0))</f>
        <v/>
      </c>
      <c r="K552" s="298"/>
      <c r="L552" s="298"/>
      <c r="M552" s="298"/>
      <c r="N552" s="298"/>
      <c r="O552" s="298"/>
      <c r="P552" s="298"/>
      <c r="Q552" s="299"/>
      <c r="R552" s="227"/>
      <c r="S552" s="228" t="e">
        <f>IF(C552="",NA(),MATCH($B552&amp;$C552,'Smelter Reference List'!$J:$J,0))</f>
        <v>#N/A</v>
      </c>
      <c r="T552" s="229"/>
      <c r="U552" s="229">
        <f t="shared" ca="1" si="16"/>
        <v>0</v>
      </c>
      <c r="V552" s="229"/>
      <c r="W552" s="229"/>
      <c r="Y552" s="223" t="str">
        <f t="shared" si="17"/>
        <v/>
      </c>
    </row>
    <row r="553" spans="1:25" s="223" customFormat="1" ht="20.25">
      <c r="A553" s="293"/>
      <c r="B553" s="294" t="str">
        <f>IF(LEN(A553)=0,"",INDEX('Smelter Reference List'!$A:$A,MATCH($A553,'Smelter Reference List'!$E:$E,0)))</f>
        <v/>
      </c>
      <c r="C553" s="301" t="str">
        <f>IF(LEN(A553)=0,"",INDEX('Smelter Reference List'!$C:$C,MATCH($A553,'Smelter Reference List'!$E:$E,0)))</f>
        <v/>
      </c>
      <c r="D553" s="294" t="str">
        <f ca="1">IF(ISERROR($S553),"",OFFSET('Smelter Reference List'!$C$4,$S553-4,0)&amp;"")</f>
        <v/>
      </c>
      <c r="E553" s="294" t="str">
        <f ca="1">IF(ISERROR($S553),"",OFFSET('Smelter Reference List'!$D$4,$S553-4,0)&amp;"")</f>
        <v/>
      </c>
      <c r="F553" s="294" t="str">
        <f ca="1">IF(ISERROR($S553),"",OFFSET('Smelter Reference List'!$E$4,$S553-4,0))</f>
        <v/>
      </c>
      <c r="G553" s="294" t="str">
        <f ca="1">IF(C553=$U$4,"Enter smelter details", IF(ISERROR($S553),"",OFFSET('Smelter Reference List'!$F$4,$S553-4,0)))</f>
        <v/>
      </c>
      <c r="H553" s="295" t="str">
        <f ca="1">IF(ISERROR($S553),"",OFFSET('Smelter Reference List'!$G$4,$S553-4,0))</f>
        <v/>
      </c>
      <c r="I553" s="296" t="str">
        <f ca="1">IF(ISERROR($S553),"",OFFSET('Smelter Reference List'!$H$4,$S553-4,0))</f>
        <v/>
      </c>
      <c r="J553" s="296" t="str">
        <f ca="1">IF(ISERROR($S553),"",OFFSET('Smelter Reference List'!$I$4,$S553-4,0))</f>
        <v/>
      </c>
      <c r="K553" s="298"/>
      <c r="L553" s="298"/>
      <c r="M553" s="298"/>
      <c r="N553" s="298"/>
      <c r="O553" s="298"/>
      <c r="P553" s="298"/>
      <c r="Q553" s="299"/>
      <c r="R553" s="227"/>
      <c r="S553" s="228" t="e">
        <f>IF(C553="",NA(),MATCH($B553&amp;$C553,'Smelter Reference List'!$J:$J,0))</f>
        <v>#N/A</v>
      </c>
      <c r="T553" s="229"/>
      <c r="U553" s="229">
        <f t="shared" ca="1" si="16"/>
        <v>0</v>
      </c>
      <c r="V553" s="229"/>
      <c r="W553" s="229"/>
      <c r="Y553" s="223" t="str">
        <f t="shared" si="17"/>
        <v/>
      </c>
    </row>
    <row r="554" spans="1:25" s="223" customFormat="1" ht="20.25">
      <c r="A554" s="293"/>
      <c r="B554" s="294" t="str">
        <f>IF(LEN(A554)=0,"",INDEX('Smelter Reference List'!$A:$A,MATCH($A554,'Smelter Reference List'!$E:$E,0)))</f>
        <v/>
      </c>
      <c r="C554" s="301" t="str">
        <f>IF(LEN(A554)=0,"",INDEX('Smelter Reference List'!$C:$C,MATCH($A554,'Smelter Reference List'!$E:$E,0)))</f>
        <v/>
      </c>
      <c r="D554" s="294" t="str">
        <f ca="1">IF(ISERROR($S554),"",OFFSET('Smelter Reference List'!$C$4,$S554-4,0)&amp;"")</f>
        <v/>
      </c>
      <c r="E554" s="294" t="str">
        <f ca="1">IF(ISERROR($S554),"",OFFSET('Smelter Reference List'!$D$4,$S554-4,0)&amp;"")</f>
        <v/>
      </c>
      <c r="F554" s="294" t="str">
        <f ca="1">IF(ISERROR($S554),"",OFFSET('Smelter Reference List'!$E$4,$S554-4,0))</f>
        <v/>
      </c>
      <c r="G554" s="294" t="str">
        <f ca="1">IF(C554=$U$4,"Enter smelter details", IF(ISERROR($S554),"",OFFSET('Smelter Reference List'!$F$4,$S554-4,0)))</f>
        <v/>
      </c>
      <c r="H554" s="295" t="str">
        <f ca="1">IF(ISERROR($S554),"",OFFSET('Smelter Reference List'!$G$4,$S554-4,0))</f>
        <v/>
      </c>
      <c r="I554" s="296" t="str">
        <f ca="1">IF(ISERROR($S554),"",OFFSET('Smelter Reference List'!$H$4,$S554-4,0))</f>
        <v/>
      </c>
      <c r="J554" s="296" t="str">
        <f ca="1">IF(ISERROR($S554),"",OFFSET('Smelter Reference List'!$I$4,$S554-4,0))</f>
        <v/>
      </c>
      <c r="K554" s="298"/>
      <c r="L554" s="298"/>
      <c r="M554" s="298"/>
      <c r="N554" s="298"/>
      <c r="O554" s="298"/>
      <c r="P554" s="298"/>
      <c r="Q554" s="299"/>
      <c r="R554" s="227"/>
      <c r="S554" s="228" t="e">
        <f>IF(C554="",NA(),MATCH($B554&amp;$C554,'Smelter Reference List'!$J:$J,0))</f>
        <v>#N/A</v>
      </c>
      <c r="T554" s="229"/>
      <c r="U554" s="229">
        <f t="shared" ca="1" si="16"/>
        <v>0</v>
      </c>
      <c r="V554" s="229"/>
      <c r="W554" s="229"/>
      <c r="Y554" s="223" t="str">
        <f t="shared" si="17"/>
        <v/>
      </c>
    </row>
    <row r="555" spans="1:25" s="223" customFormat="1" ht="20.25">
      <c r="A555" s="293"/>
      <c r="B555" s="294" t="str">
        <f>IF(LEN(A555)=0,"",INDEX('Smelter Reference List'!$A:$A,MATCH($A555,'Smelter Reference List'!$E:$E,0)))</f>
        <v/>
      </c>
      <c r="C555" s="301" t="str">
        <f>IF(LEN(A555)=0,"",INDEX('Smelter Reference List'!$C:$C,MATCH($A555,'Smelter Reference List'!$E:$E,0)))</f>
        <v/>
      </c>
      <c r="D555" s="294" t="str">
        <f ca="1">IF(ISERROR($S555),"",OFFSET('Smelter Reference List'!$C$4,$S555-4,0)&amp;"")</f>
        <v/>
      </c>
      <c r="E555" s="294" t="str">
        <f ca="1">IF(ISERROR($S555),"",OFFSET('Smelter Reference List'!$D$4,$S555-4,0)&amp;"")</f>
        <v/>
      </c>
      <c r="F555" s="294" t="str">
        <f ca="1">IF(ISERROR($S555),"",OFFSET('Smelter Reference List'!$E$4,$S555-4,0))</f>
        <v/>
      </c>
      <c r="G555" s="294" t="str">
        <f ca="1">IF(C555=$U$4,"Enter smelter details", IF(ISERROR($S555),"",OFFSET('Smelter Reference List'!$F$4,$S555-4,0)))</f>
        <v/>
      </c>
      <c r="H555" s="295" t="str">
        <f ca="1">IF(ISERROR($S555),"",OFFSET('Smelter Reference List'!$G$4,$S555-4,0))</f>
        <v/>
      </c>
      <c r="I555" s="296" t="str">
        <f ca="1">IF(ISERROR($S555),"",OFFSET('Smelter Reference List'!$H$4,$S555-4,0))</f>
        <v/>
      </c>
      <c r="J555" s="296" t="str">
        <f ca="1">IF(ISERROR($S555),"",OFFSET('Smelter Reference List'!$I$4,$S555-4,0))</f>
        <v/>
      </c>
      <c r="K555" s="298"/>
      <c r="L555" s="298"/>
      <c r="M555" s="298"/>
      <c r="N555" s="298"/>
      <c r="O555" s="298"/>
      <c r="P555" s="298"/>
      <c r="Q555" s="299"/>
      <c r="R555" s="227"/>
      <c r="S555" s="228" t="e">
        <f>IF(C555="",NA(),MATCH($B555&amp;$C555,'Smelter Reference List'!$J:$J,0))</f>
        <v>#N/A</v>
      </c>
      <c r="T555" s="229"/>
      <c r="U555" s="229">
        <f t="shared" ca="1" si="16"/>
        <v>0</v>
      </c>
      <c r="V555" s="229"/>
      <c r="W555" s="229"/>
      <c r="Y555" s="223" t="str">
        <f t="shared" si="17"/>
        <v/>
      </c>
    </row>
    <row r="556" spans="1:25" s="223" customFormat="1" ht="20.25">
      <c r="A556" s="293"/>
      <c r="B556" s="294" t="str">
        <f>IF(LEN(A556)=0,"",INDEX('Smelter Reference List'!$A:$A,MATCH($A556,'Smelter Reference List'!$E:$E,0)))</f>
        <v/>
      </c>
      <c r="C556" s="301" t="str">
        <f>IF(LEN(A556)=0,"",INDEX('Smelter Reference List'!$C:$C,MATCH($A556,'Smelter Reference List'!$E:$E,0)))</f>
        <v/>
      </c>
      <c r="D556" s="294" t="str">
        <f ca="1">IF(ISERROR($S556),"",OFFSET('Smelter Reference List'!$C$4,$S556-4,0)&amp;"")</f>
        <v/>
      </c>
      <c r="E556" s="294" t="str">
        <f ca="1">IF(ISERROR($S556),"",OFFSET('Smelter Reference List'!$D$4,$S556-4,0)&amp;"")</f>
        <v/>
      </c>
      <c r="F556" s="294" t="str">
        <f ca="1">IF(ISERROR($S556),"",OFFSET('Smelter Reference List'!$E$4,$S556-4,0))</f>
        <v/>
      </c>
      <c r="G556" s="294" t="str">
        <f ca="1">IF(C556=$U$4,"Enter smelter details", IF(ISERROR($S556),"",OFFSET('Smelter Reference List'!$F$4,$S556-4,0)))</f>
        <v/>
      </c>
      <c r="H556" s="295" t="str">
        <f ca="1">IF(ISERROR($S556),"",OFFSET('Smelter Reference List'!$G$4,$S556-4,0))</f>
        <v/>
      </c>
      <c r="I556" s="296" t="str">
        <f ca="1">IF(ISERROR($S556),"",OFFSET('Smelter Reference List'!$H$4,$S556-4,0))</f>
        <v/>
      </c>
      <c r="J556" s="296" t="str">
        <f ca="1">IF(ISERROR($S556),"",OFFSET('Smelter Reference List'!$I$4,$S556-4,0))</f>
        <v/>
      </c>
      <c r="K556" s="298"/>
      <c r="L556" s="298"/>
      <c r="M556" s="298"/>
      <c r="N556" s="298"/>
      <c r="O556" s="298"/>
      <c r="P556" s="298"/>
      <c r="Q556" s="299"/>
      <c r="R556" s="227"/>
      <c r="S556" s="228" t="e">
        <f>IF(C556="",NA(),MATCH($B556&amp;$C556,'Smelter Reference List'!$J:$J,0))</f>
        <v>#N/A</v>
      </c>
      <c r="T556" s="229"/>
      <c r="U556" s="229">
        <f t="shared" ca="1" si="16"/>
        <v>0</v>
      </c>
      <c r="V556" s="229"/>
      <c r="W556" s="229"/>
      <c r="Y556" s="223" t="str">
        <f t="shared" si="17"/>
        <v/>
      </c>
    </row>
    <row r="557" spans="1:25" s="223" customFormat="1" ht="20.25">
      <c r="A557" s="293"/>
      <c r="B557" s="294" t="str">
        <f>IF(LEN(A557)=0,"",INDEX('Smelter Reference List'!$A:$A,MATCH($A557,'Smelter Reference List'!$E:$E,0)))</f>
        <v/>
      </c>
      <c r="C557" s="301" t="str">
        <f>IF(LEN(A557)=0,"",INDEX('Smelter Reference List'!$C:$C,MATCH($A557,'Smelter Reference List'!$E:$E,0)))</f>
        <v/>
      </c>
      <c r="D557" s="294" t="str">
        <f ca="1">IF(ISERROR($S557),"",OFFSET('Smelter Reference List'!$C$4,$S557-4,0)&amp;"")</f>
        <v/>
      </c>
      <c r="E557" s="294" t="str">
        <f ca="1">IF(ISERROR($S557),"",OFFSET('Smelter Reference List'!$D$4,$S557-4,0)&amp;"")</f>
        <v/>
      </c>
      <c r="F557" s="294" t="str">
        <f ca="1">IF(ISERROR($S557),"",OFFSET('Smelter Reference List'!$E$4,$S557-4,0))</f>
        <v/>
      </c>
      <c r="G557" s="294" t="str">
        <f ca="1">IF(C557=$U$4,"Enter smelter details", IF(ISERROR($S557),"",OFFSET('Smelter Reference List'!$F$4,$S557-4,0)))</f>
        <v/>
      </c>
      <c r="H557" s="295" t="str">
        <f ca="1">IF(ISERROR($S557),"",OFFSET('Smelter Reference List'!$G$4,$S557-4,0))</f>
        <v/>
      </c>
      <c r="I557" s="296" t="str">
        <f ca="1">IF(ISERROR($S557),"",OFFSET('Smelter Reference List'!$H$4,$S557-4,0))</f>
        <v/>
      </c>
      <c r="J557" s="296" t="str">
        <f ca="1">IF(ISERROR($S557),"",OFFSET('Smelter Reference List'!$I$4,$S557-4,0))</f>
        <v/>
      </c>
      <c r="K557" s="298"/>
      <c r="L557" s="298"/>
      <c r="M557" s="298"/>
      <c r="N557" s="298"/>
      <c r="O557" s="298"/>
      <c r="P557" s="298"/>
      <c r="Q557" s="299"/>
      <c r="R557" s="227"/>
      <c r="S557" s="228" t="e">
        <f>IF(C557="",NA(),MATCH($B557&amp;$C557,'Smelter Reference List'!$J:$J,0))</f>
        <v>#N/A</v>
      </c>
      <c r="T557" s="229"/>
      <c r="U557" s="229">
        <f t="shared" ca="1" si="16"/>
        <v>0</v>
      </c>
      <c r="V557" s="229"/>
      <c r="W557" s="229"/>
      <c r="Y557" s="223" t="str">
        <f t="shared" si="17"/>
        <v/>
      </c>
    </row>
    <row r="558" spans="1:25" s="223" customFormat="1" ht="20.25">
      <c r="A558" s="293"/>
      <c r="B558" s="294" t="str">
        <f>IF(LEN(A558)=0,"",INDEX('Smelter Reference List'!$A:$A,MATCH($A558,'Smelter Reference List'!$E:$E,0)))</f>
        <v/>
      </c>
      <c r="C558" s="301" t="str">
        <f>IF(LEN(A558)=0,"",INDEX('Smelter Reference List'!$C:$C,MATCH($A558,'Smelter Reference List'!$E:$E,0)))</f>
        <v/>
      </c>
      <c r="D558" s="294" t="str">
        <f ca="1">IF(ISERROR($S558),"",OFFSET('Smelter Reference List'!$C$4,$S558-4,0)&amp;"")</f>
        <v/>
      </c>
      <c r="E558" s="294" t="str">
        <f ca="1">IF(ISERROR($S558),"",OFFSET('Smelter Reference List'!$D$4,$S558-4,0)&amp;"")</f>
        <v/>
      </c>
      <c r="F558" s="294" t="str">
        <f ca="1">IF(ISERROR($S558),"",OFFSET('Smelter Reference List'!$E$4,$S558-4,0))</f>
        <v/>
      </c>
      <c r="G558" s="294" t="str">
        <f ca="1">IF(C558=$U$4,"Enter smelter details", IF(ISERROR($S558),"",OFFSET('Smelter Reference List'!$F$4,$S558-4,0)))</f>
        <v/>
      </c>
      <c r="H558" s="295" t="str">
        <f ca="1">IF(ISERROR($S558),"",OFFSET('Smelter Reference List'!$G$4,$S558-4,0))</f>
        <v/>
      </c>
      <c r="I558" s="296" t="str">
        <f ca="1">IF(ISERROR($S558),"",OFFSET('Smelter Reference List'!$H$4,$S558-4,0))</f>
        <v/>
      </c>
      <c r="J558" s="296" t="str">
        <f ca="1">IF(ISERROR($S558),"",OFFSET('Smelter Reference List'!$I$4,$S558-4,0))</f>
        <v/>
      </c>
      <c r="K558" s="298"/>
      <c r="L558" s="298"/>
      <c r="M558" s="298"/>
      <c r="N558" s="298"/>
      <c r="O558" s="298"/>
      <c r="P558" s="298"/>
      <c r="Q558" s="299"/>
      <c r="R558" s="227"/>
      <c r="S558" s="228" t="e">
        <f>IF(C558="",NA(),MATCH($B558&amp;$C558,'Smelter Reference List'!$J:$J,0))</f>
        <v>#N/A</v>
      </c>
      <c r="T558" s="229"/>
      <c r="U558" s="229">
        <f t="shared" ca="1" si="16"/>
        <v>0</v>
      </c>
      <c r="V558" s="229"/>
      <c r="W558" s="229"/>
      <c r="Y558" s="223" t="str">
        <f t="shared" si="17"/>
        <v/>
      </c>
    </row>
    <row r="559" spans="1:25" s="223" customFormat="1" ht="20.25">
      <c r="A559" s="293"/>
      <c r="B559" s="294" t="str">
        <f>IF(LEN(A559)=0,"",INDEX('Smelter Reference List'!$A:$A,MATCH($A559,'Smelter Reference List'!$E:$E,0)))</f>
        <v/>
      </c>
      <c r="C559" s="301" t="str">
        <f>IF(LEN(A559)=0,"",INDEX('Smelter Reference List'!$C:$C,MATCH($A559,'Smelter Reference List'!$E:$E,0)))</f>
        <v/>
      </c>
      <c r="D559" s="294" t="str">
        <f ca="1">IF(ISERROR($S559),"",OFFSET('Smelter Reference List'!$C$4,$S559-4,0)&amp;"")</f>
        <v/>
      </c>
      <c r="E559" s="294" t="str">
        <f ca="1">IF(ISERROR($S559),"",OFFSET('Smelter Reference List'!$D$4,$S559-4,0)&amp;"")</f>
        <v/>
      </c>
      <c r="F559" s="294" t="str">
        <f ca="1">IF(ISERROR($S559),"",OFFSET('Smelter Reference List'!$E$4,$S559-4,0))</f>
        <v/>
      </c>
      <c r="G559" s="294" t="str">
        <f ca="1">IF(C559=$U$4,"Enter smelter details", IF(ISERROR($S559),"",OFFSET('Smelter Reference List'!$F$4,$S559-4,0)))</f>
        <v/>
      </c>
      <c r="H559" s="295" t="str">
        <f ca="1">IF(ISERROR($S559),"",OFFSET('Smelter Reference List'!$G$4,$S559-4,0))</f>
        <v/>
      </c>
      <c r="I559" s="296" t="str">
        <f ca="1">IF(ISERROR($S559),"",OFFSET('Smelter Reference List'!$H$4,$S559-4,0))</f>
        <v/>
      </c>
      <c r="J559" s="296" t="str">
        <f ca="1">IF(ISERROR($S559),"",OFFSET('Smelter Reference List'!$I$4,$S559-4,0))</f>
        <v/>
      </c>
      <c r="K559" s="298"/>
      <c r="L559" s="298"/>
      <c r="M559" s="298"/>
      <c r="N559" s="298"/>
      <c r="O559" s="298"/>
      <c r="P559" s="298"/>
      <c r="Q559" s="299"/>
      <c r="R559" s="227"/>
      <c r="S559" s="228" t="e">
        <f>IF(C559="",NA(),MATCH($B559&amp;$C559,'Smelter Reference List'!$J:$J,0))</f>
        <v>#N/A</v>
      </c>
      <c r="T559" s="229"/>
      <c r="U559" s="229">
        <f t="shared" ca="1" si="16"/>
        <v>0</v>
      </c>
      <c r="V559" s="229"/>
      <c r="W559" s="229"/>
      <c r="Y559" s="223" t="str">
        <f t="shared" si="17"/>
        <v/>
      </c>
    </row>
    <row r="560" spans="1:25" s="223" customFormat="1" ht="20.25">
      <c r="A560" s="293"/>
      <c r="B560" s="294" t="str">
        <f>IF(LEN(A560)=0,"",INDEX('Smelter Reference List'!$A:$A,MATCH($A560,'Smelter Reference List'!$E:$E,0)))</f>
        <v/>
      </c>
      <c r="C560" s="301" t="str">
        <f>IF(LEN(A560)=0,"",INDEX('Smelter Reference List'!$C:$C,MATCH($A560,'Smelter Reference List'!$E:$E,0)))</f>
        <v/>
      </c>
      <c r="D560" s="294" t="str">
        <f ca="1">IF(ISERROR($S560),"",OFFSET('Smelter Reference List'!$C$4,$S560-4,0)&amp;"")</f>
        <v/>
      </c>
      <c r="E560" s="294" t="str">
        <f ca="1">IF(ISERROR($S560),"",OFFSET('Smelter Reference List'!$D$4,$S560-4,0)&amp;"")</f>
        <v/>
      </c>
      <c r="F560" s="294" t="str">
        <f ca="1">IF(ISERROR($S560),"",OFFSET('Smelter Reference List'!$E$4,$S560-4,0))</f>
        <v/>
      </c>
      <c r="G560" s="294" t="str">
        <f ca="1">IF(C560=$U$4,"Enter smelter details", IF(ISERROR($S560),"",OFFSET('Smelter Reference List'!$F$4,$S560-4,0)))</f>
        <v/>
      </c>
      <c r="H560" s="295" t="str">
        <f ca="1">IF(ISERROR($S560),"",OFFSET('Smelter Reference List'!$G$4,$S560-4,0))</f>
        <v/>
      </c>
      <c r="I560" s="296" t="str">
        <f ca="1">IF(ISERROR($S560),"",OFFSET('Smelter Reference List'!$H$4,$S560-4,0))</f>
        <v/>
      </c>
      <c r="J560" s="296" t="str">
        <f ca="1">IF(ISERROR($S560),"",OFFSET('Smelter Reference List'!$I$4,$S560-4,0))</f>
        <v/>
      </c>
      <c r="K560" s="298"/>
      <c r="L560" s="298"/>
      <c r="M560" s="298"/>
      <c r="N560" s="298"/>
      <c r="O560" s="298"/>
      <c r="P560" s="298"/>
      <c r="Q560" s="299"/>
      <c r="R560" s="227"/>
      <c r="S560" s="228" t="e">
        <f>IF(C560="",NA(),MATCH($B560&amp;$C560,'Smelter Reference List'!$J:$J,0))</f>
        <v>#N/A</v>
      </c>
      <c r="T560" s="229"/>
      <c r="U560" s="229">
        <f t="shared" ca="1" si="16"/>
        <v>0</v>
      </c>
      <c r="V560" s="229"/>
      <c r="W560" s="229"/>
      <c r="Y560" s="223" t="str">
        <f t="shared" si="17"/>
        <v/>
      </c>
    </row>
    <row r="561" spans="1:25" s="223" customFormat="1" ht="20.25">
      <c r="A561" s="293"/>
      <c r="B561" s="294" t="str">
        <f>IF(LEN(A561)=0,"",INDEX('Smelter Reference List'!$A:$A,MATCH($A561,'Smelter Reference List'!$E:$E,0)))</f>
        <v/>
      </c>
      <c r="C561" s="301" t="str">
        <f>IF(LEN(A561)=0,"",INDEX('Smelter Reference List'!$C:$C,MATCH($A561,'Smelter Reference List'!$E:$E,0)))</f>
        <v/>
      </c>
      <c r="D561" s="294" t="str">
        <f ca="1">IF(ISERROR($S561),"",OFFSET('Smelter Reference List'!$C$4,$S561-4,0)&amp;"")</f>
        <v/>
      </c>
      <c r="E561" s="294" t="str">
        <f ca="1">IF(ISERROR($S561),"",OFFSET('Smelter Reference List'!$D$4,$S561-4,0)&amp;"")</f>
        <v/>
      </c>
      <c r="F561" s="294" t="str">
        <f ca="1">IF(ISERROR($S561),"",OFFSET('Smelter Reference List'!$E$4,$S561-4,0))</f>
        <v/>
      </c>
      <c r="G561" s="294" t="str">
        <f ca="1">IF(C561=$U$4,"Enter smelter details", IF(ISERROR($S561),"",OFFSET('Smelter Reference List'!$F$4,$S561-4,0)))</f>
        <v/>
      </c>
      <c r="H561" s="295" t="str">
        <f ca="1">IF(ISERROR($S561),"",OFFSET('Smelter Reference List'!$G$4,$S561-4,0))</f>
        <v/>
      </c>
      <c r="I561" s="296" t="str">
        <f ca="1">IF(ISERROR($S561),"",OFFSET('Smelter Reference List'!$H$4,$S561-4,0))</f>
        <v/>
      </c>
      <c r="J561" s="296" t="str">
        <f ca="1">IF(ISERROR($S561),"",OFFSET('Smelter Reference List'!$I$4,$S561-4,0))</f>
        <v/>
      </c>
      <c r="K561" s="298"/>
      <c r="L561" s="298"/>
      <c r="M561" s="298"/>
      <c r="N561" s="298"/>
      <c r="O561" s="298"/>
      <c r="P561" s="298"/>
      <c r="Q561" s="299"/>
      <c r="R561" s="227"/>
      <c r="S561" s="228" t="e">
        <f>IF(C561="",NA(),MATCH($B561&amp;$C561,'Smelter Reference List'!$J:$J,0))</f>
        <v>#N/A</v>
      </c>
      <c r="T561" s="229"/>
      <c r="U561" s="229">
        <f t="shared" ca="1" si="16"/>
        <v>0</v>
      </c>
      <c r="V561" s="229"/>
      <c r="W561" s="229"/>
      <c r="Y561" s="223" t="str">
        <f t="shared" si="17"/>
        <v/>
      </c>
    </row>
    <row r="562" spans="1:25" s="223" customFormat="1" ht="20.25">
      <c r="A562" s="293"/>
      <c r="B562" s="294" t="str">
        <f>IF(LEN(A562)=0,"",INDEX('Smelter Reference List'!$A:$A,MATCH($A562,'Smelter Reference List'!$E:$E,0)))</f>
        <v/>
      </c>
      <c r="C562" s="301" t="str">
        <f>IF(LEN(A562)=0,"",INDEX('Smelter Reference List'!$C:$C,MATCH($A562,'Smelter Reference List'!$E:$E,0)))</f>
        <v/>
      </c>
      <c r="D562" s="294" t="str">
        <f ca="1">IF(ISERROR($S562),"",OFFSET('Smelter Reference List'!$C$4,$S562-4,0)&amp;"")</f>
        <v/>
      </c>
      <c r="E562" s="294" t="str">
        <f ca="1">IF(ISERROR($S562),"",OFFSET('Smelter Reference List'!$D$4,$S562-4,0)&amp;"")</f>
        <v/>
      </c>
      <c r="F562" s="294" t="str">
        <f ca="1">IF(ISERROR($S562),"",OFFSET('Smelter Reference List'!$E$4,$S562-4,0))</f>
        <v/>
      </c>
      <c r="G562" s="294" t="str">
        <f ca="1">IF(C562=$U$4,"Enter smelter details", IF(ISERROR($S562),"",OFFSET('Smelter Reference List'!$F$4,$S562-4,0)))</f>
        <v/>
      </c>
      <c r="H562" s="295" t="str">
        <f ca="1">IF(ISERROR($S562),"",OFFSET('Smelter Reference List'!$G$4,$S562-4,0))</f>
        <v/>
      </c>
      <c r="I562" s="296" t="str">
        <f ca="1">IF(ISERROR($S562),"",OFFSET('Smelter Reference List'!$H$4,$S562-4,0))</f>
        <v/>
      </c>
      <c r="J562" s="296" t="str">
        <f ca="1">IF(ISERROR($S562),"",OFFSET('Smelter Reference List'!$I$4,$S562-4,0))</f>
        <v/>
      </c>
      <c r="K562" s="298"/>
      <c r="L562" s="298"/>
      <c r="M562" s="298"/>
      <c r="N562" s="298"/>
      <c r="O562" s="298"/>
      <c r="P562" s="298"/>
      <c r="Q562" s="299"/>
      <c r="R562" s="227"/>
      <c r="S562" s="228" t="e">
        <f>IF(C562="",NA(),MATCH($B562&amp;$C562,'Smelter Reference List'!$J:$J,0))</f>
        <v>#N/A</v>
      </c>
      <c r="T562" s="229"/>
      <c r="U562" s="229">
        <f t="shared" ca="1" si="16"/>
        <v>0</v>
      </c>
      <c r="V562" s="229"/>
      <c r="W562" s="229"/>
      <c r="Y562" s="223" t="str">
        <f t="shared" si="17"/>
        <v/>
      </c>
    </row>
    <row r="563" spans="1:25" s="223" customFormat="1" ht="20.25">
      <c r="A563" s="293"/>
      <c r="B563" s="294" t="str">
        <f>IF(LEN(A563)=0,"",INDEX('Smelter Reference List'!$A:$A,MATCH($A563,'Smelter Reference List'!$E:$E,0)))</f>
        <v/>
      </c>
      <c r="C563" s="301" t="str">
        <f>IF(LEN(A563)=0,"",INDEX('Smelter Reference List'!$C:$C,MATCH($A563,'Smelter Reference List'!$E:$E,0)))</f>
        <v/>
      </c>
      <c r="D563" s="294" t="str">
        <f ca="1">IF(ISERROR($S563),"",OFFSET('Smelter Reference List'!$C$4,$S563-4,0)&amp;"")</f>
        <v/>
      </c>
      <c r="E563" s="294" t="str">
        <f ca="1">IF(ISERROR($S563),"",OFFSET('Smelter Reference List'!$D$4,$S563-4,0)&amp;"")</f>
        <v/>
      </c>
      <c r="F563" s="294" t="str">
        <f ca="1">IF(ISERROR($S563),"",OFFSET('Smelter Reference List'!$E$4,$S563-4,0))</f>
        <v/>
      </c>
      <c r="G563" s="294" t="str">
        <f ca="1">IF(C563=$U$4,"Enter smelter details", IF(ISERROR($S563),"",OFFSET('Smelter Reference List'!$F$4,$S563-4,0)))</f>
        <v/>
      </c>
      <c r="H563" s="295" t="str">
        <f ca="1">IF(ISERROR($S563),"",OFFSET('Smelter Reference List'!$G$4,$S563-4,0))</f>
        <v/>
      </c>
      <c r="I563" s="296" t="str">
        <f ca="1">IF(ISERROR($S563),"",OFFSET('Smelter Reference List'!$H$4,$S563-4,0))</f>
        <v/>
      </c>
      <c r="J563" s="296" t="str">
        <f ca="1">IF(ISERROR($S563),"",OFFSET('Smelter Reference List'!$I$4,$S563-4,0))</f>
        <v/>
      </c>
      <c r="K563" s="298"/>
      <c r="L563" s="298"/>
      <c r="M563" s="298"/>
      <c r="N563" s="298"/>
      <c r="O563" s="298"/>
      <c r="P563" s="298"/>
      <c r="Q563" s="299"/>
      <c r="R563" s="227"/>
      <c r="S563" s="228" t="e">
        <f>IF(C563="",NA(),MATCH($B563&amp;$C563,'Smelter Reference List'!$J:$J,0))</f>
        <v>#N/A</v>
      </c>
      <c r="T563" s="229"/>
      <c r="U563" s="229">
        <f t="shared" ca="1" si="16"/>
        <v>0</v>
      </c>
      <c r="V563" s="229"/>
      <c r="W563" s="229"/>
      <c r="Y563" s="223" t="str">
        <f t="shared" si="17"/>
        <v/>
      </c>
    </row>
    <row r="564" spans="1:25" s="223" customFormat="1" ht="20.25">
      <c r="A564" s="293"/>
      <c r="B564" s="294" t="str">
        <f>IF(LEN(A564)=0,"",INDEX('Smelter Reference List'!$A:$A,MATCH($A564,'Smelter Reference List'!$E:$E,0)))</f>
        <v/>
      </c>
      <c r="C564" s="301" t="str">
        <f>IF(LEN(A564)=0,"",INDEX('Smelter Reference List'!$C:$C,MATCH($A564,'Smelter Reference List'!$E:$E,0)))</f>
        <v/>
      </c>
      <c r="D564" s="294" t="str">
        <f ca="1">IF(ISERROR($S564),"",OFFSET('Smelter Reference List'!$C$4,$S564-4,0)&amp;"")</f>
        <v/>
      </c>
      <c r="E564" s="294" t="str">
        <f ca="1">IF(ISERROR($S564),"",OFFSET('Smelter Reference List'!$D$4,$S564-4,0)&amp;"")</f>
        <v/>
      </c>
      <c r="F564" s="294" t="str">
        <f ca="1">IF(ISERROR($S564),"",OFFSET('Smelter Reference List'!$E$4,$S564-4,0))</f>
        <v/>
      </c>
      <c r="G564" s="294" t="str">
        <f ca="1">IF(C564=$U$4,"Enter smelter details", IF(ISERROR($S564),"",OFFSET('Smelter Reference List'!$F$4,$S564-4,0)))</f>
        <v/>
      </c>
      <c r="H564" s="295" t="str">
        <f ca="1">IF(ISERROR($S564),"",OFFSET('Smelter Reference List'!$G$4,$S564-4,0))</f>
        <v/>
      </c>
      <c r="I564" s="296" t="str">
        <f ca="1">IF(ISERROR($S564),"",OFFSET('Smelter Reference List'!$H$4,$S564-4,0))</f>
        <v/>
      </c>
      <c r="J564" s="296" t="str">
        <f ca="1">IF(ISERROR($S564),"",OFFSET('Smelter Reference List'!$I$4,$S564-4,0))</f>
        <v/>
      </c>
      <c r="K564" s="298"/>
      <c r="L564" s="298"/>
      <c r="M564" s="298"/>
      <c r="N564" s="298"/>
      <c r="O564" s="298"/>
      <c r="P564" s="298"/>
      <c r="Q564" s="299"/>
      <c r="R564" s="227"/>
      <c r="S564" s="228" t="e">
        <f>IF(C564="",NA(),MATCH($B564&amp;$C564,'Smelter Reference List'!$J:$J,0))</f>
        <v>#N/A</v>
      </c>
      <c r="T564" s="229"/>
      <c r="U564" s="229">
        <f t="shared" ca="1" si="16"/>
        <v>0</v>
      </c>
      <c r="V564" s="229"/>
      <c r="W564" s="229"/>
      <c r="Y564" s="223" t="str">
        <f t="shared" si="17"/>
        <v/>
      </c>
    </row>
    <row r="565" spans="1:25" s="223" customFormat="1" ht="20.25">
      <c r="A565" s="293"/>
      <c r="B565" s="294" t="str">
        <f>IF(LEN(A565)=0,"",INDEX('Smelter Reference List'!$A:$A,MATCH($A565,'Smelter Reference List'!$E:$E,0)))</f>
        <v/>
      </c>
      <c r="C565" s="301" t="str">
        <f>IF(LEN(A565)=0,"",INDEX('Smelter Reference List'!$C:$C,MATCH($A565,'Smelter Reference List'!$E:$E,0)))</f>
        <v/>
      </c>
      <c r="D565" s="294" t="str">
        <f ca="1">IF(ISERROR($S565),"",OFFSET('Smelter Reference List'!$C$4,$S565-4,0)&amp;"")</f>
        <v/>
      </c>
      <c r="E565" s="294" t="str">
        <f ca="1">IF(ISERROR($S565),"",OFFSET('Smelter Reference List'!$D$4,$S565-4,0)&amp;"")</f>
        <v/>
      </c>
      <c r="F565" s="294" t="str">
        <f ca="1">IF(ISERROR($S565),"",OFFSET('Smelter Reference List'!$E$4,$S565-4,0))</f>
        <v/>
      </c>
      <c r="G565" s="294" t="str">
        <f ca="1">IF(C565=$U$4,"Enter smelter details", IF(ISERROR($S565),"",OFFSET('Smelter Reference List'!$F$4,$S565-4,0)))</f>
        <v/>
      </c>
      <c r="H565" s="295" t="str">
        <f ca="1">IF(ISERROR($S565),"",OFFSET('Smelter Reference List'!$G$4,$S565-4,0))</f>
        <v/>
      </c>
      <c r="I565" s="296" t="str">
        <f ca="1">IF(ISERROR($S565),"",OFFSET('Smelter Reference List'!$H$4,$S565-4,0))</f>
        <v/>
      </c>
      <c r="J565" s="296" t="str">
        <f ca="1">IF(ISERROR($S565),"",OFFSET('Smelter Reference List'!$I$4,$S565-4,0))</f>
        <v/>
      </c>
      <c r="K565" s="298"/>
      <c r="L565" s="298"/>
      <c r="M565" s="298"/>
      <c r="N565" s="298"/>
      <c r="O565" s="298"/>
      <c r="P565" s="298"/>
      <c r="Q565" s="299"/>
      <c r="R565" s="227"/>
      <c r="S565" s="228" t="e">
        <f>IF(C565="",NA(),MATCH($B565&amp;$C565,'Smelter Reference List'!$J:$J,0))</f>
        <v>#N/A</v>
      </c>
      <c r="T565" s="229"/>
      <c r="U565" s="229">
        <f t="shared" ca="1" si="16"/>
        <v>0</v>
      </c>
      <c r="V565" s="229"/>
      <c r="W565" s="229"/>
      <c r="Y565" s="223" t="str">
        <f t="shared" si="17"/>
        <v/>
      </c>
    </row>
    <row r="566" spans="1:25" s="223" customFormat="1" ht="20.25">
      <c r="A566" s="293"/>
      <c r="B566" s="294" t="str">
        <f>IF(LEN(A566)=0,"",INDEX('Smelter Reference List'!$A:$A,MATCH($A566,'Smelter Reference List'!$E:$E,0)))</f>
        <v/>
      </c>
      <c r="C566" s="301" t="str">
        <f>IF(LEN(A566)=0,"",INDEX('Smelter Reference List'!$C:$C,MATCH($A566,'Smelter Reference List'!$E:$E,0)))</f>
        <v/>
      </c>
      <c r="D566" s="294" t="str">
        <f ca="1">IF(ISERROR($S566),"",OFFSET('Smelter Reference List'!$C$4,$S566-4,0)&amp;"")</f>
        <v/>
      </c>
      <c r="E566" s="294" t="str">
        <f ca="1">IF(ISERROR($S566),"",OFFSET('Smelter Reference List'!$D$4,$S566-4,0)&amp;"")</f>
        <v/>
      </c>
      <c r="F566" s="294" t="str">
        <f ca="1">IF(ISERROR($S566),"",OFFSET('Smelter Reference List'!$E$4,$S566-4,0))</f>
        <v/>
      </c>
      <c r="G566" s="294" t="str">
        <f ca="1">IF(C566=$U$4,"Enter smelter details", IF(ISERROR($S566),"",OFFSET('Smelter Reference List'!$F$4,$S566-4,0)))</f>
        <v/>
      </c>
      <c r="H566" s="295" t="str">
        <f ca="1">IF(ISERROR($S566),"",OFFSET('Smelter Reference List'!$G$4,$S566-4,0))</f>
        <v/>
      </c>
      <c r="I566" s="296" t="str">
        <f ca="1">IF(ISERROR($S566),"",OFFSET('Smelter Reference List'!$H$4,$S566-4,0))</f>
        <v/>
      </c>
      <c r="J566" s="296" t="str">
        <f ca="1">IF(ISERROR($S566),"",OFFSET('Smelter Reference List'!$I$4,$S566-4,0))</f>
        <v/>
      </c>
      <c r="K566" s="298"/>
      <c r="L566" s="298"/>
      <c r="M566" s="298"/>
      <c r="N566" s="298"/>
      <c r="O566" s="298"/>
      <c r="P566" s="298"/>
      <c r="Q566" s="299"/>
      <c r="R566" s="227"/>
      <c r="S566" s="228" t="e">
        <f>IF(C566="",NA(),MATCH($B566&amp;$C566,'Smelter Reference List'!$J:$J,0))</f>
        <v>#N/A</v>
      </c>
      <c r="T566" s="229"/>
      <c r="U566" s="229">
        <f t="shared" ca="1" si="16"/>
        <v>0</v>
      </c>
      <c r="V566" s="229"/>
      <c r="W566" s="229"/>
      <c r="Y566" s="223" t="str">
        <f t="shared" si="17"/>
        <v/>
      </c>
    </row>
    <row r="567" spans="1:25" s="223" customFormat="1" ht="20.25">
      <c r="A567" s="293"/>
      <c r="B567" s="294" t="str">
        <f>IF(LEN(A567)=0,"",INDEX('Smelter Reference List'!$A:$A,MATCH($A567,'Smelter Reference List'!$E:$E,0)))</f>
        <v/>
      </c>
      <c r="C567" s="301" t="str">
        <f>IF(LEN(A567)=0,"",INDEX('Smelter Reference List'!$C:$C,MATCH($A567,'Smelter Reference List'!$E:$E,0)))</f>
        <v/>
      </c>
      <c r="D567" s="294" t="str">
        <f ca="1">IF(ISERROR($S567),"",OFFSET('Smelter Reference List'!$C$4,$S567-4,0)&amp;"")</f>
        <v/>
      </c>
      <c r="E567" s="294" t="str">
        <f ca="1">IF(ISERROR($S567),"",OFFSET('Smelter Reference List'!$D$4,$S567-4,0)&amp;"")</f>
        <v/>
      </c>
      <c r="F567" s="294" t="str">
        <f ca="1">IF(ISERROR($S567),"",OFFSET('Smelter Reference List'!$E$4,$S567-4,0))</f>
        <v/>
      </c>
      <c r="G567" s="294" t="str">
        <f ca="1">IF(C567=$U$4,"Enter smelter details", IF(ISERROR($S567),"",OFFSET('Smelter Reference List'!$F$4,$S567-4,0)))</f>
        <v/>
      </c>
      <c r="H567" s="295" t="str">
        <f ca="1">IF(ISERROR($S567),"",OFFSET('Smelter Reference List'!$G$4,$S567-4,0))</f>
        <v/>
      </c>
      <c r="I567" s="296" t="str">
        <f ca="1">IF(ISERROR($S567),"",OFFSET('Smelter Reference List'!$H$4,$S567-4,0))</f>
        <v/>
      </c>
      <c r="J567" s="296" t="str">
        <f ca="1">IF(ISERROR($S567),"",OFFSET('Smelter Reference List'!$I$4,$S567-4,0))</f>
        <v/>
      </c>
      <c r="K567" s="298"/>
      <c r="L567" s="298"/>
      <c r="M567" s="298"/>
      <c r="N567" s="298"/>
      <c r="O567" s="298"/>
      <c r="P567" s="298"/>
      <c r="Q567" s="299"/>
      <c r="R567" s="227"/>
      <c r="S567" s="228" t="e">
        <f>IF(C567="",NA(),MATCH($B567&amp;$C567,'Smelter Reference List'!$J:$J,0))</f>
        <v>#N/A</v>
      </c>
      <c r="T567" s="229"/>
      <c r="U567" s="229">
        <f t="shared" ca="1" si="16"/>
        <v>0</v>
      </c>
      <c r="V567" s="229"/>
      <c r="W567" s="229"/>
      <c r="Y567" s="223" t="str">
        <f t="shared" si="17"/>
        <v/>
      </c>
    </row>
    <row r="568" spans="1:25" s="223" customFormat="1" ht="20.25">
      <c r="A568" s="293"/>
      <c r="B568" s="294" t="str">
        <f>IF(LEN(A568)=0,"",INDEX('Smelter Reference List'!$A:$A,MATCH($A568,'Smelter Reference List'!$E:$E,0)))</f>
        <v/>
      </c>
      <c r="C568" s="301" t="str">
        <f>IF(LEN(A568)=0,"",INDEX('Smelter Reference List'!$C:$C,MATCH($A568,'Smelter Reference List'!$E:$E,0)))</f>
        <v/>
      </c>
      <c r="D568" s="294" t="str">
        <f ca="1">IF(ISERROR($S568),"",OFFSET('Smelter Reference List'!$C$4,$S568-4,0)&amp;"")</f>
        <v/>
      </c>
      <c r="E568" s="294" t="str">
        <f ca="1">IF(ISERROR($S568),"",OFFSET('Smelter Reference List'!$D$4,$S568-4,0)&amp;"")</f>
        <v/>
      </c>
      <c r="F568" s="294" t="str">
        <f ca="1">IF(ISERROR($S568),"",OFFSET('Smelter Reference List'!$E$4,$S568-4,0))</f>
        <v/>
      </c>
      <c r="G568" s="294" t="str">
        <f ca="1">IF(C568=$U$4,"Enter smelter details", IF(ISERROR($S568),"",OFFSET('Smelter Reference List'!$F$4,$S568-4,0)))</f>
        <v/>
      </c>
      <c r="H568" s="295" t="str">
        <f ca="1">IF(ISERROR($S568),"",OFFSET('Smelter Reference List'!$G$4,$S568-4,0))</f>
        <v/>
      </c>
      <c r="I568" s="296" t="str">
        <f ca="1">IF(ISERROR($S568),"",OFFSET('Smelter Reference List'!$H$4,$S568-4,0))</f>
        <v/>
      </c>
      <c r="J568" s="296" t="str">
        <f ca="1">IF(ISERROR($S568),"",OFFSET('Smelter Reference List'!$I$4,$S568-4,0))</f>
        <v/>
      </c>
      <c r="K568" s="298"/>
      <c r="L568" s="298"/>
      <c r="M568" s="298"/>
      <c r="N568" s="298"/>
      <c r="O568" s="298"/>
      <c r="P568" s="298"/>
      <c r="Q568" s="299"/>
      <c r="R568" s="227"/>
      <c r="S568" s="228" t="e">
        <f>IF(C568="",NA(),MATCH($B568&amp;$C568,'Smelter Reference List'!$J:$J,0))</f>
        <v>#N/A</v>
      </c>
      <c r="T568" s="229"/>
      <c r="U568" s="229">
        <f t="shared" ca="1" si="16"/>
        <v>0</v>
      </c>
      <c r="V568" s="229"/>
      <c r="W568" s="229"/>
      <c r="Y568" s="223" t="str">
        <f t="shared" si="17"/>
        <v/>
      </c>
    </row>
    <row r="569" spans="1:25" s="223" customFormat="1" ht="20.25">
      <c r="A569" s="293"/>
      <c r="B569" s="294" t="str">
        <f>IF(LEN(A569)=0,"",INDEX('Smelter Reference List'!$A:$A,MATCH($A569,'Smelter Reference List'!$E:$E,0)))</f>
        <v/>
      </c>
      <c r="C569" s="301" t="str">
        <f>IF(LEN(A569)=0,"",INDEX('Smelter Reference List'!$C:$C,MATCH($A569,'Smelter Reference List'!$E:$E,0)))</f>
        <v/>
      </c>
      <c r="D569" s="294" t="str">
        <f ca="1">IF(ISERROR($S569),"",OFFSET('Smelter Reference List'!$C$4,$S569-4,0)&amp;"")</f>
        <v/>
      </c>
      <c r="E569" s="294" t="str">
        <f ca="1">IF(ISERROR($S569),"",OFFSET('Smelter Reference List'!$D$4,$S569-4,0)&amp;"")</f>
        <v/>
      </c>
      <c r="F569" s="294" t="str">
        <f ca="1">IF(ISERROR($S569),"",OFFSET('Smelter Reference List'!$E$4,$S569-4,0))</f>
        <v/>
      </c>
      <c r="G569" s="294" t="str">
        <f ca="1">IF(C569=$U$4,"Enter smelter details", IF(ISERROR($S569),"",OFFSET('Smelter Reference List'!$F$4,$S569-4,0)))</f>
        <v/>
      </c>
      <c r="H569" s="295" t="str">
        <f ca="1">IF(ISERROR($S569),"",OFFSET('Smelter Reference List'!$G$4,$S569-4,0))</f>
        <v/>
      </c>
      <c r="I569" s="296" t="str">
        <f ca="1">IF(ISERROR($S569),"",OFFSET('Smelter Reference List'!$H$4,$S569-4,0))</f>
        <v/>
      </c>
      <c r="J569" s="296" t="str">
        <f ca="1">IF(ISERROR($S569),"",OFFSET('Smelter Reference List'!$I$4,$S569-4,0))</f>
        <v/>
      </c>
      <c r="K569" s="298"/>
      <c r="L569" s="298"/>
      <c r="M569" s="298"/>
      <c r="N569" s="298"/>
      <c r="O569" s="298"/>
      <c r="P569" s="298"/>
      <c r="Q569" s="299"/>
      <c r="R569" s="227"/>
      <c r="S569" s="228" t="e">
        <f>IF(C569="",NA(),MATCH($B569&amp;$C569,'Smelter Reference List'!$J:$J,0))</f>
        <v>#N/A</v>
      </c>
      <c r="T569" s="229"/>
      <c r="U569" s="229">
        <f t="shared" ca="1" si="16"/>
        <v>0</v>
      </c>
      <c r="V569" s="229"/>
      <c r="W569" s="229"/>
      <c r="Y569" s="223" t="str">
        <f t="shared" si="17"/>
        <v/>
      </c>
    </row>
    <row r="570" spans="1:25" s="223" customFormat="1" ht="20.25">
      <c r="A570" s="293"/>
      <c r="B570" s="294" t="str">
        <f>IF(LEN(A570)=0,"",INDEX('Smelter Reference List'!$A:$A,MATCH($A570,'Smelter Reference List'!$E:$E,0)))</f>
        <v/>
      </c>
      <c r="C570" s="301" t="str">
        <f>IF(LEN(A570)=0,"",INDEX('Smelter Reference List'!$C:$C,MATCH($A570,'Smelter Reference List'!$E:$E,0)))</f>
        <v/>
      </c>
      <c r="D570" s="294" t="str">
        <f ca="1">IF(ISERROR($S570),"",OFFSET('Smelter Reference List'!$C$4,$S570-4,0)&amp;"")</f>
        <v/>
      </c>
      <c r="E570" s="294" t="str">
        <f ca="1">IF(ISERROR($S570),"",OFFSET('Smelter Reference List'!$D$4,$S570-4,0)&amp;"")</f>
        <v/>
      </c>
      <c r="F570" s="294" t="str">
        <f ca="1">IF(ISERROR($S570),"",OFFSET('Smelter Reference List'!$E$4,$S570-4,0))</f>
        <v/>
      </c>
      <c r="G570" s="294" t="str">
        <f ca="1">IF(C570=$U$4,"Enter smelter details", IF(ISERROR($S570),"",OFFSET('Smelter Reference List'!$F$4,$S570-4,0)))</f>
        <v/>
      </c>
      <c r="H570" s="295" t="str">
        <f ca="1">IF(ISERROR($S570),"",OFFSET('Smelter Reference List'!$G$4,$S570-4,0))</f>
        <v/>
      </c>
      <c r="I570" s="296" t="str">
        <f ca="1">IF(ISERROR($S570),"",OFFSET('Smelter Reference List'!$H$4,$S570-4,0))</f>
        <v/>
      </c>
      <c r="J570" s="296" t="str">
        <f ca="1">IF(ISERROR($S570),"",OFFSET('Smelter Reference List'!$I$4,$S570-4,0))</f>
        <v/>
      </c>
      <c r="K570" s="298"/>
      <c r="L570" s="298"/>
      <c r="M570" s="298"/>
      <c r="N570" s="298"/>
      <c r="O570" s="298"/>
      <c r="P570" s="298"/>
      <c r="Q570" s="299"/>
      <c r="R570" s="227"/>
      <c r="S570" s="228" t="e">
        <f>IF(C570="",NA(),MATCH($B570&amp;$C570,'Smelter Reference List'!$J:$J,0))</f>
        <v>#N/A</v>
      </c>
      <c r="T570" s="229"/>
      <c r="U570" s="229">
        <f t="shared" ca="1" si="16"/>
        <v>0</v>
      </c>
      <c r="V570" s="229"/>
      <c r="W570" s="229"/>
      <c r="Y570" s="223" t="str">
        <f t="shared" si="17"/>
        <v/>
      </c>
    </row>
    <row r="571" spans="1:25" s="223" customFormat="1" ht="20.25">
      <c r="A571" s="293"/>
      <c r="B571" s="294" t="str">
        <f>IF(LEN(A571)=0,"",INDEX('Smelter Reference List'!$A:$A,MATCH($A571,'Smelter Reference List'!$E:$E,0)))</f>
        <v/>
      </c>
      <c r="C571" s="301" t="str">
        <f>IF(LEN(A571)=0,"",INDEX('Smelter Reference List'!$C:$C,MATCH($A571,'Smelter Reference List'!$E:$E,0)))</f>
        <v/>
      </c>
      <c r="D571" s="294" t="str">
        <f ca="1">IF(ISERROR($S571),"",OFFSET('Smelter Reference List'!$C$4,$S571-4,0)&amp;"")</f>
        <v/>
      </c>
      <c r="E571" s="294" t="str">
        <f ca="1">IF(ISERROR($S571),"",OFFSET('Smelter Reference List'!$D$4,$S571-4,0)&amp;"")</f>
        <v/>
      </c>
      <c r="F571" s="294" t="str">
        <f ca="1">IF(ISERROR($S571),"",OFFSET('Smelter Reference List'!$E$4,$S571-4,0))</f>
        <v/>
      </c>
      <c r="G571" s="294" t="str">
        <f ca="1">IF(C571=$U$4,"Enter smelter details", IF(ISERROR($S571),"",OFFSET('Smelter Reference List'!$F$4,$S571-4,0)))</f>
        <v/>
      </c>
      <c r="H571" s="295" t="str">
        <f ca="1">IF(ISERROR($S571),"",OFFSET('Smelter Reference List'!$G$4,$S571-4,0))</f>
        <v/>
      </c>
      <c r="I571" s="296" t="str">
        <f ca="1">IF(ISERROR($S571),"",OFFSET('Smelter Reference List'!$H$4,$S571-4,0))</f>
        <v/>
      </c>
      <c r="J571" s="296" t="str">
        <f ca="1">IF(ISERROR($S571),"",OFFSET('Smelter Reference List'!$I$4,$S571-4,0))</f>
        <v/>
      </c>
      <c r="K571" s="298"/>
      <c r="L571" s="298"/>
      <c r="M571" s="298"/>
      <c r="N571" s="298"/>
      <c r="O571" s="298"/>
      <c r="P571" s="298"/>
      <c r="Q571" s="299"/>
      <c r="R571" s="227"/>
      <c r="S571" s="228" t="e">
        <f>IF(C571="",NA(),MATCH($B571&amp;$C571,'Smelter Reference List'!$J:$J,0))</f>
        <v>#N/A</v>
      </c>
      <c r="T571" s="229"/>
      <c r="U571" s="229">
        <f t="shared" ca="1" si="16"/>
        <v>0</v>
      </c>
      <c r="V571" s="229"/>
      <c r="W571" s="229"/>
      <c r="Y571" s="223" t="str">
        <f t="shared" si="17"/>
        <v/>
      </c>
    </row>
    <row r="572" spans="1:25" s="223" customFormat="1" ht="20.25">
      <c r="A572" s="293"/>
      <c r="B572" s="294" t="str">
        <f>IF(LEN(A572)=0,"",INDEX('Smelter Reference List'!$A:$A,MATCH($A572,'Smelter Reference List'!$E:$E,0)))</f>
        <v/>
      </c>
      <c r="C572" s="301" t="str">
        <f>IF(LEN(A572)=0,"",INDEX('Smelter Reference List'!$C:$C,MATCH($A572,'Smelter Reference List'!$E:$E,0)))</f>
        <v/>
      </c>
      <c r="D572" s="294" t="str">
        <f ca="1">IF(ISERROR($S572),"",OFFSET('Smelter Reference List'!$C$4,$S572-4,0)&amp;"")</f>
        <v/>
      </c>
      <c r="E572" s="294" t="str">
        <f ca="1">IF(ISERROR($S572),"",OFFSET('Smelter Reference List'!$D$4,$S572-4,0)&amp;"")</f>
        <v/>
      </c>
      <c r="F572" s="294" t="str">
        <f ca="1">IF(ISERROR($S572),"",OFFSET('Smelter Reference List'!$E$4,$S572-4,0))</f>
        <v/>
      </c>
      <c r="G572" s="294" t="str">
        <f ca="1">IF(C572=$U$4,"Enter smelter details", IF(ISERROR($S572),"",OFFSET('Smelter Reference List'!$F$4,$S572-4,0)))</f>
        <v/>
      </c>
      <c r="H572" s="295" t="str">
        <f ca="1">IF(ISERROR($S572),"",OFFSET('Smelter Reference List'!$G$4,$S572-4,0))</f>
        <v/>
      </c>
      <c r="I572" s="296" t="str">
        <f ca="1">IF(ISERROR($S572),"",OFFSET('Smelter Reference List'!$H$4,$S572-4,0))</f>
        <v/>
      </c>
      <c r="J572" s="296" t="str">
        <f ca="1">IF(ISERROR($S572),"",OFFSET('Smelter Reference List'!$I$4,$S572-4,0))</f>
        <v/>
      </c>
      <c r="K572" s="298"/>
      <c r="L572" s="298"/>
      <c r="M572" s="298"/>
      <c r="N572" s="298"/>
      <c r="O572" s="298"/>
      <c r="P572" s="298"/>
      <c r="Q572" s="299"/>
      <c r="R572" s="227"/>
      <c r="S572" s="228" t="e">
        <f>IF(C572="",NA(),MATCH($B572&amp;$C572,'Smelter Reference List'!$J:$J,0))</f>
        <v>#N/A</v>
      </c>
      <c r="T572" s="229"/>
      <c r="U572" s="229">
        <f t="shared" ca="1" si="16"/>
        <v>0</v>
      </c>
      <c r="V572" s="229"/>
      <c r="W572" s="229"/>
      <c r="Y572" s="223" t="str">
        <f t="shared" si="17"/>
        <v/>
      </c>
    </row>
    <row r="573" spans="1:25" s="223" customFormat="1" ht="20.25">
      <c r="A573" s="293"/>
      <c r="B573" s="294" t="str">
        <f>IF(LEN(A573)=0,"",INDEX('Smelter Reference List'!$A:$A,MATCH($A573,'Smelter Reference List'!$E:$E,0)))</f>
        <v/>
      </c>
      <c r="C573" s="301" t="str">
        <f>IF(LEN(A573)=0,"",INDEX('Smelter Reference List'!$C:$C,MATCH($A573,'Smelter Reference List'!$E:$E,0)))</f>
        <v/>
      </c>
      <c r="D573" s="294" t="str">
        <f ca="1">IF(ISERROR($S573),"",OFFSET('Smelter Reference List'!$C$4,$S573-4,0)&amp;"")</f>
        <v/>
      </c>
      <c r="E573" s="294" t="str">
        <f ca="1">IF(ISERROR($S573),"",OFFSET('Smelter Reference List'!$D$4,$S573-4,0)&amp;"")</f>
        <v/>
      </c>
      <c r="F573" s="294" t="str">
        <f ca="1">IF(ISERROR($S573),"",OFFSET('Smelter Reference List'!$E$4,$S573-4,0))</f>
        <v/>
      </c>
      <c r="G573" s="294" t="str">
        <f ca="1">IF(C573=$U$4,"Enter smelter details", IF(ISERROR($S573),"",OFFSET('Smelter Reference List'!$F$4,$S573-4,0)))</f>
        <v/>
      </c>
      <c r="H573" s="295" t="str">
        <f ca="1">IF(ISERROR($S573),"",OFFSET('Smelter Reference List'!$G$4,$S573-4,0))</f>
        <v/>
      </c>
      <c r="I573" s="296" t="str">
        <f ca="1">IF(ISERROR($S573),"",OFFSET('Smelter Reference List'!$H$4,$S573-4,0))</f>
        <v/>
      </c>
      <c r="J573" s="296" t="str">
        <f ca="1">IF(ISERROR($S573),"",OFFSET('Smelter Reference List'!$I$4,$S573-4,0))</f>
        <v/>
      </c>
      <c r="K573" s="298"/>
      <c r="L573" s="298"/>
      <c r="M573" s="298"/>
      <c r="N573" s="298"/>
      <c r="O573" s="298"/>
      <c r="P573" s="298"/>
      <c r="Q573" s="299"/>
      <c r="R573" s="227"/>
      <c r="S573" s="228" t="e">
        <f>IF(C573="",NA(),MATCH($B573&amp;$C573,'Smelter Reference List'!$J:$J,0))</f>
        <v>#N/A</v>
      </c>
      <c r="T573" s="229"/>
      <c r="U573" s="229">
        <f t="shared" ca="1" si="16"/>
        <v>0</v>
      </c>
      <c r="V573" s="229"/>
      <c r="W573" s="229"/>
      <c r="Y573" s="223" t="str">
        <f t="shared" si="17"/>
        <v/>
      </c>
    </row>
    <row r="574" spans="1:25" s="223" customFormat="1" ht="20.25">
      <c r="A574" s="293"/>
      <c r="B574" s="294" t="str">
        <f>IF(LEN(A574)=0,"",INDEX('Smelter Reference List'!$A:$A,MATCH($A574,'Smelter Reference List'!$E:$E,0)))</f>
        <v/>
      </c>
      <c r="C574" s="301" t="str">
        <f>IF(LEN(A574)=0,"",INDEX('Smelter Reference List'!$C:$C,MATCH($A574,'Smelter Reference List'!$E:$E,0)))</f>
        <v/>
      </c>
      <c r="D574" s="294" t="str">
        <f ca="1">IF(ISERROR($S574),"",OFFSET('Smelter Reference List'!$C$4,$S574-4,0)&amp;"")</f>
        <v/>
      </c>
      <c r="E574" s="294" t="str">
        <f ca="1">IF(ISERROR($S574),"",OFFSET('Smelter Reference List'!$D$4,$S574-4,0)&amp;"")</f>
        <v/>
      </c>
      <c r="F574" s="294" t="str">
        <f ca="1">IF(ISERROR($S574),"",OFFSET('Smelter Reference List'!$E$4,$S574-4,0))</f>
        <v/>
      </c>
      <c r="G574" s="294" t="str">
        <f ca="1">IF(C574=$U$4,"Enter smelter details", IF(ISERROR($S574),"",OFFSET('Smelter Reference List'!$F$4,$S574-4,0)))</f>
        <v/>
      </c>
      <c r="H574" s="295" t="str">
        <f ca="1">IF(ISERROR($S574),"",OFFSET('Smelter Reference List'!$G$4,$S574-4,0))</f>
        <v/>
      </c>
      <c r="I574" s="296" t="str">
        <f ca="1">IF(ISERROR($S574),"",OFFSET('Smelter Reference List'!$H$4,$S574-4,0))</f>
        <v/>
      </c>
      <c r="J574" s="296" t="str">
        <f ca="1">IF(ISERROR($S574),"",OFFSET('Smelter Reference List'!$I$4,$S574-4,0))</f>
        <v/>
      </c>
      <c r="K574" s="298"/>
      <c r="L574" s="298"/>
      <c r="M574" s="298"/>
      <c r="N574" s="298"/>
      <c r="O574" s="298"/>
      <c r="P574" s="298"/>
      <c r="Q574" s="299"/>
      <c r="R574" s="227"/>
      <c r="S574" s="228" t="e">
        <f>IF(C574="",NA(),MATCH($B574&amp;$C574,'Smelter Reference List'!$J:$J,0))</f>
        <v>#N/A</v>
      </c>
      <c r="T574" s="229"/>
      <c r="U574" s="229">
        <f t="shared" ca="1" si="16"/>
        <v>0</v>
      </c>
      <c r="V574" s="229"/>
      <c r="W574" s="229"/>
      <c r="Y574" s="223" t="str">
        <f t="shared" si="17"/>
        <v/>
      </c>
    </row>
    <row r="575" spans="1:25" s="223" customFormat="1" ht="20.25">
      <c r="A575" s="293"/>
      <c r="B575" s="294" t="str">
        <f>IF(LEN(A575)=0,"",INDEX('Smelter Reference List'!$A:$A,MATCH($A575,'Smelter Reference List'!$E:$E,0)))</f>
        <v/>
      </c>
      <c r="C575" s="301" t="str">
        <f>IF(LEN(A575)=0,"",INDEX('Smelter Reference List'!$C:$C,MATCH($A575,'Smelter Reference List'!$E:$E,0)))</f>
        <v/>
      </c>
      <c r="D575" s="294" t="str">
        <f ca="1">IF(ISERROR($S575),"",OFFSET('Smelter Reference List'!$C$4,$S575-4,0)&amp;"")</f>
        <v/>
      </c>
      <c r="E575" s="294" t="str">
        <f ca="1">IF(ISERROR($S575),"",OFFSET('Smelter Reference List'!$D$4,$S575-4,0)&amp;"")</f>
        <v/>
      </c>
      <c r="F575" s="294" t="str">
        <f ca="1">IF(ISERROR($S575),"",OFFSET('Smelter Reference List'!$E$4,$S575-4,0))</f>
        <v/>
      </c>
      <c r="G575" s="294" t="str">
        <f ca="1">IF(C575=$U$4,"Enter smelter details", IF(ISERROR($S575),"",OFFSET('Smelter Reference List'!$F$4,$S575-4,0)))</f>
        <v/>
      </c>
      <c r="H575" s="295" t="str">
        <f ca="1">IF(ISERROR($S575),"",OFFSET('Smelter Reference List'!$G$4,$S575-4,0))</f>
        <v/>
      </c>
      <c r="I575" s="296" t="str">
        <f ca="1">IF(ISERROR($S575),"",OFFSET('Smelter Reference List'!$H$4,$S575-4,0))</f>
        <v/>
      </c>
      <c r="J575" s="296" t="str">
        <f ca="1">IF(ISERROR($S575),"",OFFSET('Smelter Reference List'!$I$4,$S575-4,0))</f>
        <v/>
      </c>
      <c r="K575" s="298"/>
      <c r="L575" s="298"/>
      <c r="M575" s="298"/>
      <c r="N575" s="298"/>
      <c r="O575" s="298"/>
      <c r="P575" s="298"/>
      <c r="Q575" s="299"/>
      <c r="R575" s="227"/>
      <c r="S575" s="228" t="e">
        <f>IF(C575="",NA(),MATCH($B575&amp;$C575,'Smelter Reference List'!$J:$J,0))</f>
        <v>#N/A</v>
      </c>
      <c r="T575" s="229"/>
      <c r="U575" s="229">
        <f t="shared" ca="1" si="16"/>
        <v>0</v>
      </c>
      <c r="V575" s="229"/>
      <c r="W575" s="229"/>
      <c r="Y575" s="223" t="str">
        <f t="shared" si="17"/>
        <v/>
      </c>
    </row>
    <row r="576" spans="1:25" s="223" customFormat="1" ht="20.25">
      <c r="A576" s="293"/>
      <c r="B576" s="294" t="str">
        <f>IF(LEN(A576)=0,"",INDEX('Smelter Reference List'!$A:$A,MATCH($A576,'Smelter Reference List'!$E:$E,0)))</f>
        <v/>
      </c>
      <c r="C576" s="301" t="str">
        <f>IF(LEN(A576)=0,"",INDEX('Smelter Reference List'!$C:$C,MATCH($A576,'Smelter Reference List'!$E:$E,0)))</f>
        <v/>
      </c>
      <c r="D576" s="294" t="str">
        <f ca="1">IF(ISERROR($S576),"",OFFSET('Smelter Reference List'!$C$4,$S576-4,0)&amp;"")</f>
        <v/>
      </c>
      <c r="E576" s="294" t="str">
        <f ca="1">IF(ISERROR($S576),"",OFFSET('Smelter Reference List'!$D$4,$S576-4,0)&amp;"")</f>
        <v/>
      </c>
      <c r="F576" s="294" t="str">
        <f ca="1">IF(ISERROR($S576),"",OFFSET('Smelter Reference List'!$E$4,$S576-4,0))</f>
        <v/>
      </c>
      <c r="G576" s="294" t="str">
        <f ca="1">IF(C576=$U$4,"Enter smelter details", IF(ISERROR($S576),"",OFFSET('Smelter Reference List'!$F$4,$S576-4,0)))</f>
        <v/>
      </c>
      <c r="H576" s="295" t="str">
        <f ca="1">IF(ISERROR($S576),"",OFFSET('Smelter Reference List'!$G$4,$S576-4,0))</f>
        <v/>
      </c>
      <c r="I576" s="296" t="str">
        <f ca="1">IF(ISERROR($S576),"",OFFSET('Smelter Reference List'!$H$4,$S576-4,0))</f>
        <v/>
      </c>
      <c r="J576" s="296" t="str">
        <f ca="1">IF(ISERROR($S576),"",OFFSET('Smelter Reference List'!$I$4,$S576-4,0))</f>
        <v/>
      </c>
      <c r="K576" s="298"/>
      <c r="L576" s="298"/>
      <c r="M576" s="298"/>
      <c r="N576" s="298"/>
      <c r="O576" s="298"/>
      <c r="P576" s="298"/>
      <c r="Q576" s="299"/>
      <c r="R576" s="227"/>
      <c r="S576" s="228" t="e">
        <f>IF(C576="",NA(),MATCH($B576&amp;$C576,'Smelter Reference List'!$J:$J,0))</f>
        <v>#N/A</v>
      </c>
      <c r="T576" s="229"/>
      <c r="U576" s="229">
        <f t="shared" ca="1" si="16"/>
        <v>0</v>
      </c>
      <c r="V576" s="229"/>
      <c r="W576" s="229"/>
      <c r="Y576" s="223" t="str">
        <f t="shared" si="17"/>
        <v/>
      </c>
    </row>
    <row r="577" spans="1:25" s="223" customFormat="1" ht="20.25">
      <c r="A577" s="293"/>
      <c r="B577" s="294" t="str">
        <f>IF(LEN(A577)=0,"",INDEX('Smelter Reference List'!$A:$A,MATCH($A577,'Smelter Reference List'!$E:$E,0)))</f>
        <v/>
      </c>
      <c r="C577" s="301" t="str">
        <f>IF(LEN(A577)=0,"",INDEX('Smelter Reference List'!$C:$C,MATCH($A577,'Smelter Reference List'!$E:$E,0)))</f>
        <v/>
      </c>
      <c r="D577" s="294" t="str">
        <f ca="1">IF(ISERROR($S577),"",OFFSET('Smelter Reference List'!$C$4,$S577-4,0)&amp;"")</f>
        <v/>
      </c>
      <c r="E577" s="294" t="str">
        <f ca="1">IF(ISERROR($S577),"",OFFSET('Smelter Reference List'!$D$4,$S577-4,0)&amp;"")</f>
        <v/>
      </c>
      <c r="F577" s="294" t="str">
        <f ca="1">IF(ISERROR($S577),"",OFFSET('Smelter Reference List'!$E$4,$S577-4,0))</f>
        <v/>
      </c>
      <c r="G577" s="294" t="str">
        <f ca="1">IF(C577=$U$4,"Enter smelter details", IF(ISERROR($S577),"",OFFSET('Smelter Reference List'!$F$4,$S577-4,0)))</f>
        <v/>
      </c>
      <c r="H577" s="295" t="str">
        <f ca="1">IF(ISERROR($S577),"",OFFSET('Smelter Reference List'!$G$4,$S577-4,0))</f>
        <v/>
      </c>
      <c r="I577" s="296" t="str">
        <f ca="1">IF(ISERROR($S577),"",OFFSET('Smelter Reference List'!$H$4,$S577-4,0))</f>
        <v/>
      </c>
      <c r="J577" s="296" t="str">
        <f ca="1">IF(ISERROR($S577),"",OFFSET('Smelter Reference List'!$I$4,$S577-4,0))</f>
        <v/>
      </c>
      <c r="K577" s="298"/>
      <c r="L577" s="298"/>
      <c r="M577" s="298"/>
      <c r="N577" s="298"/>
      <c r="O577" s="298"/>
      <c r="P577" s="298"/>
      <c r="Q577" s="299"/>
      <c r="R577" s="227"/>
      <c r="S577" s="228" t="e">
        <f>IF(C577="",NA(),MATCH($B577&amp;$C577,'Smelter Reference List'!$J:$J,0))</f>
        <v>#N/A</v>
      </c>
      <c r="T577" s="229"/>
      <c r="U577" s="229">
        <f t="shared" ca="1" si="16"/>
        <v>0</v>
      </c>
      <c r="V577" s="229"/>
      <c r="W577" s="229"/>
      <c r="Y577" s="223" t="str">
        <f t="shared" si="17"/>
        <v/>
      </c>
    </row>
    <row r="578" spans="1:25" s="223" customFormat="1" ht="20.25">
      <c r="A578" s="293"/>
      <c r="B578" s="294" t="str">
        <f>IF(LEN(A578)=0,"",INDEX('Smelter Reference List'!$A:$A,MATCH($A578,'Smelter Reference List'!$E:$E,0)))</f>
        <v/>
      </c>
      <c r="C578" s="301" t="str">
        <f>IF(LEN(A578)=0,"",INDEX('Smelter Reference List'!$C:$C,MATCH($A578,'Smelter Reference List'!$E:$E,0)))</f>
        <v/>
      </c>
      <c r="D578" s="294" t="str">
        <f ca="1">IF(ISERROR($S578),"",OFFSET('Smelter Reference List'!$C$4,$S578-4,0)&amp;"")</f>
        <v/>
      </c>
      <c r="E578" s="294" t="str">
        <f ca="1">IF(ISERROR($S578),"",OFFSET('Smelter Reference List'!$D$4,$S578-4,0)&amp;"")</f>
        <v/>
      </c>
      <c r="F578" s="294" t="str">
        <f ca="1">IF(ISERROR($S578),"",OFFSET('Smelter Reference List'!$E$4,$S578-4,0))</f>
        <v/>
      </c>
      <c r="G578" s="294" t="str">
        <f ca="1">IF(C578=$U$4,"Enter smelter details", IF(ISERROR($S578),"",OFFSET('Smelter Reference List'!$F$4,$S578-4,0)))</f>
        <v/>
      </c>
      <c r="H578" s="295" t="str">
        <f ca="1">IF(ISERROR($S578),"",OFFSET('Smelter Reference List'!$G$4,$S578-4,0))</f>
        <v/>
      </c>
      <c r="I578" s="296" t="str">
        <f ca="1">IF(ISERROR($S578),"",OFFSET('Smelter Reference List'!$H$4,$S578-4,0))</f>
        <v/>
      </c>
      <c r="J578" s="296" t="str">
        <f ca="1">IF(ISERROR($S578),"",OFFSET('Smelter Reference List'!$I$4,$S578-4,0))</f>
        <v/>
      </c>
      <c r="K578" s="298"/>
      <c r="L578" s="298"/>
      <c r="M578" s="298"/>
      <c r="N578" s="298"/>
      <c r="O578" s="298"/>
      <c r="P578" s="298"/>
      <c r="Q578" s="299"/>
      <c r="R578" s="227"/>
      <c r="S578" s="228" t="e">
        <f>IF(C578="",NA(),MATCH($B578&amp;$C578,'Smelter Reference List'!$J:$J,0))</f>
        <v>#N/A</v>
      </c>
      <c r="T578" s="229"/>
      <c r="U578" s="229">
        <f t="shared" ca="1" si="16"/>
        <v>0</v>
      </c>
      <c r="V578" s="229"/>
      <c r="W578" s="229"/>
      <c r="Y578" s="223" t="str">
        <f t="shared" si="17"/>
        <v/>
      </c>
    </row>
    <row r="579" spans="1:25" s="223" customFormat="1" ht="20.25">
      <c r="A579" s="293"/>
      <c r="B579" s="294" t="str">
        <f>IF(LEN(A579)=0,"",INDEX('Smelter Reference List'!$A:$A,MATCH($A579,'Smelter Reference List'!$E:$E,0)))</f>
        <v/>
      </c>
      <c r="C579" s="301" t="str">
        <f>IF(LEN(A579)=0,"",INDEX('Smelter Reference List'!$C:$C,MATCH($A579,'Smelter Reference List'!$E:$E,0)))</f>
        <v/>
      </c>
      <c r="D579" s="294" t="str">
        <f ca="1">IF(ISERROR($S579),"",OFFSET('Smelter Reference List'!$C$4,$S579-4,0)&amp;"")</f>
        <v/>
      </c>
      <c r="E579" s="294" t="str">
        <f ca="1">IF(ISERROR($S579),"",OFFSET('Smelter Reference List'!$D$4,$S579-4,0)&amp;"")</f>
        <v/>
      </c>
      <c r="F579" s="294" t="str">
        <f ca="1">IF(ISERROR($S579),"",OFFSET('Smelter Reference List'!$E$4,$S579-4,0))</f>
        <v/>
      </c>
      <c r="G579" s="294" t="str">
        <f ca="1">IF(C579=$U$4,"Enter smelter details", IF(ISERROR($S579),"",OFFSET('Smelter Reference List'!$F$4,$S579-4,0)))</f>
        <v/>
      </c>
      <c r="H579" s="295" t="str">
        <f ca="1">IF(ISERROR($S579),"",OFFSET('Smelter Reference List'!$G$4,$S579-4,0))</f>
        <v/>
      </c>
      <c r="I579" s="296" t="str">
        <f ca="1">IF(ISERROR($S579),"",OFFSET('Smelter Reference List'!$H$4,$S579-4,0))</f>
        <v/>
      </c>
      <c r="J579" s="296" t="str">
        <f ca="1">IF(ISERROR($S579),"",OFFSET('Smelter Reference List'!$I$4,$S579-4,0))</f>
        <v/>
      </c>
      <c r="K579" s="298"/>
      <c r="L579" s="298"/>
      <c r="M579" s="298"/>
      <c r="N579" s="298"/>
      <c r="O579" s="298"/>
      <c r="P579" s="298"/>
      <c r="Q579" s="299"/>
      <c r="R579" s="227"/>
      <c r="S579" s="228" t="e">
        <f>IF(C579="",NA(),MATCH($B579&amp;$C579,'Smelter Reference List'!$J:$J,0))</f>
        <v>#N/A</v>
      </c>
      <c r="T579" s="229"/>
      <c r="U579" s="229">
        <f t="shared" ca="1" si="16"/>
        <v>0</v>
      </c>
      <c r="V579" s="229"/>
      <c r="W579" s="229"/>
      <c r="Y579" s="223" t="str">
        <f t="shared" si="17"/>
        <v/>
      </c>
    </row>
    <row r="580" spans="1:25" s="223" customFormat="1" ht="20.25">
      <c r="A580" s="293"/>
      <c r="B580" s="294" t="str">
        <f>IF(LEN(A580)=0,"",INDEX('Smelter Reference List'!$A:$A,MATCH($A580,'Smelter Reference List'!$E:$E,0)))</f>
        <v/>
      </c>
      <c r="C580" s="301" t="str">
        <f>IF(LEN(A580)=0,"",INDEX('Smelter Reference List'!$C:$C,MATCH($A580,'Smelter Reference List'!$E:$E,0)))</f>
        <v/>
      </c>
      <c r="D580" s="294" t="str">
        <f ca="1">IF(ISERROR($S580),"",OFFSET('Smelter Reference List'!$C$4,$S580-4,0)&amp;"")</f>
        <v/>
      </c>
      <c r="E580" s="294" t="str">
        <f ca="1">IF(ISERROR($S580),"",OFFSET('Smelter Reference List'!$D$4,$S580-4,0)&amp;"")</f>
        <v/>
      </c>
      <c r="F580" s="294" t="str">
        <f ca="1">IF(ISERROR($S580),"",OFFSET('Smelter Reference List'!$E$4,$S580-4,0))</f>
        <v/>
      </c>
      <c r="G580" s="294" t="str">
        <f ca="1">IF(C580=$U$4,"Enter smelter details", IF(ISERROR($S580),"",OFFSET('Smelter Reference List'!$F$4,$S580-4,0)))</f>
        <v/>
      </c>
      <c r="H580" s="295" t="str">
        <f ca="1">IF(ISERROR($S580),"",OFFSET('Smelter Reference List'!$G$4,$S580-4,0))</f>
        <v/>
      </c>
      <c r="I580" s="296" t="str">
        <f ca="1">IF(ISERROR($S580),"",OFFSET('Smelter Reference List'!$H$4,$S580-4,0))</f>
        <v/>
      </c>
      <c r="J580" s="296" t="str">
        <f ca="1">IF(ISERROR($S580),"",OFFSET('Smelter Reference List'!$I$4,$S580-4,0))</f>
        <v/>
      </c>
      <c r="K580" s="298"/>
      <c r="L580" s="298"/>
      <c r="M580" s="298"/>
      <c r="N580" s="298"/>
      <c r="O580" s="298"/>
      <c r="P580" s="298"/>
      <c r="Q580" s="299"/>
      <c r="R580" s="227"/>
      <c r="S580" s="228" t="e">
        <f>IF(C580="",NA(),MATCH($B580&amp;$C580,'Smelter Reference List'!$J:$J,0))</f>
        <v>#N/A</v>
      </c>
      <c r="T580" s="229"/>
      <c r="U580" s="229">
        <f t="shared" ca="1" si="16"/>
        <v>0</v>
      </c>
      <c r="V580" s="229"/>
      <c r="W580" s="229"/>
      <c r="Y580" s="223" t="str">
        <f t="shared" si="17"/>
        <v/>
      </c>
    </row>
    <row r="581" spans="1:25" s="223" customFormat="1" ht="20.25">
      <c r="A581" s="293"/>
      <c r="B581" s="294" t="str">
        <f>IF(LEN(A581)=0,"",INDEX('Smelter Reference List'!$A:$A,MATCH($A581,'Smelter Reference List'!$E:$E,0)))</f>
        <v/>
      </c>
      <c r="C581" s="301" t="str">
        <f>IF(LEN(A581)=0,"",INDEX('Smelter Reference List'!$C:$C,MATCH($A581,'Smelter Reference List'!$E:$E,0)))</f>
        <v/>
      </c>
      <c r="D581" s="294" t="str">
        <f ca="1">IF(ISERROR($S581),"",OFFSET('Smelter Reference List'!$C$4,$S581-4,0)&amp;"")</f>
        <v/>
      </c>
      <c r="E581" s="294" t="str">
        <f ca="1">IF(ISERROR($S581),"",OFFSET('Smelter Reference List'!$D$4,$S581-4,0)&amp;"")</f>
        <v/>
      </c>
      <c r="F581" s="294" t="str">
        <f ca="1">IF(ISERROR($S581),"",OFFSET('Smelter Reference List'!$E$4,$S581-4,0))</f>
        <v/>
      </c>
      <c r="G581" s="294" t="str">
        <f ca="1">IF(C581=$U$4,"Enter smelter details", IF(ISERROR($S581),"",OFFSET('Smelter Reference List'!$F$4,$S581-4,0)))</f>
        <v/>
      </c>
      <c r="H581" s="295" t="str">
        <f ca="1">IF(ISERROR($S581),"",OFFSET('Smelter Reference List'!$G$4,$S581-4,0))</f>
        <v/>
      </c>
      <c r="I581" s="296" t="str">
        <f ca="1">IF(ISERROR($S581),"",OFFSET('Smelter Reference List'!$H$4,$S581-4,0))</f>
        <v/>
      </c>
      <c r="J581" s="296" t="str">
        <f ca="1">IF(ISERROR($S581),"",OFFSET('Smelter Reference List'!$I$4,$S581-4,0))</f>
        <v/>
      </c>
      <c r="K581" s="298"/>
      <c r="L581" s="298"/>
      <c r="M581" s="298"/>
      <c r="N581" s="298"/>
      <c r="O581" s="298"/>
      <c r="P581" s="298"/>
      <c r="Q581" s="299"/>
      <c r="R581" s="227"/>
      <c r="S581" s="228" t="e">
        <f>IF(C581="",NA(),MATCH($B581&amp;$C581,'Smelter Reference List'!$J:$J,0))</f>
        <v>#N/A</v>
      </c>
      <c r="T581" s="229"/>
      <c r="U581" s="229">
        <f t="shared" ca="1" si="16"/>
        <v>0</v>
      </c>
      <c r="V581" s="229"/>
      <c r="W581" s="229"/>
      <c r="Y581" s="223" t="str">
        <f t="shared" si="17"/>
        <v/>
      </c>
    </row>
    <row r="582" spans="1:25" s="223" customFormat="1" ht="20.25">
      <c r="A582" s="293"/>
      <c r="B582" s="294" t="str">
        <f>IF(LEN(A582)=0,"",INDEX('Smelter Reference List'!$A:$A,MATCH($A582,'Smelter Reference List'!$E:$E,0)))</f>
        <v/>
      </c>
      <c r="C582" s="301" t="str">
        <f>IF(LEN(A582)=0,"",INDEX('Smelter Reference List'!$C:$C,MATCH($A582,'Smelter Reference List'!$E:$E,0)))</f>
        <v/>
      </c>
      <c r="D582" s="294" t="str">
        <f ca="1">IF(ISERROR($S582),"",OFFSET('Smelter Reference List'!$C$4,$S582-4,0)&amp;"")</f>
        <v/>
      </c>
      <c r="E582" s="294" t="str">
        <f ca="1">IF(ISERROR($S582),"",OFFSET('Smelter Reference List'!$D$4,$S582-4,0)&amp;"")</f>
        <v/>
      </c>
      <c r="F582" s="294" t="str">
        <f ca="1">IF(ISERROR($S582),"",OFFSET('Smelter Reference List'!$E$4,$S582-4,0))</f>
        <v/>
      </c>
      <c r="G582" s="294" t="str">
        <f ca="1">IF(C582=$U$4,"Enter smelter details", IF(ISERROR($S582),"",OFFSET('Smelter Reference List'!$F$4,$S582-4,0)))</f>
        <v/>
      </c>
      <c r="H582" s="295" t="str">
        <f ca="1">IF(ISERROR($S582),"",OFFSET('Smelter Reference List'!$G$4,$S582-4,0))</f>
        <v/>
      </c>
      <c r="I582" s="296" t="str">
        <f ca="1">IF(ISERROR($S582),"",OFFSET('Smelter Reference List'!$H$4,$S582-4,0))</f>
        <v/>
      </c>
      <c r="J582" s="296" t="str">
        <f ca="1">IF(ISERROR($S582),"",OFFSET('Smelter Reference List'!$I$4,$S582-4,0))</f>
        <v/>
      </c>
      <c r="K582" s="298"/>
      <c r="L582" s="298"/>
      <c r="M582" s="298"/>
      <c r="N582" s="298"/>
      <c r="O582" s="298"/>
      <c r="P582" s="298"/>
      <c r="Q582" s="299"/>
      <c r="R582" s="227"/>
      <c r="S582" s="228" t="e">
        <f>IF(C582="",NA(),MATCH($B582&amp;$C582,'Smelter Reference List'!$J:$J,0))</f>
        <v>#N/A</v>
      </c>
      <c r="T582" s="229"/>
      <c r="U582" s="229">
        <f t="shared" ref="U582:U645" ca="1" si="18">IF(AND(C582="Smelter not listed",OR(LEN(D582)=0,LEN(E582)=0)),1,0)</f>
        <v>0</v>
      </c>
      <c r="V582" s="229"/>
      <c r="W582" s="229"/>
      <c r="Y582" s="223" t="str">
        <f t="shared" ref="Y582:Y645" si="19">B582&amp;C582</f>
        <v/>
      </c>
    </row>
    <row r="583" spans="1:25" s="223" customFormat="1" ht="20.25">
      <c r="A583" s="293"/>
      <c r="B583" s="294" t="str">
        <f>IF(LEN(A583)=0,"",INDEX('Smelter Reference List'!$A:$A,MATCH($A583,'Smelter Reference List'!$E:$E,0)))</f>
        <v/>
      </c>
      <c r="C583" s="301" t="str">
        <f>IF(LEN(A583)=0,"",INDEX('Smelter Reference List'!$C:$C,MATCH($A583,'Smelter Reference List'!$E:$E,0)))</f>
        <v/>
      </c>
      <c r="D583" s="294" t="str">
        <f ca="1">IF(ISERROR($S583),"",OFFSET('Smelter Reference List'!$C$4,$S583-4,0)&amp;"")</f>
        <v/>
      </c>
      <c r="E583" s="294" t="str">
        <f ca="1">IF(ISERROR($S583),"",OFFSET('Smelter Reference List'!$D$4,$S583-4,0)&amp;"")</f>
        <v/>
      </c>
      <c r="F583" s="294" t="str">
        <f ca="1">IF(ISERROR($S583),"",OFFSET('Smelter Reference List'!$E$4,$S583-4,0))</f>
        <v/>
      </c>
      <c r="G583" s="294" t="str">
        <f ca="1">IF(C583=$U$4,"Enter smelter details", IF(ISERROR($S583),"",OFFSET('Smelter Reference List'!$F$4,$S583-4,0)))</f>
        <v/>
      </c>
      <c r="H583" s="295" t="str">
        <f ca="1">IF(ISERROR($S583),"",OFFSET('Smelter Reference List'!$G$4,$S583-4,0))</f>
        <v/>
      </c>
      <c r="I583" s="296" t="str">
        <f ca="1">IF(ISERROR($S583),"",OFFSET('Smelter Reference List'!$H$4,$S583-4,0))</f>
        <v/>
      </c>
      <c r="J583" s="296" t="str">
        <f ca="1">IF(ISERROR($S583),"",OFFSET('Smelter Reference List'!$I$4,$S583-4,0))</f>
        <v/>
      </c>
      <c r="K583" s="298"/>
      <c r="L583" s="298"/>
      <c r="M583" s="298"/>
      <c r="N583" s="298"/>
      <c r="O583" s="298"/>
      <c r="P583" s="298"/>
      <c r="Q583" s="299"/>
      <c r="R583" s="227"/>
      <c r="S583" s="228" t="e">
        <f>IF(C583="",NA(),MATCH($B583&amp;$C583,'Smelter Reference List'!$J:$J,0))</f>
        <v>#N/A</v>
      </c>
      <c r="T583" s="229"/>
      <c r="U583" s="229">
        <f t="shared" ca="1" si="18"/>
        <v>0</v>
      </c>
      <c r="V583" s="229"/>
      <c r="W583" s="229"/>
      <c r="Y583" s="223" t="str">
        <f t="shared" si="19"/>
        <v/>
      </c>
    </row>
    <row r="584" spans="1:25" s="223" customFormat="1" ht="20.25">
      <c r="A584" s="293"/>
      <c r="B584" s="294" t="str">
        <f>IF(LEN(A584)=0,"",INDEX('Smelter Reference List'!$A:$A,MATCH($A584,'Smelter Reference List'!$E:$E,0)))</f>
        <v/>
      </c>
      <c r="C584" s="301" t="str">
        <f>IF(LEN(A584)=0,"",INDEX('Smelter Reference List'!$C:$C,MATCH($A584,'Smelter Reference List'!$E:$E,0)))</f>
        <v/>
      </c>
      <c r="D584" s="294" t="str">
        <f ca="1">IF(ISERROR($S584),"",OFFSET('Smelter Reference List'!$C$4,$S584-4,0)&amp;"")</f>
        <v/>
      </c>
      <c r="E584" s="294" t="str">
        <f ca="1">IF(ISERROR($S584),"",OFFSET('Smelter Reference List'!$D$4,$S584-4,0)&amp;"")</f>
        <v/>
      </c>
      <c r="F584" s="294" t="str">
        <f ca="1">IF(ISERROR($S584),"",OFFSET('Smelter Reference List'!$E$4,$S584-4,0))</f>
        <v/>
      </c>
      <c r="G584" s="294" t="str">
        <f ca="1">IF(C584=$U$4,"Enter smelter details", IF(ISERROR($S584),"",OFFSET('Smelter Reference List'!$F$4,$S584-4,0)))</f>
        <v/>
      </c>
      <c r="H584" s="295" t="str">
        <f ca="1">IF(ISERROR($S584),"",OFFSET('Smelter Reference List'!$G$4,$S584-4,0))</f>
        <v/>
      </c>
      <c r="I584" s="296" t="str">
        <f ca="1">IF(ISERROR($S584),"",OFFSET('Smelter Reference List'!$H$4,$S584-4,0))</f>
        <v/>
      </c>
      <c r="J584" s="296" t="str">
        <f ca="1">IF(ISERROR($S584),"",OFFSET('Smelter Reference List'!$I$4,$S584-4,0))</f>
        <v/>
      </c>
      <c r="K584" s="298"/>
      <c r="L584" s="298"/>
      <c r="M584" s="298"/>
      <c r="N584" s="298"/>
      <c r="O584" s="298"/>
      <c r="P584" s="298"/>
      <c r="Q584" s="299"/>
      <c r="R584" s="227"/>
      <c r="S584" s="228" t="e">
        <f>IF(C584="",NA(),MATCH($B584&amp;$C584,'Smelter Reference List'!$J:$J,0))</f>
        <v>#N/A</v>
      </c>
      <c r="T584" s="229"/>
      <c r="U584" s="229">
        <f t="shared" ca="1" si="18"/>
        <v>0</v>
      </c>
      <c r="V584" s="229"/>
      <c r="W584" s="229"/>
      <c r="Y584" s="223" t="str">
        <f t="shared" si="19"/>
        <v/>
      </c>
    </row>
    <row r="585" spans="1:25" s="223" customFormat="1" ht="20.25">
      <c r="A585" s="293"/>
      <c r="B585" s="294" t="str">
        <f>IF(LEN(A585)=0,"",INDEX('Smelter Reference List'!$A:$A,MATCH($A585,'Smelter Reference List'!$E:$E,0)))</f>
        <v/>
      </c>
      <c r="C585" s="301" t="str">
        <f>IF(LEN(A585)=0,"",INDEX('Smelter Reference List'!$C:$C,MATCH($A585,'Smelter Reference List'!$E:$E,0)))</f>
        <v/>
      </c>
      <c r="D585" s="294" t="str">
        <f ca="1">IF(ISERROR($S585),"",OFFSET('Smelter Reference List'!$C$4,$S585-4,0)&amp;"")</f>
        <v/>
      </c>
      <c r="E585" s="294" t="str">
        <f ca="1">IF(ISERROR($S585),"",OFFSET('Smelter Reference List'!$D$4,$S585-4,0)&amp;"")</f>
        <v/>
      </c>
      <c r="F585" s="294" t="str">
        <f ca="1">IF(ISERROR($S585),"",OFFSET('Smelter Reference List'!$E$4,$S585-4,0))</f>
        <v/>
      </c>
      <c r="G585" s="294" t="str">
        <f ca="1">IF(C585=$U$4,"Enter smelter details", IF(ISERROR($S585),"",OFFSET('Smelter Reference List'!$F$4,$S585-4,0)))</f>
        <v/>
      </c>
      <c r="H585" s="295" t="str">
        <f ca="1">IF(ISERROR($S585),"",OFFSET('Smelter Reference List'!$G$4,$S585-4,0))</f>
        <v/>
      </c>
      <c r="I585" s="296" t="str">
        <f ca="1">IF(ISERROR($S585),"",OFFSET('Smelter Reference List'!$H$4,$S585-4,0))</f>
        <v/>
      </c>
      <c r="J585" s="296" t="str">
        <f ca="1">IF(ISERROR($S585),"",OFFSET('Smelter Reference List'!$I$4,$S585-4,0))</f>
        <v/>
      </c>
      <c r="K585" s="298"/>
      <c r="L585" s="298"/>
      <c r="M585" s="298"/>
      <c r="N585" s="298"/>
      <c r="O585" s="298"/>
      <c r="P585" s="298"/>
      <c r="Q585" s="299"/>
      <c r="R585" s="227"/>
      <c r="S585" s="228" t="e">
        <f>IF(C585="",NA(),MATCH($B585&amp;$C585,'Smelter Reference List'!$J:$J,0))</f>
        <v>#N/A</v>
      </c>
      <c r="T585" s="229"/>
      <c r="U585" s="229">
        <f t="shared" ca="1" si="18"/>
        <v>0</v>
      </c>
      <c r="V585" s="229"/>
      <c r="W585" s="229"/>
      <c r="Y585" s="223" t="str">
        <f t="shared" si="19"/>
        <v/>
      </c>
    </row>
    <row r="586" spans="1:25" s="223" customFormat="1" ht="20.25">
      <c r="A586" s="293"/>
      <c r="B586" s="294" t="str">
        <f>IF(LEN(A586)=0,"",INDEX('Smelter Reference List'!$A:$A,MATCH($A586,'Smelter Reference List'!$E:$E,0)))</f>
        <v/>
      </c>
      <c r="C586" s="301" t="str">
        <f>IF(LEN(A586)=0,"",INDEX('Smelter Reference List'!$C:$C,MATCH($A586,'Smelter Reference List'!$E:$E,0)))</f>
        <v/>
      </c>
      <c r="D586" s="294" t="str">
        <f ca="1">IF(ISERROR($S586),"",OFFSET('Smelter Reference List'!$C$4,$S586-4,0)&amp;"")</f>
        <v/>
      </c>
      <c r="E586" s="294" t="str">
        <f ca="1">IF(ISERROR($S586),"",OFFSET('Smelter Reference List'!$D$4,$S586-4,0)&amp;"")</f>
        <v/>
      </c>
      <c r="F586" s="294" t="str">
        <f ca="1">IF(ISERROR($S586),"",OFFSET('Smelter Reference List'!$E$4,$S586-4,0))</f>
        <v/>
      </c>
      <c r="G586" s="294" t="str">
        <f ca="1">IF(C586=$U$4,"Enter smelter details", IF(ISERROR($S586),"",OFFSET('Smelter Reference List'!$F$4,$S586-4,0)))</f>
        <v/>
      </c>
      <c r="H586" s="295" t="str">
        <f ca="1">IF(ISERROR($S586),"",OFFSET('Smelter Reference List'!$G$4,$S586-4,0))</f>
        <v/>
      </c>
      <c r="I586" s="296" t="str">
        <f ca="1">IF(ISERROR($S586),"",OFFSET('Smelter Reference List'!$H$4,$S586-4,0))</f>
        <v/>
      </c>
      <c r="J586" s="296" t="str">
        <f ca="1">IF(ISERROR($S586),"",OFFSET('Smelter Reference List'!$I$4,$S586-4,0))</f>
        <v/>
      </c>
      <c r="K586" s="298"/>
      <c r="L586" s="298"/>
      <c r="M586" s="298"/>
      <c r="N586" s="298"/>
      <c r="O586" s="298"/>
      <c r="P586" s="298"/>
      <c r="Q586" s="299"/>
      <c r="R586" s="227"/>
      <c r="S586" s="228" t="e">
        <f>IF(C586="",NA(),MATCH($B586&amp;$C586,'Smelter Reference List'!$J:$J,0))</f>
        <v>#N/A</v>
      </c>
      <c r="T586" s="229"/>
      <c r="U586" s="229">
        <f t="shared" ca="1" si="18"/>
        <v>0</v>
      </c>
      <c r="V586" s="229"/>
      <c r="W586" s="229"/>
      <c r="Y586" s="223" t="str">
        <f t="shared" si="19"/>
        <v/>
      </c>
    </row>
    <row r="587" spans="1:25" s="223" customFormat="1" ht="20.25">
      <c r="A587" s="293"/>
      <c r="B587" s="294" t="str">
        <f>IF(LEN(A587)=0,"",INDEX('Smelter Reference List'!$A:$A,MATCH($A587,'Smelter Reference List'!$E:$E,0)))</f>
        <v/>
      </c>
      <c r="C587" s="301" t="str">
        <f>IF(LEN(A587)=0,"",INDEX('Smelter Reference List'!$C:$C,MATCH($A587,'Smelter Reference List'!$E:$E,0)))</f>
        <v/>
      </c>
      <c r="D587" s="294" t="str">
        <f ca="1">IF(ISERROR($S587),"",OFFSET('Smelter Reference List'!$C$4,$S587-4,0)&amp;"")</f>
        <v/>
      </c>
      <c r="E587" s="294" t="str">
        <f ca="1">IF(ISERROR($S587),"",OFFSET('Smelter Reference List'!$D$4,$S587-4,0)&amp;"")</f>
        <v/>
      </c>
      <c r="F587" s="294" t="str">
        <f ca="1">IF(ISERROR($S587),"",OFFSET('Smelter Reference List'!$E$4,$S587-4,0))</f>
        <v/>
      </c>
      <c r="G587" s="294" t="str">
        <f ca="1">IF(C587=$U$4,"Enter smelter details", IF(ISERROR($S587),"",OFFSET('Smelter Reference List'!$F$4,$S587-4,0)))</f>
        <v/>
      </c>
      <c r="H587" s="295" t="str">
        <f ca="1">IF(ISERROR($S587),"",OFFSET('Smelter Reference List'!$G$4,$S587-4,0))</f>
        <v/>
      </c>
      <c r="I587" s="296" t="str">
        <f ca="1">IF(ISERROR($S587),"",OFFSET('Smelter Reference List'!$H$4,$S587-4,0))</f>
        <v/>
      </c>
      <c r="J587" s="296" t="str">
        <f ca="1">IF(ISERROR($S587),"",OFFSET('Smelter Reference List'!$I$4,$S587-4,0))</f>
        <v/>
      </c>
      <c r="K587" s="298"/>
      <c r="L587" s="298"/>
      <c r="M587" s="298"/>
      <c r="N587" s="298"/>
      <c r="O587" s="298"/>
      <c r="P587" s="298"/>
      <c r="Q587" s="299"/>
      <c r="R587" s="227"/>
      <c r="S587" s="228" t="e">
        <f>IF(C587="",NA(),MATCH($B587&amp;$C587,'Smelter Reference List'!$J:$J,0))</f>
        <v>#N/A</v>
      </c>
      <c r="T587" s="229"/>
      <c r="U587" s="229">
        <f t="shared" ca="1" si="18"/>
        <v>0</v>
      </c>
      <c r="V587" s="229"/>
      <c r="W587" s="229"/>
      <c r="Y587" s="223" t="str">
        <f t="shared" si="19"/>
        <v/>
      </c>
    </row>
    <row r="588" spans="1:25" s="223" customFormat="1" ht="20.25">
      <c r="A588" s="293"/>
      <c r="B588" s="294" t="str">
        <f>IF(LEN(A588)=0,"",INDEX('Smelter Reference List'!$A:$A,MATCH($A588,'Smelter Reference List'!$E:$E,0)))</f>
        <v/>
      </c>
      <c r="C588" s="301" t="str">
        <f>IF(LEN(A588)=0,"",INDEX('Smelter Reference List'!$C:$C,MATCH($A588,'Smelter Reference List'!$E:$E,0)))</f>
        <v/>
      </c>
      <c r="D588" s="294" t="str">
        <f ca="1">IF(ISERROR($S588),"",OFFSET('Smelter Reference List'!$C$4,$S588-4,0)&amp;"")</f>
        <v/>
      </c>
      <c r="E588" s="294" t="str">
        <f ca="1">IF(ISERROR($S588),"",OFFSET('Smelter Reference List'!$D$4,$S588-4,0)&amp;"")</f>
        <v/>
      </c>
      <c r="F588" s="294" t="str">
        <f ca="1">IF(ISERROR($S588),"",OFFSET('Smelter Reference List'!$E$4,$S588-4,0))</f>
        <v/>
      </c>
      <c r="G588" s="294" t="str">
        <f ca="1">IF(C588=$U$4,"Enter smelter details", IF(ISERROR($S588),"",OFFSET('Smelter Reference List'!$F$4,$S588-4,0)))</f>
        <v/>
      </c>
      <c r="H588" s="295" t="str">
        <f ca="1">IF(ISERROR($S588),"",OFFSET('Smelter Reference List'!$G$4,$S588-4,0))</f>
        <v/>
      </c>
      <c r="I588" s="296" t="str">
        <f ca="1">IF(ISERROR($S588),"",OFFSET('Smelter Reference List'!$H$4,$S588-4,0))</f>
        <v/>
      </c>
      <c r="J588" s="296" t="str">
        <f ca="1">IF(ISERROR($S588),"",OFFSET('Smelter Reference List'!$I$4,$S588-4,0))</f>
        <v/>
      </c>
      <c r="K588" s="298"/>
      <c r="L588" s="298"/>
      <c r="M588" s="298"/>
      <c r="N588" s="298"/>
      <c r="O588" s="298"/>
      <c r="P588" s="298"/>
      <c r="Q588" s="299"/>
      <c r="R588" s="227"/>
      <c r="S588" s="228" t="e">
        <f>IF(C588="",NA(),MATCH($B588&amp;$C588,'Smelter Reference List'!$J:$J,0))</f>
        <v>#N/A</v>
      </c>
      <c r="T588" s="229"/>
      <c r="U588" s="229">
        <f t="shared" ca="1" si="18"/>
        <v>0</v>
      </c>
      <c r="V588" s="229"/>
      <c r="W588" s="229"/>
      <c r="Y588" s="223" t="str">
        <f t="shared" si="19"/>
        <v/>
      </c>
    </row>
    <row r="589" spans="1:25" s="223" customFormat="1" ht="20.25">
      <c r="A589" s="293"/>
      <c r="B589" s="294" t="str">
        <f>IF(LEN(A589)=0,"",INDEX('Smelter Reference List'!$A:$A,MATCH($A589,'Smelter Reference List'!$E:$E,0)))</f>
        <v/>
      </c>
      <c r="C589" s="301" t="str">
        <f>IF(LEN(A589)=0,"",INDEX('Smelter Reference List'!$C:$C,MATCH($A589,'Smelter Reference List'!$E:$E,0)))</f>
        <v/>
      </c>
      <c r="D589" s="294" t="str">
        <f ca="1">IF(ISERROR($S589),"",OFFSET('Smelter Reference List'!$C$4,$S589-4,0)&amp;"")</f>
        <v/>
      </c>
      <c r="E589" s="294" t="str">
        <f ca="1">IF(ISERROR($S589),"",OFFSET('Smelter Reference List'!$D$4,$S589-4,0)&amp;"")</f>
        <v/>
      </c>
      <c r="F589" s="294" t="str">
        <f ca="1">IF(ISERROR($S589),"",OFFSET('Smelter Reference List'!$E$4,$S589-4,0))</f>
        <v/>
      </c>
      <c r="G589" s="294" t="str">
        <f ca="1">IF(C589=$U$4,"Enter smelter details", IF(ISERROR($S589),"",OFFSET('Smelter Reference List'!$F$4,$S589-4,0)))</f>
        <v/>
      </c>
      <c r="H589" s="295" t="str">
        <f ca="1">IF(ISERROR($S589),"",OFFSET('Smelter Reference List'!$G$4,$S589-4,0))</f>
        <v/>
      </c>
      <c r="I589" s="296" t="str">
        <f ca="1">IF(ISERROR($S589),"",OFFSET('Smelter Reference List'!$H$4,$S589-4,0))</f>
        <v/>
      </c>
      <c r="J589" s="296" t="str">
        <f ca="1">IF(ISERROR($S589),"",OFFSET('Smelter Reference List'!$I$4,$S589-4,0))</f>
        <v/>
      </c>
      <c r="K589" s="298"/>
      <c r="L589" s="298"/>
      <c r="M589" s="298"/>
      <c r="N589" s="298"/>
      <c r="O589" s="298"/>
      <c r="P589" s="298"/>
      <c r="Q589" s="299"/>
      <c r="R589" s="227"/>
      <c r="S589" s="228" t="e">
        <f>IF(C589="",NA(),MATCH($B589&amp;$C589,'Smelter Reference List'!$J:$J,0))</f>
        <v>#N/A</v>
      </c>
      <c r="T589" s="229"/>
      <c r="U589" s="229">
        <f t="shared" ca="1" si="18"/>
        <v>0</v>
      </c>
      <c r="V589" s="229"/>
      <c r="W589" s="229"/>
      <c r="Y589" s="223" t="str">
        <f t="shared" si="19"/>
        <v/>
      </c>
    </row>
    <row r="590" spans="1:25" s="223" customFormat="1" ht="20.25">
      <c r="A590" s="293"/>
      <c r="B590" s="294" t="str">
        <f>IF(LEN(A590)=0,"",INDEX('Smelter Reference List'!$A:$A,MATCH($A590,'Smelter Reference List'!$E:$E,0)))</f>
        <v/>
      </c>
      <c r="C590" s="301" t="str">
        <f>IF(LEN(A590)=0,"",INDEX('Smelter Reference List'!$C:$C,MATCH($A590,'Smelter Reference List'!$E:$E,0)))</f>
        <v/>
      </c>
      <c r="D590" s="294" t="str">
        <f ca="1">IF(ISERROR($S590),"",OFFSET('Smelter Reference List'!$C$4,$S590-4,0)&amp;"")</f>
        <v/>
      </c>
      <c r="E590" s="294" t="str">
        <f ca="1">IF(ISERROR($S590),"",OFFSET('Smelter Reference List'!$D$4,$S590-4,0)&amp;"")</f>
        <v/>
      </c>
      <c r="F590" s="294" t="str">
        <f ca="1">IF(ISERROR($S590),"",OFFSET('Smelter Reference List'!$E$4,$S590-4,0))</f>
        <v/>
      </c>
      <c r="G590" s="294" t="str">
        <f ca="1">IF(C590=$U$4,"Enter smelter details", IF(ISERROR($S590),"",OFFSET('Smelter Reference List'!$F$4,$S590-4,0)))</f>
        <v/>
      </c>
      <c r="H590" s="295" t="str">
        <f ca="1">IF(ISERROR($S590),"",OFFSET('Smelter Reference List'!$G$4,$S590-4,0))</f>
        <v/>
      </c>
      <c r="I590" s="296" t="str">
        <f ca="1">IF(ISERROR($S590),"",OFFSET('Smelter Reference List'!$H$4,$S590-4,0))</f>
        <v/>
      </c>
      <c r="J590" s="296" t="str">
        <f ca="1">IF(ISERROR($S590),"",OFFSET('Smelter Reference List'!$I$4,$S590-4,0))</f>
        <v/>
      </c>
      <c r="K590" s="298"/>
      <c r="L590" s="298"/>
      <c r="M590" s="298"/>
      <c r="N590" s="298"/>
      <c r="O590" s="298"/>
      <c r="P590" s="298"/>
      <c r="Q590" s="299"/>
      <c r="R590" s="227"/>
      <c r="S590" s="228" t="e">
        <f>IF(C590="",NA(),MATCH($B590&amp;$C590,'Smelter Reference List'!$J:$J,0))</f>
        <v>#N/A</v>
      </c>
      <c r="T590" s="229"/>
      <c r="U590" s="229">
        <f t="shared" ca="1" si="18"/>
        <v>0</v>
      </c>
      <c r="V590" s="229"/>
      <c r="W590" s="229"/>
      <c r="Y590" s="223" t="str">
        <f t="shared" si="19"/>
        <v/>
      </c>
    </row>
    <row r="591" spans="1:25" s="223" customFormat="1" ht="20.25">
      <c r="A591" s="293"/>
      <c r="B591" s="294" t="str">
        <f>IF(LEN(A591)=0,"",INDEX('Smelter Reference List'!$A:$A,MATCH($A591,'Smelter Reference List'!$E:$E,0)))</f>
        <v/>
      </c>
      <c r="C591" s="301" t="str">
        <f>IF(LEN(A591)=0,"",INDEX('Smelter Reference List'!$C:$C,MATCH($A591,'Smelter Reference List'!$E:$E,0)))</f>
        <v/>
      </c>
      <c r="D591" s="294" t="str">
        <f ca="1">IF(ISERROR($S591),"",OFFSET('Smelter Reference List'!$C$4,$S591-4,0)&amp;"")</f>
        <v/>
      </c>
      <c r="E591" s="294" t="str">
        <f ca="1">IF(ISERROR($S591),"",OFFSET('Smelter Reference List'!$D$4,$S591-4,0)&amp;"")</f>
        <v/>
      </c>
      <c r="F591" s="294" t="str">
        <f ca="1">IF(ISERROR($S591),"",OFFSET('Smelter Reference List'!$E$4,$S591-4,0))</f>
        <v/>
      </c>
      <c r="G591" s="294" t="str">
        <f ca="1">IF(C591=$U$4,"Enter smelter details", IF(ISERROR($S591),"",OFFSET('Smelter Reference List'!$F$4,$S591-4,0)))</f>
        <v/>
      </c>
      <c r="H591" s="295" t="str">
        <f ca="1">IF(ISERROR($S591),"",OFFSET('Smelter Reference List'!$G$4,$S591-4,0))</f>
        <v/>
      </c>
      <c r="I591" s="296" t="str">
        <f ca="1">IF(ISERROR($S591),"",OFFSET('Smelter Reference List'!$H$4,$S591-4,0))</f>
        <v/>
      </c>
      <c r="J591" s="296" t="str">
        <f ca="1">IF(ISERROR($S591),"",OFFSET('Smelter Reference List'!$I$4,$S591-4,0))</f>
        <v/>
      </c>
      <c r="K591" s="298"/>
      <c r="L591" s="298"/>
      <c r="M591" s="298"/>
      <c r="N591" s="298"/>
      <c r="O591" s="298"/>
      <c r="P591" s="298"/>
      <c r="Q591" s="299"/>
      <c r="R591" s="227"/>
      <c r="S591" s="228" t="e">
        <f>IF(C591="",NA(),MATCH($B591&amp;$C591,'Smelter Reference List'!$J:$J,0))</f>
        <v>#N/A</v>
      </c>
      <c r="T591" s="229"/>
      <c r="U591" s="229">
        <f t="shared" ca="1" si="18"/>
        <v>0</v>
      </c>
      <c r="V591" s="229"/>
      <c r="W591" s="229"/>
      <c r="Y591" s="223" t="str">
        <f t="shared" si="19"/>
        <v/>
      </c>
    </row>
    <row r="592" spans="1:25" s="223" customFormat="1" ht="20.25">
      <c r="A592" s="293"/>
      <c r="B592" s="294" t="str">
        <f>IF(LEN(A592)=0,"",INDEX('Smelter Reference List'!$A:$A,MATCH($A592,'Smelter Reference List'!$E:$E,0)))</f>
        <v/>
      </c>
      <c r="C592" s="301" t="str">
        <f>IF(LEN(A592)=0,"",INDEX('Smelter Reference List'!$C:$C,MATCH($A592,'Smelter Reference List'!$E:$E,0)))</f>
        <v/>
      </c>
      <c r="D592" s="294" t="str">
        <f ca="1">IF(ISERROR($S592),"",OFFSET('Smelter Reference List'!$C$4,$S592-4,0)&amp;"")</f>
        <v/>
      </c>
      <c r="E592" s="294" t="str">
        <f ca="1">IF(ISERROR($S592),"",OFFSET('Smelter Reference List'!$D$4,$S592-4,0)&amp;"")</f>
        <v/>
      </c>
      <c r="F592" s="294" t="str">
        <f ca="1">IF(ISERROR($S592),"",OFFSET('Smelter Reference List'!$E$4,$S592-4,0))</f>
        <v/>
      </c>
      <c r="G592" s="294" t="str">
        <f ca="1">IF(C592=$U$4,"Enter smelter details", IF(ISERROR($S592),"",OFFSET('Smelter Reference List'!$F$4,$S592-4,0)))</f>
        <v/>
      </c>
      <c r="H592" s="295" t="str">
        <f ca="1">IF(ISERROR($S592),"",OFFSET('Smelter Reference List'!$G$4,$S592-4,0))</f>
        <v/>
      </c>
      <c r="I592" s="296" t="str">
        <f ca="1">IF(ISERROR($S592),"",OFFSET('Smelter Reference List'!$H$4,$S592-4,0))</f>
        <v/>
      </c>
      <c r="J592" s="296" t="str">
        <f ca="1">IF(ISERROR($S592),"",OFFSET('Smelter Reference List'!$I$4,$S592-4,0))</f>
        <v/>
      </c>
      <c r="K592" s="298"/>
      <c r="L592" s="298"/>
      <c r="M592" s="298"/>
      <c r="N592" s="298"/>
      <c r="O592" s="298"/>
      <c r="P592" s="298"/>
      <c r="Q592" s="299"/>
      <c r="R592" s="227"/>
      <c r="S592" s="228" t="e">
        <f>IF(C592="",NA(),MATCH($B592&amp;$C592,'Smelter Reference List'!$J:$J,0))</f>
        <v>#N/A</v>
      </c>
      <c r="T592" s="229"/>
      <c r="U592" s="229">
        <f t="shared" ca="1" si="18"/>
        <v>0</v>
      </c>
      <c r="V592" s="229"/>
      <c r="W592" s="229"/>
      <c r="Y592" s="223" t="str">
        <f t="shared" si="19"/>
        <v/>
      </c>
    </row>
    <row r="593" spans="1:25" s="223" customFormat="1" ht="20.25">
      <c r="A593" s="293"/>
      <c r="B593" s="294" t="str">
        <f>IF(LEN(A593)=0,"",INDEX('Smelter Reference List'!$A:$A,MATCH($A593,'Smelter Reference List'!$E:$E,0)))</f>
        <v/>
      </c>
      <c r="C593" s="301" t="str">
        <f>IF(LEN(A593)=0,"",INDEX('Smelter Reference List'!$C:$C,MATCH($A593,'Smelter Reference List'!$E:$E,0)))</f>
        <v/>
      </c>
      <c r="D593" s="294" t="str">
        <f ca="1">IF(ISERROR($S593),"",OFFSET('Smelter Reference List'!$C$4,$S593-4,0)&amp;"")</f>
        <v/>
      </c>
      <c r="E593" s="294" t="str">
        <f ca="1">IF(ISERROR($S593),"",OFFSET('Smelter Reference List'!$D$4,$S593-4,0)&amp;"")</f>
        <v/>
      </c>
      <c r="F593" s="294" t="str">
        <f ca="1">IF(ISERROR($S593),"",OFFSET('Smelter Reference List'!$E$4,$S593-4,0))</f>
        <v/>
      </c>
      <c r="G593" s="294" t="str">
        <f ca="1">IF(C593=$U$4,"Enter smelter details", IF(ISERROR($S593),"",OFFSET('Smelter Reference List'!$F$4,$S593-4,0)))</f>
        <v/>
      </c>
      <c r="H593" s="295" t="str">
        <f ca="1">IF(ISERROR($S593),"",OFFSET('Smelter Reference List'!$G$4,$S593-4,0))</f>
        <v/>
      </c>
      <c r="I593" s="296" t="str">
        <f ca="1">IF(ISERROR($S593),"",OFFSET('Smelter Reference List'!$H$4,$S593-4,0))</f>
        <v/>
      </c>
      <c r="J593" s="296" t="str">
        <f ca="1">IF(ISERROR($S593),"",OFFSET('Smelter Reference List'!$I$4,$S593-4,0))</f>
        <v/>
      </c>
      <c r="K593" s="298"/>
      <c r="L593" s="298"/>
      <c r="M593" s="298"/>
      <c r="N593" s="298"/>
      <c r="O593" s="298"/>
      <c r="P593" s="298"/>
      <c r="Q593" s="299"/>
      <c r="R593" s="227"/>
      <c r="S593" s="228" t="e">
        <f>IF(C593="",NA(),MATCH($B593&amp;$C593,'Smelter Reference List'!$J:$J,0))</f>
        <v>#N/A</v>
      </c>
      <c r="T593" s="229"/>
      <c r="U593" s="229">
        <f t="shared" ca="1" si="18"/>
        <v>0</v>
      </c>
      <c r="V593" s="229"/>
      <c r="W593" s="229"/>
      <c r="Y593" s="223" t="str">
        <f t="shared" si="19"/>
        <v/>
      </c>
    </row>
    <row r="594" spans="1:25" s="223" customFormat="1" ht="20.25">
      <c r="A594" s="293"/>
      <c r="B594" s="294" t="str">
        <f>IF(LEN(A594)=0,"",INDEX('Smelter Reference List'!$A:$A,MATCH($A594,'Smelter Reference List'!$E:$E,0)))</f>
        <v/>
      </c>
      <c r="C594" s="301" t="str">
        <f>IF(LEN(A594)=0,"",INDEX('Smelter Reference List'!$C:$C,MATCH($A594,'Smelter Reference List'!$E:$E,0)))</f>
        <v/>
      </c>
      <c r="D594" s="294" t="str">
        <f ca="1">IF(ISERROR($S594),"",OFFSET('Smelter Reference List'!$C$4,$S594-4,0)&amp;"")</f>
        <v/>
      </c>
      <c r="E594" s="294" t="str">
        <f ca="1">IF(ISERROR($S594),"",OFFSET('Smelter Reference List'!$D$4,$S594-4,0)&amp;"")</f>
        <v/>
      </c>
      <c r="F594" s="294" t="str">
        <f ca="1">IF(ISERROR($S594),"",OFFSET('Smelter Reference List'!$E$4,$S594-4,0))</f>
        <v/>
      </c>
      <c r="G594" s="294" t="str">
        <f ca="1">IF(C594=$U$4,"Enter smelter details", IF(ISERROR($S594),"",OFFSET('Smelter Reference List'!$F$4,$S594-4,0)))</f>
        <v/>
      </c>
      <c r="H594" s="295" t="str">
        <f ca="1">IF(ISERROR($S594),"",OFFSET('Smelter Reference List'!$G$4,$S594-4,0))</f>
        <v/>
      </c>
      <c r="I594" s="296" t="str">
        <f ca="1">IF(ISERROR($S594),"",OFFSET('Smelter Reference List'!$H$4,$S594-4,0))</f>
        <v/>
      </c>
      <c r="J594" s="296" t="str">
        <f ca="1">IF(ISERROR($S594),"",OFFSET('Smelter Reference List'!$I$4,$S594-4,0))</f>
        <v/>
      </c>
      <c r="K594" s="298"/>
      <c r="L594" s="298"/>
      <c r="M594" s="298"/>
      <c r="N594" s="298"/>
      <c r="O594" s="298"/>
      <c r="P594" s="298"/>
      <c r="Q594" s="299"/>
      <c r="R594" s="227"/>
      <c r="S594" s="228" t="e">
        <f>IF(C594="",NA(),MATCH($B594&amp;$C594,'Smelter Reference List'!$J:$J,0))</f>
        <v>#N/A</v>
      </c>
      <c r="T594" s="229"/>
      <c r="U594" s="229">
        <f t="shared" ca="1" si="18"/>
        <v>0</v>
      </c>
      <c r="V594" s="229"/>
      <c r="W594" s="229"/>
      <c r="Y594" s="223" t="str">
        <f t="shared" si="19"/>
        <v/>
      </c>
    </row>
    <row r="595" spans="1:25" s="223" customFormat="1" ht="20.25">
      <c r="A595" s="293"/>
      <c r="B595" s="294" t="str">
        <f>IF(LEN(A595)=0,"",INDEX('Smelter Reference List'!$A:$A,MATCH($A595,'Smelter Reference List'!$E:$E,0)))</f>
        <v/>
      </c>
      <c r="C595" s="301" t="str">
        <f>IF(LEN(A595)=0,"",INDEX('Smelter Reference List'!$C:$C,MATCH($A595,'Smelter Reference List'!$E:$E,0)))</f>
        <v/>
      </c>
      <c r="D595" s="294" t="str">
        <f ca="1">IF(ISERROR($S595),"",OFFSET('Smelter Reference List'!$C$4,$S595-4,0)&amp;"")</f>
        <v/>
      </c>
      <c r="E595" s="294" t="str">
        <f ca="1">IF(ISERROR($S595),"",OFFSET('Smelter Reference List'!$D$4,$S595-4,0)&amp;"")</f>
        <v/>
      </c>
      <c r="F595" s="294" t="str">
        <f ca="1">IF(ISERROR($S595),"",OFFSET('Smelter Reference List'!$E$4,$S595-4,0))</f>
        <v/>
      </c>
      <c r="G595" s="294" t="str">
        <f ca="1">IF(C595=$U$4,"Enter smelter details", IF(ISERROR($S595),"",OFFSET('Smelter Reference List'!$F$4,$S595-4,0)))</f>
        <v/>
      </c>
      <c r="H595" s="295" t="str">
        <f ca="1">IF(ISERROR($S595),"",OFFSET('Smelter Reference List'!$G$4,$S595-4,0))</f>
        <v/>
      </c>
      <c r="I595" s="296" t="str">
        <f ca="1">IF(ISERROR($S595),"",OFFSET('Smelter Reference List'!$H$4,$S595-4,0))</f>
        <v/>
      </c>
      <c r="J595" s="296" t="str">
        <f ca="1">IF(ISERROR($S595),"",OFFSET('Smelter Reference List'!$I$4,$S595-4,0))</f>
        <v/>
      </c>
      <c r="K595" s="298"/>
      <c r="L595" s="298"/>
      <c r="M595" s="298"/>
      <c r="N595" s="298"/>
      <c r="O595" s="298"/>
      <c r="P595" s="298"/>
      <c r="Q595" s="299"/>
      <c r="R595" s="227"/>
      <c r="S595" s="228" t="e">
        <f>IF(C595="",NA(),MATCH($B595&amp;$C595,'Smelter Reference List'!$J:$J,0))</f>
        <v>#N/A</v>
      </c>
      <c r="T595" s="229"/>
      <c r="U595" s="229">
        <f t="shared" ca="1" si="18"/>
        <v>0</v>
      </c>
      <c r="V595" s="229"/>
      <c r="W595" s="229"/>
      <c r="Y595" s="223" t="str">
        <f t="shared" si="19"/>
        <v/>
      </c>
    </row>
    <row r="596" spans="1:25" s="223" customFormat="1" ht="20.25">
      <c r="A596" s="293"/>
      <c r="B596" s="294" t="str">
        <f>IF(LEN(A596)=0,"",INDEX('Smelter Reference List'!$A:$A,MATCH($A596,'Smelter Reference List'!$E:$E,0)))</f>
        <v/>
      </c>
      <c r="C596" s="301" t="str">
        <f>IF(LEN(A596)=0,"",INDEX('Smelter Reference List'!$C:$C,MATCH($A596,'Smelter Reference List'!$E:$E,0)))</f>
        <v/>
      </c>
      <c r="D596" s="294" t="str">
        <f ca="1">IF(ISERROR($S596),"",OFFSET('Smelter Reference List'!$C$4,$S596-4,0)&amp;"")</f>
        <v/>
      </c>
      <c r="E596" s="294" t="str">
        <f ca="1">IF(ISERROR($S596),"",OFFSET('Smelter Reference List'!$D$4,$S596-4,0)&amp;"")</f>
        <v/>
      </c>
      <c r="F596" s="294" t="str">
        <f ca="1">IF(ISERROR($S596),"",OFFSET('Smelter Reference List'!$E$4,$S596-4,0))</f>
        <v/>
      </c>
      <c r="G596" s="294" t="str">
        <f ca="1">IF(C596=$U$4,"Enter smelter details", IF(ISERROR($S596),"",OFFSET('Smelter Reference List'!$F$4,$S596-4,0)))</f>
        <v/>
      </c>
      <c r="H596" s="295" t="str">
        <f ca="1">IF(ISERROR($S596),"",OFFSET('Smelter Reference List'!$G$4,$S596-4,0))</f>
        <v/>
      </c>
      <c r="I596" s="296" t="str">
        <f ca="1">IF(ISERROR($S596),"",OFFSET('Smelter Reference List'!$H$4,$S596-4,0))</f>
        <v/>
      </c>
      <c r="J596" s="296" t="str">
        <f ca="1">IF(ISERROR($S596),"",OFFSET('Smelter Reference List'!$I$4,$S596-4,0))</f>
        <v/>
      </c>
      <c r="K596" s="298"/>
      <c r="L596" s="298"/>
      <c r="M596" s="298"/>
      <c r="N596" s="298"/>
      <c r="O596" s="298"/>
      <c r="P596" s="298"/>
      <c r="Q596" s="299"/>
      <c r="R596" s="227"/>
      <c r="S596" s="228" t="e">
        <f>IF(C596="",NA(),MATCH($B596&amp;$C596,'Smelter Reference List'!$J:$J,0))</f>
        <v>#N/A</v>
      </c>
      <c r="T596" s="229"/>
      <c r="U596" s="229">
        <f t="shared" ca="1" si="18"/>
        <v>0</v>
      </c>
      <c r="V596" s="229"/>
      <c r="W596" s="229"/>
      <c r="Y596" s="223" t="str">
        <f t="shared" si="19"/>
        <v/>
      </c>
    </row>
    <row r="597" spans="1:25" s="223" customFormat="1" ht="20.25">
      <c r="A597" s="293"/>
      <c r="B597" s="294" t="str">
        <f>IF(LEN(A597)=0,"",INDEX('Smelter Reference List'!$A:$A,MATCH($A597,'Smelter Reference List'!$E:$E,0)))</f>
        <v/>
      </c>
      <c r="C597" s="301" t="str">
        <f>IF(LEN(A597)=0,"",INDEX('Smelter Reference List'!$C:$C,MATCH($A597,'Smelter Reference List'!$E:$E,0)))</f>
        <v/>
      </c>
      <c r="D597" s="294" t="str">
        <f ca="1">IF(ISERROR($S597),"",OFFSET('Smelter Reference List'!$C$4,$S597-4,0)&amp;"")</f>
        <v/>
      </c>
      <c r="E597" s="294" t="str">
        <f ca="1">IF(ISERROR($S597),"",OFFSET('Smelter Reference List'!$D$4,$S597-4,0)&amp;"")</f>
        <v/>
      </c>
      <c r="F597" s="294" t="str">
        <f ca="1">IF(ISERROR($S597),"",OFFSET('Smelter Reference List'!$E$4,$S597-4,0))</f>
        <v/>
      </c>
      <c r="G597" s="294" t="str">
        <f ca="1">IF(C597=$U$4,"Enter smelter details", IF(ISERROR($S597),"",OFFSET('Smelter Reference List'!$F$4,$S597-4,0)))</f>
        <v/>
      </c>
      <c r="H597" s="295" t="str">
        <f ca="1">IF(ISERROR($S597),"",OFFSET('Smelter Reference List'!$G$4,$S597-4,0))</f>
        <v/>
      </c>
      <c r="I597" s="296" t="str">
        <f ca="1">IF(ISERROR($S597),"",OFFSET('Smelter Reference List'!$H$4,$S597-4,0))</f>
        <v/>
      </c>
      <c r="J597" s="296" t="str">
        <f ca="1">IF(ISERROR($S597),"",OFFSET('Smelter Reference List'!$I$4,$S597-4,0))</f>
        <v/>
      </c>
      <c r="K597" s="298"/>
      <c r="L597" s="298"/>
      <c r="M597" s="298"/>
      <c r="N597" s="298"/>
      <c r="O597" s="298"/>
      <c r="P597" s="298"/>
      <c r="Q597" s="299"/>
      <c r="R597" s="227"/>
      <c r="S597" s="228" t="e">
        <f>IF(C597="",NA(),MATCH($B597&amp;$C597,'Smelter Reference List'!$J:$J,0))</f>
        <v>#N/A</v>
      </c>
      <c r="T597" s="229"/>
      <c r="U597" s="229">
        <f t="shared" ca="1" si="18"/>
        <v>0</v>
      </c>
      <c r="V597" s="229"/>
      <c r="W597" s="229"/>
      <c r="Y597" s="223" t="str">
        <f t="shared" si="19"/>
        <v/>
      </c>
    </row>
    <row r="598" spans="1:25" s="223" customFormat="1" ht="20.25">
      <c r="A598" s="293"/>
      <c r="B598" s="294" t="str">
        <f>IF(LEN(A598)=0,"",INDEX('Smelter Reference List'!$A:$A,MATCH($A598,'Smelter Reference List'!$E:$E,0)))</f>
        <v/>
      </c>
      <c r="C598" s="301" t="str">
        <f>IF(LEN(A598)=0,"",INDEX('Smelter Reference List'!$C:$C,MATCH($A598,'Smelter Reference List'!$E:$E,0)))</f>
        <v/>
      </c>
      <c r="D598" s="294" t="str">
        <f ca="1">IF(ISERROR($S598),"",OFFSET('Smelter Reference List'!$C$4,$S598-4,0)&amp;"")</f>
        <v/>
      </c>
      <c r="E598" s="294" t="str">
        <f ca="1">IF(ISERROR($S598),"",OFFSET('Smelter Reference List'!$D$4,$S598-4,0)&amp;"")</f>
        <v/>
      </c>
      <c r="F598" s="294" t="str">
        <f ca="1">IF(ISERROR($S598),"",OFFSET('Smelter Reference List'!$E$4,$S598-4,0))</f>
        <v/>
      </c>
      <c r="G598" s="294" t="str">
        <f ca="1">IF(C598=$U$4,"Enter smelter details", IF(ISERROR($S598),"",OFFSET('Smelter Reference List'!$F$4,$S598-4,0)))</f>
        <v/>
      </c>
      <c r="H598" s="295" t="str">
        <f ca="1">IF(ISERROR($S598),"",OFFSET('Smelter Reference List'!$G$4,$S598-4,0))</f>
        <v/>
      </c>
      <c r="I598" s="296" t="str">
        <f ca="1">IF(ISERROR($S598),"",OFFSET('Smelter Reference List'!$H$4,$S598-4,0))</f>
        <v/>
      </c>
      <c r="J598" s="296" t="str">
        <f ca="1">IF(ISERROR($S598),"",OFFSET('Smelter Reference List'!$I$4,$S598-4,0))</f>
        <v/>
      </c>
      <c r="K598" s="298"/>
      <c r="L598" s="298"/>
      <c r="M598" s="298"/>
      <c r="N598" s="298"/>
      <c r="O598" s="298"/>
      <c r="P598" s="298"/>
      <c r="Q598" s="299"/>
      <c r="R598" s="227"/>
      <c r="S598" s="228" t="e">
        <f>IF(C598="",NA(),MATCH($B598&amp;$C598,'Smelter Reference List'!$J:$J,0))</f>
        <v>#N/A</v>
      </c>
      <c r="T598" s="229"/>
      <c r="U598" s="229">
        <f t="shared" ca="1" si="18"/>
        <v>0</v>
      </c>
      <c r="V598" s="229"/>
      <c r="W598" s="229"/>
      <c r="Y598" s="223" t="str">
        <f t="shared" si="19"/>
        <v/>
      </c>
    </row>
    <row r="599" spans="1:25" s="223" customFormat="1" ht="20.25">
      <c r="A599" s="293"/>
      <c r="B599" s="294" t="str">
        <f>IF(LEN(A599)=0,"",INDEX('Smelter Reference List'!$A:$A,MATCH($A599,'Smelter Reference List'!$E:$E,0)))</f>
        <v/>
      </c>
      <c r="C599" s="301" t="str">
        <f>IF(LEN(A599)=0,"",INDEX('Smelter Reference List'!$C:$C,MATCH($A599,'Smelter Reference List'!$E:$E,0)))</f>
        <v/>
      </c>
      <c r="D599" s="294" t="str">
        <f ca="1">IF(ISERROR($S599),"",OFFSET('Smelter Reference List'!$C$4,$S599-4,0)&amp;"")</f>
        <v/>
      </c>
      <c r="E599" s="294" t="str">
        <f ca="1">IF(ISERROR($S599),"",OFFSET('Smelter Reference List'!$D$4,$S599-4,0)&amp;"")</f>
        <v/>
      </c>
      <c r="F599" s="294" t="str">
        <f ca="1">IF(ISERROR($S599),"",OFFSET('Smelter Reference List'!$E$4,$S599-4,0))</f>
        <v/>
      </c>
      <c r="G599" s="294" t="str">
        <f ca="1">IF(C599=$U$4,"Enter smelter details", IF(ISERROR($S599),"",OFFSET('Smelter Reference List'!$F$4,$S599-4,0)))</f>
        <v/>
      </c>
      <c r="H599" s="295" t="str">
        <f ca="1">IF(ISERROR($S599),"",OFFSET('Smelter Reference List'!$G$4,$S599-4,0))</f>
        <v/>
      </c>
      <c r="I599" s="296" t="str">
        <f ca="1">IF(ISERROR($S599),"",OFFSET('Smelter Reference List'!$H$4,$S599-4,0))</f>
        <v/>
      </c>
      <c r="J599" s="296" t="str">
        <f ca="1">IF(ISERROR($S599),"",OFFSET('Smelter Reference List'!$I$4,$S599-4,0))</f>
        <v/>
      </c>
      <c r="K599" s="298"/>
      <c r="L599" s="298"/>
      <c r="M599" s="298"/>
      <c r="N599" s="298"/>
      <c r="O599" s="298"/>
      <c r="P599" s="298"/>
      <c r="Q599" s="299"/>
      <c r="R599" s="227"/>
      <c r="S599" s="228" t="e">
        <f>IF(C599="",NA(),MATCH($B599&amp;$C599,'Smelter Reference List'!$J:$J,0))</f>
        <v>#N/A</v>
      </c>
      <c r="T599" s="229"/>
      <c r="U599" s="229">
        <f t="shared" ca="1" si="18"/>
        <v>0</v>
      </c>
      <c r="V599" s="229"/>
      <c r="W599" s="229"/>
      <c r="Y599" s="223" t="str">
        <f t="shared" si="19"/>
        <v/>
      </c>
    </row>
    <row r="600" spans="1:25" s="223" customFormat="1" ht="20.25">
      <c r="A600" s="293"/>
      <c r="B600" s="294" t="str">
        <f>IF(LEN(A600)=0,"",INDEX('Smelter Reference List'!$A:$A,MATCH($A600,'Smelter Reference List'!$E:$E,0)))</f>
        <v/>
      </c>
      <c r="C600" s="301" t="str">
        <f>IF(LEN(A600)=0,"",INDEX('Smelter Reference List'!$C:$C,MATCH($A600,'Smelter Reference List'!$E:$E,0)))</f>
        <v/>
      </c>
      <c r="D600" s="294" t="str">
        <f ca="1">IF(ISERROR($S600),"",OFFSET('Smelter Reference List'!$C$4,$S600-4,0)&amp;"")</f>
        <v/>
      </c>
      <c r="E600" s="294" t="str">
        <f ca="1">IF(ISERROR($S600),"",OFFSET('Smelter Reference List'!$D$4,$S600-4,0)&amp;"")</f>
        <v/>
      </c>
      <c r="F600" s="294" t="str">
        <f ca="1">IF(ISERROR($S600),"",OFFSET('Smelter Reference List'!$E$4,$S600-4,0))</f>
        <v/>
      </c>
      <c r="G600" s="294" t="str">
        <f ca="1">IF(C600=$U$4,"Enter smelter details", IF(ISERROR($S600),"",OFFSET('Smelter Reference List'!$F$4,$S600-4,0)))</f>
        <v/>
      </c>
      <c r="H600" s="295" t="str">
        <f ca="1">IF(ISERROR($S600),"",OFFSET('Smelter Reference List'!$G$4,$S600-4,0))</f>
        <v/>
      </c>
      <c r="I600" s="296" t="str">
        <f ca="1">IF(ISERROR($S600),"",OFFSET('Smelter Reference List'!$H$4,$S600-4,0))</f>
        <v/>
      </c>
      <c r="J600" s="296" t="str">
        <f ca="1">IF(ISERROR($S600),"",OFFSET('Smelter Reference List'!$I$4,$S600-4,0))</f>
        <v/>
      </c>
      <c r="K600" s="298"/>
      <c r="L600" s="298"/>
      <c r="M600" s="298"/>
      <c r="N600" s="298"/>
      <c r="O600" s="298"/>
      <c r="P600" s="298"/>
      <c r="Q600" s="299"/>
      <c r="R600" s="227"/>
      <c r="S600" s="228" t="e">
        <f>IF(C600="",NA(),MATCH($B600&amp;$C600,'Smelter Reference List'!$J:$J,0))</f>
        <v>#N/A</v>
      </c>
      <c r="T600" s="229"/>
      <c r="U600" s="229">
        <f t="shared" ca="1" si="18"/>
        <v>0</v>
      </c>
      <c r="V600" s="229"/>
      <c r="W600" s="229"/>
      <c r="Y600" s="223" t="str">
        <f t="shared" si="19"/>
        <v/>
      </c>
    </row>
    <row r="601" spans="1:25" s="223" customFormat="1" ht="20.25">
      <c r="A601" s="293"/>
      <c r="B601" s="294" t="str">
        <f>IF(LEN(A601)=0,"",INDEX('Smelter Reference List'!$A:$A,MATCH($A601,'Smelter Reference List'!$E:$E,0)))</f>
        <v/>
      </c>
      <c r="C601" s="301" t="str">
        <f>IF(LEN(A601)=0,"",INDEX('Smelter Reference List'!$C:$C,MATCH($A601,'Smelter Reference List'!$E:$E,0)))</f>
        <v/>
      </c>
      <c r="D601" s="294" t="str">
        <f ca="1">IF(ISERROR($S601),"",OFFSET('Smelter Reference List'!$C$4,$S601-4,0)&amp;"")</f>
        <v/>
      </c>
      <c r="E601" s="294" t="str">
        <f ca="1">IF(ISERROR($S601),"",OFFSET('Smelter Reference List'!$D$4,$S601-4,0)&amp;"")</f>
        <v/>
      </c>
      <c r="F601" s="294" t="str">
        <f ca="1">IF(ISERROR($S601),"",OFFSET('Smelter Reference List'!$E$4,$S601-4,0))</f>
        <v/>
      </c>
      <c r="G601" s="294" t="str">
        <f ca="1">IF(C601=$U$4,"Enter smelter details", IF(ISERROR($S601),"",OFFSET('Smelter Reference List'!$F$4,$S601-4,0)))</f>
        <v/>
      </c>
      <c r="H601" s="295" t="str">
        <f ca="1">IF(ISERROR($S601),"",OFFSET('Smelter Reference List'!$G$4,$S601-4,0))</f>
        <v/>
      </c>
      <c r="I601" s="296" t="str">
        <f ca="1">IF(ISERROR($S601),"",OFFSET('Smelter Reference List'!$H$4,$S601-4,0))</f>
        <v/>
      </c>
      <c r="J601" s="296" t="str">
        <f ca="1">IF(ISERROR($S601),"",OFFSET('Smelter Reference List'!$I$4,$S601-4,0))</f>
        <v/>
      </c>
      <c r="K601" s="298"/>
      <c r="L601" s="298"/>
      <c r="M601" s="298"/>
      <c r="N601" s="298"/>
      <c r="O601" s="298"/>
      <c r="P601" s="298"/>
      <c r="Q601" s="299"/>
      <c r="R601" s="227"/>
      <c r="S601" s="228" t="e">
        <f>IF(C601="",NA(),MATCH($B601&amp;$C601,'Smelter Reference List'!$J:$J,0))</f>
        <v>#N/A</v>
      </c>
      <c r="T601" s="229"/>
      <c r="U601" s="229">
        <f t="shared" ca="1" si="18"/>
        <v>0</v>
      </c>
      <c r="V601" s="229"/>
      <c r="W601" s="229"/>
      <c r="Y601" s="223" t="str">
        <f t="shared" si="19"/>
        <v/>
      </c>
    </row>
    <row r="602" spans="1:25" s="223" customFormat="1" ht="20.25">
      <c r="A602" s="293"/>
      <c r="B602" s="294" t="str">
        <f>IF(LEN(A602)=0,"",INDEX('Smelter Reference List'!$A:$A,MATCH($A602,'Smelter Reference List'!$E:$E,0)))</f>
        <v/>
      </c>
      <c r="C602" s="301" t="str">
        <f>IF(LEN(A602)=0,"",INDEX('Smelter Reference List'!$C:$C,MATCH($A602,'Smelter Reference List'!$E:$E,0)))</f>
        <v/>
      </c>
      <c r="D602" s="294" t="str">
        <f ca="1">IF(ISERROR($S602),"",OFFSET('Smelter Reference List'!$C$4,$S602-4,0)&amp;"")</f>
        <v/>
      </c>
      <c r="E602" s="294" t="str">
        <f ca="1">IF(ISERROR($S602),"",OFFSET('Smelter Reference List'!$D$4,$S602-4,0)&amp;"")</f>
        <v/>
      </c>
      <c r="F602" s="294" t="str">
        <f ca="1">IF(ISERROR($S602),"",OFFSET('Smelter Reference List'!$E$4,$S602-4,0))</f>
        <v/>
      </c>
      <c r="G602" s="294" t="str">
        <f ca="1">IF(C602=$U$4,"Enter smelter details", IF(ISERROR($S602),"",OFFSET('Smelter Reference List'!$F$4,$S602-4,0)))</f>
        <v/>
      </c>
      <c r="H602" s="295" t="str">
        <f ca="1">IF(ISERROR($S602),"",OFFSET('Smelter Reference List'!$G$4,$S602-4,0))</f>
        <v/>
      </c>
      <c r="I602" s="296" t="str">
        <f ca="1">IF(ISERROR($S602),"",OFFSET('Smelter Reference List'!$H$4,$S602-4,0))</f>
        <v/>
      </c>
      <c r="J602" s="296" t="str">
        <f ca="1">IF(ISERROR($S602),"",OFFSET('Smelter Reference List'!$I$4,$S602-4,0))</f>
        <v/>
      </c>
      <c r="K602" s="298"/>
      <c r="L602" s="298"/>
      <c r="M602" s="298"/>
      <c r="N602" s="298"/>
      <c r="O602" s="298"/>
      <c r="P602" s="298"/>
      <c r="Q602" s="299"/>
      <c r="R602" s="227"/>
      <c r="S602" s="228" t="e">
        <f>IF(C602="",NA(),MATCH($B602&amp;$C602,'Smelter Reference List'!$J:$J,0))</f>
        <v>#N/A</v>
      </c>
      <c r="T602" s="229"/>
      <c r="U602" s="229">
        <f t="shared" ca="1" si="18"/>
        <v>0</v>
      </c>
      <c r="V602" s="229"/>
      <c r="W602" s="229"/>
      <c r="Y602" s="223" t="str">
        <f t="shared" si="19"/>
        <v/>
      </c>
    </row>
    <row r="603" spans="1:25" s="223" customFormat="1" ht="20.25">
      <c r="A603" s="293"/>
      <c r="B603" s="294" t="str">
        <f>IF(LEN(A603)=0,"",INDEX('Smelter Reference List'!$A:$A,MATCH($A603,'Smelter Reference List'!$E:$E,0)))</f>
        <v/>
      </c>
      <c r="C603" s="301" t="str">
        <f>IF(LEN(A603)=0,"",INDEX('Smelter Reference List'!$C:$C,MATCH($A603,'Smelter Reference List'!$E:$E,0)))</f>
        <v/>
      </c>
      <c r="D603" s="294" t="str">
        <f ca="1">IF(ISERROR($S603),"",OFFSET('Smelter Reference List'!$C$4,$S603-4,0)&amp;"")</f>
        <v/>
      </c>
      <c r="E603" s="294" t="str">
        <f ca="1">IF(ISERROR($S603),"",OFFSET('Smelter Reference List'!$D$4,$S603-4,0)&amp;"")</f>
        <v/>
      </c>
      <c r="F603" s="294" t="str">
        <f ca="1">IF(ISERROR($S603),"",OFFSET('Smelter Reference List'!$E$4,$S603-4,0))</f>
        <v/>
      </c>
      <c r="G603" s="294" t="str">
        <f ca="1">IF(C603=$U$4,"Enter smelter details", IF(ISERROR($S603),"",OFFSET('Smelter Reference List'!$F$4,$S603-4,0)))</f>
        <v/>
      </c>
      <c r="H603" s="295" t="str">
        <f ca="1">IF(ISERROR($S603),"",OFFSET('Smelter Reference List'!$G$4,$S603-4,0))</f>
        <v/>
      </c>
      <c r="I603" s="296" t="str">
        <f ca="1">IF(ISERROR($S603),"",OFFSET('Smelter Reference List'!$H$4,$S603-4,0))</f>
        <v/>
      </c>
      <c r="J603" s="296" t="str">
        <f ca="1">IF(ISERROR($S603),"",OFFSET('Smelter Reference List'!$I$4,$S603-4,0))</f>
        <v/>
      </c>
      <c r="K603" s="298"/>
      <c r="L603" s="298"/>
      <c r="M603" s="298"/>
      <c r="N603" s="298"/>
      <c r="O603" s="298"/>
      <c r="P603" s="298"/>
      <c r="Q603" s="299"/>
      <c r="R603" s="227"/>
      <c r="S603" s="228" t="e">
        <f>IF(C603="",NA(),MATCH($B603&amp;$C603,'Smelter Reference List'!$J:$J,0))</f>
        <v>#N/A</v>
      </c>
      <c r="T603" s="229"/>
      <c r="U603" s="229">
        <f t="shared" ca="1" si="18"/>
        <v>0</v>
      </c>
      <c r="V603" s="229"/>
      <c r="W603" s="229"/>
      <c r="Y603" s="223" t="str">
        <f t="shared" si="19"/>
        <v/>
      </c>
    </row>
    <row r="604" spans="1:25" s="223" customFormat="1" ht="20.25">
      <c r="A604" s="293"/>
      <c r="B604" s="294" t="str">
        <f>IF(LEN(A604)=0,"",INDEX('Smelter Reference List'!$A:$A,MATCH($A604,'Smelter Reference List'!$E:$E,0)))</f>
        <v/>
      </c>
      <c r="C604" s="301" t="str">
        <f>IF(LEN(A604)=0,"",INDEX('Smelter Reference List'!$C:$C,MATCH($A604,'Smelter Reference List'!$E:$E,0)))</f>
        <v/>
      </c>
      <c r="D604" s="294" t="str">
        <f ca="1">IF(ISERROR($S604),"",OFFSET('Smelter Reference List'!$C$4,$S604-4,0)&amp;"")</f>
        <v/>
      </c>
      <c r="E604" s="294" t="str">
        <f ca="1">IF(ISERROR($S604),"",OFFSET('Smelter Reference List'!$D$4,$S604-4,0)&amp;"")</f>
        <v/>
      </c>
      <c r="F604" s="294" t="str">
        <f ca="1">IF(ISERROR($S604),"",OFFSET('Smelter Reference List'!$E$4,$S604-4,0))</f>
        <v/>
      </c>
      <c r="G604" s="294" t="str">
        <f ca="1">IF(C604=$U$4,"Enter smelter details", IF(ISERROR($S604),"",OFFSET('Smelter Reference List'!$F$4,$S604-4,0)))</f>
        <v/>
      </c>
      <c r="H604" s="295" t="str">
        <f ca="1">IF(ISERROR($S604),"",OFFSET('Smelter Reference List'!$G$4,$S604-4,0))</f>
        <v/>
      </c>
      <c r="I604" s="296" t="str">
        <f ca="1">IF(ISERROR($S604),"",OFFSET('Smelter Reference List'!$H$4,$S604-4,0))</f>
        <v/>
      </c>
      <c r="J604" s="296" t="str">
        <f ca="1">IF(ISERROR($S604),"",OFFSET('Smelter Reference List'!$I$4,$S604-4,0))</f>
        <v/>
      </c>
      <c r="K604" s="298"/>
      <c r="L604" s="298"/>
      <c r="M604" s="298"/>
      <c r="N604" s="298"/>
      <c r="O604" s="298"/>
      <c r="P604" s="298"/>
      <c r="Q604" s="299"/>
      <c r="R604" s="227"/>
      <c r="S604" s="228" t="e">
        <f>IF(C604="",NA(),MATCH($B604&amp;$C604,'Smelter Reference List'!$J:$J,0))</f>
        <v>#N/A</v>
      </c>
      <c r="T604" s="229"/>
      <c r="U604" s="229">
        <f t="shared" ca="1" si="18"/>
        <v>0</v>
      </c>
      <c r="V604" s="229"/>
      <c r="W604" s="229"/>
      <c r="Y604" s="223" t="str">
        <f t="shared" si="19"/>
        <v/>
      </c>
    </row>
    <row r="605" spans="1:25" s="223" customFormat="1" ht="20.25">
      <c r="A605" s="293"/>
      <c r="B605" s="294" t="str">
        <f>IF(LEN(A605)=0,"",INDEX('Smelter Reference List'!$A:$A,MATCH($A605,'Smelter Reference List'!$E:$E,0)))</f>
        <v/>
      </c>
      <c r="C605" s="301" t="str">
        <f>IF(LEN(A605)=0,"",INDEX('Smelter Reference List'!$C:$C,MATCH($A605,'Smelter Reference List'!$E:$E,0)))</f>
        <v/>
      </c>
      <c r="D605" s="294" t="str">
        <f ca="1">IF(ISERROR($S605),"",OFFSET('Smelter Reference List'!$C$4,$S605-4,0)&amp;"")</f>
        <v/>
      </c>
      <c r="E605" s="294" t="str">
        <f ca="1">IF(ISERROR($S605),"",OFFSET('Smelter Reference List'!$D$4,$S605-4,0)&amp;"")</f>
        <v/>
      </c>
      <c r="F605" s="294" t="str">
        <f ca="1">IF(ISERROR($S605),"",OFFSET('Smelter Reference List'!$E$4,$S605-4,0))</f>
        <v/>
      </c>
      <c r="G605" s="294" t="str">
        <f ca="1">IF(C605=$U$4,"Enter smelter details", IF(ISERROR($S605),"",OFFSET('Smelter Reference List'!$F$4,$S605-4,0)))</f>
        <v/>
      </c>
      <c r="H605" s="295" t="str">
        <f ca="1">IF(ISERROR($S605),"",OFFSET('Smelter Reference List'!$G$4,$S605-4,0))</f>
        <v/>
      </c>
      <c r="I605" s="296" t="str">
        <f ca="1">IF(ISERROR($S605),"",OFFSET('Smelter Reference List'!$H$4,$S605-4,0))</f>
        <v/>
      </c>
      <c r="J605" s="296" t="str">
        <f ca="1">IF(ISERROR($S605),"",OFFSET('Smelter Reference List'!$I$4,$S605-4,0))</f>
        <v/>
      </c>
      <c r="K605" s="298"/>
      <c r="L605" s="298"/>
      <c r="M605" s="298"/>
      <c r="N605" s="298"/>
      <c r="O605" s="298"/>
      <c r="P605" s="298"/>
      <c r="Q605" s="299"/>
      <c r="R605" s="227"/>
      <c r="S605" s="228" t="e">
        <f>IF(C605="",NA(),MATCH($B605&amp;$C605,'Smelter Reference List'!$J:$J,0))</f>
        <v>#N/A</v>
      </c>
      <c r="T605" s="229"/>
      <c r="U605" s="229">
        <f t="shared" ca="1" si="18"/>
        <v>0</v>
      </c>
      <c r="V605" s="229"/>
      <c r="W605" s="229"/>
      <c r="Y605" s="223" t="str">
        <f t="shared" si="19"/>
        <v/>
      </c>
    </row>
    <row r="606" spans="1:25" s="223" customFormat="1" ht="20.25">
      <c r="A606" s="293"/>
      <c r="B606" s="294" t="str">
        <f>IF(LEN(A606)=0,"",INDEX('Smelter Reference List'!$A:$A,MATCH($A606,'Smelter Reference List'!$E:$E,0)))</f>
        <v/>
      </c>
      <c r="C606" s="301" t="str">
        <f>IF(LEN(A606)=0,"",INDEX('Smelter Reference List'!$C:$C,MATCH($A606,'Smelter Reference List'!$E:$E,0)))</f>
        <v/>
      </c>
      <c r="D606" s="294" t="str">
        <f ca="1">IF(ISERROR($S606),"",OFFSET('Smelter Reference List'!$C$4,$S606-4,0)&amp;"")</f>
        <v/>
      </c>
      <c r="E606" s="294" t="str">
        <f ca="1">IF(ISERROR($S606),"",OFFSET('Smelter Reference List'!$D$4,$S606-4,0)&amp;"")</f>
        <v/>
      </c>
      <c r="F606" s="294" t="str">
        <f ca="1">IF(ISERROR($S606),"",OFFSET('Smelter Reference List'!$E$4,$S606-4,0))</f>
        <v/>
      </c>
      <c r="G606" s="294" t="str">
        <f ca="1">IF(C606=$U$4,"Enter smelter details", IF(ISERROR($S606),"",OFFSET('Smelter Reference List'!$F$4,$S606-4,0)))</f>
        <v/>
      </c>
      <c r="H606" s="295" t="str">
        <f ca="1">IF(ISERROR($S606),"",OFFSET('Smelter Reference List'!$G$4,$S606-4,0))</f>
        <v/>
      </c>
      <c r="I606" s="296" t="str">
        <f ca="1">IF(ISERROR($S606),"",OFFSET('Smelter Reference List'!$H$4,$S606-4,0))</f>
        <v/>
      </c>
      <c r="J606" s="296" t="str">
        <f ca="1">IF(ISERROR($S606),"",OFFSET('Smelter Reference List'!$I$4,$S606-4,0))</f>
        <v/>
      </c>
      <c r="K606" s="298"/>
      <c r="L606" s="298"/>
      <c r="M606" s="298"/>
      <c r="N606" s="298"/>
      <c r="O606" s="298"/>
      <c r="P606" s="298"/>
      <c r="Q606" s="299"/>
      <c r="R606" s="227"/>
      <c r="S606" s="228" t="e">
        <f>IF(C606="",NA(),MATCH($B606&amp;$C606,'Smelter Reference List'!$J:$J,0))</f>
        <v>#N/A</v>
      </c>
      <c r="T606" s="229"/>
      <c r="U606" s="229">
        <f t="shared" ca="1" si="18"/>
        <v>0</v>
      </c>
      <c r="V606" s="229"/>
      <c r="W606" s="229"/>
      <c r="Y606" s="223" t="str">
        <f t="shared" si="19"/>
        <v/>
      </c>
    </row>
    <row r="607" spans="1:25" s="223" customFormat="1" ht="20.25">
      <c r="A607" s="293"/>
      <c r="B607" s="294" t="str">
        <f>IF(LEN(A607)=0,"",INDEX('Smelter Reference List'!$A:$A,MATCH($A607,'Smelter Reference List'!$E:$E,0)))</f>
        <v/>
      </c>
      <c r="C607" s="301" t="str">
        <f>IF(LEN(A607)=0,"",INDEX('Smelter Reference List'!$C:$C,MATCH($A607,'Smelter Reference List'!$E:$E,0)))</f>
        <v/>
      </c>
      <c r="D607" s="294" t="str">
        <f ca="1">IF(ISERROR($S607),"",OFFSET('Smelter Reference List'!$C$4,$S607-4,0)&amp;"")</f>
        <v/>
      </c>
      <c r="E607" s="294" t="str">
        <f ca="1">IF(ISERROR($S607),"",OFFSET('Smelter Reference List'!$D$4,$S607-4,0)&amp;"")</f>
        <v/>
      </c>
      <c r="F607" s="294" t="str">
        <f ca="1">IF(ISERROR($S607),"",OFFSET('Smelter Reference List'!$E$4,$S607-4,0))</f>
        <v/>
      </c>
      <c r="G607" s="294" t="str">
        <f ca="1">IF(C607=$U$4,"Enter smelter details", IF(ISERROR($S607),"",OFFSET('Smelter Reference List'!$F$4,$S607-4,0)))</f>
        <v/>
      </c>
      <c r="H607" s="295" t="str">
        <f ca="1">IF(ISERROR($S607),"",OFFSET('Smelter Reference List'!$G$4,$S607-4,0))</f>
        <v/>
      </c>
      <c r="I607" s="296" t="str">
        <f ca="1">IF(ISERROR($S607),"",OFFSET('Smelter Reference List'!$H$4,$S607-4,0))</f>
        <v/>
      </c>
      <c r="J607" s="296" t="str">
        <f ca="1">IF(ISERROR($S607),"",OFFSET('Smelter Reference List'!$I$4,$S607-4,0))</f>
        <v/>
      </c>
      <c r="K607" s="298"/>
      <c r="L607" s="298"/>
      <c r="M607" s="298"/>
      <c r="N607" s="298"/>
      <c r="O607" s="298"/>
      <c r="P607" s="298"/>
      <c r="Q607" s="299"/>
      <c r="R607" s="227"/>
      <c r="S607" s="228" t="e">
        <f>IF(C607="",NA(),MATCH($B607&amp;$C607,'Smelter Reference List'!$J:$J,0))</f>
        <v>#N/A</v>
      </c>
      <c r="T607" s="229"/>
      <c r="U607" s="229">
        <f t="shared" ca="1" si="18"/>
        <v>0</v>
      </c>
      <c r="V607" s="229"/>
      <c r="W607" s="229"/>
      <c r="Y607" s="223" t="str">
        <f t="shared" si="19"/>
        <v/>
      </c>
    </row>
    <row r="608" spans="1:25" s="223" customFormat="1" ht="20.25">
      <c r="A608" s="293"/>
      <c r="B608" s="294" t="str">
        <f>IF(LEN(A608)=0,"",INDEX('Smelter Reference List'!$A:$A,MATCH($A608,'Smelter Reference List'!$E:$E,0)))</f>
        <v/>
      </c>
      <c r="C608" s="301" t="str">
        <f>IF(LEN(A608)=0,"",INDEX('Smelter Reference List'!$C:$C,MATCH($A608,'Smelter Reference List'!$E:$E,0)))</f>
        <v/>
      </c>
      <c r="D608" s="294" t="str">
        <f ca="1">IF(ISERROR($S608),"",OFFSET('Smelter Reference List'!$C$4,$S608-4,0)&amp;"")</f>
        <v/>
      </c>
      <c r="E608" s="294" t="str">
        <f ca="1">IF(ISERROR($S608),"",OFFSET('Smelter Reference List'!$D$4,$S608-4,0)&amp;"")</f>
        <v/>
      </c>
      <c r="F608" s="294" t="str">
        <f ca="1">IF(ISERROR($S608),"",OFFSET('Smelter Reference List'!$E$4,$S608-4,0))</f>
        <v/>
      </c>
      <c r="G608" s="294" t="str">
        <f ca="1">IF(C608=$U$4,"Enter smelter details", IF(ISERROR($S608),"",OFFSET('Smelter Reference List'!$F$4,$S608-4,0)))</f>
        <v/>
      </c>
      <c r="H608" s="295" t="str">
        <f ca="1">IF(ISERROR($S608),"",OFFSET('Smelter Reference List'!$G$4,$S608-4,0))</f>
        <v/>
      </c>
      <c r="I608" s="296" t="str">
        <f ca="1">IF(ISERROR($S608),"",OFFSET('Smelter Reference List'!$H$4,$S608-4,0))</f>
        <v/>
      </c>
      <c r="J608" s="296" t="str">
        <f ca="1">IF(ISERROR($S608),"",OFFSET('Smelter Reference List'!$I$4,$S608-4,0))</f>
        <v/>
      </c>
      <c r="K608" s="298"/>
      <c r="L608" s="298"/>
      <c r="M608" s="298"/>
      <c r="N608" s="298"/>
      <c r="O608" s="298"/>
      <c r="P608" s="298"/>
      <c r="Q608" s="299"/>
      <c r="R608" s="227"/>
      <c r="S608" s="228" t="e">
        <f>IF(C608="",NA(),MATCH($B608&amp;$C608,'Smelter Reference List'!$J:$J,0))</f>
        <v>#N/A</v>
      </c>
      <c r="T608" s="229"/>
      <c r="U608" s="229">
        <f t="shared" ca="1" si="18"/>
        <v>0</v>
      </c>
      <c r="V608" s="229"/>
      <c r="W608" s="229"/>
      <c r="Y608" s="223" t="str">
        <f t="shared" si="19"/>
        <v/>
      </c>
    </row>
    <row r="609" spans="1:25" s="223" customFormat="1" ht="20.25">
      <c r="A609" s="293"/>
      <c r="B609" s="294" t="str">
        <f>IF(LEN(A609)=0,"",INDEX('Smelter Reference List'!$A:$A,MATCH($A609,'Smelter Reference List'!$E:$E,0)))</f>
        <v/>
      </c>
      <c r="C609" s="301" t="str">
        <f>IF(LEN(A609)=0,"",INDEX('Smelter Reference List'!$C:$C,MATCH($A609,'Smelter Reference List'!$E:$E,0)))</f>
        <v/>
      </c>
      <c r="D609" s="294" t="str">
        <f ca="1">IF(ISERROR($S609),"",OFFSET('Smelter Reference List'!$C$4,$S609-4,0)&amp;"")</f>
        <v/>
      </c>
      <c r="E609" s="294" t="str">
        <f ca="1">IF(ISERROR($S609),"",OFFSET('Smelter Reference List'!$D$4,$S609-4,0)&amp;"")</f>
        <v/>
      </c>
      <c r="F609" s="294" t="str">
        <f ca="1">IF(ISERROR($S609),"",OFFSET('Smelter Reference List'!$E$4,$S609-4,0))</f>
        <v/>
      </c>
      <c r="G609" s="294" t="str">
        <f ca="1">IF(C609=$U$4,"Enter smelter details", IF(ISERROR($S609),"",OFFSET('Smelter Reference List'!$F$4,$S609-4,0)))</f>
        <v/>
      </c>
      <c r="H609" s="295" t="str">
        <f ca="1">IF(ISERROR($S609),"",OFFSET('Smelter Reference List'!$G$4,$S609-4,0))</f>
        <v/>
      </c>
      <c r="I609" s="296" t="str">
        <f ca="1">IF(ISERROR($S609),"",OFFSET('Smelter Reference List'!$H$4,$S609-4,0))</f>
        <v/>
      </c>
      <c r="J609" s="296" t="str">
        <f ca="1">IF(ISERROR($S609),"",OFFSET('Smelter Reference List'!$I$4,$S609-4,0))</f>
        <v/>
      </c>
      <c r="K609" s="298"/>
      <c r="L609" s="298"/>
      <c r="M609" s="298"/>
      <c r="N609" s="298"/>
      <c r="O609" s="298"/>
      <c r="P609" s="298"/>
      <c r="Q609" s="299"/>
      <c r="R609" s="227"/>
      <c r="S609" s="228" t="e">
        <f>IF(C609="",NA(),MATCH($B609&amp;$C609,'Smelter Reference List'!$J:$J,0))</f>
        <v>#N/A</v>
      </c>
      <c r="T609" s="229"/>
      <c r="U609" s="229">
        <f t="shared" ca="1" si="18"/>
        <v>0</v>
      </c>
      <c r="V609" s="229"/>
      <c r="W609" s="229"/>
      <c r="Y609" s="223" t="str">
        <f t="shared" si="19"/>
        <v/>
      </c>
    </row>
    <row r="610" spans="1:25" s="223" customFormat="1" ht="20.25">
      <c r="A610" s="293"/>
      <c r="B610" s="294" t="str">
        <f>IF(LEN(A610)=0,"",INDEX('Smelter Reference List'!$A:$A,MATCH($A610,'Smelter Reference List'!$E:$E,0)))</f>
        <v/>
      </c>
      <c r="C610" s="301" t="str">
        <f>IF(LEN(A610)=0,"",INDEX('Smelter Reference List'!$C:$C,MATCH($A610,'Smelter Reference List'!$E:$E,0)))</f>
        <v/>
      </c>
      <c r="D610" s="294" t="str">
        <f ca="1">IF(ISERROR($S610),"",OFFSET('Smelter Reference List'!$C$4,$S610-4,0)&amp;"")</f>
        <v/>
      </c>
      <c r="E610" s="294" t="str">
        <f ca="1">IF(ISERROR($S610),"",OFFSET('Smelter Reference List'!$D$4,$S610-4,0)&amp;"")</f>
        <v/>
      </c>
      <c r="F610" s="294" t="str">
        <f ca="1">IF(ISERROR($S610),"",OFFSET('Smelter Reference List'!$E$4,$S610-4,0))</f>
        <v/>
      </c>
      <c r="G610" s="294" t="str">
        <f ca="1">IF(C610=$U$4,"Enter smelter details", IF(ISERROR($S610),"",OFFSET('Smelter Reference List'!$F$4,$S610-4,0)))</f>
        <v/>
      </c>
      <c r="H610" s="295" t="str">
        <f ca="1">IF(ISERROR($S610),"",OFFSET('Smelter Reference List'!$G$4,$S610-4,0))</f>
        <v/>
      </c>
      <c r="I610" s="296" t="str">
        <f ca="1">IF(ISERROR($S610),"",OFFSET('Smelter Reference List'!$H$4,$S610-4,0))</f>
        <v/>
      </c>
      <c r="J610" s="296" t="str">
        <f ca="1">IF(ISERROR($S610),"",OFFSET('Smelter Reference List'!$I$4,$S610-4,0))</f>
        <v/>
      </c>
      <c r="K610" s="298"/>
      <c r="L610" s="298"/>
      <c r="M610" s="298"/>
      <c r="N610" s="298"/>
      <c r="O610" s="298"/>
      <c r="P610" s="298"/>
      <c r="Q610" s="299"/>
      <c r="R610" s="227"/>
      <c r="S610" s="228" t="e">
        <f>IF(C610="",NA(),MATCH($B610&amp;$C610,'Smelter Reference List'!$J:$J,0))</f>
        <v>#N/A</v>
      </c>
      <c r="T610" s="229"/>
      <c r="U610" s="229">
        <f t="shared" ca="1" si="18"/>
        <v>0</v>
      </c>
      <c r="V610" s="229"/>
      <c r="W610" s="229"/>
      <c r="Y610" s="223" t="str">
        <f t="shared" si="19"/>
        <v/>
      </c>
    </row>
    <row r="611" spans="1:25" s="223" customFormat="1" ht="20.25">
      <c r="A611" s="293"/>
      <c r="B611" s="294" t="str">
        <f>IF(LEN(A611)=0,"",INDEX('Smelter Reference List'!$A:$A,MATCH($A611,'Smelter Reference List'!$E:$E,0)))</f>
        <v/>
      </c>
      <c r="C611" s="301" t="str">
        <f>IF(LEN(A611)=0,"",INDEX('Smelter Reference List'!$C:$C,MATCH($A611,'Smelter Reference List'!$E:$E,0)))</f>
        <v/>
      </c>
      <c r="D611" s="294" t="str">
        <f ca="1">IF(ISERROR($S611),"",OFFSET('Smelter Reference List'!$C$4,$S611-4,0)&amp;"")</f>
        <v/>
      </c>
      <c r="E611" s="294" t="str">
        <f ca="1">IF(ISERROR($S611),"",OFFSET('Smelter Reference List'!$D$4,$S611-4,0)&amp;"")</f>
        <v/>
      </c>
      <c r="F611" s="294" t="str">
        <f ca="1">IF(ISERROR($S611),"",OFFSET('Smelter Reference List'!$E$4,$S611-4,0))</f>
        <v/>
      </c>
      <c r="G611" s="294" t="str">
        <f ca="1">IF(C611=$U$4,"Enter smelter details", IF(ISERROR($S611),"",OFFSET('Smelter Reference List'!$F$4,$S611-4,0)))</f>
        <v/>
      </c>
      <c r="H611" s="295" t="str">
        <f ca="1">IF(ISERROR($S611),"",OFFSET('Smelter Reference List'!$G$4,$S611-4,0))</f>
        <v/>
      </c>
      <c r="I611" s="296" t="str">
        <f ca="1">IF(ISERROR($S611),"",OFFSET('Smelter Reference List'!$H$4,$S611-4,0))</f>
        <v/>
      </c>
      <c r="J611" s="296" t="str">
        <f ca="1">IF(ISERROR($S611),"",OFFSET('Smelter Reference List'!$I$4,$S611-4,0))</f>
        <v/>
      </c>
      <c r="K611" s="298"/>
      <c r="L611" s="298"/>
      <c r="M611" s="298"/>
      <c r="N611" s="298"/>
      <c r="O611" s="298"/>
      <c r="P611" s="298"/>
      <c r="Q611" s="299"/>
      <c r="R611" s="227"/>
      <c r="S611" s="228" t="e">
        <f>IF(C611="",NA(),MATCH($B611&amp;$C611,'Smelter Reference List'!$J:$J,0))</f>
        <v>#N/A</v>
      </c>
      <c r="T611" s="229"/>
      <c r="U611" s="229">
        <f t="shared" ca="1" si="18"/>
        <v>0</v>
      </c>
      <c r="V611" s="229"/>
      <c r="W611" s="229"/>
      <c r="Y611" s="223" t="str">
        <f t="shared" si="19"/>
        <v/>
      </c>
    </row>
    <row r="612" spans="1:25" s="223" customFormat="1" ht="20.25">
      <c r="A612" s="293"/>
      <c r="B612" s="294" t="str">
        <f>IF(LEN(A612)=0,"",INDEX('Smelter Reference List'!$A:$A,MATCH($A612,'Smelter Reference List'!$E:$E,0)))</f>
        <v/>
      </c>
      <c r="C612" s="301" t="str">
        <f>IF(LEN(A612)=0,"",INDEX('Smelter Reference List'!$C:$C,MATCH($A612,'Smelter Reference List'!$E:$E,0)))</f>
        <v/>
      </c>
      <c r="D612" s="294" t="str">
        <f ca="1">IF(ISERROR($S612),"",OFFSET('Smelter Reference List'!$C$4,$S612-4,0)&amp;"")</f>
        <v/>
      </c>
      <c r="E612" s="294" t="str">
        <f ca="1">IF(ISERROR($S612),"",OFFSET('Smelter Reference List'!$D$4,$S612-4,0)&amp;"")</f>
        <v/>
      </c>
      <c r="F612" s="294" t="str">
        <f ca="1">IF(ISERROR($S612),"",OFFSET('Smelter Reference List'!$E$4,$S612-4,0))</f>
        <v/>
      </c>
      <c r="G612" s="294" t="str">
        <f ca="1">IF(C612=$U$4,"Enter smelter details", IF(ISERROR($S612),"",OFFSET('Smelter Reference List'!$F$4,$S612-4,0)))</f>
        <v/>
      </c>
      <c r="H612" s="295" t="str">
        <f ca="1">IF(ISERROR($S612),"",OFFSET('Smelter Reference List'!$G$4,$S612-4,0))</f>
        <v/>
      </c>
      <c r="I612" s="296" t="str">
        <f ca="1">IF(ISERROR($S612),"",OFFSET('Smelter Reference List'!$H$4,$S612-4,0))</f>
        <v/>
      </c>
      <c r="J612" s="296" t="str">
        <f ca="1">IF(ISERROR($S612),"",OFFSET('Smelter Reference List'!$I$4,$S612-4,0))</f>
        <v/>
      </c>
      <c r="K612" s="298"/>
      <c r="L612" s="298"/>
      <c r="M612" s="298"/>
      <c r="N612" s="298"/>
      <c r="O612" s="298"/>
      <c r="P612" s="298"/>
      <c r="Q612" s="299"/>
      <c r="R612" s="227"/>
      <c r="S612" s="228" t="e">
        <f>IF(C612="",NA(),MATCH($B612&amp;$C612,'Smelter Reference List'!$J:$J,0))</f>
        <v>#N/A</v>
      </c>
      <c r="T612" s="229"/>
      <c r="U612" s="229">
        <f t="shared" ca="1" si="18"/>
        <v>0</v>
      </c>
      <c r="V612" s="229"/>
      <c r="W612" s="229"/>
      <c r="Y612" s="223" t="str">
        <f t="shared" si="19"/>
        <v/>
      </c>
    </row>
    <row r="613" spans="1:25" s="223" customFormat="1" ht="20.25">
      <c r="A613" s="293"/>
      <c r="B613" s="294" t="str">
        <f>IF(LEN(A613)=0,"",INDEX('Smelter Reference List'!$A:$A,MATCH($A613,'Smelter Reference List'!$E:$E,0)))</f>
        <v/>
      </c>
      <c r="C613" s="301" t="str">
        <f>IF(LEN(A613)=0,"",INDEX('Smelter Reference List'!$C:$C,MATCH($A613,'Smelter Reference List'!$E:$E,0)))</f>
        <v/>
      </c>
      <c r="D613" s="294" t="str">
        <f ca="1">IF(ISERROR($S613),"",OFFSET('Smelter Reference List'!$C$4,$S613-4,0)&amp;"")</f>
        <v/>
      </c>
      <c r="E613" s="294" t="str">
        <f ca="1">IF(ISERROR($S613),"",OFFSET('Smelter Reference List'!$D$4,$S613-4,0)&amp;"")</f>
        <v/>
      </c>
      <c r="F613" s="294" t="str">
        <f ca="1">IF(ISERROR($S613),"",OFFSET('Smelter Reference List'!$E$4,$S613-4,0))</f>
        <v/>
      </c>
      <c r="G613" s="294" t="str">
        <f ca="1">IF(C613=$U$4,"Enter smelter details", IF(ISERROR($S613),"",OFFSET('Smelter Reference List'!$F$4,$S613-4,0)))</f>
        <v/>
      </c>
      <c r="H613" s="295" t="str">
        <f ca="1">IF(ISERROR($S613),"",OFFSET('Smelter Reference List'!$G$4,$S613-4,0))</f>
        <v/>
      </c>
      <c r="I613" s="296" t="str">
        <f ca="1">IF(ISERROR($S613),"",OFFSET('Smelter Reference List'!$H$4,$S613-4,0))</f>
        <v/>
      </c>
      <c r="J613" s="296" t="str">
        <f ca="1">IF(ISERROR($S613),"",OFFSET('Smelter Reference List'!$I$4,$S613-4,0))</f>
        <v/>
      </c>
      <c r="K613" s="298"/>
      <c r="L613" s="298"/>
      <c r="M613" s="298"/>
      <c r="N613" s="298"/>
      <c r="O613" s="298"/>
      <c r="P613" s="298"/>
      <c r="Q613" s="299"/>
      <c r="R613" s="227"/>
      <c r="S613" s="228" t="e">
        <f>IF(C613="",NA(),MATCH($B613&amp;$C613,'Smelter Reference List'!$J:$J,0))</f>
        <v>#N/A</v>
      </c>
      <c r="T613" s="229"/>
      <c r="U613" s="229">
        <f t="shared" ca="1" si="18"/>
        <v>0</v>
      </c>
      <c r="V613" s="229"/>
      <c r="W613" s="229"/>
      <c r="Y613" s="223" t="str">
        <f t="shared" si="19"/>
        <v/>
      </c>
    </row>
    <row r="614" spans="1:25" s="223" customFormat="1" ht="20.25">
      <c r="A614" s="293"/>
      <c r="B614" s="294" t="str">
        <f>IF(LEN(A614)=0,"",INDEX('Smelter Reference List'!$A:$A,MATCH($A614,'Smelter Reference List'!$E:$E,0)))</f>
        <v/>
      </c>
      <c r="C614" s="301" t="str">
        <f>IF(LEN(A614)=0,"",INDEX('Smelter Reference List'!$C:$C,MATCH($A614,'Smelter Reference List'!$E:$E,0)))</f>
        <v/>
      </c>
      <c r="D614" s="294" t="str">
        <f ca="1">IF(ISERROR($S614),"",OFFSET('Smelter Reference List'!$C$4,$S614-4,0)&amp;"")</f>
        <v/>
      </c>
      <c r="E614" s="294" t="str">
        <f ca="1">IF(ISERROR($S614),"",OFFSET('Smelter Reference List'!$D$4,$S614-4,0)&amp;"")</f>
        <v/>
      </c>
      <c r="F614" s="294" t="str">
        <f ca="1">IF(ISERROR($S614),"",OFFSET('Smelter Reference List'!$E$4,$S614-4,0))</f>
        <v/>
      </c>
      <c r="G614" s="294" t="str">
        <f ca="1">IF(C614=$U$4,"Enter smelter details", IF(ISERROR($S614),"",OFFSET('Smelter Reference List'!$F$4,$S614-4,0)))</f>
        <v/>
      </c>
      <c r="H614" s="295" t="str">
        <f ca="1">IF(ISERROR($S614),"",OFFSET('Smelter Reference List'!$G$4,$S614-4,0))</f>
        <v/>
      </c>
      <c r="I614" s="296" t="str">
        <f ca="1">IF(ISERROR($S614),"",OFFSET('Smelter Reference List'!$H$4,$S614-4,0))</f>
        <v/>
      </c>
      <c r="J614" s="296" t="str">
        <f ca="1">IF(ISERROR($S614),"",OFFSET('Smelter Reference List'!$I$4,$S614-4,0))</f>
        <v/>
      </c>
      <c r="K614" s="298"/>
      <c r="L614" s="298"/>
      <c r="M614" s="298"/>
      <c r="N614" s="298"/>
      <c r="O614" s="298"/>
      <c r="P614" s="298"/>
      <c r="Q614" s="299"/>
      <c r="R614" s="227"/>
      <c r="S614" s="228" t="e">
        <f>IF(C614="",NA(),MATCH($B614&amp;$C614,'Smelter Reference List'!$J:$J,0))</f>
        <v>#N/A</v>
      </c>
      <c r="T614" s="229"/>
      <c r="U614" s="229">
        <f t="shared" ca="1" si="18"/>
        <v>0</v>
      </c>
      <c r="V614" s="229"/>
      <c r="W614" s="229"/>
      <c r="Y614" s="223" t="str">
        <f t="shared" si="19"/>
        <v/>
      </c>
    </row>
    <row r="615" spans="1:25" s="223" customFormat="1" ht="20.25">
      <c r="A615" s="293"/>
      <c r="B615" s="294" t="str">
        <f>IF(LEN(A615)=0,"",INDEX('Smelter Reference List'!$A:$A,MATCH($A615,'Smelter Reference List'!$E:$E,0)))</f>
        <v/>
      </c>
      <c r="C615" s="301" t="str">
        <f>IF(LEN(A615)=0,"",INDEX('Smelter Reference List'!$C:$C,MATCH($A615,'Smelter Reference List'!$E:$E,0)))</f>
        <v/>
      </c>
      <c r="D615" s="294" t="str">
        <f ca="1">IF(ISERROR($S615),"",OFFSET('Smelter Reference List'!$C$4,$S615-4,0)&amp;"")</f>
        <v/>
      </c>
      <c r="E615" s="294" t="str">
        <f ca="1">IF(ISERROR($S615),"",OFFSET('Smelter Reference List'!$D$4,$S615-4,0)&amp;"")</f>
        <v/>
      </c>
      <c r="F615" s="294" t="str">
        <f ca="1">IF(ISERROR($S615),"",OFFSET('Smelter Reference List'!$E$4,$S615-4,0))</f>
        <v/>
      </c>
      <c r="G615" s="294" t="str">
        <f ca="1">IF(C615=$U$4,"Enter smelter details", IF(ISERROR($S615),"",OFFSET('Smelter Reference List'!$F$4,$S615-4,0)))</f>
        <v/>
      </c>
      <c r="H615" s="295" t="str">
        <f ca="1">IF(ISERROR($S615),"",OFFSET('Smelter Reference List'!$G$4,$S615-4,0))</f>
        <v/>
      </c>
      <c r="I615" s="296" t="str">
        <f ca="1">IF(ISERROR($S615),"",OFFSET('Smelter Reference List'!$H$4,$S615-4,0))</f>
        <v/>
      </c>
      <c r="J615" s="296" t="str">
        <f ca="1">IF(ISERROR($S615),"",OFFSET('Smelter Reference List'!$I$4,$S615-4,0))</f>
        <v/>
      </c>
      <c r="K615" s="298"/>
      <c r="L615" s="298"/>
      <c r="M615" s="298"/>
      <c r="N615" s="298"/>
      <c r="O615" s="298"/>
      <c r="P615" s="298"/>
      <c r="Q615" s="299"/>
      <c r="R615" s="227"/>
      <c r="S615" s="228" t="e">
        <f>IF(C615="",NA(),MATCH($B615&amp;$C615,'Smelter Reference List'!$J:$J,0))</f>
        <v>#N/A</v>
      </c>
      <c r="T615" s="229"/>
      <c r="U615" s="229">
        <f t="shared" ca="1" si="18"/>
        <v>0</v>
      </c>
      <c r="V615" s="229"/>
      <c r="W615" s="229"/>
      <c r="Y615" s="223" t="str">
        <f t="shared" si="19"/>
        <v/>
      </c>
    </row>
    <row r="616" spans="1:25" s="223" customFormat="1" ht="20.25">
      <c r="A616" s="293"/>
      <c r="B616" s="294" t="str">
        <f>IF(LEN(A616)=0,"",INDEX('Smelter Reference List'!$A:$A,MATCH($A616,'Smelter Reference List'!$E:$E,0)))</f>
        <v/>
      </c>
      <c r="C616" s="301" t="str">
        <f>IF(LEN(A616)=0,"",INDEX('Smelter Reference List'!$C:$C,MATCH($A616,'Smelter Reference List'!$E:$E,0)))</f>
        <v/>
      </c>
      <c r="D616" s="294" t="str">
        <f ca="1">IF(ISERROR($S616),"",OFFSET('Smelter Reference List'!$C$4,$S616-4,0)&amp;"")</f>
        <v/>
      </c>
      <c r="E616" s="294" t="str">
        <f ca="1">IF(ISERROR($S616),"",OFFSET('Smelter Reference List'!$D$4,$S616-4,0)&amp;"")</f>
        <v/>
      </c>
      <c r="F616" s="294" t="str">
        <f ca="1">IF(ISERROR($S616),"",OFFSET('Smelter Reference List'!$E$4,$S616-4,0))</f>
        <v/>
      </c>
      <c r="G616" s="294" t="str">
        <f ca="1">IF(C616=$U$4,"Enter smelter details", IF(ISERROR($S616),"",OFFSET('Smelter Reference List'!$F$4,$S616-4,0)))</f>
        <v/>
      </c>
      <c r="H616" s="295" t="str">
        <f ca="1">IF(ISERROR($S616),"",OFFSET('Smelter Reference List'!$G$4,$S616-4,0))</f>
        <v/>
      </c>
      <c r="I616" s="296" t="str">
        <f ca="1">IF(ISERROR($S616),"",OFFSET('Smelter Reference List'!$H$4,$S616-4,0))</f>
        <v/>
      </c>
      <c r="J616" s="296" t="str">
        <f ca="1">IF(ISERROR($S616),"",OFFSET('Smelter Reference List'!$I$4,$S616-4,0))</f>
        <v/>
      </c>
      <c r="K616" s="298"/>
      <c r="L616" s="298"/>
      <c r="M616" s="298"/>
      <c r="N616" s="298"/>
      <c r="O616" s="298"/>
      <c r="P616" s="298"/>
      <c r="Q616" s="299"/>
      <c r="R616" s="227"/>
      <c r="S616" s="228" t="e">
        <f>IF(C616="",NA(),MATCH($B616&amp;$C616,'Smelter Reference List'!$J:$J,0))</f>
        <v>#N/A</v>
      </c>
      <c r="T616" s="229"/>
      <c r="U616" s="229">
        <f t="shared" ca="1" si="18"/>
        <v>0</v>
      </c>
      <c r="V616" s="229"/>
      <c r="W616" s="229"/>
      <c r="Y616" s="223" t="str">
        <f t="shared" si="19"/>
        <v/>
      </c>
    </row>
    <row r="617" spans="1:25" s="223" customFormat="1" ht="20.25">
      <c r="A617" s="293"/>
      <c r="B617" s="294" t="str">
        <f>IF(LEN(A617)=0,"",INDEX('Smelter Reference List'!$A:$A,MATCH($A617,'Smelter Reference List'!$E:$E,0)))</f>
        <v/>
      </c>
      <c r="C617" s="301" t="str">
        <f>IF(LEN(A617)=0,"",INDEX('Smelter Reference List'!$C:$C,MATCH($A617,'Smelter Reference List'!$E:$E,0)))</f>
        <v/>
      </c>
      <c r="D617" s="294" t="str">
        <f ca="1">IF(ISERROR($S617),"",OFFSET('Smelter Reference List'!$C$4,$S617-4,0)&amp;"")</f>
        <v/>
      </c>
      <c r="E617" s="294" t="str">
        <f ca="1">IF(ISERROR($S617),"",OFFSET('Smelter Reference List'!$D$4,$S617-4,0)&amp;"")</f>
        <v/>
      </c>
      <c r="F617" s="294" t="str">
        <f ca="1">IF(ISERROR($S617),"",OFFSET('Smelter Reference List'!$E$4,$S617-4,0))</f>
        <v/>
      </c>
      <c r="G617" s="294" t="str">
        <f ca="1">IF(C617=$U$4,"Enter smelter details", IF(ISERROR($S617),"",OFFSET('Smelter Reference List'!$F$4,$S617-4,0)))</f>
        <v/>
      </c>
      <c r="H617" s="295" t="str">
        <f ca="1">IF(ISERROR($S617),"",OFFSET('Smelter Reference List'!$G$4,$S617-4,0))</f>
        <v/>
      </c>
      <c r="I617" s="296" t="str">
        <f ca="1">IF(ISERROR($S617),"",OFFSET('Smelter Reference List'!$H$4,$S617-4,0))</f>
        <v/>
      </c>
      <c r="J617" s="296" t="str">
        <f ca="1">IF(ISERROR($S617),"",OFFSET('Smelter Reference List'!$I$4,$S617-4,0))</f>
        <v/>
      </c>
      <c r="K617" s="298"/>
      <c r="L617" s="298"/>
      <c r="M617" s="298"/>
      <c r="N617" s="298"/>
      <c r="O617" s="298"/>
      <c r="P617" s="298"/>
      <c r="Q617" s="299"/>
      <c r="R617" s="227"/>
      <c r="S617" s="228" t="e">
        <f>IF(C617="",NA(),MATCH($B617&amp;$C617,'Smelter Reference List'!$J:$J,0))</f>
        <v>#N/A</v>
      </c>
      <c r="T617" s="229"/>
      <c r="U617" s="229">
        <f t="shared" ca="1" si="18"/>
        <v>0</v>
      </c>
      <c r="V617" s="229"/>
      <c r="W617" s="229"/>
      <c r="Y617" s="223" t="str">
        <f t="shared" si="19"/>
        <v/>
      </c>
    </row>
    <row r="618" spans="1:25" s="223" customFormat="1" ht="20.25">
      <c r="A618" s="293"/>
      <c r="B618" s="294" t="str">
        <f>IF(LEN(A618)=0,"",INDEX('Smelter Reference List'!$A:$A,MATCH($A618,'Smelter Reference List'!$E:$E,0)))</f>
        <v/>
      </c>
      <c r="C618" s="301" t="str">
        <f>IF(LEN(A618)=0,"",INDEX('Smelter Reference List'!$C:$C,MATCH($A618,'Smelter Reference List'!$E:$E,0)))</f>
        <v/>
      </c>
      <c r="D618" s="294" t="str">
        <f ca="1">IF(ISERROR($S618),"",OFFSET('Smelter Reference List'!$C$4,$S618-4,0)&amp;"")</f>
        <v/>
      </c>
      <c r="E618" s="294" t="str">
        <f ca="1">IF(ISERROR($S618),"",OFFSET('Smelter Reference List'!$D$4,$S618-4,0)&amp;"")</f>
        <v/>
      </c>
      <c r="F618" s="294" t="str">
        <f ca="1">IF(ISERROR($S618),"",OFFSET('Smelter Reference List'!$E$4,$S618-4,0))</f>
        <v/>
      </c>
      <c r="G618" s="294" t="str">
        <f ca="1">IF(C618=$U$4,"Enter smelter details", IF(ISERROR($S618),"",OFFSET('Smelter Reference List'!$F$4,$S618-4,0)))</f>
        <v/>
      </c>
      <c r="H618" s="295" t="str">
        <f ca="1">IF(ISERROR($S618),"",OFFSET('Smelter Reference List'!$G$4,$S618-4,0))</f>
        <v/>
      </c>
      <c r="I618" s="296" t="str">
        <f ca="1">IF(ISERROR($S618),"",OFFSET('Smelter Reference List'!$H$4,$S618-4,0))</f>
        <v/>
      </c>
      <c r="J618" s="296" t="str">
        <f ca="1">IF(ISERROR($S618),"",OFFSET('Smelter Reference List'!$I$4,$S618-4,0))</f>
        <v/>
      </c>
      <c r="K618" s="298"/>
      <c r="L618" s="298"/>
      <c r="M618" s="298"/>
      <c r="N618" s="298"/>
      <c r="O618" s="298"/>
      <c r="P618" s="298"/>
      <c r="Q618" s="299"/>
      <c r="R618" s="227"/>
      <c r="S618" s="228" t="e">
        <f>IF(C618="",NA(),MATCH($B618&amp;$C618,'Smelter Reference List'!$J:$J,0))</f>
        <v>#N/A</v>
      </c>
      <c r="T618" s="229"/>
      <c r="U618" s="229">
        <f t="shared" ca="1" si="18"/>
        <v>0</v>
      </c>
      <c r="V618" s="229"/>
      <c r="W618" s="229"/>
      <c r="Y618" s="223" t="str">
        <f t="shared" si="19"/>
        <v/>
      </c>
    </row>
    <row r="619" spans="1:25" s="223" customFormat="1" ht="20.25">
      <c r="A619" s="293"/>
      <c r="B619" s="294" t="str">
        <f>IF(LEN(A619)=0,"",INDEX('Smelter Reference List'!$A:$A,MATCH($A619,'Smelter Reference List'!$E:$E,0)))</f>
        <v/>
      </c>
      <c r="C619" s="301" t="str">
        <f>IF(LEN(A619)=0,"",INDEX('Smelter Reference List'!$C:$C,MATCH($A619,'Smelter Reference List'!$E:$E,0)))</f>
        <v/>
      </c>
      <c r="D619" s="294" t="str">
        <f ca="1">IF(ISERROR($S619),"",OFFSET('Smelter Reference List'!$C$4,$S619-4,0)&amp;"")</f>
        <v/>
      </c>
      <c r="E619" s="294" t="str">
        <f ca="1">IF(ISERROR($S619),"",OFFSET('Smelter Reference List'!$D$4,$S619-4,0)&amp;"")</f>
        <v/>
      </c>
      <c r="F619" s="294" t="str">
        <f ca="1">IF(ISERROR($S619),"",OFFSET('Smelter Reference List'!$E$4,$S619-4,0))</f>
        <v/>
      </c>
      <c r="G619" s="294" t="str">
        <f ca="1">IF(C619=$U$4,"Enter smelter details", IF(ISERROR($S619),"",OFFSET('Smelter Reference List'!$F$4,$S619-4,0)))</f>
        <v/>
      </c>
      <c r="H619" s="295" t="str">
        <f ca="1">IF(ISERROR($S619),"",OFFSET('Smelter Reference List'!$G$4,$S619-4,0))</f>
        <v/>
      </c>
      <c r="I619" s="296" t="str">
        <f ca="1">IF(ISERROR($S619),"",OFFSET('Smelter Reference List'!$H$4,$S619-4,0))</f>
        <v/>
      </c>
      <c r="J619" s="296" t="str">
        <f ca="1">IF(ISERROR($S619),"",OFFSET('Smelter Reference List'!$I$4,$S619-4,0))</f>
        <v/>
      </c>
      <c r="K619" s="298"/>
      <c r="L619" s="298"/>
      <c r="M619" s="298"/>
      <c r="N619" s="298"/>
      <c r="O619" s="298"/>
      <c r="P619" s="298"/>
      <c r="Q619" s="299"/>
      <c r="R619" s="227"/>
      <c r="S619" s="228" t="e">
        <f>IF(C619="",NA(),MATCH($B619&amp;$C619,'Smelter Reference List'!$J:$J,0))</f>
        <v>#N/A</v>
      </c>
      <c r="T619" s="229"/>
      <c r="U619" s="229">
        <f t="shared" ca="1" si="18"/>
        <v>0</v>
      </c>
      <c r="V619" s="229"/>
      <c r="W619" s="229"/>
      <c r="Y619" s="223" t="str">
        <f t="shared" si="19"/>
        <v/>
      </c>
    </row>
    <row r="620" spans="1:25" s="223" customFormat="1" ht="20.25">
      <c r="A620" s="293"/>
      <c r="B620" s="294" t="str">
        <f>IF(LEN(A620)=0,"",INDEX('Smelter Reference List'!$A:$A,MATCH($A620,'Smelter Reference List'!$E:$E,0)))</f>
        <v/>
      </c>
      <c r="C620" s="301" t="str">
        <f>IF(LEN(A620)=0,"",INDEX('Smelter Reference List'!$C:$C,MATCH($A620,'Smelter Reference List'!$E:$E,0)))</f>
        <v/>
      </c>
      <c r="D620" s="294" t="str">
        <f ca="1">IF(ISERROR($S620),"",OFFSET('Smelter Reference List'!$C$4,$S620-4,0)&amp;"")</f>
        <v/>
      </c>
      <c r="E620" s="294" t="str">
        <f ca="1">IF(ISERROR($S620),"",OFFSET('Smelter Reference List'!$D$4,$S620-4,0)&amp;"")</f>
        <v/>
      </c>
      <c r="F620" s="294" t="str">
        <f ca="1">IF(ISERROR($S620),"",OFFSET('Smelter Reference List'!$E$4,$S620-4,0))</f>
        <v/>
      </c>
      <c r="G620" s="294" t="str">
        <f ca="1">IF(C620=$U$4,"Enter smelter details", IF(ISERROR($S620),"",OFFSET('Smelter Reference List'!$F$4,$S620-4,0)))</f>
        <v/>
      </c>
      <c r="H620" s="295" t="str">
        <f ca="1">IF(ISERROR($S620),"",OFFSET('Smelter Reference List'!$G$4,$S620-4,0))</f>
        <v/>
      </c>
      <c r="I620" s="296" t="str">
        <f ca="1">IF(ISERROR($S620),"",OFFSET('Smelter Reference List'!$H$4,$S620-4,0))</f>
        <v/>
      </c>
      <c r="J620" s="296" t="str">
        <f ca="1">IF(ISERROR($S620),"",OFFSET('Smelter Reference List'!$I$4,$S620-4,0))</f>
        <v/>
      </c>
      <c r="K620" s="298"/>
      <c r="L620" s="298"/>
      <c r="M620" s="298"/>
      <c r="N620" s="298"/>
      <c r="O620" s="298"/>
      <c r="P620" s="298"/>
      <c r="Q620" s="299"/>
      <c r="R620" s="227"/>
      <c r="S620" s="228" t="e">
        <f>IF(C620="",NA(),MATCH($B620&amp;$C620,'Smelter Reference List'!$J:$J,0))</f>
        <v>#N/A</v>
      </c>
      <c r="T620" s="229"/>
      <c r="U620" s="229">
        <f t="shared" ca="1" si="18"/>
        <v>0</v>
      </c>
      <c r="V620" s="229"/>
      <c r="W620" s="229"/>
      <c r="Y620" s="223" t="str">
        <f t="shared" si="19"/>
        <v/>
      </c>
    </row>
    <row r="621" spans="1:25" s="223" customFormat="1" ht="20.25">
      <c r="A621" s="293"/>
      <c r="B621" s="294" t="str">
        <f>IF(LEN(A621)=0,"",INDEX('Smelter Reference List'!$A:$A,MATCH($A621,'Smelter Reference List'!$E:$E,0)))</f>
        <v/>
      </c>
      <c r="C621" s="301" t="str">
        <f>IF(LEN(A621)=0,"",INDEX('Smelter Reference List'!$C:$C,MATCH($A621,'Smelter Reference List'!$E:$E,0)))</f>
        <v/>
      </c>
      <c r="D621" s="294" t="str">
        <f ca="1">IF(ISERROR($S621),"",OFFSET('Smelter Reference List'!$C$4,$S621-4,0)&amp;"")</f>
        <v/>
      </c>
      <c r="E621" s="294" t="str">
        <f ca="1">IF(ISERROR($S621),"",OFFSET('Smelter Reference List'!$D$4,$S621-4,0)&amp;"")</f>
        <v/>
      </c>
      <c r="F621" s="294" t="str">
        <f ca="1">IF(ISERROR($S621),"",OFFSET('Smelter Reference List'!$E$4,$S621-4,0))</f>
        <v/>
      </c>
      <c r="G621" s="294" t="str">
        <f ca="1">IF(C621=$U$4,"Enter smelter details", IF(ISERROR($S621),"",OFFSET('Smelter Reference List'!$F$4,$S621-4,0)))</f>
        <v/>
      </c>
      <c r="H621" s="295" t="str">
        <f ca="1">IF(ISERROR($S621),"",OFFSET('Smelter Reference List'!$G$4,$S621-4,0))</f>
        <v/>
      </c>
      <c r="I621" s="296" t="str">
        <f ca="1">IF(ISERROR($S621),"",OFFSET('Smelter Reference List'!$H$4,$S621-4,0))</f>
        <v/>
      </c>
      <c r="J621" s="296" t="str">
        <f ca="1">IF(ISERROR($S621),"",OFFSET('Smelter Reference List'!$I$4,$S621-4,0))</f>
        <v/>
      </c>
      <c r="K621" s="298"/>
      <c r="L621" s="298"/>
      <c r="M621" s="298"/>
      <c r="N621" s="298"/>
      <c r="O621" s="298"/>
      <c r="P621" s="298"/>
      <c r="Q621" s="299"/>
      <c r="R621" s="227"/>
      <c r="S621" s="228" t="e">
        <f>IF(C621="",NA(),MATCH($B621&amp;$C621,'Smelter Reference List'!$J:$J,0))</f>
        <v>#N/A</v>
      </c>
      <c r="T621" s="229"/>
      <c r="U621" s="229">
        <f t="shared" ca="1" si="18"/>
        <v>0</v>
      </c>
      <c r="V621" s="229"/>
      <c r="W621" s="229"/>
      <c r="Y621" s="223" t="str">
        <f t="shared" si="19"/>
        <v/>
      </c>
    </row>
    <row r="622" spans="1:25" s="223" customFormat="1" ht="20.25">
      <c r="A622" s="293"/>
      <c r="B622" s="294" t="str">
        <f>IF(LEN(A622)=0,"",INDEX('Smelter Reference List'!$A:$A,MATCH($A622,'Smelter Reference List'!$E:$E,0)))</f>
        <v/>
      </c>
      <c r="C622" s="301" t="str">
        <f>IF(LEN(A622)=0,"",INDEX('Smelter Reference List'!$C:$C,MATCH($A622,'Smelter Reference List'!$E:$E,0)))</f>
        <v/>
      </c>
      <c r="D622" s="294" t="str">
        <f ca="1">IF(ISERROR($S622),"",OFFSET('Smelter Reference List'!$C$4,$S622-4,0)&amp;"")</f>
        <v/>
      </c>
      <c r="E622" s="294" t="str">
        <f ca="1">IF(ISERROR($S622),"",OFFSET('Smelter Reference List'!$D$4,$S622-4,0)&amp;"")</f>
        <v/>
      </c>
      <c r="F622" s="294" t="str">
        <f ca="1">IF(ISERROR($S622),"",OFFSET('Smelter Reference List'!$E$4,$S622-4,0))</f>
        <v/>
      </c>
      <c r="G622" s="294" t="str">
        <f ca="1">IF(C622=$U$4,"Enter smelter details", IF(ISERROR($S622),"",OFFSET('Smelter Reference List'!$F$4,$S622-4,0)))</f>
        <v/>
      </c>
      <c r="H622" s="295" t="str">
        <f ca="1">IF(ISERROR($S622),"",OFFSET('Smelter Reference List'!$G$4,$S622-4,0))</f>
        <v/>
      </c>
      <c r="I622" s="296" t="str">
        <f ca="1">IF(ISERROR($S622),"",OFFSET('Smelter Reference List'!$H$4,$S622-4,0))</f>
        <v/>
      </c>
      <c r="J622" s="296" t="str">
        <f ca="1">IF(ISERROR($S622),"",OFFSET('Smelter Reference List'!$I$4,$S622-4,0))</f>
        <v/>
      </c>
      <c r="K622" s="298"/>
      <c r="L622" s="298"/>
      <c r="M622" s="298"/>
      <c r="N622" s="298"/>
      <c r="O622" s="298"/>
      <c r="P622" s="298"/>
      <c r="Q622" s="299"/>
      <c r="R622" s="227"/>
      <c r="S622" s="228" t="e">
        <f>IF(C622="",NA(),MATCH($B622&amp;$C622,'Smelter Reference List'!$J:$J,0))</f>
        <v>#N/A</v>
      </c>
      <c r="T622" s="229"/>
      <c r="U622" s="229">
        <f t="shared" ca="1" si="18"/>
        <v>0</v>
      </c>
      <c r="V622" s="229"/>
      <c r="W622" s="229"/>
      <c r="Y622" s="223" t="str">
        <f t="shared" si="19"/>
        <v/>
      </c>
    </row>
    <row r="623" spans="1:25" s="223" customFormat="1" ht="20.25">
      <c r="A623" s="293"/>
      <c r="B623" s="294" t="str">
        <f>IF(LEN(A623)=0,"",INDEX('Smelter Reference List'!$A:$A,MATCH($A623,'Smelter Reference List'!$E:$E,0)))</f>
        <v/>
      </c>
      <c r="C623" s="301" t="str">
        <f>IF(LEN(A623)=0,"",INDEX('Smelter Reference List'!$C:$C,MATCH($A623,'Smelter Reference List'!$E:$E,0)))</f>
        <v/>
      </c>
      <c r="D623" s="294" t="str">
        <f ca="1">IF(ISERROR($S623),"",OFFSET('Smelter Reference List'!$C$4,$S623-4,0)&amp;"")</f>
        <v/>
      </c>
      <c r="E623" s="294" t="str">
        <f ca="1">IF(ISERROR($S623),"",OFFSET('Smelter Reference List'!$D$4,$S623-4,0)&amp;"")</f>
        <v/>
      </c>
      <c r="F623" s="294" t="str">
        <f ca="1">IF(ISERROR($S623),"",OFFSET('Smelter Reference List'!$E$4,$S623-4,0))</f>
        <v/>
      </c>
      <c r="G623" s="294" t="str">
        <f ca="1">IF(C623=$U$4,"Enter smelter details", IF(ISERROR($S623),"",OFFSET('Smelter Reference List'!$F$4,$S623-4,0)))</f>
        <v/>
      </c>
      <c r="H623" s="295" t="str">
        <f ca="1">IF(ISERROR($S623),"",OFFSET('Smelter Reference List'!$G$4,$S623-4,0))</f>
        <v/>
      </c>
      <c r="I623" s="296" t="str">
        <f ca="1">IF(ISERROR($S623),"",OFFSET('Smelter Reference List'!$H$4,$S623-4,0))</f>
        <v/>
      </c>
      <c r="J623" s="296" t="str">
        <f ca="1">IF(ISERROR($S623),"",OFFSET('Smelter Reference List'!$I$4,$S623-4,0))</f>
        <v/>
      </c>
      <c r="K623" s="298"/>
      <c r="L623" s="298"/>
      <c r="M623" s="298"/>
      <c r="N623" s="298"/>
      <c r="O623" s="298"/>
      <c r="P623" s="298"/>
      <c r="Q623" s="299"/>
      <c r="R623" s="227"/>
      <c r="S623" s="228" t="e">
        <f>IF(C623="",NA(),MATCH($B623&amp;$C623,'Smelter Reference List'!$J:$J,0))</f>
        <v>#N/A</v>
      </c>
      <c r="T623" s="229"/>
      <c r="U623" s="229">
        <f t="shared" ca="1" si="18"/>
        <v>0</v>
      </c>
      <c r="V623" s="229"/>
      <c r="W623" s="229"/>
      <c r="Y623" s="223" t="str">
        <f t="shared" si="19"/>
        <v/>
      </c>
    </row>
    <row r="624" spans="1:25" s="223" customFormat="1" ht="20.25">
      <c r="A624" s="293"/>
      <c r="B624" s="294" t="str">
        <f>IF(LEN(A624)=0,"",INDEX('Smelter Reference List'!$A:$A,MATCH($A624,'Smelter Reference List'!$E:$E,0)))</f>
        <v/>
      </c>
      <c r="C624" s="301" t="str">
        <f>IF(LEN(A624)=0,"",INDEX('Smelter Reference List'!$C:$C,MATCH($A624,'Smelter Reference List'!$E:$E,0)))</f>
        <v/>
      </c>
      <c r="D624" s="294" t="str">
        <f ca="1">IF(ISERROR($S624),"",OFFSET('Smelter Reference List'!$C$4,$S624-4,0)&amp;"")</f>
        <v/>
      </c>
      <c r="E624" s="294" t="str">
        <f ca="1">IF(ISERROR($S624),"",OFFSET('Smelter Reference List'!$D$4,$S624-4,0)&amp;"")</f>
        <v/>
      </c>
      <c r="F624" s="294" t="str">
        <f ca="1">IF(ISERROR($S624),"",OFFSET('Smelter Reference List'!$E$4,$S624-4,0))</f>
        <v/>
      </c>
      <c r="G624" s="294" t="str">
        <f ca="1">IF(C624=$U$4,"Enter smelter details", IF(ISERROR($S624),"",OFFSET('Smelter Reference List'!$F$4,$S624-4,0)))</f>
        <v/>
      </c>
      <c r="H624" s="295" t="str">
        <f ca="1">IF(ISERROR($S624),"",OFFSET('Smelter Reference List'!$G$4,$S624-4,0))</f>
        <v/>
      </c>
      <c r="I624" s="296" t="str">
        <f ca="1">IF(ISERROR($S624),"",OFFSET('Smelter Reference List'!$H$4,$S624-4,0))</f>
        <v/>
      </c>
      <c r="J624" s="296" t="str">
        <f ca="1">IF(ISERROR($S624),"",OFFSET('Smelter Reference List'!$I$4,$S624-4,0))</f>
        <v/>
      </c>
      <c r="K624" s="298"/>
      <c r="L624" s="298"/>
      <c r="M624" s="298"/>
      <c r="N624" s="298"/>
      <c r="O624" s="298"/>
      <c r="P624" s="298"/>
      <c r="Q624" s="299"/>
      <c r="R624" s="227"/>
      <c r="S624" s="228" t="e">
        <f>IF(C624="",NA(),MATCH($B624&amp;$C624,'Smelter Reference List'!$J:$J,0))</f>
        <v>#N/A</v>
      </c>
      <c r="T624" s="229"/>
      <c r="U624" s="229">
        <f t="shared" ca="1" si="18"/>
        <v>0</v>
      </c>
      <c r="V624" s="229"/>
      <c r="W624" s="229"/>
      <c r="Y624" s="223" t="str">
        <f t="shared" si="19"/>
        <v/>
      </c>
    </row>
    <row r="625" spans="1:25" s="223" customFormat="1" ht="20.25">
      <c r="A625" s="293"/>
      <c r="B625" s="294" t="str">
        <f>IF(LEN(A625)=0,"",INDEX('Smelter Reference List'!$A:$A,MATCH($A625,'Smelter Reference List'!$E:$E,0)))</f>
        <v/>
      </c>
      <c r="C625" s="301" t="str">
        <f>IF(LEN(A625)=0,"",INDEX('Smelter Reference List'!$C:$C,MATCH($A625,'Smelter Reference List'!$E:$E,0)))</f>
        <v/>
      </c>
      <c r="D625" s="294" t="str">
        <f ca="1">IF(ISERROR($S625),"",OFFSET('Smelter Reference List'!$C$4,$S625-4,0)&amp;"")</f>
        <v/>
      </c>
      <c r="E625" s="294" t="str">
        <f ca="1">IF(ISERROR($S625),"",OFFSET('Smelter Reference List'!$D$4,$S625-4,0)&amp;"")</f>
        <v/>
      </c>
      <c r="F625" s="294" t="str">
        <f ca="1">IF(ISERROR($S625),"",OFFSET('Smelter Reference List'!$E$4,$S625-4,0))</f>
        <v/>
      </c>
      <c r="G625" s="294" t="str">
        <f ca="1">IF(C625=$U$4,"Enter smelter details", IF(ISERROR($S625),"",OFFSET('Smelter Reference List'!$F$4,$S625-4,0)))</f>
        <v/>
      </c>
      <c r="H625" s="295" t="str">
        <f ca="1">IF(ISERROR($S625),"",OFFSET('Smelter Reference List'!$G$4,$S625-4,0))</f>
        <v/>
      </c>
      <c r="I625" s="296" t="str">
        <f ca="1">IF(ISERROR($S625),"",OFFSET('Smelter Reference List'!$H$4,$S625-4,0))</f>
        <v/>
      </c>
      <c r="J625" s="296" t="str">
        <f ca="1">IF(ISERROR($S625),"",OFFSET('Smelter Reference List'!$I$4,$S625-4,0))</f>
        <v/>
      </c>
      <c r="K625" s="298"/>
      <c r="L625" s="298"/>
      <c r="M625" s="298"/>
      <c r="N625" s="298"/>
      <c r="O625" s="298"/>
      <c r="P625" s="298"/>
      <c r="Q625" s="299"/>
      <c r="R625" s="227"/>
      <c r="S625" s="228" t="e">
        <f>IF(C625="",NA(),MATCH($B625&amp;$C625,'Smelter Reference List'!$J:$J,0))</f>
        <v>#N/A</v>
      </c>
      <c r="T625" s="229"/>
      <c r="U625" s="229">
        <f t="shared" ca="1" si="18"/>
        <v>0</v>
      </c>
      <c r="V625" s="229"/>
      <c r="W625" s="229"/>
      <c r="Y625" s="223" t="str">
        <f t="shared" si="19"/>
        <v/>
      </c>
    </row>
    <row r="626" spans="1:25" s="223" customFormat="1" ht="20.25">
      <c r="A626" s="293"/>
      <c r="B626" s="294" t="str">
        <f>IF(LEN(A626)=0,"",INDEX('Smelter Reference List'!$A:$A,MATCH($A626,'Smelter Reference List'!$E:$E,0)))</f>
        <v/>
      </c>
      <c r="C626" s="301" t="str">
        <f>IF(LEN(A626)=0,"",INDEX('Smelter Reference List'!$C:$C,MATCH($A626,'Smelter Reference List'!$E:$E,0)))</f>
        <v/>
      </c>
      <c r="D626" s="294" t="str">
        <f ca="1">IF(ISERROR($S626),"",OFFSET('Smelter Reference List'!$C$4,$S626-4,0)&amp;"")</f>
        <v/>
      </c>
      <c r="E626" s="294" t="str">
        <f ca="1">IF(ISERROR($S626),"",OFFSET('Smelter Reference List'!$D$4,$S626-4,0)&amp;"")</f>
        <v/>
      </c>
      <c r="F626" s="294" t="str">
        <f ca="1">IF(ISERROR($S626),"",OFFSET('Smelter Reference List'!$E$4,$S626-4,0))</f>
        <v/>
      </c>
      <c r="G626" s="294" t="str">
        <f ca="1">IF(C626=$U$4,"Enter smelter details", IF(ISERROR($S626),"",OFFSET('Smelter Reference List'!$F$4,$S626-4,0)))</f>
        <v/>
      </c>
      <c r="H626" s="295" t="str">
        <f ca="1">IF(ISERROR($S626),"",OFFSET('Smelter Reference List'!$G$4,$S626-4,0))</f>
        <v/>
      </c>
      <c r="I626" s="296" t="str">
        <f ca="1">IF(ISERROR($S626),"",OFFSET('Smelter Reference List'!$H$4,$S626-4,0))</f>
        <v/>
      </c>
      <c r="J626" s="296" t="str">
        <f ca="1">IF(ISERROR($S626),"",OFFSET('Smelter Reference List'!$I$4,$S626-4,0))</f>
        <v/>
      </c>
      <c r="K626" s="298"/>
      <c r="L626" s="298"/>
      <c r="M626" s="298"/>
      <c r="N626" s="298"/>
      <c r="O626" s="298"/>
      <c r="P626" s="298"/>
      <c r="Q626" s="299"/>
      <c r="R626" s="227"/>
      <c r="S626" s="228" t="e">
        <f>IF(C626="",NA(),MATCH($B626&amp;$C626,'Smelter Reference List'!$J:$J,0))</f>
        <v>#N/A</v>
      </c>
      <c r="T626" s="229"/>
      <c r="U626" s="229">
        <f t="shared" ca="1" si="18"/>
        <v>0</v>
      </c>
      <c r="V626" s="229"/>
      <c r="W626" s="229"/>
      <c r="Y626" s="223" t="str">
        <f t="shared" si="19"/>
        <v/>
      </c>
    </row>
    <row r="627" spans="1:25" s="223" customFormat="1" ht="20.25">
      <c r="A627" s="293"/>
      <c r="B627" s="294" t="str">
        <f>IF(LEN(A627)=0,"",INDEX('Smelter Reference List'!$A:$A,MATCH($A627,'Smelter Reference List'!$E:$E,0)))</f>
        <v/>
      </c>
      <c r="C627" s="301" t="str">
        <f>IF(LEN(A627)=0,"",INDEX('Smelter Reference List'!$C:$C,MATCH($A627,'Smelter Reference List'!$E:$E,0)))</f>
        <v/>
      </c>
      <c r="D627" s="294" t="str">
        <f ca="1">IF(ISERROR($S627),"",OFFSET('Smelter Reference List'!$C$4,$S627-4,0)&amp;"")</f>
        <v/>
      </c>
      <c r="E627" s="294" t="str">
        <f ca="1">IF(ISERROR($S627),"",OFFSET('Smelter Reference List'!$D$4,$S627-4,0)&amp;"")</f>
        <v/>
      </c>
      <c r="F627" s="294" t="str">
        <f ca="1">IF(ISERROR($S627),"",OFFSET('Smelter Reference List'!$E$4,$S627-4,0))</f>
        <v/>
      </c>
      <c r="G627" s="294" t="str">
        <f ca="1">IF(C627=$U$4,"Enter smelter details", IF(ISERROR($S627),"",OFFSET('Smelter Reference List'!$F$4,$S627-4,0)))</f>
        <v/>
      </c>
      <c r="H627" s="295" t="str">
        <f ca="1">IF(ISERROR($S627),"",OFFSET('Smelter Reference List'!$G$4,$S627-4,0))</f>
        <v/>
      </c>
      <c r="I627" s="296" t="str">
        <f ca="1">IF(ISERROR($S627),"",OFFSET('Smelter Reference List'!$H$4,$S627-4,0))</f>
        <v/>
      </c>
      <c r="J627" s="296" t="str">
        <f ca="1">IF(ISERROR($S627),"",OFFSET('Smelter Reference List'!$I$4,$S627-4,0))</f>
        <v/>
      </c>
      <c r="K627" s="298"/>
      <c r="L627" s="298"/>
      <c r="M627" s="298"/>
      <c r="N627" s="298"/>
      <c r="O627" s="298"/>
      <c r="P627" s="298"/>
      <c r="Q627" s="299"/>
      <c r="R627" s="227"/>
      <c r="S627" s="228" t="e">
        <f>IF(C627="",NA(),MATCH($B627&amp;$C627,'Smelter Reference List'!$J:$J,0))</f>
        <v>#N/A</v>
      </c>
      <c r="T627" s="229"/>
      <c r="U627" s="229">
        <f t="shared" ca="1" si="18"/>
        <v>0</v>
      </c>
      <c r="V627" s="229"/>
      <c r="W627" s="229"/>
      <c r="Y627" s="223" t="str">
        <f t="shared" si="19"/>
        <v/>
      </c>
    </row>
    <row r="628" spans="1:25" s="223" customFormat="1" ht="20.25">
      <c r="A628" s="293"/>
      <c r="B628" s="294" t="str">
        <f>IF(LEN(A628)=0,"",INDEX('Smelter Reference List'!$A:$A,MATCH($A628,'Smelter Reference List'!$E:$E,0)))</f>
        <v/>
      </c>
      <c r="C628" s="301" t="str">
        <f>IF(LEN(A628)=0,"",INDEX('Smelter Reference List'!$C:$C,MATCH($A628,'Smelter Reference List'!$E:$E,0)))</f>
        <v/>
      </c>
      <c r="D628" s="294" t="str">
        <f ca="1">IF(ISERROR($S628),"",OFFSET('Smelter Reference List'!$C$4,$S628-4,0)&amp;"")</f>
        <v/>
      </c>
      <c r="E628" s="294" t="str">
        <f ca="1">IF(ISERROR($S628),"",OFFSET('Smelter Reference List'!$D$4,$S628-4,0)&amp;"")</f>
        <v/>
      </c>
      <c r="F628" s="294" t="str">
        <f ca="1">IF(ISERROR($S628),"",OFFSET('Smelter Reference List'!$E$4,$S628-4,0))</f>
        <v/>
      </c>
      <c r="G628" s="294" t="str">
        <f ca="1">IF(C628=$U$4,"Enter smelter details", IF(ISERROR($S628),"",OFFSET('Smelter Reference List'!$F$4,$S628-4,0)))</f>
        <v/>
      </c>
      <c r="H628" s="295" t="str">
        <f ca="1">IF(ISERROR($S628),"",OFFSET('Smelter Reference List'!$G$4,$S628-4,0))</f>
        <v/>
      </c>
      <c r="I628" s="296" t="str">
        <f ca="1">IF(ISERROR($S628),"",OFFSET('Smelter Reference List'!$H$4,$S628-4,0))</f>
        <v/>
      </c>
      <c r="J628" s="296" t="str">
        <f ca="1">IF(ISERROR($S628),"",OFFSET('Smelter Reference List'!$I$4,$S628-4,0))</f>
        <v/>
      </c>
      <c r="K628" s="298"/>
      <c r="L628" s="298"/>
      <c r="M628" s="298"/>
      <c r="N628" s="298"/>
      <c r="O628" s="298"/>
      <c r="P628" s="298"/>
      <c r="Q628" s="299"/>
      <c r="R628" s="227"/>
      <c r="S628" s="228" t="e">
        <f>IF(C628="",NA(),MATCH($B628&amp;$C628,'Smelter Reference List'!$J:$J,0))</f>
        <v>#N/A</v>
      </c>
      <c r="T628" s="229"/>
      <c r="U628" s="229">
        <f t="shared" ca="1" si="18"/>
        <v>0</v>
      </c>
      <c r="V628" s="229"/>
      <c r="W628" s="229"/>
      <c r="Y628" s="223" t="str">
        <f t="shared" si="19"/>
        <v/>
      </c>
    </row>
    <row r="629" spans="1:25" s="223" customFormat="1" ht="20.25">
      <c r="A629" s="293"/>
      <c r="B629" s="294" t="str">
        <f>IF(LEN(A629)=0,"",INDEX('Smelter Reference List'!$A:$A,MATCH($A629,'Smelter Reference List'!$E:$E,0)))</f>
        <v/>
      </c>
      <c r="C629" s="301" t="str">
        <f>IF(LEN(A629)=0,"",INDEX('Smelter Reference List'!$C:$C,MATCH($A629,'Smelter Reference List'!$E:$E,0)))</f>
        <v/>
      </c>
      <c r="D629" s="294" t="str">
        <f ca="1">IF(ISERROR($S629),"",OFFSET('Smelter Reference List'!$C$4,$S629-4,0)&amp;"")</f>
        <v/>
      </c>
      <c r="E629" s="294" t="str">
        <f ca="1">IF(ISERROR($S629),"",OFFSET('Smelter Reference List'!$D$4,$S629-4,0)&amp;"")</f>
        <v/>
      </c>
      <c r="F629" s="294" t="str">
        <f ca="1">IF(ISERROR($S629),"",OFFSET('Smelter Reference List'!$E$4,$S629-4,0))</f>
        <v/>
      </c>
      <c r="G629" s="294" t="str">
        <f ca="1">IF(C629=$U$4,"Enter smelter details", IF(ISERROR($S629),"",OFFSET('Smelter Reference List'!$F$4,$S629-4,0)))</f>
        <v/>
      </c>
      <c r="H629" s="295" t="str">
        <f ca="1">IF(ISERROR($S629),"",OFFSET('Smelter Reference List'!$G$4,$S629-4,0))</f>
        <v/>
      </c>
      <c r="I629" s="296" t="str">
        <f ca="1">IF(ISERROR($S629),"",OFFSET('Smelter Reference List'!$H$4,$S629-4,0))</f>
        <v/>
      </c>
      <c r="J629" s="296" t="str">
        <f ca="1">IF(ISERROR($S629),"",OFFSET('Smelter Reference List'!$I$4,$S629-4,0))</f>
        <v/>
      </c>
      <c r="K629" s="298"/>
      <c r="L629" s="298"/>
      <c r="M629" s="298"/>
      <c r="N629" s="298"/>
      <c r="O629" s="298"/>
      <c r="P629" s="298"/>
      <c r="Q629" s="299"/>
      <c r="R629" s="227"/>
      <c r="S629" s="228" t="e">
        <f>IF(C629="",NA(),MATCH($B629&amp;$C629,'Smelter Reference List'!$J:$J,0))</f>
        <v>#N/A</v>
      </c>
      <c r="T629" s="229"/>
      <c r="U629" s="229">
        <f t="shared" ca="1" si="18"/>
        <v>0</v>
      </c>
      <c r="V629" s="229"/>
      <c r="W629" s="229"/>
      <c r="Y629" s="223" t="str">
        <f t="shared" si="19"/>
        <v/>
      </c>
    </row>
    <row r="630" spans="1:25" s="223" customFormat="1" ht="20.25">
      <c r="A630" s="293"/>
      <c r="B630" s="294" t="str">
        <f>IF(LEN(A630)=0,"",INDEX('Smelter Reference List'!$A:$A,MATCH($A630,'Smelter Reference List'!$E:$E,0)))</f>
        <v/>
      </c>
      <c r="C630" s="301" t="str">
        <f>IF(LEN(A630)=0,"",INDEX('Smelter Reference List'!$C:$C,MATCH($A630,'Smelter Reference List'!$E:$E,0)))</f>
        <v/>
      </c>
      <c r="D630" s="294" t="str">
        <f ca="1">IF(ISERROR($S630),"",OFFSET('Smelter Reference List'!$C$4,$S630-4,0)&amp;"")</f>
        <v/>
      </c>
      <c r="E630" s="294" t="str">
        <f ca="1">IF(ISERROR($S630),"",OFFSET('Smelter Reference List'!$D$4,$S630-4,0)&amp;"")</f>
        <v/>
      </c>
      <c r="F630" s="294" t="str">
        <f ca="1">IF(ISERROR($S630),"",OFFSET('Smelter Reference List'!$E$4,$S630-4,0))</f>
        <v/>
      </c>
      <c r="G630" s="294" t="str">
        <f ca="1">IF(C630=$U$4,"Enter smelter details", IF(ISERROR($S630),"",OFFSET('Smelter Reference List'!$F$4,$S630-4,0)))</f>
        <v/>
      </c>
      <c r="H630" s="295" t="str">
        <f ca="1">IF(ISERROR($S630),"",OFFSET('Smelter Reference List'!$G$4,$S630-4,0))</f>
        <v/>
      </c>
      <c r="I630" s="296" t="str">
        <f ca="1">IF(ISERROR($S630),"",OFFSET('Smelter Reference List'!$H$4,$S630-4,0))</f>
        <v/>
      </c>
      <c r="J630" s="296" t="str">
        <f ca="1">IF(ISERROR($S630),"",OFFSET('Smelter Reference List'!$I$4,$S630-4,0))</f>
        <v/>
      </c>
      <c r="K630" s="298"/>
      <c r="L630" s="298"/>
      <c r="M630" s="298"/>
      <c r="N630" s="298"/>
      <c r="O630" s="298"/>
      <c r="P630" s="298"/>
      <c r="Q630" s="299"/>
      <c r="R630" s="227"/>
      <c r="S630" s="228" t="e">
        <f>IF(C630="",NA(),MATCH($B630&amp;$C630,'Smelter Reference List'!$J:$J,0))</f>
        <v>#N/A</v>
      </c>
      <c r="T630" s="229"/>
      <c r="U630" s="229">
        <f t="shared" ca="1" si="18"/>
        <v>0</v>
      </c>
      <c r="V630" s="229"/>
      <c r="W630" s="229"/>
      <c r="Y630" s="223" t="str">
        <f t="shared" si="19"/>
        <v/>
      </c>
    </row>
    <row r="631" spans="1:25" s="223" customFormat="1" ht="20.25">
      <c r="A631" s="293"/>
      <c r="B631" s="294" t="str">
        <f>IF(LEN(A631)=0,"",INDEX('Smelter Reference List'!$A:$A,MATCH($A631,'Smelter Reference List'!$E:$E,0)))</f>
        <v/>
      </c>
      <c r="C631" s="301" t="str">
        <f>IF(LEN(A631)=0,"",INDEX('Smelter Reference List'!$C:$C,MATCH($A631,'Smelter Reference List'!$E:$E,0)))</f>
        <v/>
      </c>
      <c r="D631" s="294" t="str">
        <f ca="1">IF(ISERROR($S631),"",OFFSET('Smelter Reference List'!$C$4,$S631-4,0)&amp;"")</f>
        <v/>
      </c>
      <c r="E631" s="294" t="str">
        <f ca="1">IF(ISERROR($S631),"",OFFSET('Smelter Reference List'!$D$4,$S631-4,0)&amp;"")</f>
        <v/>
      </c>
      <c r="F631" s="294" t="str">
        <f ca="1">IF(ISERROR($S631),"",OFFSET('Smelter Reference List'!$E$4,$S631-4,0))</f>
        <v/>
      </c>
      <c r="G631" s="294" t="str">
        <f ca="1">IF(C631=$U$4,"Enter smelter details", IF(ISERROR($S631),"",OFFSET('Smelter Reference List'!$F$4,$S631-4,0)))</f>
        <v/>
      </c>
      <c r="H631" s="295" t="str">
        <f ca="1">IF(ISERROR($S631),"",OFFSET('Smelter Reference List'!$G$4,$S631-4,0))</f>
        <v/>
      </c>
      <c r="I631" s="296" t="str">
        <f ca="1">IF(ISERROR($S631),"",OFFSET('Smelter Reference List'!$H$4,$S631-4,0))</f>
        <v/>
      </c>
      <c r="J631" s="296" t="str">
        <f ca="1">IF(ISERROR($S631),"",OFFSET('Smelter Reference List'!$I$4,$S631-4,0))</f>
        <v/>
      </c>
      <c r="K631" s="298"/>
      <c r="L631" s="298"/>
      <c r="M631" s="298"/>
      <c r="N631" s="298"/>
      <c r="O631" s="298"/>
      <c r="P631" s="298"/>
      <c r="Q631" s="299"/>
      <c r="R631" s="227"/>
      <c r="S631" s="228" t="e">
        <f>IF(C631="",NA(),MATCH($B631&amp;$C631,'Smelter Reference List'!$J:$J,0))</f>
        <v>#N/A</v>
      </c>
      <c r="T631" s="229"/>
      <c r="U631" s="229">
        <f t="shared" ca="1" si="18"/>
        <v>0</v>
      </c>
      <c r="V631" s="229"/>
      <c r="W631" s="229"/>
      <c r="Y631" s="223" t="str">
        <f t="shared" si="19"/>
        <v/>
      </c>
    </row>
    <row r="632" spans="1:25" s="223" customFormat="1" ht="20.25">
      <c r="A632" s="293"/>
      <c r="B632" s="294" t="str">
        <f>IF(LEN(A632)=0,"",INDEX('Smelter Reference List'!$A:$A,MATCH($A632,'Smelter Reference List'!$E:$E,0)))</f>
        <v/>
      </c>
      <c r="C632" s="301" t="str">
        <f>IF(LEN(A632)=0,"",INDEX('Smelter Reference List'!$C:$C,MATCH($A632,'Smelter Reference List'!$E:$E,0)))</f>
        <v/>
      </c>
      <c r="D632" s="294" t="str">
        <f ca="1">IF(ISERROR($S632),"",OFFSET('Smelter Reference List'!$C$4,$S632-4,0)&amp;"")</f>
        <v/>
      </c>
      <c r="E632" s="294" t="str">
        <f ca="1">IF(ISERROR($S632),"",OFFSET('Smelter Reference List'!$D$4,$S632-4,0)&amp;"")</f>
        <v/>
      </c>
      <c r="F632" s="294" t="str">
        <f ca="1">IF(ISERROR($S632),"",OFFSET('Smelter Reference List'!$E$4,$S632-4,0))</f>
        <v/>
      </c>
      <c r="G632" s="294" t="str">
        <f ca="1">IF(C632=$U$4,"Enter smelter details", IF(ISERROR($S632),"",OFFSET('Smelter Reference List'!$F$4,$S632-4,0)))</f>
        <v/>
      </c>
      <c r="H632" s="295" t="str">
        <f ca="1">IF(ISERROR($S632),"",OFFSET('Smelter Reference List'!$G$4,$S632-4,0))</f>
        <v/>
      </c>
      <c r="I632" s="296" t="str">
        <f ca="1">IF(ISERROR($S632),"",OFFSET('Smelter Reference List'!$H$4,$S632-4,0))</f>
        <v/>
      </c>
      <c r="J632" s="296" t="str">
        <f ca="1">IF(ISERROR($S632),"",OFFSET('Smelter Reference List'!$I$4,$S632-4,0))</f>
        <v/>
      </c>
      <c r="K632" s="298"/>
      <c r="L632" s="298"/>
      <c r="M632" s="298"/>
      <c r="N632" s="298"/>
      <c r="O632" s="298"/>
      <c r="P632" s="298"/>
      <c r="Q632" s="299"/>
      <c r="R632" s="227"/>
      <c r="S632" s="228" t="e">
        <f>IF(C632="",NA(),MATCH($B632&amp;$C632,'Smelter Reference List'!$J:$J,0))</f>
        <v>#N/A</v>
      </c>
      <c r="T632" s="229"/>
      <c r="U632" s="229">
        <f t="shared" ca="1" si="18"/>
        <v>0</v>
      </c>
      <c r="V632" s="229"/>
      <c r="W632" s="229"/>
      <c r="Y632" s="223" t="str">
        <f t="shared" si="19"/>
        <v/>
      </c>
    </row>
    <row r="633" spans="1:25" s="223" customFormat="1" ht="20.25">
      <c r="A633" s="293"/>
      <c r="B633" s="294" t="str">
        <f>IF(LEN(A633)=0,"",INDEX('Smelter Reference List'!$A:$A,MATCH($A633,'Smelter Reference List'!$E:$E,0)))</f>
        <v/>
      </c>
      <c r="C633" s="301" t="str">
        <f>IF(LEN(A633)=0,"",INDEX('Smelter Reference List'!$C:$C,MATCH($A633,'Smelter Reference List'!$E:$E,0)))</f>
        <v/>
      </c>
      <c r="D633" s="294" t="str">
        <f ca="1">IF(ISERROR($S633),"",OFFSET('Smelter Reference List'!$C$4,$S633-4,0)&amp;"")</f>
        <v/>
      </c>
      <c r="E633" s="294" t="str">
        <f ca="1">IF(ISERROR($S633),"",OFFSET('Smelter Reference List'!$D$4,$S633-4,0)&amp;"")</f>
        <v/>
      </c>
      <c r="F633" s="294" t="str">
        <f ca="1">IF(ISERROR($S633),"",OFFSET('Smelter Reference List'!$E$4,$S633-4,0))</f>
        <v/>
      </c>
      <c r="G633" s="294" t="str">
        <f ca="1">IF(C633=$U$4,"Enter smelter details", IF(ISERROR($S633),"",OFFSET('Smelter Reference List'!$F$4,$S633-4,0)))</f>
        <v/>
      </c>
      <c r="H633" s="295" t="str">
        <f ca="1">IF(ISERROR($S633),"",OFFSET('Smelter Reference List'!$G$4,$S633-4,0))</f>
        <v/>
      </c>
      <c r="I633" s="296" t="str">
        <f ca="1">IF(ISERROR($S633),"",OFFSET('Smelter Reference List'!$H$4,$S633-4,0))</f>
        <v/>
      </c>
      <c r="J633" s="296" t="str">
        <f ca="1">IF(ISERROR($S633),"",OFFSET('Smelter Reference List'!$I$4,$S633-4,0))</f>
        <v/>
      </c>
      <c r="K633" s="298"/>
      <c r="L633" s="298"/>
      <c r="M633" s="298"/>
      <c r="N633" s="298"/>
      <c r="O633" s="298"/>
      <c r="P633" s="298"/>
      <c r="Q633" s="299"/>
      <c r="R633" s="227"/>
      <c r="S633" s="228" t="e">
        <f>IF(C633="",NA(),MATCH($B633&amp;$C633,'Smelter Reference List'!$J:$J,0))</f>
        <v>#N/A</v>
      </c>
      <c r="T633" s="229"/>
      <c r="U633" s="229">
        <f t="shared" ca="1" si="18"/>
        <v>0</v>
      </c>
      <c r="V633" s="229"/>
      <c r="W633" s="229"/>
      <c r="Y633" s="223" t="str">
        <f t="shared" si="19"/>
        <v/>
      </c>
    </row>
    <row r="634" spans="1:25" s="223" customFormat="1" ht="20.25">
      <c r="A634" s="293"/>
      <c r="B634" s="294" t="str">
        <f>IF(LEN(A634)=0,"",INDEX('Smelter Reference List'!$A:$A,MATCH($A634,'Smelter Reference List'!$E:$E,0)))</f>
        <v/>
      </c>
      <c r="C634" s="301" t="str">
        <f>IF(LEN(A634)=0,"",INDEX('Smelter Reference List'!$C:$C,MATCH($A634,'Smelter Reference List'!$E:$E,0)))</f>
        <v/>
      </c>
      <c r="D634" s="294" t="str">
        <f ca="1">IF(ISERROR($S634),"",OFFSET('Smelter Reference List'!$C$4,$S634-4,0)&amp;"")</f>
        <v/>
      </c>
      <c r="E634" s="294" t="str">
        <f ca="1">IF(ISERROR($S634),"",OFFSET('Smelter Reference List'!$D$4,$S634-4,0)&amp;"")</f>
        <v/>
      </c>
      <c r="F634" s="294" t="str">
        <f ca="1">IF(ISERROR($S634),"",OFFSET('Smelter Reference List'!$E$4,$S634-4,0))</f>
        <v/>
      </c>
      <c r="G634" s="294" t="str">
        <f ca="1">IF(C634=$U$4,"Enter smelter details", IF(ISERROR($S634),"",OFFSET('Smelter Reference List'!$F$4,$S634-4,0)))</f>
        <v/>
      </c>
      <c r="H634" s="295" t="str">
        <f ca="1">IF(ISERROR($S634),"",OFFSET('Smelter Reference List'!$G$4,$S634-4,0))</f>
        <v/>
      </c>
      <c r="I634" s="296" t="str">
        <f ca="1">IF(ISERROR($S634),"",OFFSET('Smelter Reference List'!$H$4,$S634-4,0))</f>
        <v/>
      </c>
      <c r="J634" s="296" t="str">
        <f ca="1">IF(ISERROR($S634),"",OFFSET('Smelter Reference List'!$I$4,$S634-4,0))</f>
        <v/>
      </c>
      <c r="K634" s="298"/>
      <c r="L634" s="298"/>
      <c r="M634" s="298"/>
      <c r="N634" s="298"/>
      <c r="O634" s="298"/>
      <c r="P634" s="298"/>
      <c r="Q634" s="299"/>
      <c r="R634" s="227"/>
      <c r="S634" s="228" t="e">
        <f>IF(C634="",NA(),MATCH($B634&amp;$C634,'Smelter Reference List'!$J:$J,0))</f>
        <v>#N/A</v>
      </c>
      <c r="T634" s="229"/>
      <c r="U634" s="229">
        <f t="shared" ca="1" si="18"/>
        <v>0</v>
      </c>
      <c r="V634" s="229"/>
      <c r="W634" s="229"/>
      <c r="Y634" s="223" t="str">
        <f t="shared" si="19"/>
        <v/>
      </c>
    </row>
    <row r="635" spans="1:25" s="223" customFormat="1" ht="20.25">
      <c r="A635" s="293"/>
      <c r="B635" s="294" t="str">
        <f>IF(LEN(A635)=0,"",INDEX('Smelter Reference List'!$A:$A,MATCH($A635,'Smelter Reference List'!$E:$E,0)))</f>
        <v/>
      </c>
      <c r="C635" s="301" t="str">
        <f>IF(LEN(A635)=0,"",INDEX('Smelter Reference List'!$C:$C,MATCH($A635,'Smelter Reference List'!$E:$E,0)))</f>
        <v/>
      </c>
      <c r="D635" s="294" t="str">
        <f ca="1">IF(ISERROR($S635),"",OFFSET('Smelter Reference List'!$C$4,$S635-4,0)&amp;"")</f>
        <v/>
      </c>
      <c r="E635" s="294" t="str">
        <f ca="1">IF(ISERROR($S635),"",OFFSET('Smelter Reference List'!$D$4,$S635-4,0)&amp;"")</f>
        <v/>
      </c>
      <c r="F635" s="294" t="str">
        <f ca="1">IF(ISERROR($S635),"",OFFSET('Smelter Reference List'!$E$4,$S635-4,0))</f>
        <v/>
      </c>
      <c r="G635" s="294" t="str">
        <f ca="1">IF(C635=$U$4,"Enter smelter details", IF(ISERROR($S635),"",OFFSET('Smelter Reference List'!$F$4,$S635-4,0)))</f>
        <v/>
      </c>
      <c r="H635" s="295" t="str">
        <f ca="1">IF(ISERROR($S635),"",OFFSET('Smelter Reference List'!$G$4,$S635-4,0))</f>
        <v/>
      </c>
      <c r="I635" s="296" t="str">
        <f ca="1">IF(ISERROR($S635),"",OFFSET('Smelter Reference List'!$H$4,$S635-4,0))</f>
        <v/>
      </c>
      <c r="J635" s="296" t="str">
        <f ca="1">IF(ISERROR($S635),"",OFFSET('Smelter Reference List'!$I$4,$S635-4,0))</f>
        <v/>
      </c>
      <c r="K635" s="298"/>
      <c r="L635" s="298"/>
      <c r="M635" s="298"/>
      <c r="N635" s="298"/>
      <c r="O635" s="298"/>
      <c r="P635" s="298"/>
      <c r="Q635" s="299"/>
      <c r="R635" s="227"/>
      <c r="S635" s="228" t="e">
        <f>IF(C635="",NA(),MATCH($B635&amp;$C635,'Smelter Reference List'!$J:$J,0))</f>
        <v>#N/A</v>
      </c>
      <c r="T635" s="229"/>
      <c r="U635" s="229">
        <f t="shared" ca="1" si="18"/>
        <v>0</v>
      </c>
      <c r="V635" s="229"/>
      <c r="W635" s="229"/>
      <c r="Y635" s="223" t="str">
        <f t="shared" si="19"/>
        <v/>
      </c>
    </row>
    <row r="636" spans="1:25" s="223" customFormat="1" ht="20.25">
      <c r="A636" s="293"/>
      <c r="B636" s="294" t="str">
        <f>IF(LEN(A636)=0,"",INDEX('Smelter Reference List'!$A:$A,MATCH($A636,'Smelter Reference List'!$E:$E,0)))</f>
        <v/>
      </c>
      <c r="C636" s="301" t="str">
        <f>IF(LEN(A636)=0,"",INDEX('Smelter Reference List'!$C:$C,MATCH($A636,'Smelter Reference List'!$E:$E,0)))</f>
        <v/>
      </c>
      <c r="D636" s="294" t="str">
        <f ca="1">IF(ISERROR($S636),"",OFFSET('Smelter Reference List'!$C$4,$S636-4,0)&amp;"")</f>
        <v/>
      </c>
      <c r="E636" s="294" t="str">
        <f ca="1">IF(ISERROR($S636),"",OFFSET('Smelter Reference List'!$D$4,$S636-4,0)&amp;"")</f>
        <v/>
      </c>
      <c r="F636" s="294" t="str">
        <f ca="1">IF(ISERROR($S636),"",OFFSET('Smelter Reference List'!$E$4,$S636-4,0))</f>
        <v/>
      </c>
      <c r="G636" s="294" t="str">
        <f ca="1">IF(C636=$U$4,"Enter smelter details", IF(ISERROR($S636),"",OFFSET('Smelter Reference List'!$F$4,$S636-4,0)))</f>
        <v/>
      </c>
      <c r="H636" s="295" t="str">
        <f ca="1">IF(ISERROR($S636),"",OFFSET('Smelter Reference List'!$G$4,$S636-4,0))</f>
        <v/>
      </c>
      <c r="I636" s="296" t="str">
        <f ca="1">IF(ISERROR($S636),"",OFFSET('Smelter Reference List'!$H$4,$S636-4,0))</f>
        <v/>
      </c>
      <c r="J636" s="296" t="str">
        <f ca="1">IF(ISERROR($S636),"",OFFSET('Smelter Reference List'!$I$4,$S636-4,0))</f>
        <v/>
      </c>
      <c r="K636" s="298"/>
      <c r="L636" s="298"/>
      <c r="M636" s="298"/>
      <c r="N636" s="298"/>
      <c r="O636" s="298"/>
      <c r="P636" s="298"/>
      <c r="Q636" s="299"/>
      <c r="R636" s="227"/>
      <c r="S636" s="228" t="e">
        <f>IF(C636="",NA(),MATCH($B636&amp;$C636,'Smelter Reference List'!$J:$J,0))</f>
        <v>#N/A</v>
      </c>
      <c r="T636" s="229"/>
      <c r="U636" s="229">
        <f t="shared" ca="1" si="18"/>
        <v>0</v>
      </c>
      <c r="V636" s="229"/>
      <c r="W636" s="229"/>
      <c r="Y636" s="223" t="str">
        <f t="shared" si="19"/>
        <v/>
      </c>
    </row>
    <row r="637" spans="1:25" s="223" customFormat="1" ht="20.25">
      <c r="A637" s="293"/>
      <c r="B637" s="294" t="str">
        <f>IF(LEN(A637)=0,"",INDEX('Smelter Reference List'!$A:$A,MATCH($A637,'Smelter Reference List'!$E:$E,0)))</f>
        <v/>
      </c>
      <c r="C637" s="301" t="str">
        <f>IF(LEN(A637)=0,"",INDEX('Smelter Reference List'!$C:$C,MATCH($A637,'Smelter Reference List'!$E:$E,0)))</f>
        <v/>
      </c>
      <c r="D637" s="294" t="str">
        <f ca="1">IF(ISERROR($S637),"",OFFSET('Smelter Reference List'!$C$4,$S637-4,0)&amp;"")</f>
        <v/>
      </c>
      <c r="E637" s="294" t="str">
        <f ca="1">IF(ISERROR($S637),"",OFFSET('Smelter Reference List'!$D$4,$S637-4,0)&amp;"")</f>
        <v/>
      </c>
      <c r="F637" s="294" t="str">
        <f ca="1">IF(ISERROR($S637),"",OFFSET('Smelter Reference List'!$E$4,$S637-4,0))</f>
        <v/>
      </c>
      <c r="G637" s="294" t="str">
        <f ca="1">IF(C637=$U$4,"Enter smelter details", IF(ISERROR($S637),"",OFFSET('Smelter Reference List'!$F$4,$S637-4,0)))</f>
        <v/>
      </c>
      <c r="H637" s="295" t="str">
        <f ca="1">IF(ISERROR($S637),"",OFFSET('Smelter Reference List'!$G$4,$S637-4,0))</f>
        <v/>
      </c>
      <c r="I637" s="296" t="str">
        <f ca="1">IF(ISERROR($S637),"",OFFSET('Smelter Reference List'!$H$4,$S637-4,0))</f>
        <v/>
      </c>
      <c r="J637" s="296" t="str">
        <f ca="1">IF(ISERROR($S637),"",OFFSET('Smelter Reference List'!$I$4,$S637-4,0))</f>
        <v/>
      </c>
      <c r="K637" s="298"/>
      <c r="L637" s="298"/>
      <c r="M637" s="298"/>
      <c r="N637" s="298"/>
      <c r="O637" s="298"/>
      <c r="P637" s="298"/>
      <c r="Q637" s="299"/>
      <c r="R637" s="227"/>
      <c r="S637" s="228" t="e">
        <f>IF(C637="",NA(),MATCH($B637&amp;$C637,'Smelter Reference List'!$J:$J,0))</f>
        <v>#N/A</v>
      </c>
      <c r="T637" s="229"/>
      <c r="U637" s="229">
        <f t="shared" ca="1" si="18"/>
        <v>0</v>
      </c>
      <c r="V637" s="229"/>
      <c r="W637" s="229"/>
      <c r="Y637" s="223" t="str">
        <f t="shared" si="19"/>
        <v/>
      </c>
    </row>
    <row r="638" spans="1:25" s="223" customFormat="1" ht="20.25">
      <c r="A638" s="293"/>
      <c r="B638" s="294" t="str">
        <f>IF(LEN(A638)=0,"",INDEX('Smelter Reference List'!$A:$A,MATCH($A638,'Smelter Reference List'!$E:$E,0)))</f>
        <v/>
      </c>
      <c r="C638" s="301" t="str">
        <f>IF(LEN(A638)=0,"",INDEX('Smelter Reference List'!$C:$C,MATCH($A638,'Smelter Reference List'!$E:$E,0)))</f>
        <v/>
      </c>
      <c r="D638" s="294" t="str">
        <f ca="1">IF(ISERROR($S638),"",OFFSET('Smelter Reference List'!$C$4,$S638-4,0)&amp;"")</f>
        <v/>
      </c>
      <c r="E638" s="294" t="str">
        <f ca="1">IF(ISERROR($S638),"",OFFSET('Smelter Reference List'!$D$4,$S638-4,0)&amp;"")</f>
        <v/>
      </c>
      <c r="F638" s="294" t="str">
        <f ca="1">IF(ISERROR($S638),"",OFFSET('Smelter Reference List'!$E$4,$S638-4,0))</f>
        <v/>
      </c>
      <c r="G638" s="294" t="str">
        <f ca="1">IF(C638=$U$4,"Enter smelter details", IF(ISERROR($S638),"",OFFSET('Smelter Reference List'!$F$4,$S638-4,0)))</f>
        <v/>
      </c>
      <c r="H638" s="295" t="str">
        <f ca="1">IF(ISERROR($S638),"",OFFSET('Smelter Reference List'!$G$4,$S638-4,0))</f>
        <v/>
      </c>
      <c r="I638" s="296" t="str">
        <f ca="1">IF(ISERROR($S638),"",OFFSET('Smelter Reference List'!$H$4,$S638-4,0))</f>
        <v/>
      </c>
      <c r="J638" s="296" t="str">
        <f ca="1">IF(ISERROR($S638),"",OFFSET('Smelter Reference List'!$I$4,$S638-4,0))</f>
        <v/>
      </c>
      <c r="K638" s="298"/>
      <c r="L638" s="298"/>
      <c r="M638" s="298"/>
      <c r="N638" s="298"/>
      <c r="O638" s="298"/>
      <c r="P638" s="298"/>
      <c r="Q638" s="299"/>
      <c r="R638" s="227"/>
      <c r="S638" s="228" t="e">
        <f>IF(C638="",NA(),MATCH($B638&amp;$C638,'Smelter Reference List'!$J:$J,0))</f>
        <v>#N/A</v>
      </c>
      <c r="T638" s="229"/>
      <c r="U638" s="229">
        <f t="shared" ca="1" si="18"/>
        <v>0</v>
      </c>
      <c r="V638" s="229"/>
      <c r="W638" s="229"/>
      <c r="Y638" s="223" t="str">
        <f t="shared" si="19"/>
        <v/>
      </c>
    </row>
    <row r="639" spans="1:25" s="223" customFormat="1" ht="20.25">
      <c r="A639" s="293"/>
      <c r="B639" s="294" t="str">
        <f>IF(LEN(A639)=0,"",INDEX('Smelter Reference List'!$A:$A,MATCH($A639,'Smelter Reference List'!$E:$E,0)))</f>
        <v/>
      </c>
      <c r="C639" s="301" t="str">
        <f>IF(LEN(A639)=0,"",INDEX('Smelter Reference List'!$C:$C,MATCH($A639,'Smelter Reference List'!$E:$E,0)))</f>
        <v/>
      </c>
      <c r="D639" s="294" t="str">
        <f ca="1">IF(ISERROR($S639),"",OFFSET('Smelter Reference List'!$C$4,$S639-4,0)&amp;"")</f>
        <v/>
      </c>
      <c r="E639" s="294" t="str">
        <f ca="1">IF(ISERROR($S639),"",OFFSET('Smelter Reference List'!$D$4,$S639-4,0)&amp;"")</f>
        <v/>
      </c>
      <c r="F639" s="294" t="str">
        <f ca="1">IF(ISERROR($S639),"",OFFSET('Smelter Reference List'!$E$4,$S639-4,0))</f>
        <v/>
      </c>
      <c r="G639" s="294" t="str">
        <f ca="1">IF(C639=$U$4,"Enter smelter details", IF(ISERROR($S639),"",OFFSET('Smelter Reference List'!$F$4,$S639-4,0)))</f>
        <v/>
      </c>
      <c r="H639" s="295" t="str">
        <f ca="1">IF(ISERROR($S639),"",OFFSET('Smelter Reference List'!$G$4,$S639-4,0))</f>
        <v/>
      </c>
      <c r="I639" s="296" t="str">
        <f ca="1">IF(ISERROR($S639),"",OFFSET('Smelter Reference List'!$H$4,$S639-4,0))</f>
        <v/>
      </c>
      <c r="J639" s="296" t="str">
        <f ca="1">IF(ISERROR($S639),"",OFFSET('Smelter Reference List'!$I$4,$S639-4,0))</f>
        <v/>
      </c>
      <c r="K639" s="298"/>
      <c r="L639" s="298"/>
      <c r="M639" s="298"/>
      <c r="N639" s="298"/>
      <c r="O639" s="298"/>
      <c r="P639" s="298"/>
      <c r="Q639" s="299"/>
      <c r="R639" s="227"/>
      <c r="S639" s="228" t="e">
        <f>IF(C639="",NA(),MATCH($B639&amp;$C639,'Smelter Reference List'!$J:$J,0))</f>
        <v>#N/A</v>
      </c>
      <c r="T639" s="229"/>
      <c r="U639" s="229">
        <f t="shared" ca="1" si="18"/>
        <v>0</v>
      </c>
      <c r="V639" s="229"/>
      <c r="W639" s="229"/>
      <c r="Y639" s="223" t="str">
        <f t="shared" si="19"/>
        <v/>
      </c>
    </row>
    <row r="640" spans="1:25" s="223" customFormat="1" ht="20.25">
      <c r="A640" s="293"/>
      <c r="B640" s="294" t="str">
        <f>IF(LEN(A640)=0,"",INDEX('Smelter Reference List'!$A:$A,MATCH($A640,'Smelter Reference List'!$E:$E,0)))</f>
        <v/>
      </c>
      <c r="C640" s="301" t="str">
        <f>IF(LEN(A640)=0,"",INDEX('Smelter Reference List'!$C:$C,MATCH($A640,'Smelter Reference List'!$E:$E,0)))</f>
        <v/>
      </c>
      <c r="D640" s="294" t="str">
        <f ca="1">IF(ISERROR($S640),"",OFFSET('Smelter Reference List'!$C$4,$S640-4,0)&amp;"")</f>
        <v/>
      </c>
      <c r="E640" s="294" t="str">
        <f ca="1">IF(ISERROR($S640),"",OFFSET('Smelter Reference List'!$D$4,$S640-4,0)&amp;"")</f>
        <v/>
      </c>
      <c r="F640" s="294" t="str">
        <f ca="1">IF(ISERROR($S640),"",OFFSET('Smelter Reference List'!$E$4,$S640-4,0))</f>
        <v/>
      </c>
      <c r="G640" s="294" t="str">
        <f ca="1">IF(C640=$U$4,"Enter smelter details", IF(ISERROR($S640),"",OFFSET('Smelter Reference List'!$F$4,$S640-4,0)))</f>
        <v/>
      </c>
      <c r="H640" s="295" t="str">
        <f ca="1">IF(ISERROR($S640),"",OFFSET('Smelter Reference List'!$G$4,$S640-4,0))</f>
        <v/>
      </c>
      <c r="I640" s="296" t="str">
        <f ca="1">IF(ISERROR($S640),"",OFFSET('Smelter Reference List'!$H$4,$S640-4,0))</f>
        <v/>
      </c>
      <c r="J640" s="296" t="str">
        <f ca="1">IF(ISERROR($S640),"",OFFSET('Smelter Reference List'!$I$4,$S640-4,0))</f>
        <v/>
      </c>
      <c r="K640" s="298"/>
      <c r="L640" s="298"/>
      <c r="M640" s="298"/>
      <c r="N640" s="298"/>
      <c r="O640" s="298"/>
      <c r="P640" s="298"/>
      <c r="Q640" s="299"/>
      <c r="R640" s="227"/>
      <c r="S640" s="228" t="e">
        <f>IF(C640="",NA(),MATCH($B640&amp;$C640,'Smelter Reference List'!$J:$J,0))</f>
        <v>#N/A</v>
      </c>
      <c r="T640" s="229"/>
      <c r="U640" s="229">
        <f t="shared" ca="1" si="18"/>
        <v>0</v>
      </c>
      <c r="V640" s="229"/>
      <c r="W640" s="229"/>
      <c r="Y640" s="223" t="str">
        <f t="shared" si="19"/>
        <v/>
      </c>
    </row>
    <row r="641" spans="1:25" s="223" customFormat="1" ht="20.25">
      <c r="A641" s="293"/>
      <c r="B641" s="294" t="str">
        <f>IF(LEN(A641)=0,"",INDEX('Smelter Reference List'!$A:$A,MATCH($A641,'Smelter Reference List'!$E:$E,0)))</f>
        <v/>
      </c>
      <c r="C641" s="301" t="str">
        <f>IF(LEN(A641)=0,"",INDEX('Smelter Reference List'!$C:$C,MATCH($A641,'Smelter Reference List'!$E:$E,0)))</f>
        <v/>
      </c>
      <c r="D641" s="294" t="str">
        <f ca="1">IF(ISERROR($S641),"",OFFSET('Smelter Reference List'!$C$4,$S641-4,0)&amp;"")</f>
        <v/>
      </c>
      <c r="E641" s="294" t="str">
        <f ca="1">IF(ISERROR($S641),"",OFFSET('Smelter Reference List'!$D$4,$S641-4,0)&amp;"")</f>
        <v/>
      </c>
      <c r="F641" s="294" t="str">
        <f ca="1">IF(ISERROR($S641),"",OFFSET('Smelter Reference List'!$E$4,$S641-4,0))</f>
        <v/>
      </c>
      <c r="G641" s="294" t="str">
        <f ca="1">IF(C641=$U$4,"Enter smelter details", IF(ISERROR($S641),"",OFFSET('Smelter Reference List'!$F$4,$S641-4,0)))</f>
        <v/>
      </c>
      <c r="H641" s="295" t="str">
        <f ca="1">IF(ISERROR($S641),"",OFFSET('Smelter Reference List'!$G$4,$S641-4,0))</f>
        <v/>
      </c>
      <c r="I641" s="296" t="str">
        <f ca="1">IF(ISERROR($S641),"",OFFSET('Smelter Reference List'!$H$4,$S641-4,0))</f>
        <v/>
      </c>
      <c r="J641" s="296" t="str">
        <f ca="1">IF(ISERROR($S641),"",OFFSET('Smelter Reference List'!$I$4,$S641-4,0))</f>
        <v/>
      </c>
      <c r="K641" s="298"/>
      <c r="L641" s="298"/>
      <c r="M641" s="298"/>
      <c r="N641" s="298"/>
      <c r="O641" s="298"/>
      <c r="P641" s="298"/>
      <c r="Q641" s="299"/>
      <c r="R641" s="227"/>
      <c r="S641" s="228" t="e">
        <f>IF(C641="",NA(),MATCH($B641&amp;$C641,'Smelter Reference List'!$J:$J,0))</f>
        <v>#N/A</v>
      </c>
      <c r="T641" s="229"/>
      <c r="U641" s="229">
        <f t="shared" ca="1" si="18"/>
        <v>0</v>
      </c>
      <c r="V641" s="229"/>
      <c r="W641" s="229"/>
      <c r="Y641" s="223" t="str">
        <f t="shared" si="19"/>
        <v/>
      </c>
    </row>
    <row r="642" spans="1:25" s="223" customFormat="1" ht="20.25">
      <c r="A642" s="293"/>
      <c r="B642" s="294" t="str">
        <f>IF(LEN(A642)=0,"",INDEX('Smelter Reference List'!$A:$A,MATCH($A642,'Smelter Reference List'!$E:$E,0)))</f>
        <v/>
      </c>
      <c r="C642" s="301" t="str">
        <f>IF(LEN(A642)=0,"",INDEX('Smelter Reference List'!$C:$C,MATCH($A642,'Smelter Reference List'!$E:$E,0)))</f>
        <v/>
      </c>
      <c r="D642" s="294" t="str">
        <f ca="1">IF(ISERROR($S642),"",OFFSET('Smelter Reference List'!$C$4,$S642-4,0)&amp;"")</f>
        <v/>
      </c>
      <c r="E642" s="294" t="str">
        <f ca="1">IF(ISERROR($S642),"",OFFSET('Smelter Reference List'!$D$4,$S642-4,0)&amp;"")</f>
        <v/>
      </c>
      <c r="F642" s="294" t="str">
        <f ca="1">IF(ISERROR($S642),"",OFFSET('Smelter Reference List'!$E$4,$S642-4,0))</f>
        <v/>
      </c>
      <c r="G642" s="294" t="str">
        <f ca="1">IF(C642=$U$4,"Enter smelter details", IF(ISERROR($S642),"",OFFSET('Smelter Reference List'!$F$4,$S642-4,0)))</f>
        <v/>
      </c>
      <c r="H642" s="295" t="str">
        <f ca="1">IF(ISERROR($S642),"",OFFSET('Smelter Reference List'!$G$4,$S642-4,0))</f>
        <v/>
      </c>
      <c r="I642" s="296" t="str">
        <f ca="1">IF(ISERROR($S642),"",OFFSET('Smelter Reference List'!$H$4,$S642-4,0))</f>
        <v/>
      </c>
      <c r="J642" s="296" t="str">
        <f ca="1">IF(ISERROR($S642),"",OFFSET('Smelter Reference List'!$I$4,$S642-4,0))</f>
        <v/>
      </c>
      <c r="K642" s="298"/>
      <c r="L642" s="298"/>
      <c r="M642" s="298"/>
      <c r="N642" s="298"/>
      <c r="O642" s="298"/>
      <c r="P642" s="298"/>
      <c r="Q642" s="299"/>
      <c r="R642" s="227"/>
      <c r="S642" s="228" t="e">
        <f>IF(C642="",NA(),MATCH($B642&amp;$C642,'Smelter Reference List'!$J:$J,0))</f>
        <v>#N/A</v>
      </c>
      <c r="T642" s="229"/>
      <c r="U642" s="229">
        <f t="shared" ca="1" si="18"/>
        <v>0</v>
      </c>
      <c r="V642" s="229"/>
      <c r="W642" s="229"/>
      <c r="Y642" s="223" t="str">
        <f t="shared" si="19"/>
        <v/>
      </c>
    </row>
    <row r="643" spans="1:25" s="223" customFormat="1" ht="20.25">
      <c r="A643" s="293"/>
      <c r="B643" s="294" t="str">
        <f>IF(LEN(A643)=0,"",INDEX('Smelter Reference List'!$A:$A,MATCH($A643,'Smelter Reference List'!$E:$E,0)))</f>
        <v/>
      </c>
      <c r="C643" s="301" t="str">
        <f>IF(LEN(A643)=0,"",INDEX('Smelter Reference List'!$C:$C,MATCH($A643,'Smelter Reference List'!$E:$E,0)))</f>
        <v/>
      </c>
      <c r="D643" s="294" t="str">
        <f ca="1">IF(ISERROR($S643),"",OFFSET('Smelter Reference List'!$C$4,$S643-4,0)&amp;"")</f>
        <v/>
      </c>
      <c r="E643" s="294" t="str">
        <f ca="1">IF(ISERROR($S643),"",OFFSET('Smelter Reference List'!$D$4,$S643-4,0)&amp;"")</f>
        <v/>
      </c>
      <c r="F643" s="294" t="str">
        <f ca="1">IF(ISERROR($S643),"",OFFSET('Smelter Reference List'!$E$4,$S643-4,0))</f>
        <v/>
      </c>
      <c r="G643" s="294" t="str">
        <f ca="1">IF(C643=$U$4,"Enter smelter details", IF(ISERROR($S643),"",OFFSET('Smelter Reference List'!$F$4,$S643-4,0)))</f>
        <v/>
      </c>
      <c r="H643" s="295" t="str">
        <f ca="1">IF(ISERROR($S643),"",OFFSET('Smelter Reference List'!$G$4,$S643-4,0))</f>
        <v/>
      </c>
      <c r="I643" s="296" t="str">
        <f ca="1">IF(ISERROR($S643),"",OFFSET('Smelter Reference List'!$H$4,$S643-4,0))</f>
        <v/>
      </c>
      <c r="J643" s="296" t="str">
        <f ca="1">IF(ISERROR($S643),"",OFFSET('Smelter Reference List'!$I$4,$S643-4,0))</f>
        <v/>
      </c>
      <c r="K643" s="298"/>
      <c r="L643" s="298"/>
      <c r="M643" s="298"/>
      <c r="N643" s="298"/>
      <c r="O643" s="298"/>
      <c r="P643" s="298"/>
      <c r="Q643" s="299"/>
      <c r="R643" s="227"/>
      <c r="S643" s="228" t="e">
        <f>IF(C643="",NA(),MATCH($B643&amp;$C643,'Smelter Reference List'!$J:$J,0))</f>
        <v>#N/A</v>
      </c>
      <c r="T643" s="229"/>
      <c r="U643" s="229">
        <f t="shared" ca="1" si="18"/>
        <v>0</v>
      </c>
      <c r="V643" s="229"/>
      <c r="W643" s="229"/>
      <c r="Y643" s="223" t="str">
        <f t="shared" si="19"/>
        <v/>
      </c>
    </row>
    <row r="644" spans="1:25" s="223" customFormat="1" ht="20.25">
      <c r="A644" s="293"/>
      <c r="B644" s="294" t="str">
        <f>IF(LEN(A644)=0,"",INDEX('Smelter Reference List'!$A:$A,MATCH($A644,'Smelter Reference List'!$E:$E,0)))</f>
        <v/>
      </c>
      <c r="C644" s="301" t="str">
        <f>IF(LEN(A644)=0,"",INDEX('Smelter Reference List'!$C:$C,MATCH($A644,'Smelter Reference List'!$E:$E,0)))</f>
        <v/>
      </c>
      <c r="D644" s="294" t="str">
        <f ca="1">IF(ISERROR($S644),"",OFFSET('Smelter Reference List'!$C$4,$S644-4,0)&amp;"")</f>
        <v/>
      </c>
      <c r="E644" s="294" t="str">
        <f ca="1">IF(ISERROR($S644),"",OFFSET('Smelter Reference List'!$D$4,$S644-4,0)&amp;"")</f>
        <v/>
      </c>
      <c r="F644" s="294" t="str">
        <f ca="1">IF(ISERROR($S644),"",OFFSET('Smelter Reference List'!$E$4,$S644-4,0))</f>
        <v/>
      </c>
      <c r="G644" s="294" t="str">
        <f ca="1">IF(C644=$U$4,"Enter smelter details", IF(ISERROR($S644),"",OFFSET('Smelter Reference List'!$F$4,$S644-4,0)))</f>
        <v/>
      </c>
      <c r="H644" s="295" t="str">
        <f ca="1">IF(ISERROR($S644),"",OFFSET('Smelter Reference List'!$G$4,$S644-4,0))</f>
        <v/>
      </c>
      <c r="I644" s="296" t="str">
        <f ca="1">IF(ISERROR($S644),"",OFFSET('Smelter Reference List'!$H$4,$S644-4,0))</f>
        <v/>
      </c>
      <c r="J644" s="296" t="str">
        <f ca="1">IF(ISERROR($S644),"",OFFSET('Smelter Reference List'!$I$4,$S644-4,0))</f>
        <v/>
      </c>
      <c r="K644" s="298"/>
      <c r="L644" s="298"/>
      <c r="M644" s="298"/>
      <c r="N644" s="298"/>
      <c r="O644" s="298"/>
      <c r="P644" s="298"/>
      <c r="Q644" s="299"/>
      <c r="R644" s="227"/>
      <c r="S644" s="228" t="e">
        <f>IF(C644="",NA(),MATCH($B644&amp;$C644,'Smelter Reference List'!$J:$J,0))</f>
        <v>#N/A</v>
      </c>
      <c r="T644" s="229"/>
      <c r="U644" s="229">
        <f t="shared" ca="1" si="18"/>
        <v>0</v>
      </c>
      <c r="V644" s="229"/>
      <c r="W644" s="229"/>
      <c r="Y644" s="223" t="str">
        <f t="shared" si="19"/>
        <v/>
      </c>
    </row>
    <row r="645" spans="1:25" s="223" customFormat="1" ht="20.25">
      <c r="A645" s="293"/>
      <c r="B645" s="294" t="str">
        <f>IF(LEN(A645)=0,"",INDEX('Smelter Reference List'!$A:$A,MATCH($A645,'Smelter Reference List'!$E:$E,0)))</f>
        <v/>
      </c>
      <c r="C645" s="301" t="str">
        <f>IF(LEN(A645)=0,"",INDEX('Smelter Reference List'!$C:$C,MATCH($A645,'Smelter Reference List'!$E:$E,0)))</f>
        <v/>
      </c>
      <c r="D645" s="294" t="str">
        <f ca="1">IF(ISERROR($S645),"",OFFSET('Smelter Reference List'!$C$4,$S645-4,0)&amp;"")</f>
        <v/>
      </c>
      <c r="E645" s="294" t="str">
        <f ca="1">IF(ISERROR($S645),"",OFFSET('Smelter Reference List'!$D$4,$S645-4,0)&amp;"")</f>
        <v/>
      </c>
      <c r="F645" s="294" t="str">
        <f ca="1">IF(ISERROR($S645),"",OFFSET('Smelter Reference List'!$E$4,$S645-4,0))</f>
        <v/>
      </c>
      <c r="G645" s="294" t="str">
        <f ca="1">IF(C645=$U$4,"Enter smelter details", IF(ISERROR($S645),"",OFFSET('Smelter Reference List'!$F$4,$S645-4,0)))</f>
        <v/>
      </c>
      <c r="H645" s="295" t="str">
        <f ca="1">IF(ISERROR($S645),"",OFFSET('Smelter Reference List'!$G$4,$S645-4,0))</f>
        <v/>
      </c>
      <c r="I645" s="296" t="str">
        <f ca="1">IF(ISERROR($S645),"",OFFSET('Smelter Reference List'!$H$4,$S645-4,0))</f>
        <v/>
      </c>
      <c r="J645" s="296" t="str">
        <f ca="1">IF(ISERROR($S645),"",OFFSET('Smelter Reference List'!$I$4,$S645-4,0))</f>
        <v/>
      </c>
      <c r="K645" s="298"/>
      <c r="L645" s="298"/>
      <c r="M645" s="298"/>
      <c r="N645" s="298"/>
      <c r="O645" s="298"/>
      <c r="P645" s="298"/>
      <c r="Q645" s="299"/>
      <c r="R645" s="227"/>
      <c r="S645" s="228" t="e">
        <f>IF(C645="",NA(),MATCH($B645&amp;$C645,'Smelter Reference List'!$J:$J,0))</f>
        <v>#N/A</v>
      </c>
      <c r="T645" s="229"/>
      <c r="U645" s="229">
        <f t="shared" ca="1" si="18"/>
        <v>0</v>
      </c>
      <c r="V645" s="229"/>
      <c r="W645" s="229"/>
      <c r="Y645" s="223" t="str">
        <f t="shared" si="19"/>
        <v/>
      </c>
    </row>
    <row r="646" spans="1:25" s="223" customFormat="1" ht="20.25">
      <c r="A646" s="293"/>
      <c r="B646" s="294" t="str">
        <f>IF(LEN(A646)=0,"",INDEX('Smelter Reference List'!$A:$A,MATCH($A646,'Smelter Reference List'!$E:$E,0)))</f>
        <v/>
      </c>
      <c r="C646" s="301" t="str">
        <f>IF(LEN(A646)=0,"",INDEX('Smelter Reference List'!$C:$C,MATCH($A646,'Smelter Reference List'!$E:$E,0)))</f>
        <v/>
      </c>
      <c r="D646" s="294" t="str">
        <f ca="1">IF(ISERROR($S646),"",OFFSET('Smelter Reference List'!$C$4,$S646-4,0)&amp;"")</f>
        <v/>
      </c>
      <c r="E646" s="294" t="str">
        <f ca="1">IF(ISERROR($S646),"",OFFSET('Smelter Reference List'!$D$4,$S646-4,0)&amp;"")</f>
        <v/>
      </c>
      <c r="F646" s="294" t="str">
        <f ca="1">IF(ISERROR($S646),"",OFFSET('Smelter Reference List'!$E$4,$S646-4,0))</f>
        <v/>
      </c>
      <c r="G646" s="294" t="str">
        <f ca="1">IF(C646=$U$4,"Enter smelter details", IF(ISERROR($S646),"",OFFSET('Smelter Reference List'!$F$4,$S646-4,0)))</f>
        <v/>
      </c>
      <c r="H646" s="295" t="str">
        <f ca="1">IF(ISERROR($S646),"",OFFSET('Smelter Reference List'!$G$4,$S646-4,0))</f>
        <v/>
      </c>
      <c r="I646" s="296" t="str">
        <f ca="1">IF(ISERROR($S646),"",OFFSET('Smelter Reference List'!$H$4,$S646-4,0))</f>
        <v/>
      </c>
      <c r="J646" s="296" t="str">
        <f ca="1">IF(ISERROR($S646),"",OFFSET('Smelter Reference List'!$I$4,$S646-4,0))</f>
        <v/>
      </c>
      <c r="K646" s="298"/>
      <c r="L646" s="298"/>
      <c r="M646" s="298"/>
      <c r="N646" s="298"/>
      <c r="O646" s="298"/>
      <c r="P646" s="298"/>
      <c r="Q646" s="299"/>
      <c r="R646" s="227"/>
      <c r="S646" s="228" t="e">
        <f>IF(C646="",NA(),MATCH($B646&amp;$C646,'Smelter Reference List'!$J:$J,0))</f>
        <v>#N/A</v>
      </c>
      <c r="T646" s="229"/>
      <c r="U646" s="229">
        <f t="shared" ref="U646:U709" ca="1" si="20">IF(AND(C646="Smelter not listed",OR(LEN(D646)=0,LEN(E646)=0)),1,0)</f>
        <v>0</v>
      </c>
      <c r="V646" s="229"/>
      <c r="W646" s="229"/>
      <c r="Y646" s="223" t="str">
        <f t="shared" ref="Y646:Y709" si="21">B646&amp;C646</f>
        <v/>
      </c>
    </row>
    <row r="647" spans="1:25" s="223" customFormat="1" ht="20.25">
      <c r="A647" s="293"/>
      <c r="B647" s="294" t="str">
        <f>IF(LEN(A647)=0,"",INDEX('Smelter Reference List'!$A:$A,MATCH($A647,'Smelter Reference List'!$E:$E,0)))</f>
        <v/>
      </c>
      <c r="C647" s="301" t="str">
        <f>IF(LEN(A647)=0,"",INDEX('Smelter Reference List'!$C:$C,MATCH($A647,'Smelter Reference List'!$E:$E,0)))</f>
        <v/>
      </c>
      <c r="D647" s="294" t="str">
        <f ca="1">IF(ISERROR($S647),"",OFFSET('Smelter Reference List'!$C$4,$S647-4,0)&amp;"")</f>
        <v/>
      </c>
      <c r="E647" s="294" t="str">
        <f ca="1">IF(ISERROR($S647),"",OFFSET('Smelter Reference List'!$D$4,$S647-4,0)&amp;"")</f>
        <v/>
      </c>
      <c r="F647" s="294" t="str">
        <f ca="1">IF(ISERROR($S647),"",OFFSET('Smelter Reference List'!$E$4,$S647-4,0))</f>
        <v/>
      </c>
      <c r="G647" s="294" t="str">
        <f ca="1">IF(C647=$U$4,"Enter smelter details", IF(ISERROR($S647),"",OFFSET('Smelter Reference List'!$F$4,$S647-4,0)))</f>
        <v/>
      </c>
      <c r="H647" s="295" t="str">
        <f ca="1">IF(ISERROR($S647),"",OFFSET('Smelter Reference List'!$G$4,$S647-4,0))</f>
        <v/>
      </c>
      <c r="I647" s="296" t="str">
        <f ca="1">IF(ISERROR($S647),"",OFFSET('Smelter Reference List'!$H$4,$S647-4,0))</f>
        <v/>
      </c>
      <c r="J647" s="296" t="str">
        <f ca="1">IF(ISERROR($S647),"",OFFSET('Smelter Reference List'!$I$4,$S647-4,0))</f>
        <v/>
      </c>
      <c r="K647" s="298"/>
      <c r="L647" s="298"/>
      <c r="M647" s="298"/>
      <c r="N647" s="298"/>
      <c r="O647" s="298"/>
      <c r="P647" s="298"/>
      <c r="Q647" s="299"/>
      <c r="R647" s="227"/>
      <c r="S647" s="228" t="e">
        <f>IF(C647="",NA(),MATCH($B647&amp;$C647,'Smelter Reference List'!$J:$J,0))</f>
        <v>#N/A</v>
      </c>
      <c r="T647" s="229"/>
      <c r="U647" s="229">
        <f t="shared" ca="1" si="20"/>
        <v>0</v>
      </c>
      <c r="V647" s="229"/>
      <c r="W647" s="229"/>
      <c r="Y647" s="223" t="str">
        <f t="shared" si="21"/>
        <v/>
      </c>
    </row>
    <row r="648" spans="1:25" s="223" customFormat="1" ht="20.25">
      <c r="A648" s="293"/>
      <c r="B648" s="294" t="str">
        <f>IF(LEN(A648)=0,"",INDEX('Smelter Reference List'!$A:$A,MATCH($A648,'Smelter Reference List'!$E:$E,0)))</f>
        <v/>
      </c>
      <c r="C648" s="301" t="str">
        <f>IF(LEN(A648)=0,"",INDEX('Smelter Reference List'!$C:$C,MATCH($A648,'Smelter Reference List'!$E:$E,0)))</f>
        <v/>
      </c>
      <c r="D648" s="294" t="str">
        <f ca="1">IF(ISERROR($S648),"",OFFSET('Smelter Reference List'!$C$4,$S648-4,0)&amp;"")</f>
        <v/>
      </c>
      <c r="E648" s="294" t="str">
        <f ca="1">IF(ISERROR($S648),"",OFFSET('Smelter Reference List'!$D$4,$S648-4,0)&amp;"")</f>
        <v/>
      </c>
      <c r="F648" s="294" t="str">
        <f ca="1">IF(ISERROR($S648),"",OFFSET('Smelter Reference List'!$E$4,$S648-4,0))</f>
        <v/>
      </c>
      <c r="G648" s="294" t="str">
        <f ca="1">IF(C648=$U$4,"Enter smelter details", IF(ISERROR($S648),"",OFFSET('Smelter Reference List'!$F$4,$S648-4,0)))</f>
        <v/>
      </c>
      <c r="H648" s="295" t="str">
        <f ca="1">IF(ISERROR($S648),"",OFFSET('Smelter Reference List'!$G$4,$S648-4,0))</f>
        <v/>
      </c>
      <c r="I648" s="296" t="str">
        <f ca="1">IF(ISERROR($S648),"",OFFSET('Smelter Reference List'!$H$4,$S648-4,0))</f>
        <v/>
      </c>
      <c r="J648" s="296" t="str">
        <f ca="1">IF(ISERROR($S648),"",OFFSET('Smelter Reference List'!$I$4,$S648-4,0))</f>
        <v/>
      </c>
      <c r="K648" s="298"/>
      <c r="L648" s="298"/>
      <c r="M648" s="298"/>
      <c r="N648" s="298"/>
      <c r="O648" s="298"/>
      <c r="P648" s="298"/>
      <c r="Q648" s="299"/>
      <c r="R648" s="227"/>
      <c r="S648" s="228" t="e">
        <f>IF(C648="",NA(),MATCH($B648&amp;$C648,'Smelter Reference List'!$J:$J,0))</f>
        <v>#N/A</v>
      </c>
      <c r="T648" s="229"/>
      <c r="U648" s="229">
        <f t="shared" ca="1" si="20"/>
        <v>0</v>
      </c>
      <c r="V648" s="229"/>
      <c r="W648" s="229"/>
      <c r="Y648" s="223" t="str">
        <f t="shared" si="21"/>
        <v/>
      </c>
    </row>
    <row r="649" spans="1:25" s="223" customFormat="1" ht="20.25">
      <c r="A649" s="293"/>
      <c r="B649" s="294" t="str">
        <f>IF(LEN(A649)=0,"",INDEX('Smelter Reference List'!$A:$A,MATCH($A649,'Smelter Reference List'!$E:$E,0)))</f>
        <v/>
      </c>
      <c r="C649" s="301" t="str">
        <f>IF(LEN(A649)=0,"",INDEX('Smelter Reference List'!$C:$C,MATCH($A649,'Smelter Reference List'!$E:$E,0)))</f>
        <v/>
      </c>
      <c r="D649" s="294" t="str">
        <f ca="1">IF(ISERROR($S649),"",OFFSET('Smelter Reference List'!$C$4,$S649-4,0)&amp;"")</f>
        <v/>
      </c>
      <c r="E649" s="294" t="str">
        <f ca="1">IF(ISERROR($S649),"",OFFSET('Smelter Reference List'!$D$4,$S649-4,0)&amp;"")</f>
        <v/>
      </c>
      <c r="F649" s="294" t="str">
        <f ca="1">IF(ISERROR($S649),"",OFFSET('Smelter Reference List'!$E$4,$S649-4,0))</f>
        <v/>
      </c>
      <c r="G649" s="294" t="str">
        <f ca="1">IF(C649=$U$4,"Enter smelter details", IF(ISERROR($S649),"",OFFSET('Smelter Reference List'!$F$4,$S649-4,0)))</f>
        <v/>
      </c>
      <c r="H649" s="295" t="str">
        <f ca="1">IF(ISERROR($S649),"",OFFSET('Smelter Reference List'!$G$4,$S649-4,0))</f>
        <v/>
      </c>
      <c r="I649" s="296" t="str">
        <f ca="1">IF(ISERROR($S649),"",OFFSET('Smelter Reference List'!$H$4,$S649-4,0))</f>
        <v/>
      </c>
      <c r="J649" s="296" t="str">
        <f ca="1">IF(ISERROR($S649),"",OFFSET('Smelter Reference List'!$I$4,$S649-4,0))</f>
        <v/>
      </c>
      <c r="K649" s="298"/>
      <c r="L649" s="298"/>
      <c r="M649" s="298"/>
      <c r="N649" s="298"/>
      <c r="O649" s="298"/>
      <c r="P649" s="298"/>
      <c r="Q649" s="299"/>
      <c r="R649" s="227"/>
      <c r="S649" s="228" t="e">
        <f>IF(C649="",NA(),MATCH($B649&amp;$C649,'Smelter Reference List'!$J:$J,0))</f>
        <v>#N/A</v>
      </c>
      <c r="T649" s="229"/>
      <c r="U649" s="229">
        <f t="shared" ca="1" si="20"/>
        <v>0</v>
      </c>
      <c r="V649" s="229"/>
      <c r="W649" s="229"/>
      <c r="Y649" s="223" t="str">
        <f t="shared" si="21"/>
        <v/>
      </c>
    </row>
    <row r="650" spans="1:25" s="223" customFormat="1" ht="20.25">
      <c r="A650" s="293"/>
      <c r="B650" s="294" t="str">
        <f>IF(LEN(A650)=0,"",INDEX('Smelter Reference List'!$A:$A,MATCH($A650,'Smelter Reference List'!$E:$E,0)))</f>
        <v/>
      </c>
      <c r="C650" s="301" t="str">
        <f>IF(LEN(A650)=0,"",INDEX('Smelter Reference List'!$C:$C,MATCH($A650,'Smelter Reference List'!$E:$E,0)))</f>
        <v/>
      </c>
      <c r="D650" s="294" t="str">
        <f ca="1">IF(ISERROR($S650),"",OFFSET('Smelter Reference List'!$C$4,$S650-4,0)&amp;"")</f>
        <v/>
      </c>
      <c r="E650" s="294" t="str">
        <f ca="1">IF(ISERROR($S650),"",OFFSET('Smelter Reference List'!$D$4,$S650-4,0)&amp;"")</f>
        <v/>
      </c>
      <c r="F650" s="294" t="str">
        <f ca="1">IF(ISERROR($S650),"",OFFSET('Smelter Reference List'!$E$4,$S650-4,0))</f>
        <v/>
      </c>
      <c r="G650" s="294" t="str">
        <f ca="1">IF(C650=$U$4,"Enter smelter details", IF(ISERROR($S650),"",OFFSET('Smelter Reference List'!$F$4,$S650-4,0)))</f>
        <v/>
      </c>
      <c r="H650" s="295" t="str">
        <f ca="1">IF(ISERROR($S650),"",OFFSET('Smelter Reference List'!$G$4,$S650-4,0))</f>
        <v/>
      </c>
      <c r="I650" s="296" t="str">
        <f ca="1">IF(ISERROR($S650),"",OFFSET('Smelter Reference List'!$H$4,$S650-4,0))</f>
        <v/>
      </c>
      <c r="J650" s="296" t="str">
        <f ca="1">IF(ISERROR($S650),"",OFFSET('Smelter Reference List'!$I$4,$S650-4,0))</f>
        <v/>
      </c>
      <c r="K650" s="298"/>
      <c r="L650" s="298"/>
      <c r="M650" s="298"/>
      <c r="N650" s="298"/>
      <c r="O650" s="298"/>
      <c r="P650" s="298"/>
      <c r="Q650" s="299"/>
      <c r="R650" s="227"/>
      <c r="S650" s="228" t="e">
        <f>IF(C650="",NA(),MATCH($B650&amp;$C650,'Smelter Reference List'!$J:$J,0))</f>
        <v>#N/A</v>
      </c>
      <c r="T650" s="229"/>
      <c r="U650" s="229">
        <f t="shared" ca="1" si="20"/>
        <v>0</v>
      </c>
      <c r="V650" s="229"/>
      <c r="W650" s="229"/>
      <c r="Y650" s="223" t="str">
        <f t="shared" si="21"/>
        <v/>
      </c>
    </row>
    <row r="651" spans="1:25" s="223" customFormat="1" ht="20.25">
      <c r="A651" s="293"/>
      <c r="B651" s="294" t="str">
        <f>IF(LEN(A651)=0,"",INDEX('Smelter Reference List'!$A:$A,MATCH($A651,'Smelter Reference List'!$E:$E,0)))</f>
        <v/>
      </c>
      <c r="C651" s="301" t="str">
        <f>IF(LEN(A651)=0,"",INDEX('Smelter Reference List'!$C:$C,MATCH($A651,'Smelter Reference List'!$E:$E,0)))</f>
        <v/>
      </c>
      <c r="D651" s="294" t="str">
        <f ca="1">IF(ISERROR($S651),"",OFFSET('Smelter Reference List'!$C$4,$S651-4,0)&amp;"")</f>
        <v/>
      </c>
      <c r="E651" s="294" t="str">
        <f ca="1">IF(ISERROR($S651),"",OFFSET('Smelter Reference List'!$D$4,$S651-4,0)&amp;"")</f>
        <v/>
      </c>
      <c r="F651" s="294" t="str">
        <f ca="1">IF(ISERROR($S651),"",OFFSET('Smelter Reference List'!$E$4,$S651-4,0))</f>
        <v/>
      </c>
      <c r="G651" s="294" t="str">
        <f ca="1">IF(C651=$U$4,"Enter smelter details", IF(ISERROR($S651),"",OFFSET('Smelter Reference List'!$F$4,$S651-4,0)))</f>
        <v/>
      </c>
      <c r="H651" s="295" t="str">
        <f ca="1">IF(ISERROR($S651),"",OFFSET('Smelter Reference List'!$G$4,$S651-4,0))</f>
        <v/>
      </c>
      <c r="I651" s="296" t="str">
        <f ca="1">IF(ISERROR($S651),"",OFFSET('Smelter Reference List'!$H$4,$S651-4,0))</f>
        <v/>
      </c>
      <c r="J651" s="296" t="str">
        <f ca="1">IF(ISERROR($S651),"",OFFSET('Smelter Reference List'!$I$4,$S651-4,0))</f>
        <v/>
      </c>
      <c r="K651" s="298"/>
      <c r="L651" s="298"/>
      <c r="M651" s="298"/>
      <c r="N651" s="298"/>
      <c r="O651" s="298"/>
      <c r="P651" s="298"/>
      <c r="Q651" s="299"/>
      <c r="R651" s="227"/>
      <c r="S651" s="228" t="e">
        <f>IF(C651="",NA(),MATCH($B651&amp;$C651,'Smelter Reference List'!$J:$J,0))</f>
        <v>#N/A</v>
      </c>
      <c r="T651" s="229"/>
      <c r="U651" s="229">
        <f t="shared" ca="1" si="20"/>
        <v>0</v>
      </c>
      <c r="V651" s="229"/>
      <c r="W651" s="229"/>
      <c r="Y651" s="223" t="str">
        <f t="shared" si="21"/>
        <v/>
      </c>
    </row>
    <row r="652" spans="1:25" s="223" customFormat="1" ht="20.25">
      <c r="A652" s="293"/>
      <c r="B652" s="294" t="str">
        <f>IF(LEN(A652)=0,"",INDEX('Smelter Reference List'!$A:$A,MATCH($A652,'Smelter Reference List'!$E:$E,0)))</f>
        <v/>
      </c>
      <c r="C652" s="301" t="str">
        <f>IF(LEN(A652)=0,"",INDEX('Smelter Reference List'!$C:$C,MATCH($A652,'Smelter Reference List'!$E:$E,0)))</f>
        <v/>
      </c>
      <c r="D652" s="294" t="str">
        <f ca="1">IF(ISERROR($S652),"",OFFSET('Smelter Reference List'!$C$4,$S652-4,0)&amp;"")</f>
        <v/>
      </c>
      <c r="E652" s="294" t="str">
        <f ca="1">IF(ISERROR($S652),"",OFFSET('Smelter Reference List'!$D$4,$S652-4,0)&amp;"")</f>
        <v/>
      </c>
      <c r="F652" s="294" t="str">
        <f ca="1">IF(ISERROR($S652),"",OFFSET('Smelter Reference List'!$E$4,$S652-4,0))</f>
        <v/>
      </c>
      <c r="G652" s="294" t="str">
        <f ca="1">IF(C652=$U$4,"Enter smelter details", IF(ISERROR($S652),"",OFFSET('Smelter Reference List'!$F$4,$S652-4,0)))</f>
        <v/>
      </c>
      <c r="H652" s="295" t="str">
        <f ca="1">IF(ISERROR($S652),"",OFFSET('Smelter Reference List'!$G$4,$S652-4,0))</f>
        <v/>
      </c>
      <c r="I652" s="296" t="str">
        <f ca="1">IF(ISERROR($S652),"",OFFSET('Smelter Reference List'!$H$4,$S652-4,0))</f>
        <v/>
      </c>
      <c r="J652" s="296" t="str">
        <f ca="1">IF(ISERROR($S652),"",OFFSET('Smelter Reference List'!$I$4,$S652-4,0))</f>
        <v/>
      </c>
      <c r="K652" s="298"/>
      <c r="L652" s="298"/>
      <c r="M652" s="298"/>
      <c r="N652" s="298"/>
      <c r="O652" s="298"/>
      <c r="P652" s="298"/>
      <c r="Q652" s="299"/>
      <c r="R652" s="227"/>
      <c r="S652" s="228" t="e">
        <f>IF(C652="",NA(),MATCH($B652&amp;$C652,'Smelter Reference List'!$J:$J,0))</f>
        <v>#N/A</v>
      </c>
      <c r="T652" s="229"/>
      <c r="U652" s="229">
        <f t="shared" ca="1" si="20"/>
        <v>0</v>
      </c>
      <c r="V652" s="229"/>
      <c r="W652" s="229"/>
      <c r="Y652" s="223" t="str">
        <f t="shared" si="21"/>
        <v/>
      </c>
    </row>
    <row r="653" spans="1:25" s="223" customFormat="1" ht="20.25">
      <c r="A653" s="293"/>
      <c r="B653" s="294" t="str">
        <f>IF(LEN(A653)=0,"",INDEX('Smelter Reference List'!$A:$A,MATCH($A653,'Smelter Reference List'!$E:$E,0)))</f>
        <v/>
      </c>
      <c r="C653" s="301" t="str">
        <f>IF(LEN(A653)=0,"",INDEX('Smelter Reference List'!$C:$C,MATCH($A653,'Smelter Reference List'!$E:$E,0)))</f>
        <v/>
      </c>
      <c r="D653" s="294" t="str">
        <f ca="1">IF(ISERROR($S653),"",OFFSET('Smelter Reference List'!$C$4,$S653-4,0)&amp;"")</f>
        <v/>
      </c>
      <c r="E653" s="294" t="str">
        <f ca="1">IF(ISERROR($S653),"",OFFSET('Smelter Reference List'!$D$4,$S653-4,0)&amp;"")</f>
        <v/>
      </c>
      <c r="F653" s="294" t="str">
        <f ca="1">IF(ISERROR($S653),"",OFFSET('Smelter Reference List'!$E$4,$S653-4,0))</f>
        <v/>
      </c>
      <c r="G653" s="294" t="str">
        <f ca="1">IF(C653=$U$4,"Enter smelter details", IF(ISERROR($S653),"",OFFSET('Smelter Reference List'!$F$4,$S653-4,0)))</f>
        <v/>
      </c>
      <c r="H653" s="295" t="str">
        <f ca="1">IF(ISERROR($S653),"",OFFSET('Smelter Reference List'!$G$4,$S653-4,0))</f>
        <v/>
      </c>
      <c r="I653" s="296" t="str">
        <f ca="1">IF(ISERROR($S653),"",OFFSET('Smelter Reference List'!$H$4,$S653-4,0))</f>
        <v/>
      </c>
      <c r="J653" s="296" t="str">
        <f ca="1">IF(ISERROR($S653),"",OFFSET('Smelter Reference List'!$I$4,$S653-4,0))</f>
        <v/>
      </c>
      <c r="K653" s="298"/>
      <c r="L653" s="298"/>
      <c r="M653" s="298"/>
      <c r="N653" s="298"/>
      <c r="O653" s="298"/>
      <c r="P653" s="298"/>
      <c r="Q653" s="299"/>
      <c r="R653" s="227"/>
      <c r="S653" s="228" t="e">
        <f>IF(C653="",NA(),MATCH($B653&amp;$C653,'Smelter Reference List'!$J:$J,0))</f>
        <v>#N/A</v>
      </c>
      <c r="T653" s="229"/>
      <c r="U653" s="229">
        <f t="shared" ca="1" si="20"/>
        <v>0</v>
      </c>
      <c r="V653" s="229"/>
      <c r="W653" s="229"/>
      <c r="Y653" s="223" t="str">
        <f t="shared" si="21"/>
        <v/>
      </c>
    </row>
    <row r="654" spans="1:25" s="223" customFormat="1" ht="20.25">
      <c r="A654" s="293"/>
      <c r="B654" s="294" t="str">
        <f>IF(LEN(A654)=0,"",INDEX('Smelter Reference List'!$A:$A,MATCH($A654,'Smelter Reference List'!$E:$E,0)))</f>
        <v/>
      </c>
      <c r="C654" s="301" t="str">
        <f>IF(LEN(A654)=0,"",INDEX('Smelter Reference List'!$C:$C,MATCH($A654,'Smelter Reference List'!$E:$E,0)))</f>
        <v/>
      </c>
      <c r="D654" s="294" t="str">
        <f ca="1">IF(ISERROR($S654),"",OFFSET('Smelter Reference List'!$C$4,$S654-4,0)&amp;"")</f>
        <v/>
      </c>
      <c r="E654" s="294" t="str">
        <f ca="1">IF(ISERROR($S654),"",OFFSET('Smelter Reference List'!$D$4,$S654-4,0)&amp;"")</f>
        <v/>
      </c>
      <c r="F654" s="294" t="str">
        <f ca="1">IF(ISERROR($S654),"",OFFSET('Smelter Reference List'!$E$4,$S654-4,0))</f>
        <v/>
      </c>
      <c r="G654" s="294" t="str">
        <f ca="1">IF(C654=$U$4,"Enter smelter details", IF(ISERROR($S654),"",OFFSET('Smelter Reference List'!$F$4,$S654-4,0)))</f>
        <v/>
      </c>
      <c r="H654" s="295" t="str">
        <f ca="1">IF(ISERROR($S654),"",OFFSET('Smelter Reference List'!$G$4,$S654-4,0))</f>
        <v/>
      </c>
      <c r="I654" s="296" t="str">
        <f ca="1">IF(ISERROR($S654),"",OFFSET('Smelter Reference List'!$H$4,$S654-4,0))</f>
        <v/>
      </c>
      <c r="J654" s="296" t="str">
        <f ca="1">IF(ISERROR($S654),"",OFFSET('Smelter Reference List'!$I$4,$S654-4,0))</f>
        <v/>
      </c>
      <c r="K654" s="298"/>
      <c r="L654" s="298"/>
      <c r="M654" s="298"/>
      <c r="N654" s="298"/>
      <c r="O654" s="298"/>
      <c r="P654" s="298"/>
      <c r="Q654" s="299"/>
      <c r="R654" s="227"/>
      <c r="S654" s="228" t="e">
        <f>IF(C654="",NA(),MATCH($B654&amp;$C654,'Smelter Reference List'!$J:$J,0))</f>
        <v>#N/A</v>
      </c>
      <c r="T654" s="229"/>
      <c r="U654" s="229">
        <f t="shared" ca="1" si="20"/>
        <v>0</v>
      </c>
      <c r="V654" s="229"/>
      <c r="W654" s="229"/>
      <c r="Y654" s="223" t="str">
        <f t="shared" si="21"/>
        <v/>
      </c>
    </row>
    <row r="655" spans="1:25" s="223" customFormat="1" ht="20.25">
      <c r="A655" s="293"/>
      <c r="B655" s="294" t="str">
        <f>IF(LEN(A655)=0,"",INDEX('Smelter Reference List'!$A:$A,MATCH($A655,'Smelter Reference List'!$E:$E,0)))</f>
        <v/>
      </c>
      <c r="C655" s="301" t="str">
        <f>IF(LEN(A655)=0,"",INDEX('Smelter Reference List'!$C:$C,MATCH($A655,'Smelter Reference List'!$E:$E,0)))</f>
        <v/>
      </c>
      <c r="D655" s="294" t="str">
        <f ca="1">IF(ISERROR($S655),"",OFFSET('Smelter Reference List'!$C$4,$S655-4,0)&amp;"")</f>
        <v/>
      </c>
      <c r="E655" s="294" t="str">
        <f ca="1">IF(ISERROR($S655),"",OFFSET('Smelter Reference List'!$D$4,$S655-4,0)&amp;"")</f>
        <v/>
      </c>
      <c r="F655" s="294" t="str">
        <f ca="1">IF(ISERROR($S655),"",OFFSET('Smelter Reference List'!$E$4,$S655-4,0))</f>
        <v/>
      </c>
      <c r="G655" s="294" t="str">
        <f ca="1">IF(C655=$U$4,"Enter smelter details", IF(ISERROR($S655),"",OFFSET('Smelter Reference List'!$F$4,$S655-4,0)))</f>
        <v/>
      </c>
      <c r="H655" s="295" t="str">
        <f ca="1">IF(ISERROR($S655),"",OFFSET('Smelter Reference List'!$G$4,$S655-4,0))</f>
        <v/>
      </c>
      <c r="I655" s="296" t="str">
        <f ca="1">IF(ISERROR($S655),"",OFFSET('Smelter Reference List'!$H$4,$S655-4,0))</f>
        <v/>
      </c>
      <c r="J655" s="296" t="str">
        <f ca="1">IF(ISERROR($S655),"",OFFSET('Smelter Reference List'!$I$4,$S655-4,0))</f>
        <v/>
      </c>
      <c r="K655" s="298"/>
      <c r="L655" s="298"/>
      <c r="M655" s="298"/>
      <c r="N655" s="298"/>
      <c r="O655" s="298"/>
      <c r="P655" s="298"/>
      <c r="Q655" s="299"/>
      <c r="R655" s="227"/>
      <c r="S655" s="228" t="e">
        <f>IF(C655="",NA(),MATCH($B655&amp;$C655,'Smelter Reference List'!$J:$J,0))</f>
        <v>#N/A</v>
      </c>
      <c r="T655" s="229"/>
      <c r="U655" s="229">
        <f t="shared" ca="1" si="20"/>
        <v>0</v>
      </c>
      <c r="V655" s="229"/>
      <c r="W655" s="229"/>
      <c r="Y655" s="223" t="str">
        <f t="shared" si="21"/>
        <v/>
      </c>
    </row>
    <row r="656" spans="1:25" s="223" customFormat="1" ht="20.25">
      <c r="A656" s="293"/>
      <c r="B656" s="294" t="str">
        <f>IF(LEN(A656)=0,"",INDEX('Smelter Reference List'!$A:$A,MATCH($A656,'Smelter Reference List'!$E:$E,0)))</f>
        <v/>
      </c>
      <c r="C656" s="301" t="str">
        <f>IF(LEN(A656)=0,"",INDEX('Smelter Reference List'!$C:$C,MATCH($A656,'Smelter Reference List'!$E:$E,0)))</f>
        <v/>
      </c>
      <c r="D656" s="294" t="str">
        <f ca="1">IF(ISERROR($S656),"",OFFSET('Smelter Reference List'!$C$4,$S656-4,0)&amp;"")</f>
        <v/>
      </c>
      <c r="E656" s="294" t="str">
        <f ca="1">IF(ISERROR($S656),"",OFFSET('Smelter Reference List'!$D$4,$S656-4,0)&amp;"")</f>
        <v/>
      </c>
      <c r="F656" s="294" t="str">
        <f ca="1">IF(ISERROR($S656),"",OFFSET('Smelter Reference List'!$E$4,$S656-4,0))</f>
        <v/>
      </c>
      <c r="G656" s="294" t="str">
        <f ca="1">IF(C656=$U$4,"Enter smelter details", IF(ISERROR($S656),"",OFFSET('Smelter Reference List'!$F$4,$S656-4,0)))</f>
        <v/>
      </c>
      <c r="H656" s="295" t="str">
        <f ca="1">IF(ISERROR($S656),"",OFFSET('Smelter Reference List'!$G$4,$S656-4,0))</f>
        <v/>
      </c>
      <c r="I656" s="296" t="str">
        <f ca="1">IF(ISERROR($S656),"",OFFSET('Smelter Reference List'!$H$4,$S656-4,0))</f>
        <v/>
      </c>
      <c r="J656" s="296" t="str">
        <f ca="1">IF(ISERROR($S656),"",OFFSET('Smelter Reference List'!$I$4,$S656-4,0))</f>
        <v/>
      </c>
      <c r="K656" s="298"/>
      <c r="L656" s="298"/>
      <c r="M656" s="298"/>
      <c r="N656" s="298"/>
      <c r="O656" s="298"/>
      <c r="P656" s="298"/>
      <c r="Q656" s="299"/>
      <c r="R656" s="227"/>
      <c r="S656" s="228" t="e">
        <f>IF(C656="",NA(),MATCH($B656&amp;$C656,'Smelter Reference List'!$J:$J,0))</f>
        <v>#N/A</v>
      </c>
      <c r="T656" s="229"/>
      <c r="U656" s="229">
        <f t="shared" ca="1" si="20"/>
        <v>0</v>
      </c>
      <c r="V656" s="229"/>
      <c r="W656" s="229"/>
      <c r="Y656" s="223" t="str">
        <f t="shared" si="21"/>
        <v/>
      </c>
    </row>
    <row r="657" spans="1:25" s="223" customFormat="1" ht="20.25">
      <c r="A657" s="293"/>
      <c r="B657" s="294" t="str">
        <f>IF(LEN(A657)=0,"",INDEX('Smelter Reference List'!$A:$A,MATCH($A657,'Smelter Reference List'!$E:$E,0)))</f>
        <v/>
      </c>
      <c r="C657" s="301" t="str">
        <f>IF(LEN(A657)=0,"",INDEX('Smelter Reference List'!$C:$C,MATCH($A657,'Smelter Reference List'!$E:$E,0)))</f>
        <v/>
      </c>
      <c r="D657" s="294" t="str">
        <f ca="1">IF(ISERROR($S657),"",OFFSET('Smelter Reference List'!$C$4,$S657-4,0)&amp;"")</f>
        <v/>
      </c>
      <c r="E657" s="294" t="str">
        <f ca="1">IF(ISERROR($S657),"",OFFSET('Smelter Reference List'!$D$4,$S657-4,0)&amp;"")</f>
        <v/>
      </c>
      <c r="F657" s="294" t="str">
        <f ca="1">IF(ISERROR($S657),"",OFFSET('Smelter Reference List'!$E$4,$S657-4,0))</f>
        <v/>
      </c>
      <c r="G657" s="294" t="str">
        <f ca="1">IF(C657=$U$4,"Enter smelter details", IF(ISERROR($S657),"",OFFSET('Smelter Reference List'!$F$4,$S657-4,0)))</f>
        <v/>
      </c>
      <c r="H657" s="295" t="str">
        <f ca="1">IF(ISERROR($S657),"",OFFSET('Smelter Reference List'!$G$4,$S657-4,0))</f>
        <v/>
      </c>
      <c r="I657" s="296" t="str">
        <f ca="1">IF(ISERROR($S657),"",OFFSET('Smelter Reference List'!$H$4,$S657-4,0))</f>
        <v/>
      </c>
      <c r="J657" s="296" t="str">
        <f ca="1">IF(ISERROR($S657),"",OFFSET('Smelter Reference List'!$I$4,$S657-4,0))</f>
        <v/>
      </c>
      <c r="K657" s="298"/>
      <c r="L657" s="298"/>
      <c r="M657" s="298"/>
      <c r="N657" s="298"/>
      <c r="O657" s="298"/>
      <c r="P657" s="298"/>
      <c r="Q657" s="299"/>
      <c r="R657" s="227"/>
      <c r="S657" s="228" t="e">
        <f>IF(C657="",NA(),MATCH($B657&amp;$C657,'Smelter Reference List'!$J:$J,0))</f>
        <v>#N/A</v>
      </c>
      <c r="T657" s="229"/>
      <c r="U657" s="229">
        <f t="shared" ca="1" si="20"/>
        <v>0</v>
      </c>
      <c r="V657" s="229"/>
      <c r="W657" s="229"/>
      <c r="Y657" s="223" t="str">
        <f t="shared" si="21"/>
        <v/>
      </c>
    </row>
    <row r="658" spans="1:25" s="223" customFormat="1" ht="20.25">
      <c r="A658" s="293"/>
      <c r="B658" s="294" t="str">
        <f>IF(LEN(A658)=0,"",INDEX('Smelter Reference List'!$A:$A,MATCH($A658,'Smelter Reference List'!$E:$E,0)))</f>
        <v/>
      </c>
      <c r="C658" s="301" t="str">
        <f>IF(LEN(A658)=0,"",INDEX('Smelter Reference List'!$C:$C,MATCH($A658,'Smelter Reference List'!$E:$E,0)))</f>
        <v/>
      </c>
      <c r="D658" s="294" t="str">
        <f ca="1">IF(ISERROR($S658),"",OFFSET('Smelter Reference List'!$C$4,$S658-4,0)&amp;"")</f>
        <v/>
      </c>
      <c r="E658" s="294" t="str">
        <f ca="1">IF(ISERROR($S658),"",OFFSET('Smelter Reference List'!$D$4,$S658-4,0)&amp;"")</f>
        <v/>
      </c>
      <c r="F658" s="294" t="str">
        <f ca="1">IF(ISERROR($S658),"",OFFSET('Smelter Reference List'!$E$4,$S658-4,0))</f>
        <v/>
      </c>
      <c r="G658" s="294" t="str">
        <f ca="1">IF(C658=$U$4,"Enter smelter details", IF(ISERROR($S658),"",OFFSET('Smelter Reference List'!$F$4,$S658-4,0)))</f>
        <v/>
      </c>
      <c r="H658" s="295" t="str">
        <f ca="1">IF(ISERROR($S658),"",OFFSET('Smelter Reference List'!$G$4,$S658-4,0))</f>
        <v/>
      </c>
      <c r="I658" s="296" t="str">
        <f ca="1">IF(ISERROR($S658),"",OFFSET('Smelter Reference List'!$H$4,$S658-4,0))</f>
        <v/>
      </c>
      <c r="J658" s="296" t="str">
        <f ca="1">IF(ISERROR($S658),"",OFFSET('Smelter Reference List'!$I$4,$S658-4,0))</f>
        <v/>
      </c>
      <c r="K658" s="298"/>
      <c r="L658" s="298"/>
      <c r="M658" s="298"/>
      <c r="N658" s="298"/>
      <c r="O658" s="298"/>
      <c r="P658" s="298"/>
      <c r="Q658" s="299"/>
      <c r="R658" s="227"/>
      <c r="S658" s="228" t="e">
        <f>IF(C658="",NA(),MATCH($B658&amp;$C658,'Smelter Reference List'!$J:$J,0))</f>
        <v>#N/A</v>
      </c>
      <c r="T658" s="229"/>
      <c r="U658" s="229">
        <f t="shared" ca="1" si="20"/>
        <v>0</v>
      </c>
      <c r="V658" s="229"/>
      <c r="W658" s="229"/>
      <c r="Y658" s="223" t="str">
        <f t="shared" si="21"/>
        <v/>
      </c>
    </row>
    <row r="659" spans="1:25" s="223" customFormat="1" ht="20.25">
      <c r="A659" s="293"/>
      <c r="B659" s="294" t="str">
        <f>IF(LEN(A659)=0,"",INDEX('Smelter Reference List'!$A:$A,MATCH($A659,'Smelter Reference List'!$E:$E,0)))</f>
        <v/>
      </c>
      <c r="C659" s="301" t="str">
        <f>IF(LEN(A659)=0,"",INDEX('Smelter Reference List'!$C:$C,MATCH($A659,'Smelter Reference List'!$E:$E,0)))</f>
        <v/>
      </c>
      <c r="D659" s="294" t="str">
        <f ca="1">IF(ISERROR($S659),"",OFFSET('Smelter Reference List'!$C$4,$S659-4,0)&amp;"")</f>
        <v/>
      </c>
      <c r="E659" s="294" t="str">
        <f ca="1">IF(ISERROR($S659),"",OFFSET('Smelter Reference List'!$D$4,$S659-4,0)&amp;"")</f>
        <v/>
      </c>
      <c r="F659" s="294" t="str">
        <f ca="1">IF(ISERROR($S659),"",OFFSET('Smelter Reference List'!$E$4,$S659-4,0))</f>
        <v/>
      </c>
      <c r="G659" s="294" t="str">
        <f ca="1">IF(C659=$U$4,"Enter smelter details", IF(ISERROR($S659),"",OFFSET('Smelter Reference List'!$F$4,$S659-4,0)))</f>
        <v/>
      </c>
      <c r="H659" s="295" t="str">
        <f ca="1">IF(ISERROR($S659),"",OFFSET('Smelter Reference List'!$G$4,$S659-4,0))</f>
        <v/>
      </c>
      <c r="I659" s="296" t="str">
        <f ca="1">IF(ISERROR($S659),"",OFFSET('Smelter Reference List'!$H$4,$S659-4,0))</f>
        <v/>
      </c>
      <c r="J659" s="296" t="str">
        <f ca="1">IF(ISERROR($S659),"",OFFSET('Smelter Reference List'!$I$4,$S659-4,0))</f>
        <v/>
      </c>
      <c r="K659" s="298"/>
      <c r="L659" s="298"/>
      <c r="M659" s="298"/>
      <c r="N659" s="298"/>
      <c r="O659" s="298"/>
      <c r="P659" s="298"/>
      <c r="Q659" s="299"/>
      <c r="R659" s="227"/>
      <c r="S659" s="228" t="e">
        <f>IF(C659="",NA(),MATCH($B659&amp;$C659,'Smelter Reference List'!$J:$J,0))</f>
        <v>#N/A</v>
      </c>
      <c r="T659" s="229"/>
      <c r="U659" s="229">
        <f t="shared" ca="1" si="20"/>
        <v>0</v>
      </c>
      <c r="V659" s="229"/>
      <c r="W659" s="229"/>
      <c r="Y659" s="223" t="str">
        <f t="shared" si="21"/>
        <v/>
      </c>
    </row>
    <row r="660" spans="1:25" s="223" customFormat="1" ht="20.25">
      <c r="A660" s="293"/>
      <c r="B660" s="294" t="str">
        <f>IF(LEN(A660)=0,"",INDEX('Smelter Reference List'!$A:$A,MATCH($A660,'Smelter Reference List'!$E:$E,0)))</f>
        <v/>
      </c>
      <c r="C660" s="301" t="str">
        <f>IF(LEN(A660)=0,"",INDEX('Smelter Reference List'!$C:$C,MATCH($A660,'Smelter Reference List'!$E:$E,0)))</f>
        <v/>
      </c>
      <c r="D660" s="294" t="str">
        <f ca="1">IF(ISERROR($S660),"",OFFSET('Smelter Reference List'!$C$4,$S660-4,0)&amp;"")</f>
        <v/>
      </c>
      <c r="E660" s="294" t="str">
        <f ca="1">IF(ISERROR($S660),"",OFFSET('Smelter Reference List'!$D$4,$S660-4,0)&amp;"")</f>
        <v/>
      </c>
      <c r="F660" s="294" t="str">
        <f ca="1">IF(ISERROR($S660),"",OFFSET('Smelter Reference List'!$E$4,$S660-4,0))</f>
        <v/>
      </c>
      <c r="G660" s="294" t="str">
        <f ca="1">IF(C660=$U$4,"Enter smelter details", IF(ISERROR($S660),"",OFFSET('Smelter Reference List'!$F$4,$S660-4,0)))</f>
        <v/>
      </c>
      <c r="H660" s="295" t="str">
        <f ca="1">IF(ISERROR($S660),"",OFFSET('Smelter Reference List'!$G$4,$S660-4,0))</f>
        <v/>
      </c>
      <c r="I660" s="296" t="str">
        <f ca="1">IF(ISERROR($S660),"",OFFSET('Smelter Reference List'!$H$4,$S660-4,0))</f>
        <v/>
      </c>
      <c r="J660" s="296" t="str">
        <f ca="1">IF(ISERROR($S660),"",OFFSET('Smelter Reference List'!$I$4,$S660-4,0))</f>
        <v/>
      </c>
      <c r="K660" s="298"/>
      <c r="L660" s="298"/>
      <c r="M660" s="298"/>
      <c r="N660" s="298"/>
      <c r="O660" s="298"/>
      <c r="P660" s="298"/>
      <c r="Q660" s="299"/>
      <c r="R660" s="227"/>
      <c r="S660" s="228" t="e">
        <f>IF(C660="",NA(),MATCH($B660&amp;$C660,'Smelter Reference List'!$J:$J,0))</f>
        <v>#N/A</v>
      </c>
      <c r="T660" s="229"/>
      <c r="U660" s="229">
        <f t="shared" ca="1" si="20"/>
        <v>0</v>
      </c>
      <c r="V660" s="229"/>
      <c r="W660" s="229"/>
      <c r="Y660" s="223" t="str">
        <f t="shared" si="21"/>
        <v/>
      </c>
    </row>
    <row r="661" spans="1:25" s="223" customFormat="1" ht="20.25">
      <c r="A661" s="293"/>
      <c r="B661" s="294" t="str">
        <f>IF(LEN(A661)=0,"",INDEX('Smelter Reference List'!$A:$A,MATCH($A661,'Smelter Reference List'!$E:$E,0)))</f>
        <v/>
      </c>
      <c r="C661" s="301" t="str">
        <f>IF(LEN(A661)=0,"",INDEX('Smelter Reference List'!$C:$C,MATCH($A661,'Smelter Reference List'!$E:$E,0)))</f>
        <v/>
      </c>
      <c r="D661" s="294" t="str">
        <f ca="1">IF(ISERROR($S661),"",OFFSET('Smelter Reference List'!$C$4,$S661-4,0)&amp;"")</f>
        <v/>
      </c>
      <c r="E661" s="294" t="str">
        <f ca="1">IF(ISERROR($S661),"",OFFSET('Smelter Reference List'!$D$4,$S661-4,0)&amp;"")</f>
        <v/>
      </c>
      <c r="F661" s="294" t="str">
        <f ca="1">IF(ISERROR($S661),"",OFFSET('Smelter Reference List'!$E$4,$S661-4,0))</f>
        <v/>
      </c>
      <c r="G661" s="294" t="str">
        <f ca="1">IF(C661=$U$4,"Enter smelter details", IF(ISERROR($S661),"",OFFSET('Smelter Reference List'!$F$4,$S661-4,0)))</f>
        <v/>
      </c>
      <c r="H661" s="295" t="str">
        <f ca="1">IF(ISERROR($S661),"",OFFSET('Smelter Reference List'!$G$4,$S661-4,0))</f>
        <v/>
      </c>
      <c r="I661" s="296" t="str">
        <f ca="1">IF(ISERROR($S661),"",OFFSET('Smelter Reference List'!$H$4,$S661-4,0))</f>
        <v/>
      </c>
      <c r="J661" s="296" t="str">
        <f ca="1">IF(ISERROR($S661),"",OFFSET('Smelter Reference List'!$I$4,$S661-4,0))</f>
        <v/>
      </c>
      <c r="K661" s="298"/>
      <c r="L661" s="298"/>
      <c r="M661" s="298"/>
      <c r="N661" s="298"/>
      <c r="O661" s="298"/>
      <c r="P661" s="298"/>
      <c r="Q661" s="299"/>
      <c r="R661" s="227"/>
      <c r="S661" s="228" t="e">
        <f>IF(C661="",NA(),MATCH($B661&amp;$C661,'Smelter Reference List'!$J:$J,0))</f>
        <v>#N/A</v>
      </c>
      <c r="T661" s="229"/>
      <c r="U661" s="229">
        <f t="shared" ca="1" si="20"/>
        <v>0</v>
      </c>
      <c r="V661" s="229"/>
      <c r="W661" s="229"/>
      <c r="Y661" s="223" t="str">
        <f t="shared" si="21"/>
        <v/>
      </c>
    </row>
    <row r="662" spans="1:25" s="223" customFormat="1" ht="20.25">
      <c r="A662" s="293"/>
      <c r="B662" s="294" t="str">
        <f>IF(LEN(A662)=0,"",INDEX('Smelter Reference List'!$A:$A,MATCH($A662,'Smelter Reference List'!$E:$E,0)))</f>
        <v/>
      </c>
      <c r="C662" s="301" t="str">
        <f>IF(LEN(A662)=0,"",INDEX('Smelter Reference List'!$C:$C,MATCH($A662,'Smelter Reference List'!$E:$E,0)))</f>
        <v/>
      </c>
      <c r="D662" s="294" t="str">
        <f ca="1">IF(ISERROR($S662),"",OFFSET('Smelter Reference List'!$C$4,$S662-4,0)&amp;"")</f>
        <v/>
      </c>
      <c r="E662" s="294" t="str">
        <f ca="1">IF(ISERROR($S662),"",OFFSET('Smelter Reference List'!$D$4,$S662-4,0)&amp;"")</f>
        <v/>
      </c>
      <c r="F662" s="294" t="str">
        <f ca="1">IF(ISERROR($S662),"",OFFSET('Smelter Reference List'!$E$4,$S662-4,0))</f>
        <v/>
      </c>
      <c r="G662" s="294" t="str">
        <f ca="1">IF(C662=$U$4,"Enter smelter details", IF(ISERROR($S662),"",OFFSET('Smelter Reference List'!$F$4,$S662-4,0)))</f>
        <v/>
      </c>
      <c r="H662" s="295" t="str">
        <f ca="1">IF(ISERROR($S662),"",OFFSET('Smelter Reference List'!$G$4,$S662-4,0))</f>
        <v/>
      </c>
      <c r="I662" s="296" t="str">
        <f ca="1">IF(ISERROR($S662),"",OFFSET('Smelter Reference List'!$H$4,$S662-4,0))</f>
        <v/>
      </c>
      <c r="J662" s="296" t="str">
        <f ca="1">IF(ISERROR($S662),"",OFFSET('Smelter Reference List'!$I$4,$S662-4,0))</f>
        <v/>
      </c>
      <c r="K662" s="298"/>
      <c r="L662" s="298"/>
      <c r="M662" s="298"/>
      <c r="N662" s="298"/>
      <c r="O662" s="298"/>
      <c r="P662" s="298"/>
      <c r="Q662" s="299"/>
      <c r="R662" s="227"/>
      <c r="S662" s="228" t="e">
        <f>IF(C662="",NA(),MATCH($B662&amp;$C662,'Smelter Reference List'!$J:$J,0))</f>
        <v>#N/A</v>
      </c>
      <c r="T662" s="229"/>
      <c r="U662" s="229">
        <f t="shared" ca="1" si="20"/>
        <v>0</v>
      </c>
      <c r="V662" s="229"/>
      <c r="W662" s="229"/>
      <c r="Y662" s="223" t="str">
        <f t="shared" si="21"/>
        <v/>
      </c>
    </row>
    <row r="663" spans="1:25" s="223" customFormat="1" ht="20.25">
      <c r="A663" s="293"/>
      <c r="B663" s="294" t="str">
        <f>IF(LEN(A663)=0,"",INDEX('Smelter Reference List'!$A:$A,MATCH($A663,'Smelter Reference List'!$E:$E,0)))</f>
        <v/>
      </c>
      <c r="C663" s="301" t="str">
        <f>IF(LEN(A663)=0,"",INDEX('Smelter Reference List'!$C:$C,MATCH($A663,'Smelter Reference List'!$E:$E,0)))</f>
        <v/>
      </c>
      <c r="D663" s="294" t="str">
        <f ca="1">IF(ISERROR($S663),"",OFFSET('Smelter Reference List'!$C$4,$S663-4,0)&amp;"")</f>
        <v/>
      </c>
      <c r="E663" s="294" t="str">
        <f ca="1">IF(ISERROR($S663),"",OFFSET('Smelter Reference List'!$D$4,$S663-4,0)&amp;"")</f>
        <v/>
      </c>
      <c r="F663" s="294" t="str">
        <f ca="1">IF(ISERROR($S663),"",OFFSET('Smelter Reference List'!$E$4,$S663-4,0))</f>
        <v/>
      </c>
      <c r="G663" s="294" t="str">
        <f ca="1">IF(C663=$U$4,"Enter smelter details", IF(ISERROR($S663),"",OFFSET('Smelter Reference List'!$F$4,$S663-4,0)))</f>
        <v/>
      </c>
      <c r="H663" s="295" t="str">
        <f ca="1">IF(ISERROR($S663),"",OFFSET('Smelter Reference List'!$G$4,$S663-4,0))</f>
        <v/>
      </c>
      <c r="I663" s="296" t="str">
        <f ca="1">IF(ISERROR($S663),"",OFFSET('Smelter Reference List'!$H$4,$S663-4,0))</f>
        <v/>
      </c>
      <c r="J663" s="296" t="str">
        <f ca="1">IF(ISERROR($S663),"",OFFSET('Smelter Reference List'!$I$4,$S663-4,0))</f>
        <v/>
      </c>
      <c r="K663" s="298"/>
      <c r="L663" s="298"/>
      <c r="M663" s="298"/>
      <c r="N663" s="298"/>
      <c r="O663" s="298"/>
      <c r="P663" s="298"/>
      <c r="Q663" s="299"/>
      <c r="R663" s="227"/>
      <c r="S663" s="228" t="e">
        <f>IF(C663="",NA(),MATCH($B663&amp;$C663,'Smelter Reference List'!$J:$J,0))</f>
        <v>#N/A</v>
      </c>
      <c r="T663" s="229"/>
      <c r="U663" s="229">
        <f t="shared" ca="1" si="20"/>
        <v>0</v>
      </c>
      <c r="V663" s="229"/>
      <c r="W663" s="229"/>
      <c r="Y663" s="223" t="str">
        <f t="shared" si="21"/>
        <v/>
      </c>
    </row>
    <row r="664" spans="1:25" s="223" customFormat="1" ht="20.25">
      <c r="A664" s="293"/>
      <c r="B664" s="294" t="str">
        <f>IF(LEN(A664)=0,"",INDEX('Smelter Reference List'!$A:$A,MATCH($A664,'Smelter Reference List'!$E:$E,0)))</f>
        <v/>
      </c>
      <c r="C664" s="301" t="str">
        <f>IF(LEN(A664)=0,"",INDEX('Smelter Reference List'!$C:$C,MATCH($A664,'Smelter Reference List'!$E:$E,0)))</f>
        <v/>
      </c>
      <c r="D664" s="294" t="str">
        <f ca="1">IF(ISERROR($S664),"",OFFSET('Smelter Reference List'!$C$4,$S664-4,0)&amp;"")</f>
        <v/>
      </c>
      <c r="E664" s="294" t="str">
        <f ca="1">IF(ISERROR($S664),"",OFFSET('Smelter Reference List'!$D$4,$S664-4,0)&amp;"")</f>
        <v/>
      </c>
      <c r="F664" s="294" t="str">
        <f ca="1">IF(ISERROR($S664),"",OFFSET('Smelter Reference List'!$E$4,$S664-4,0))</f>
        <v/>
      </c>
      <c r="G664" s="294" t="str">
        <f ca="1">IF(C664=$U$4,"Enter smelter details", IF(ISERROR($S664),"",OFFSET('Smelter Reference List'!$F$4,$S664-4,0)))</f>
        <v/>
      </c>
      <c r="H664" s="295" t="str">
        <f ca="1">IF(ISERROR($S664),"",OFFSET('Smelter Reference List'!$G$4,$S664-4,0))</f>
        <v/>
      </c>
      <c r="I664" s="296" t="str">
        <f ca="1">IF(ISERROR($S664),"",OFFSET('Smelter Reference List'!$H$4,$S664-4,0))</f>
        <v/>
      </c>
      <c r="J664" s="296" t="str">
        <f ca="1">IF(ISERROR($S664),"",OFFSET('Smelter Reference List'!$I$4,$S664-4,0))</f>
        <v/>
      </c>
      <c r="K664" s="298"/>
      <c r="L664" s="298"/>
      <c r="M664" s="298"/>
      <c r="N664" s="298"/>
      <c r="O664" s="298"/>
      <c r="P664" s="298"/>
      <c r="Q664" s="299"/>
      <c r="R664" s="227"/>
      <c r="S664" s="228" t="e">
        <f>IF(C664="",NA(),MATCH($B664&amp;$C664,'Smelter Reference List'!$J:$J,0))</f>
        <v>#N/A</v>
      </c>
      <c r="T664" s="229"/>
      <c r="U664" s="229">
        <f t="shared" ca="1" si="20"/>
        <v>0</v>
      </c>
      <c r="V664" s="229"/>
      <c r="W664" s="229"/>
      <c r="Y664" s="223" t="str">
        <f t="shared" si="21"/>
        <v/>
      </c>
    </row>
    <row r="665" spans="1:25" s="223" customFormat="1" ht="20.25">
      <c r="A665" s="293"/>
      <c r="B665" s="294" t="str">
        <f>IF(LEN(A665)=0,"",INDEX('Smelter Reference List'!$A:$A,MATCH($A665,'Smelter Reference List'!$E:$E,0)))</f>
        <v/>
      </c>
      <c r="C665" s="301" t="str">
        <f>IF(LEN(A665)=0,"",INDEX('Smelter Reference List'!$C:$C,MATCH($A665,'Smelter Reference List'!$E:$E,0)))</f>
        <v/>
      </c>
      <c r="D665" s="294" t="str">
        <f ca="1">IF(ISERROR($S665),"",OFFSET('Smelter Reference List'!$C$4,$S665-4,0)&amp;"")</f>
        <v/>
      </c>
      <c r="E665" s="294" t="str">
        <f ca="1">IF(ISERROR($S665),"",OFFSET('Smelter Reference List'!$D$4,$S665-4,0)&amp;"")</f>
        <v/>
      </c>
      <c r="F665" s="294" t="str">
        <f ca="1">IF(ISERROR($S665),"",OFFSET('Smelter Reference List'!$E$4,$S665-4,0))</f>
        <v/>
      </c>
      <c r="G665" s="294" t="str">
        <f ca="1">IF(C665=$U$4,"Enter smelter details", IF(ISERROR($S665),"",OFFSET('Smelter Reference List'!$F$4,$S665-4,0)))</f>
        <v/>
      </c>
      <c r="H665" s="295" t="str">
        <f ca="1">IF(ISERROR($S665),"",OFFSET('Smelter Reference List'!$G$4,$S665-4,0))</f>
        <v/>
      </c>
      <c r="I665" s="296" t="str">
        <f ca="1">IF(ISERROR($S665),"",OFFSET('Smelter Reference List'!$H$4,$S665-4,0))</f>
        <v/>
      </c>
      <c r="J665" s="296" t="str">
        <f ca="1">IF(ISERROR($S665),"",OFFSET('Smelter Reference List'!$I$4,$S665-4,0))</f>
        <v/>
      </c>
      <c r="K665" s="298"/>
      <c r="L665" s="298"/>
      <c r="M665" s="298"/>
      <c r="N665" s="298"/>
      <c r="O665" s="298"/>
      <c r="P665" s="298"/>
      <c r="Q665" s="299"/>
      <c r="R665" s="227"/>
      <c r="S665" s="228" t="e">
        <f>IF(C665="",NA(),MATCH($B665&amp;$C665,'Smelter Reference List'!$J:$J,0))</f>
        <v>#N/A</v>
      </c>
      <c r="T665" s="229"/>
      <c r="U665" s="229">
        <f t="shared" ca="1" si="20"/>
        <v>0</v>
      </c>
      <c r="V665" s="229"/>
      <c r="W665" s="229"/>
      <c r="Y665" s="223" t="str">
        <f t="shared" si="21"/>
        <v/>
      </c>
    </row>
    <row r="666" spans="1:25" s="223" customFormat="1" ht="20.25">
      <c r="A666" s="293"/>
      <c r="B666" s="294" t="str">
        <f>IF(LEN(A666)=0,"",INDEX('Smelter Reference List'!$A:$A,MATCH($A666,'Smelter Reference List'!$E:$E,0)))</f>
        <v/>
      </c>
      <c r="C666" s="301" t="str">
        <f>IF(LEN(A666)=0,"",INDEX('Smelter Reference List'!$C:$C,MATCH($A666,'Smelter Reference List'!$E:$E,0)))</f>
        <v/>
      </c>
      <c r="D666" s="294" t="str">
        <f ca="1">IF(ISERROR($S666),"",OFFSET('Smelter Reference List'!$C$4,$S666-4,0)&amp;"")</f>
        <v/>
      </c>
      <c r="E666" s="294" t="str">
        <f ca="1">IF(ISERROR($S666),"",OFFSET('Smelter Reference List'!$D$4,$S666-4,0)&amp;"")</f>
        <v/>
      </c>
      <c r="F666" s="294" t="str">
        <f ca="1">IF(ISERROR($S666),"",OFFSET('Smelter Reference List'!$E$4,$S666-4,0))</f>
        <v/>
      </c>
      <c r="G666" s="294" t="str">
        <f ca="1">IF(C666=$U$4,"Enter smelter details", IF(ISERROR($S666),"",OFFSET('Smelter Reference List'!$F$4,$S666-4,0)))</f>
        <v/>
      </c>
      <c r="H666" s="295" t="str">
        <f ca="1">IF(ISERROR($S666),"",OFFSET('Smelter Reference List'!$G$4,$S666-4,0))</f>
        <v/>
      </c>
      <c r="I666" s="296" t="str">
        <f ca="1">IF(ISERROR($S666),"",OFFSET('Smelter Reference List'!$H$4,$S666-4,0))</f>
        <v/>
      </c>
      <c r="J666" s="296" t="str">
        <f ca="1">IF(ISERROR($S666),"",OFFSET('Smelter Reference List'!$I$4,$S666-4,0))</f>
        <v/>
      </c>
      <c r="K666" s="298"/>
      <c r="L666" s="298"/>
      <c r="M666" s="298"/>
      <c r="N666" s="298"/>
      <c r="O666" s="298"/>
      <c r="P666" s="298"/>
      <c r="Q666" s="299"/>
      <c r="R666" s="227"/>
      <c r="S666" s="228" t="e">
        <f>IF(C666="",NA(),MATCH($B666&amp;$C666,'Smelter Reference List'!$J:$J,0))</f>
        <v>#N/A</v>
      </c>
      <c r="T666" s="229"/>
      <c r="U666" s="229">
        <f t="shared" ca="1" si="20"/>
        <v>0</v>
      </c>
      <c r="V666" s="229"/>
      <c r="W666" s="229"/>
      <c r="Y666" s="223" t="str">
        <f t="shared" si="21"/>
        <v/>
      </c>
    </row>
    <row r="667" spans="1:25" s="223" customFormat="1" ht="20.25">
      <c r="A667" s="293"/>
      <c r="B667" s="294" t="str">
        <f>IF(LEN(A667)=0,"",INDEX('Smelter Reference List'!$A:$A,MATCH($A667,'Smelter Reference List'!$E:$E,0)))</f>
        <v/>
      </c>
      <c r="C667" s="301" t="str">
        <f>IF(LEN(A667)=0,"",INDEX('Smelter Reference List'!$C:$C,MATCH($A667,'Smelter Reference List'!$E:$E,0)))</f>
        <v/>
      </c>
      <c r="D667" s="294" t="str">
        <f ca="1">IF(ISERROR($S667),"",OFFSET('Smelter Reference List'!$C$4,$S667-4,0)&amp;"")</f>
        <v/>
      </c>
      <c r="E667" s="294" t="str">
        <f ca="1">IF(ISERROR($S667),"",OFFSET('Smelter Reference List'!$D$4,$S667-4,0)&amp;"")</f>
        <v/>
      </c>
      <c r="F667" s="294" t="str">
        <f ca="1">IF(ISERROR($S667),"",OFFSET('Smelter Reference List'!$E$4,$S667-4,0))</f>
        <v/>
      </c>
      <c r="G667" s="294" t="str">
        <f ca="1">IF(C667=$U$4,"Enter smelter details", IF(ISERROR($S667),"",OFFSET('Smelter Reference List'!$F$4,$S667-4,0)))</f>
        <v/>
      </c>
      <c r="H667" s="295" t="str">
        <f ca="1">IF(ISERROR($S667),"",OFFSET('Smelter Reference List'!$G$4,$S667-4,0))</f>
        <v/>
      </c>
      <c r="I667" s="296" t="str">
        <f ca="1">IF(ISERROR($S667),"",OFFSET('Smelter Reference List'!$H$4,$S667-4,0))</f>
        <v/>
      </c>
      <c r="J667" s="296" t="str">
        <f ca="1">IF(ISERROR($S667),"",OFFSET('Smelter Reference List'!$I$4,$S667-4,0))</f>
        <v/>
      </c>
      <c r="K667" s="298"/>
      <c r="L667" s="298"/>
      <c r="M667" s="298"/>
      <c r="N667" s="298"/>
      <c r="O667" s="298"/>
      <c r="P667" s="298"/>
      <c r="Q667" s="299"/>
      <c r="R667" s="227"/>
      <c r="S667" s="228" t="e">
        <f>IF(C667="",NA(),MATCH($B667&amp;$C667,'Smelter Reference List'!$J:$J,0))</f>
        <v>#N/A</v>
      </c>
      <c r="T667" s="229"/>
      <c r="U667" s="229">
        <f t="shared" ca="1" si="20"/>
        <v>0</v>
      </c>
      <c r="V667" s="229"/>
      <c r="W667" s="229"/>
      <c r="Y667" s="223" t="str">
        <f t="shared" si="21"/>
        <v/>
      </c>
    </row>
    <row r="668" spans="1:25" s="223" customFormat="1" ht="20.25">
      <c r="A668" s="293"/>
      <c r="B668" s="294" t="str">
        <f>IF(LEN(A668)=0,"",INDEX('Smelter Reference List'!$A:$A,MATCH($A668,'Smelter Reference List'!$E:$E,0)))</f>
        <v/>
      </c>
      <c r="C668" s="301" t="str">
        <f>IF(LEN(A668)=0,"",INDEX('Smelter Reference List'!$C:$C,MATCH($A668,'Smelter Reference List'!$E:$E,0)))</f>
        <v/>
      </c>
      <c r="D668" s="294" t="str">
        <f ca="1">IF(ISERROR($S668),"",OFFSET('Smelter Reference List'!$C$4,$S668-4,0)&amp;"")</f>
        <v/>
      </c>
      <c r="E668" s="294" t="str">
        <f ca="1">IF(ISERROR($S668),"",OFFSET('Smelter Reference List'!$D$4,$S668-4,0)&amp;"")</f>
        <v/>
      </c>
      <c r="F668" s="294" t="str">
        <f ca="1">IF(ISERROR($S668),"",OFFSET('Smelter Reference List'!$E$4,$S668-4,0))</f>
        <v/>
      </c>
      <c r="G668" s="294" t="str">
        <f ca="1">IF(C668=$U$4,"Enter smelter details", IF(ISERROR($S668),"",OFFSET('Smelter Reference List'!$F$4,$S668-4,0)))</f>
        <v/>
      </c>
      <c r="H668" s="295" t="str">
        <f ca="1">IF(ISERROR($S668),"",OFFSET('Smelter Reference List'!$G$4,$S668-4,0))</f>
        <v/>
      </c>
      <c r="I668" s="296" t="str">
        <f ca="1">IF(ISERROR($S668),"",OFFSET('Smelter Reference List'!$H$4,$S668-4,0))</f>
        <v/>
      </c>
      <c r="J668" s="296" t="str">
        <f ca="1">IF(ISERROR($S668),"",OFFSET('Smelter Reference List'!$I$4,$S668-4,0))</f>
        <v/>
      </c>
      <c r="K668" s="298"/>
      <c r="L668" s="298"/>
      <c r="M668" s="298"/>
      <c r="N668" s="298"/>
      <c r="O668" s="298"/>
      <c r="P668" s="298"/>
      <c r="Q668" s="299"/>
      <c r="R668" s="227"/>
      <c r="S668" s="228" t="e">
        <f>IF(C668="",NA(),MATCH($B668&amp;$C668,'Smelter Reference List'!$J:$J,0))</f>
        <v>#N/A</v>
      </c>
      <c r="T668" s="229"/>
      <c r="U668" s="229">
        <f t="shared" ca="1" si="20"/>
        <v>0</v>
      </c>
      <c r="V668" s="229"/>
      <c r="W668" s="229"/>
      <c r="Y668" s="223" t="str">
        <f t="shared" si="21"/>
        <v/>
      </c>
    </row>
    <row r="669" spans="1:25" s="223" customFormat="1" ht="20.25">
      <c r="A669" s="293"/>
      <c r="B669" s="294" t="str">
        <f>IF(LEN(A669)=0,"",INDEX('Smelter Reference List'!$A:$A,MATCH($A669,'Smelter Reference List'!$E:$E,0)))</f>
        <v/>
      </c>
      <c r="C669" s="301" t="str">
        <f>IF(LEN(A669)=0,"",INDEX('Smelter Reference List'!$C:$C,MATCH($A669,'Smelter Reference List'!$E:$E,0)))</f>
        <v/>
      </c>
      <c r="D669" s="294" t="str">
        <f ca="1">IF(ISERROR($S669),"",OFFSET('Smelter Reference List'!$C$4,$S669-4,0)&amp;"")</f>
        <v/>
      </c>
      <c r="E669" s="294" t="str">
        <f ca="1">IF(ISERROR($S669),"",OFFSET('Smelter Reference List'!$D$4,$S669-4,0)&amp;"")</f>
        <v/>
      </c>
      <c r="F669" s="294" t="str">
        <f ca="1">IF(ISERROR($S669),"",OFFSET('Smelter Reference List'!$E$4,$S669-4,0))</f>
        <v/>
      </c>
      <c r="G669" s="294" t="str">
        <f ca="1">IF(C669=$U$4,"Enter smelter details", IF(ISERROR($S669),"",OFFSET('Smelter Reference List'!$F$4,$S669-4,0)))</f>
        <v/>
      </c>
      <c r="H669" s="295" t="str">
        <f ca="1">IF(ISERROR($S669),"",OFFSET('Smelter Reference List'!$G$4,$S669-4,0))</f>
        <v/>
      </c>
      <c r="I669" s="296" t="str">
        <f ca="1">IF(ISERROR($S669),"",OFFSET('Smelter Reference List'!$H$4,$S669-4,0))</f>
        <v/>
      </c>
      <c r="J669" s="296" t="str">
        <f ca="1">IF(ISERROR($S669),"",OFFSET('Smelter Reference List'!$I$4,$S669-4,0))</f>
        <v/>
      </c>
      <c r="K669" s="298"/>
      <c r="L669" s="298"/>
      <c r="M669" s="298"/>
      <c r="N669" s="298"/>
      <c r="O669" s="298"/>
      <c r="P669" s="298"/>
      <c r="Q669" s="299"/>
      <c r="R669" s="227"/>
      <c r="S669" s="228" t="e">
        <f>IF(C669="",NA(),MATCH($B669&amp;$C669,'Smelter Reference List'!$J:$J,0))</f>
        <v>#N/A</v>
      </c>
      <c r="T669" s="229"/>
      <c r="U669" s="229">
        <f t="shared" ca="1" si="20"/>
        <v>0</v>
      </c>
      <c r="V669" s="229"/>
      <c r="W669" s="229"/>
      <c r="Y669" s="223" t="str">
        <f t="shared" si="21"/>
        <v/>
      </c>
    </row>
    <row r="670" spans="1:25" s="223" customFormat="1" ht="20.25">
      <c r="A670" s="293"/>
      <c r="B670" s="294" t="str">
        <f>IF(LEN(A670)=0,"",INDEX('Smelter Reference List'!$A:$A,MATCH($A670,'Smelter Reference List'!$E:$E,0)))</f>
        <v/>
      </c>
      <c r="C670" s="301" t="str">
        <f>IF(LEN(A670)=0,"",INDEX('Smelter Reference List'!$C:$C,MATCH($A670,'Smelter Reference List'!$E:$E,0)))</f>
        <v/>
      </c>
      <c r="D670" s="294" t="str">
        <f ca="1">IF(ISERROR($S670),"",OFFSET('Smelter Reference List'!$C$4,$S670-4,0)&amp;"")</f>
        <v/>
      </c>
      <c r="E670" s="294" t="str">
        <f ca="1">IF(ISERROR($S670),"",OFFSET('Smelter Reference List'!$D$4,$S670-4,0)&amp;"")</f>
        <v/>
      </c>
      <c r="F670" s="294" t="str">
        <f ca="1">IF(ISERROR($S670),"",OFFSET('Smelter Reference List'!$E$4,$S670-4,0))</f>
        <v/>
      </c>
      <c r="G670" s="294" t="str">
        <f ca="1">IF(C670=$U$4,"Enter smelter details", IF(ISERROR($S670),"",OFFSET('Smelter Reference List'!$F$4,$S670-4,0)))</f>
        <v/>
      </c>
      <c r="H670" s="295" t="str">
        <f ca="1">IF(ISERROR($S670),"",OFFSET('Smelter Reference List'!$G$4,$S670-4,0))</f>
        <v/>
      </c>
      <c r="I670" s="296" t="str">
        <f ca="1">IF(ISERROR($S670),"",OFFSET('Smelter Reference List'!$H$4,$S670-4,0))</f>
        <v/>
      </c>
      <c r="J670" s="296" t="str">
        <f ca="1">IF(ISERROR($S670),"",OFFSET('Smelter Reference List'!$I$4,$S670-4,0))</f>
        <v/>
      </c>
      <c r="K670" s="298"/>
      <c r="L670" s="298"/>
      <c r="M670" s="298"/>
      <c r="N670" s="298"/>
      <c r="O670" s="298"/>
      <c r="P670" s="298"/>
      <c r="Q670" s="299"/>
      <c r="R670" s="227"/>
      <c r="S670" s="228" t="e">
        <f>IF(C670="",NA(),MATCH($B670&amp;$C670,'Smelter Reference List'!$J:$J,0))</f>
        <v>#N/A</v>
      </c>
      <c r="T670" s="229"/>
      <c r="U670" s="229">
        <f t="shared" ca="1" si="20"/>
        <v>0</v>
      </c>
      <c r="V670" s="229"/>
      <c r="W670" s="229"/>
      <c r="Y670" s="223" t="str">
        <f t="shared" si="21"/>
        <v/>
      </c>
    </row>
    <row r="671" spans="1:25" s="223" customFormat="1" ht="20.25">
      <c r="A671" s="293"/>
      <c r="B671" s="294" t="str">
        <f>IF(LEN(A671)=0,"",INDEX('Smelter Reference List'!$A:$A,MATCH($A671,'Smelter Reference List'!$E:$E,0)))</f>
        <v/>
      </c>
      <c r="C671" s="301" t="str">
        <f>IF(LEN(A671)=0,"",INDEX('Smelter Reference List'!$C:$C,MATCH($A671,'Smelter Reference List'!$E:$E,0)))</f>
        <v/>
      </c>
      <c r="D671" s="294" t="str">
        <f ca="1">IF(ISERROR($S671),"",OFFSET('Smelter Reference List'!$C$4,$S671-4,0)&amp;"")</f>
        <v/>
      </c>
      <c r="E671" s="294" t="str">
        <f ca="1">IF(ISERROR($S671),"",OFFSET('Smelter Reference List'!$D$4,$S671-4,0)&amp;"")</f>
        <v/>
      </c>
      <c r="F671" s="294" t="str">
        <f ca="1">IF(ISERROR($S671),"",OFFSET('Smelter Reference List'!$E$4,$S671-4,0))</f>
        <v/>
      </c>
      <c r="G671" s="294" t="str">
        <f ca="1">IF(C671=$U$4,"Enter smelter details", IF(ISERROR($S671),"",OFFSET('Smelter Reference List'!$F$4,$S671-4,0)))</f>
        <v/>
      </c>
      <c r="H671" s="295" t="str">
        <f ca="1">IF(ISERROR($S671),"",OFFSET('Smelter Reference List'!$G$4,$S671-4,0))</f>
        <v/>
      </c>
      <c r="I671" s="296" t="str">
        <f ca="1">IF(ISERROR($S671),"",OFFSET('Smelter Reference List'!$H$4,$S671-4,0))</f>
        <v/>
      </c>
      <c r="J671" s="296" t="str">
        <f ca="1">IF(ISERROR($S671),"",OFFSET('Smelter Reference List'!$I$4,$S671-4,0))</f>
        <v/>
      </c>
      <c r="K671" s="298"/>
      <c r="L671" s="298"/>
      <c r="M671" s="298"/>
      <c r="N671" s="298"/>
      <c r="O671" s="298"/>
      <c r="P671" s="298"/>
      <c r="Q671" s="299"/>
      <c r="R671" s="227"/>
      <c r="S671" s="228" t="e">
        <f>IF(C671="",NA(),MATCH($B671&amp;$C671,'Smelter Reference List'!$J:$J,0))</f>
        <v>#N/A</v>
      </c>
      <c r="T671" s="229"/>
      <c r="U671" s="229">
        <f t="shared" ca="1" si="20"/>
        <v>0</v>
      </c>
      <c r="V671" s="229"/>
      <c r="W671" s="229"/>
      <c r="Y671" s="223" t="str">
        <f t="shared" si="21"/>
        <v/>
      </c>
    </row>
    <row r="672" spans="1:25" s="223" customFormat="1" ht="20.25">
      <c r="A672" s="293"/>
      <c r="B672" s="294" t="str">
        <f>IF(LEN(A672)=0,"",INDEX('Smelter Reference List'!$A:$A,MATCH($A672,'Smelter Reference List'!$E:$E,0)))</f>
        <v/>
      </c>
      <c r="C672" s="301" t="str">
        <f>IF(LEN(A672)=0,"",INDEX('Smelter Reference List'!$C:$C,MATCH($A672,'Smelter Reference List'!$E:$E,0)))</f>
        <v/>
      </c>
      <c r="D672" s="294" t="str">
        <f ca="1">IF(ISERROR($S672),"",OFFSET('Smelter Reference List'!$C$4,$S672-4,0)&amp;"")</f>
        <v/>
      </c>
      <c r="E672" s="294" t="str">
        <f ca="1">IF(ISERROR($S672),"",OFFSET('Smelter Reference List'!$D$4,$S672-4,0)&amp;"")</f>
        <v/>
      </c>
      <c r="F672" s="294" t="str">
        <f ca="1">IF(ISERROR($S672),"",OFFSET('Smelter Reference List'!$E$4,$S672-4,0))</f>
        <v/>
      </c>
      <c r="G672" s="294" t="str">
        <f ca="1">IF(C672=$U$4,"Enter smelter details", IF(ISERROR($S672),"",OFFSET('Smelter Reference List'!$F$4,$S672-4,0)))</f>
        <v/>
      </c>
      <c r="H672" s="295" t="str">
        <f ca="1">IF(ISERROR($S672),"",OFFSET('Smelter Reference List'!$G$4,$S672-4,0))</f>
        <v/>
      </c>
      <c r="I672" s="296" t="str">
        <f ca="1">IF(ISERROR($S672),"",OFFSET('Smelter Reference List'!$H$4,$S672-4,0))</f>
        <v/>
      </c>
      <c r="J672" s="296" t="str">
        <f ca="1">IF(ISERROR($S672),"",OFFSET('Smelter Reference List'!$I$4,$S672-4,0))</f>
        <v/>
      </c>
      <c r="K672" s="298"/>
      <c r="L672" s="298"/>
      <c r="M672" s="298"/>
      <c r="N672" s="298"/>
      <c r="O672" s="298"/>
      <c r="P672" s="298"/>
      <c r="Q672" s="299"/>
      <c r="R672" s="227"/>
      <c r="S672" s="228" t="e">
        <f>IF(C672="",NA(),MATCH($B672&amp;$C672,'Smelter Reference List'!$J:$J,0))</f>
        <v>#N/A</v>
      </c>
      <c r="T672" s="229"/>
      <c r="U672" s="229">
        <f t="shared" ca="1" si="20"/>
        <v>0</v>
      </c>
      <c r="V672" s="229"/>
      <c r="W672" s="229"/>
      <c r="Y672" s="223" t="str">
        <f t="shared" si="21"/>
        <v/>
      </c>
    </row>
    <row r="673" spans="1:25" s="223" customFormat="1" ht="20.25">
      <c r="A673" s="293"/>
      <c r="B673" s="294" t="str">
        <f>IF(LEN(A673)=0,"",INDEX('Smelter Reference List'!$A:$A,MATCH($A673,'Smelter Reference List'!$E:$E,0)))</f>
        <v/>
      </c>
      <c r="C673" s="301" t="str">
        <f>IF(LEN(A673)=0,"",INDEX('Smelter Reference List'!$C:$C,MATCH($A673,'Smelter Reference List'!$E:$E,0)))</f>
        <v/>
      </c>
      <c r="D673" s="294" t="str">
        <f ca="1">IF(ISERROR($S673),"",OFFSET('Smelter Reference List'!$C$4,$S673-4,0)&amp;"")</f>
        <v/>
      </c>
      <c r="E673" s="294" t="str">
        <f ca="1">IF(ISERROR($S673),"",OFFSET('Smelter Reference List'!$D$4,$S673-4,0)&amp;"")</f>
        <v/>
      </c>
      <c r="F673" s="294" t="str">
        <f ca="1">IF(ISERROR($S673),"",OFFSET('Smelter Reference List'!$E$4,$S673-4,0))</f>
        <v/>
      </c>
      <c r="G673" s="294" t="str">
        <f ca="1">IF(C673=$U$4,"Enter smelter details", IF(ISERROR($S673),"",OFFSET('Smelter Reference List'!$F$4,$S673-4,0)))</f>
        <v/>
      </c>
      <c r="H673" s="295" t="str">
        <f ca="1">IF(ISERROR($S673),"",OFFSET('Smelter Reference List'!$G$4,$S673-4,0))</f>
        <v/>
      </c>
      <c r="I673" s="296" t="str">
        <f ca="1">IF(ISERROR($S673),"",OFFSET('Smelter Reference List'!$H$4,$S673-4,0))</f>
        <v/>
      </c>
      <c r="J673" s="296" t="str">
        <f ca="1">IF(ISERROR($S673),"",OFFSET('Smelter Reference List'!$I$4,$S673-4,0))</f>
        <v/>
      </c>
      <c r="K673" s="298"/>
      <c r="L673" s="298"/>
      <c r="M673" s="298"/>
      <c r="N673" s="298"/>
      <c r="O673" s="298"/>
      <c r="P673" s="298"/>
      <c r="Q673" s="299"/>
      <c r="R673" s="227"/>
      <c r="S673" s="228" t="e">
        <f>IF(C673="",NA(),MATCH($B673&amp;$C673,'Smelter Reference List'!$J:$J,0))</f>
        <v>#N/A</v>
      </c>
      <c r="T673" s="229"/>
      <c r="U673" s="229">
        <f t="shared" ca="1" si="20"/>
        <v>0</v>
      </c>
      <c r="V673" s="229"/>
      <c r="W673" s="229"/>
      <c r="Y673" s="223" t="str">
        <f t="shared" si="21"/>
        <v/>
      </c>
    </row>
    <row r="674" spans="1:25" s="223" customFormat="1" ht="20.25">
      <c r="A674" s="293"/>
      <c r="B674" s="294" t="str">
        <f>IF(LEN(A674)=0,"",INDEX('Smelter Reference List'!$A:$A,MATCH($A674,'Smelter Reference List'!$E:$E,0)))</f>
        <v/>
      </c>
      <c r="C674" s="301" t="str">
        <f>IF(LEN(A674)=0,"",INDEX('Smelter Reference List'!$C:$C,MATCH($A674,'Smelter Reference List'!$E:$E,0)))</f>
        <v/>
      </c>
      <c r="D674" s="294" t="str">
        <f ca="1">IF(ISERROR($S674),"",OFFSET('Smelter Reference List'!$C$4,$S674-4,0)&amp;"")</f>
        <v/>
      </c>
      <c r="E674" s="294" t="str">
        <f ca="1">IF(ISERROR($S674),"",OFFSET('Smelter Reference List'!$D$4,$S674-4,0)&amp;"")</f>
        <v/>
      </c>
      <c r="F674" s="294" t="str">
        <f ca="1">IF(ISERROR($S674),"",OFFSET('Smelter Reference List'!$E$4,$S674-4,0))</f>
        <v/>
      </c>
      <c r="G674" s="294" t="str">
        <f ca="1">IF(C674=$U$4,"Enter smelter details", IF(ISERROR($S674),"",OFFSET('Smelter Reference List'!$F$4,$S674-4,0)))</f>
        <v/>
      </c>
      <c r="H674" s="295" t="str">
        <f ca="1">IF(ISERROR($S674),"",OFFSET('Smelter Reference List'!$G$4,$S674-4,0))</f>
        <v/>
      </c>
      <c r="I674" s="296" t="str">
        <f ca="1">IF(ISERROR($S674),"",OFFSET('Smelter Reference List'!$H$4,$S674-4,0))</f>
        <v/>
      </c>
      <c r="J674" s="296" t="str">
        <f ca="1">IF(ISERROR($S674),"",OFFSET('Smelter Reference List'!$I$4,$S674-4,0))</f>
        <v/>
      </c>
      <c r="K674" s="298"/>
      <c r="L674" s="298"/>
      <c r="M674" s="298"/>
      <c r="N674" s="298"/>
      <c r="O674" s="298"/>
      <c r="P674" s="298"/>
      <c r="Q674" s="299"/>
      <c r="R674" s="227"/>
      <c r="S674" s="228" t="e">
        <f>IF(C674="",NA(),MATCH($B674&amp;$C674,'Smelter Reference List'!$J:$J,0))</f>
        <v>#N/A</v>
      </c>
      <c r="T674" s="229"/>
      <c r="U674" s="229">
        <f t="shared" ca="1" si="20"/>
        <v>0</v>
      </c>
      <c r="V674" s="229"/>
      <c r="W674" s="229"/>
      <c r="Y674" s="223" t="str">
        <f t="shared" si="21"/>
        <v/>
      </c>
    </row>
    <row r="675" spans="1:25" s="223" customFormat="1" ht="20.25">
      <c r="A675" s="293"/>
      <c r="B675" s="294" t="str">
        <f>IF(LEN(A675)=0,"",INDEX('Smelter Reference List'!$A:$A,MATCH($A675,'Smelter Reference List'!$E:$E,0)))</f>
        <v/>
      </c>
      <c r="C675" s="301" t="str">
        <f>IF(LEN(A675)=0,"",INDEX('Smelter Reference List'!$C:$C,MATCH($A675,'Smelter Reference List'!$E:$E,0)))</f>
        <v/>
      </c>
      <c r="D675" s="294" t="str">
        <f ca="1">IF(ISERROR($S675),"",OFFSET('Smelter Reference List'!$C$4,$S675-4,0)&amp;"")</f>
        <v/>
      </c>
      <c r="E675" s="294" t="str">
        <f ca="1">IF(ISERROR($S675),"",OFFSET('Smelter Reference List'!$D$4,$S675-4,0)&amp;"")</f>
        <v/>
      </c>
      <c r="F675" s="294" t="str">
        <f ca="1">IF(ISERROR($S675),"",OFFSET('Smelter Reference List'!$E$4,$S675-4,0))</f>
        <v/>
      </c>
      <c r="G675" s="294" t="str">
        <f ca="1">IF(C675=$U$4,"Enter smelter details", IF(ISERROR($S675),"",OFFSET('Smelter Reference List'!$F$4,$S675-4,0)))</f>
        <v/>
      </c>
      <c r="H675" s="295" t="str">
        <f ca="1">IF(ISERROR($S675),"",OFFSET('Smelter Reference List'!$G$4,$S675-4,0))</f>
        <v/>
      </c>
      <c r="I675" s="296" t="str">
        <f ca="1">IF(ISERROR($S675),"",OFFSET('Smelter Reference List'!$H$4,$S675-4,0))</f>
        <v/>
      </c>
      <c r="J675" s="296" t="str">
        <f ca="1">IF(ISERROR($S675),"",OFFSET('Smelter Reference List'!$I$4,$S675-4,0))</f>
        <v/>
      </c>
      <c r="K675" s="298"/>
      <c r="L675" s="298"/>
      <c r="M675" s="298"/>
      <c r="N675" s="298"/>
      <c r="O675" s="298"/>
      <c r="P675" s="298"/>
      <c r="Q675" s="299"/>
      <c r="R675" s="227"/>
      <c r="S675" s="228" t="e">
        <f>IF(C675="",NA(),MATCH($B675&amp;$C675,'Smelter Reference List'!$J:$J,0))</f>
        <v>#N/A</v>
      </c>
      <c r="T675" s="229"/>
      <c r="U675" s="229">
        <f t="shared" ca="1" si="20"/>
        <v>0</v>
      </c>
      <c r="V675" s="229"/>
      <c r="W675" s="229"/>
      <c r="Y675" s="223" t="str">
        <f t="shared" si="21"/>
        <v/>
      </c>
    </row>
    <row r="676" spans="1:25" s="223" customFormat="1" ht="20.25">
      <c r="A676" s="293"/>
      <c r="B676" s="294" t="str">
        <f>IF(LEN(A676)=0,"",INDEX('Smelter Reference List'!$A:$A,MATCH($A676,'Smelter Reference List'!$E:$E,0)))</f>
        <v/>
      </c>
      <c r="C676" s="301" t="str">
        <f>IF(LEN(A676)=0,"",INDEX('Smelter Reference List'!$C:$C,MATCH($A676,'Smelter Reference List'!$E:$E,0)))</f>
        <v/>
      </c>
      <c r="D676" s="294" t="str">
        <f ca="1">IF(ISERROR($S676),"",OFFSET('Smelter Reference List'!$C$4,$S676-4,0)&amp;"")</f>
        <v/>
      </c>
      <c r="E676" s="294" t="str">
        <f ca="1">IF(ISERROR($S676),"",OFFSET('Smelter Reference List'!$D$4,$S676-4,0)&amp;"")</f>
        <v/>
      </c>
      <c r="F676" s="294" t="str">
        <f ca="1">IF(ISERROR($S676),"",OFFSET('Smelter Reference List'!$E$4,$S676-4,0))</f>
        <v/>
      </c>
      <c r="G676" s="294" t="str">
        <f ca="1">IF(C676=$U$4,"Enter smelter details", IF(ISERROR($S676),"",OFFSET('Smelter Reference List'!$F$4,$S676-4,0)))</f>
        <v/>
      </c>
      <c r="H676" s="295" t="str">
        <f ca="1">IF(ISERROR($S676),"",OFFSET('Smelter Reference List'!$G$4,$S676-4,0))</f>
        <v/>
      </c>
      <c r="I676" s="296" t="str">
        <f ca="1">IF(ISERROR($S676),"",OFFSET('Smelter Reference List'!$H$4,$S676-4,0))</f>
        <v/>
      </c>
      <c r="J676" s="296" t="str">
        <f ca="1">IF(ISERROR($S676),"",OFFSET('Smelter Reference List'!$I$4,$S676-4,0))</f>
        <v/>
      </c>
      <c r="K676" s="298"/>
      <c r="L676" s="298"/>
      <c r="M676" s="298"/>
      <c r="N676" s="298"/>
      <c r="O676" s="298"/>
      <c r="P676" s="298"/>
      <c r="Q676" s="299"/>
      <c r="R676" s="227"/>
      <c r="S676" s="228" t="e">
        <f>IF(C676="",NA(),MATCH($B676&amp;$C676,'Smelter Reference List'!$J:$J,0))</f>
        <v>#N/A</v>
      </c>
      <c r="T676" s="229"/>
      <c r="U676" s="229">
        <f t="shared" ca="1" si="20"/>
        <v>0</v>
      </c>
      <c r="V676" s="229"/>
      <c r="W676" s="229"/>
      <c r="Y676" s="223" t="str">
        <f t="shared" si="21"/>
        <v/>
      </c>
    </row>
    <row r="677" spans="1:25" s="223" customFormat="1" ht="20.25">
      <c r="A677" s="293"/>
      <c r="B677" s="294" t="str">
        <f>IF(LEN(A677)=0,"",INDEX('Smelter Reference List'!$A:$A,MATCH($A677,'Smelter Reference List'!$E:$E,0)))</f>
        <v/>
      </c>
      <c r="C677" s="301" t="str">
        <f>IF(LEN(A677)=0,"",INDEX('Smelter Reference List'!$C:$C,MATCH($A677,'Smelter Reference List'!$E:$E,0)))</f>
        <v/>
      </c>
      <c r="D677" s="294" t="str">
        <f ca="1">IF(ISERROR($S677),"",OFFSET('Smelter Reference List'!$C$4,$S677-4,0)&amp;"")</f>
        <v/>
      </c>
      <c r="E677" s="294" t="str">
        <f ca="1">IF(ISERROR($S677),"",OFFSET('Smelter Reference List'!$D$4,$S677-4,0)&amp;"")</f>
        <v/>
      </c>
      <c r="F677" s="294" t="str">
        <f ca="1">IF(ISERROR($S677),"",OFFSET('Smelter Reference List'!$E$4,$S677-4,0))</f>
        <v/>
      </c>
      <c r="G677" s="294" t="str">
        <f ca="1">IF(C677=$U$4,"Enter smelter details", IF(ISERROR($S677),"",OFFSET('Smelter Reference List'!$F$4,$S677-4,0)))</f>
        <v/>
      </c>
      <c r="H677" s="295" t="str">
        <f ca="1">IF(ISERROR($S677),"",OFFSET('Smelter Reference List'!$G$4,$S677-4,0))</f>
        <v/>
      </c>
      <c r="I677" s="296" t="str">
        <f ca="1">IF(ISERROR($S677),"",OFFSET('Smelter Reference List'!$H$4,$S677-4,0))</f>
        <v/>
      </c>
      <c r="J677" s="296" t="str">
        <f ca="1">IF(ISERROR($S677),"",OFFSET('Smelter Reference List'!$I$4,$S677-4,0))</f>
        <v/>
      </c>
      <c r="K677" s="298"/>
      <c r="L677" s="298"/>
      <c r="M677" s="298"/>
      <c r="N677" s="298"/>
      <c r="O677" s="298"/>
      <c r="P677" s="298"/>
      <c r="Q677" s="299"/>
      <c r="R677" s="227"/>
      <c r="S677" s="228" t="e">
        <f>IF(C677="",NA(),MATCH($B677&amp;$C677,'Smelter Reference List'!$J:$J,0))</f>
        <v>#N/A</v>
      </c>
      <c r="T677" s="229"/>
      <c r="U677" s="229">
        <f t="shared" ca="1" si="20"/>
        <v>0</v>
      </c>
      <c r="V677" s="229"/>
      <c r="W677" s="229"/>
      <c r="Y677" s="223" t="str">
        <f t="shared" si="21"/>
        <v/>
      </c>
    </row>
    <row r="678" spans="1:25" s="223" customFormat="1" ht="20.25">
      <c r="A678" s="293"/>
      <c r="B678" s="294" t="str">
        <f>IF(LEN(A678)=0,"",INDEX('Smelter Reference List'!$A:$A,MATCH($A678,'Smelter Reference List'!$E:$E,0)))</f>
        <v/>
      </c>
      <c r="C678" s="301" t="str">
        <f>IF(LEN(A678)=0,"",INDEX('Smelter Reference List'!$C:$C,MATCH($A678,'Smelter Reference List'!$E:$E,0)))</f>
        <v/>
      </c>
      <c r="D678" s="294" t="str">
        <f ca="1">IF(ISERROR($S678),"",OFFSET('Smelter Reference List'!$C$4,$S678-4,0)&amp;"")</f>
        <v/>
      </c>
      <c r="E678" s="294" t="str">
        <f ca="1">IF(ISERROR($S678),"",OFFSET('Smelter Reference List'!$D$4,$S678-4,0)&amp;"")</f>
        <v/>
      </c>
      <c r="F678" s="294" t="str">
        <f ca="1">IF(ISERROR($S678),"",OFFSET('Smelter Reference List'!$E$4,$S678-4,0))</f>
        <v/>
      </c>
      <c r="G678" s="294" t="str">
        <f ca="1">IF(C678=$U$4,"Enter smelter details", IF(ISERROR($S678),"",OFFSET('Smelter Reference List'!$F$4,$S678-4,0)))</f>
        <v/>
      </c>
      <c r="H678" s="295" t="str">
        <f ca="1">IF(ISERROR($S678),"",OFFSET('Smelter Reference List'!$G$4,$S678-4,0))</f>
        <v/>
      </c>
      <c r="I678" s="296" t="str">
        <f ca="1">IF(ISERROR($S678),"",OFFSET('Smelter Reference List'!$H$4,$S678-4,0))</f>
        <v/>
      </c>
      <c r="J678" s="296" t="str">
        <f ca="1">IF(ISERROR($S678),"",OFFSET('Smelter Reference List'!$I$4,$S678-4,0))</f>
        <v/>
      </c>
      <c r="K678" s="298"/>
      <c r="L678" s="298"/>
      <c r="M678" s="298"/>
      <c r="N678" s="298"/>
      <c r="O678" s="298"/>
      <c r="P678" s="298"/>
      <c r="Q678" s="299"/>
      <c r="R678" s="227"/>
      <c r="S678" s="228" t="e">
        <f>IF(C678="",NA(),MATCH($B678&amp;$C678,'Smelter Reference List'!$J:$J,0))</f>
        <v>#N/A</v>
      </c>
      <c r="T678" s="229"/>
      <c r="U678" s="229">
        <f t="shared" ca="1" si="20"/>
        <v>0</v>
      </c>
      <c r="V678" s="229"/>
      <c r="W678" s="229"/>
      <c r="Y678" s="223" t="str">
        <f t="shared" si="21"/>
        <v/>
      </c>
    </row>
    <row r="679" spans="1:25" s="223" customFormat="1" ht="20.25">
      <c r="A679" s="293"/>
      <c r="B679" s="294" t="str">
        <f>IF(LEN(A679)=0,"",INDEX('Smelter Reference List'!$A:$A,MATCH($A679,'Smelter Reference List'!$E:$E,0)))</f>
        <v/>
      </c>
      <c r="C679" s="301" t="str">
        <f>IF(LEN(A679)=0,"",INDEX('Smelter Reference List'!$C:$C,MATCH($A679,'Smelter Reference List'!$E:$E,0)))</f>
        <v/>
      </c>
      <c r="D679" s="294" t="str">
        <f ca="1">IF(ISERROR($S679),"",OFFSET('Smelter Reference List'!$C$4,$S679-4,0)&amp;"")</f>
        <v/>
      </c>
      <c r="E679" s="294" t="str">
        <f ca="1">IF(ISERROR($S679),"",OFFSET('Smelter Reference List'!$D$4,$S679-4,0)&amp;"")</f>
        <v/>
      </c>
      <c r="F679" s="294" t="str">
        <f ca="1">IF(ISERROR($S679),"",OFFSET('Smelter Reference List'!$E$4,$S679-4,0))</f>
        <v/>
      </c>
      <c r="G679" s="294" t="str">
        <f ca="1">IF(C679=$U$4,"Enter smelter details", IF(ISERROR($S679),"",OFFSET('Smelter Reference List'!$F$4,$S679-4,0)))</f>
        <v/>
      </c>
      <c r="H679" s="295" t="str">
        <f ca="1">IF(ISERROR($S679),"",OFFSET('Smelter Reference List'!$G$4,$S679-4,0))</f>
        <v/>
      </c>
      <c r="I679" s="296" t="str">
        <f ca="1">IF(ISERROR($S679),"",OFFSET('Smelter Reference List'!$H$4,$S679-4,0))</f>
        <v/>
      </c>
      <c r="J679" s="296" t="str">
        <f ca="1">IF(ISERROR($S679),"",OFFSET('Smelter Reference List'!$I$4,$S679-4,0))</f>
        <v/>
      </c>
      <c r="K679" s="298"/>
      <c r="L679" s="298"/>
      <c r="M679" s="298"/>
      <c r="N679" s="298"/>
      <c r="O679" s="298"/>
      <c r="P679" s="298"/>
      <c r="Q679" s="299"/>
      <c r="R679" s="227"/>
      <c r="S679" s="228" t="e">
        <f>IF(C679="",NA(),MATCH($B679&amp;$C679,'Smelter Reference List'!$J:$J,0))</f>
        <v>#N/A</v>
      </c>
      <c r="T679" s="229"/>
      <c r="U679" s="229">
        <f t="shared" ca="1" si="20"/>
        <v>0</v>
      </c>
      <c r="V679" s="229"/>
      <c r="W679" s="229"/>
      <c r="Y679" s="223" t="str">
        <f t="shared" si="21"/>
        <v/>
      </c>
    </row>
    <row r="680" spans="1:25" s="223" customFormat="1" ht="20.25">
      <c r="A680" s="293"/>
      <c r="B680" s="294" t="str">
        <f>IF(LEN(A680)=0,"",INDEX('Smelter Reference List'!$A:$A,MATCH($A680,'Smelter Reference List'!$E:$E,0)))</f>
        <v/>
      </c>
      <c r="C680" s="301" t="str">
        <f>IF(LEN(A680)=0,"",INDEX('Smelter Reference List'!$C:$C,MATCH($A680,'Smelter Reference List'!$E:$E,0)))</f>
        <v/>
      </c>
      <c r="D680" s="294" t="str">
        <f ca="1">IF(ISERROR($S680),"",OFFSET('Smelter Reference List'!$C$4,$S680-4,0)&amp;"")</f>
        <v/>
      </c>
      <c r="E680" s="294" t="str">
        <f ca="1">IF(ISERROR($S680),"",OFFSET('Smelter Reference List'!$D$4,$S680-4,0)&amp;"")</f>
        <v/>
      </c>
      <c r="F680" s="294" t="str">
        <f ca="1">IF(ISERROR($S680),"",OFFSET('Smelter Reference List'!$E$4,$S680-4,0))</f>
        <v/>
      </c>
      <c r="G680" s="294" t="str">
        <f ca="1">IF(C680=$U$4,"Enter smelter details", IF(ISERROR($S680),"",OFFSET('Smelter Reference List'!$F$4,$S680-4,0)))</f>
        <v/>
      </c>
      <c r="H680" s="295" t="str">
        <f ca="1">IF(ISERROR($S680),"",OFFSET('Smelter Reference List'!$G$4,$S680-4,0))</f>
        <v/>
      </c>
      <c r="I680" s="296" t="str">
        <f ca="1">IF(ISERROR($S680),"",OFFSET('Smelter Reference List'!$H$4,$S680-4,0))</f>
        <v/>
      </c>
      <c r="J680" s="296" t="str">
        <f ca="1">IF(ISERROR($S680),"",OFFSET('Smelter Reference List'!$I$4,$S680-4,0))</f>
        <v/>
      </c>
      <c r="K680" s="298"/>
      <c r="L680" s="298"/>
      <c r="M680" s="298"/>
      <c r="N680" s="298"/>
      <c r="O680" s="298"/>
      <c r="P680" s="298"/>
      <c r="Q680" s="299"/>
      <c r="R680" s="227"/>
      <c r="S680" s="228" t="e">
        <f>IF(C680="",NA(),MATCH($B680&amp;$C680,'Smelter Reference List'!$J:$J,0))</f>
        <v>#N/A</v>
      </c>
      <c r="T680" s="229"/>
      <c r="U680" s="229">
        <f t="shared" ca="1" si="20"/>
        <v>0</v>
      </c>
      <c r="V680" s="229"/>
      <c r="W680" s="229"/>
      <c r="Y680" s="223" t="str">
        <f t="shared" si="21"/>
        <v/>
      </c>
    </row>
    <row r="681" spans="1:25" s="223" customFormat="1" ht="20.25">
      <c r="A681" s="293"/>
      <c r="B681" s="294" t="str">
        <f>IF(LEN(A681)=0,"",INDEX('Smelter Reference List'!$A:$A,MATCH($A681,'Smelter Reference List'!$E:$E,0)))</f>
        <v/>
      </c>
      <c r="C681" s="301" t="str">
        <f>IF(LEN(A681)=0,"",INDEX('Smelter Reference List'!$C:$C,MATCH($A681,'Smelter Reference List'!$E:$E,0)))</f>
        <v/>
      </c>
      <c r="D681" s="294" t="str">
        <f ca="1">IF(ISERROR($S681),"",OFFSET('Smelter Reference List'!$C$4,$S681-4,0)&amp;"")</f>
        <v/>
      </c>
      <c r="E681" s="294" t="str">
        <f ca="1">IF(ISERROR($S681),"",OFFSET('Smelter Reference List'!$D$4,$S681-4,0)&amp;"")</f>
        <v/>
      </c>
      <c r="F681" s="294" t="str">
        <f ca="1">IF(ISERROR($S681),"",OFFSET('Smelter Reference List'!$E$4,$S681-4,0))</f>
        <v/>
      </c>
      <c r="G681" s="294" t="str">
        <f ca="1">IF(C681=$U$4,"Enter smelter details", IF(ISERROR($S681),"",OFFSET('Smelter Reference List'!$F$4,$S681-4,0)))</f>
        <v/>
      </c>
      <c r="H681" s="295" t="str">
        <f ca="1">IF(ISERROR($S681),"",OFFSET('Smelter Reference List'!$G$4,$S681-4,0))</f>
        <v/>
      </c>
      <c r="I681" s="296" t="str">
        <f ca="1">IF(ISERROR($S681),"",OFFSET('Smelter Reference List'!$H$4,$S681-4,0))</f>
        <v/>
      </c>
      <c r="J681" s="296" t="str">
        <f ca="1">IF(ISERROR($S681),"",OFFSET('Smelter Reference List'!$I$4,$S681-4,0))</f>
        <v/>
      </c>
      <c r="K681" s="298"/>
      <c r="L681" s="298"/>
      <c r="M681" s="298"/>
      <c r="N681" s="298"/>
      <c r="O681" s="298"/>
      <c r="P681" s="298"/>
      <c r="Q681" s="299"/>
      <c r="R681" s="227"/>
      <c r="S681" s="228" t="e">
        <f>IF(C681="",NA(),MATCH($B681&amp;$C681,'Smelter Reference List'!$J:$J,0))</f>
        <v>#N/A</v>
      </c>
      <c r="T681" s="229"/>
      <c r="U681" s="229">
        <f t="shared" ca="1" si="20"/>
        <v>0</v>
      </c>
      <c r="V681" s="229"/>
      <c r="W681" s="229"/>
      <c r="Y681" s="223" t="str">
        <f t="shared" si="21"/>
        <v/>
      </c>
    </row>
    <row r="682" spans="1:25" s="223" customFormat="1" ht="20.25">
      <c r="A682" s="293"/>
      <c r="B682" s="294" t="str">
        <f>IF(LEN(A682)=0,"",INDEX('Smelter Reference List'!$A:$A,MATCH($A682,'Smelter Reference List'!$E:$E,0)))</f>
        <v/>
      </c>
      <c r="C682" s="301" t="str">
        <f>IF(LEN(A682)=0,"",INDEX('Smelter Reference List'!$C:$C,MATCH($A682,'Smelter Reference List'!$E:$E,0)))</f>
        <v/>
      </c>
      <c r="D682" s="294" t="str">
        <f ca="1">IF(ISERROR($S682),"",OFFSET('Smelter Reference List'!$C$4,$S682-4,0)&amp;"")</f>
        <v/>
      </c>
      <c r="E682" s="294" t="str">
        <f ca="1">IF(ISERROR($S682),"",OFFSET('Smelter Reference List'!$D$4,$S682-4,0)&amp;"")</f>
        <v/>
      </c>
      <c r="F682" s="294" t="str">
        <f ca="1">IF(ISERROR($S682),"",OFFSET('Smelter Reference List'!$E$4,$S682-4,0))</f>
        <v/>
      </c>
      <c r="G682" s="294" t="str">
        <f ca="1">IF(C682=$U$4,"Enter smelter details", IF(ISERROR($S682),"",OFFSET('Smelter Reference List'!$F$4,$S682-4,0)))</f>
        <v/>
      </c>
      <c r="H682" s="295" t="str">
        <f ca="1">IF(ISERROR($S682),"",OFFSET('Smelter Reference List'!$G$4,$S682-4,0))</f>
        <v/>
      </c>
      <c r="I682" s="296" t="str">
        <f ca="1">IF(ISERROR($S682),"",OFFSET('Smelter Reference List'!$H$4,$S682-4,0))</f>
        <v/>
      </c>
      <c r="J682" s="296" t="str">
        <f ca="1">IF(ISERROR($S682),"",OFFSET('Smelter Reference List'!$I$4,$S682-4,0))</f>
        <v/>
      </c>
      <c r="K682" s="298"/>
      <c r="L682" s="298"/>
      <c r="M682" s="298"/>
      <c r="N682" s="298"/>
      <c r="O682" s="298"/>
      <c r="P682" s="298"/>
      <c r="Q682" s="299"/>
      <c r="R682" s="227"/>
      <c r="S682" s="228" t="e">
        <f>IF(C682="",NA(),MATCH($B682&amp;$C682,'Smelter Reference List'!$J:$J,0))</f>
        <v>#N/A</v>
      </c>
      <c r="T682" s="229"/>
      <c r="U682" s="229">
        <f t="shared" ca="1" si="20"/>
        <v>0</v>
      </c>
      <c r="V682" s="229"/>
      <c r="W682" s="229"/>
      <c r="Y682" s="223" t="str">
        <f t="shared" si="21"/>
        <v/>
      </c>
    </row>
    <row r="683" spans="1:25" s="223" customFormat="1" ht="20.25">
      <c r="A683" s="293"/>
      <c r="B683" s="294" t="str">
        <f>IF(LEN(A683)=0,"",INDEX('Smelter Reference List'!$A:$A,MATCH($A683,'Smelter Reference List'!$E:$E,0)))</f>
        <v/>
      </c>
      <c r="C683" s="301" t="str">
        <f>IF(LEN(A683)=0,"",INDEX('Smelter Reference List'!$C:$C,MATCH($A683,'Smelter Reference List'!$E:$E,0)))</f>
        <v/>
      </c>
      <c r="D683" s="294" t="str">
        <f ca="1">IF(ISERROR($S683),"",OFFSET('Smelter Reference List'!$C$4,$S683-4,0)&amp;"")</f>
        <v/>
      </c>
      <c r="E683" s="294" t="str">
        <f ca="1">IF(ISERROR($S683),"",OFFSET('Smelter Reference List'!$D$4,$S683-4,0)&amp;"")</f>
        <v/>
      </c>
      <c r="F683" s="294" t="str">
        <f ca="1">IF(ISERROR($S683),"",OFFSET('Smelter Reference List'!$E$4,$S683-4,0))</f>
        <v/>
      </c>
      <c r="G683" s="294" t="str">
        <f ca="1">IF(C683=$U$4,"Enter smelter details", IF(ISERROR($S683),"",OFFSET('Smelter Reference List'!$F$4,$S683-4,0)))</f>
        <v/>
      </c>
      <c r="H683" s="295" t="str">
        <f ca="1">IF(ISERROR($S683),"",OFFSET('Smelter Reference List'!$G$4,$S683-4,0))</f>
        <v/>
      </c>
      <c r="I683" s="296" t="str">
        <f ca="1">IF(ISERROR($S683),"",OFFSET('Smelter Reference List'!$H$4,$S683-4,0))</f>
        <v/>
      </c>
      <c r="J683" s="296" t="str">
        <f ca="1">IF(ISERROR($S683),"",OFFSET('Smelter Reference List'!$I$4,$S683-4,0))</f>
        <v/>
      </c>
      <c r="K683" s="298"/>
      <c r="L683" s="298"/>
      <c r="M683" s="298"/>
      <c r="N683" s="298"/>
      <c r="O683" s="298"/>
      <c r="P683" s="298"/>
      <c r="Q683" s="299"/>
      <c r="R683" s="227"/>
      <c r="S683" s="228" t="e">
        <f>IF(C683="",NA(),MATCH($B683&amp;$C683,'Smelter Reference List'!$J:$J,0))</f>
        <v>#N/A</v>
      </c>
      <c r="T683" s="229"/>
      <c r="U683" s="229">
        <f t="shared" ca="1" si="20"/>
        <v>0</v>
      </c>
      <c r="V683" s="229"/>
      <c r="W683" s="229"/>
      <c r="Y683" s="223" t="str">
        <f t="shared" si="21"/>
        <v/>
      </c>
    </row>
    <row r="684" spans="1:25" s="223" customFormat="1" ht="20.25">
      <c r="A684" s="293"/>
      <c r="B684" s="294" t="str">
        <f>IF(LEN(A684)=0,"",INDEX('Smelter Reference List'!$A:$A,MATCH($A684,'Smelter Reference List'!$E:$E,0)))</f>
        <v/>
      </c>
      <c r="C684" s="301" t="str">
        <f>IF(LEN(A684)=0,"",INDEX('Smelter Reference List'!$C:$C,MATCH($A684,'Smelter Reference List'!$E:$E,0)))</f>
        <v/>
      </c>
      <c r="D684" s="294" t="str">
        <f ca="1">IF(ISERROR($S684),"",OFFSET('Smelter Reference List'!$C$4,$S684-4,0)&amp;"")</f>
        <v/>
      </c>
      <c r="E684" s="294" t="str">
        <f ca="1">IF(ISERROR($S684),"",OFFSET('Smelter Reference List'!$D$4,$S684-4,0)&amp;"")</f>
        <v/>
      </c>
      <c r="F684" s="294" t="str">
        <f ca="1">IF(ISERROR($S684),"",OFFSET('Smelter Reference List'!$E$4,$S684-4,0))</f>
        <v/>
      </c>
      <c r="G684" s="294" t="str">
        <f ca="1">IF(C684=$U$4,"Enter smelter details", IF(ISERROR($S684),"",OFFSET('Smelter Reference List'!$F$4,$S684-4,0)))</f>
        <v/>
      </c>
      <c r="H684" s="295" t="str">
        <f ca="1">IF(ISERROR($S684),"",OFFSET('Smelter Reference List'!$G$4,$S684-4,0))</f>
        <v/>
      </c>
      <c r="I684" s="296" t="str">
        <f ca="1">IF(ISERROR($S684),"",OFFSET('Smelter Reference List'!$H$4,$S684-4,0))</f>
        <v/>
      </c>
      <c r="J684" s="296" t="str">
        <f ca="1">IF(ISERROR($S684),"",OFFSET('Smelter Reference List'!$I$4,$S684-4,0))</f>
        <v/>
      </c>
      <c r="K684" s="298"/>
      <c r="L684" s="298"/>
      <c r="M684" s="298"/>
      <c r="N684" s="298"/>
      <c r="O684" s="298"/>
      <c r="P684" s="298"/>
      <c r="Q684" s="299"/>
      <c r="R684" s="227"/>
      <c r="S684" s="228" t="e">
        <f>IF(C684="",NA(),MATCH($B684&amp;$C684,'Smelter Reference List'!$J:$J,0))</f>
        <v>#N/A</v>
      </c>
      <c r="T684" s="229"/>
      <c r="U684" s="229">
        <f t="shared" ca="1" si="20"/>
        <v>0</v>
      </c>
      <c r="V684" s="229"/>
      <c r="W684" s="229"/>
      <c r="Y684" s="223" t="str">
        <f t="shared" si="21"/>
        <v/>
      </c>
    </row>
    <row r="685" spans="1:25" s="223" customFormat="1" ht="20.25">
      <c r="A685" s="293"/>
      <c r="B685" s="294" t="str">
        <f>IF(LEN(A685)=0,"",INDEX('Smelter Reference List'!$A:$A,MATCH($A685,'Smelter Reference List'!$E:$E,0)))</f>
        <v/>
      </c>
      <c r="C685" s="301" t="str">
        <f>IF(LEN(A685)=0,"",INDEX('Smelter Reference List'!$C:$C,MATCH($A685,'Smelter Reference List'!$E:$E,0)))</f>
        <v/>
      </c>
      <c r="D685" s="294" t="str">
        <f ca="1">IF(ISERROR($S685),"",OFFSET('Smelter Reference List'!$C$4,$S685-4,0)&amp;"")</f>
        <v/>
      </c>
      <c r="E685" s="294" t="str">
        <f ca="1">IF(ISERROR($S685),"",OFFSET('Smelter Reference List'!$D$4,$S685-4,0)&amp;"")</f>
        <v/>
      </c>
      <c r="F685" s="294" t="str">
        <f ca="1">IF(ISERROR($S685),"",OFFSET('Smelter Reference List'!$E$4,$S685-4,0))</f>
        <v/>
      </c>
      <c r="G685" s="294" t="str">
        <f ca="1">IF(C685=$U$4,"Enter smelter details", IF(ISERROR($S685),"",OFFSET('Smelter Reference List'!$F$4,$S685-4,0)))</f>
        <v/>
      </c>
      <c r="H685" s="295" t="str">
        <f ca="1">IF(ISERROR($S685),"",OFFSET('Smelter Reference List'!$G$4,$S685-4,0))</f>
        <v/>
      </c>
      <c r="I685" s="296" t="str">
        <f ca="1">IF(ISERROR($S685),"",OFFSET('Smelter Reference List'!$H$4,$S685-4,0))</f>
        <v/>
      </c>
      <c r="J685" s="296" t="str">
        <f ca="1">IF(ISERROR($S685),"",OFFSET('Smelter Reference List'!$I$4,$S685-4,0))</f>
        <v/>
      </c>
      <c r="K685" s="298"/>
      <c r="L685" s="298"/>
      <c r="M685" s="298"/>
      <c r="N685" s="298"/>
      <c r="O685" s="298"/>
      <c r="P685" s="298"/>
      <c r="Q685" s="299"/>
      <c r="R685" s="227"/>
      <c r="S685" s="228" t="e">
        <f>IF(C685="",NA(),MATCH($B685&amp;$C685,'Smelter Reference List'!$J:$J,0))</f>
        <v>#N/A</v>
      </c>
      <c r="T685" s="229"/>
      <c r="U685" s="229">
        <f t="shared" ca="1" si="20"/>
        <v>0</v>
      </c>
      <c r="V685" s="229"/>
      <c r="W685" s="229"/>
      <c r="Y685" s="223" t="str">
        <f t="shared" si="21"/>
        <v/>
      </c>
    </row>
    <row r="686" spans="1:25" s="223" customFormat="1" ht="20.25">
      <c r="A686" s="293"/>
      <c r="B686" s="294" t="str">
        <f>IF(LEN(A686)=0,"",INDEX('Smelter Reference List'!$A:$A,MATCH($A686,'Smelter Reference List'!$E:$E,0)))</f>
        <v/>
      </c>
      <c r="C686" s="301" t="str">
        <f>IF(LEN(A686)=0,"",INDEX('Smelter Reference List'!$C:$C,MATCH($A686,'Smelter Reference List'!$E:$E,0)))</f>
        <v/>
      </c>
      <c r="D686" s="294" t="str">
        <f ca="1">IF(ISERROR($S686),"",OFFSET('Smelter Reference List'!$C$4,$S686-4,0)&amp;"")</f>
        <v/>
      </c>
      <c r="E686" s="294" t="str">
        <f ca="1">IF(ISERROR($S686),"",OFFSET('Smelter Reference List'!$D$4,$S686-4,0)&amp;"")</f>
        <v/>
      </c>
      <c r="F686" s="294" t="str">
        <f ca="1">IF(ISERROR($S686),"",OFFSET('Smelter Reference List'!$E$4,$S686-4,0))</f>
        <v/>
      </c>
      <c r="G686" s="294" t="str">
        <f ca="1">IF(C686=$U$4,"Enter smelter details", IF(ISERROR($S686),"",OFFSET('Smelter Reference List'!$F$4,$S686-4,0)))</f>
        <v/>
      </c>
      <c r="H686" s="295" t="str">
        <f ca="1">IF(ISERROR($S686),"",OFFSET('Smelter Reference List'!$G$4,$S686-4,0))</f>
        <v/>
      </c>
      <c r="I686" s="296" t="str">
        <f ca="1">IF(ISERROR($S686),"",OFFSET('Smelter Reference List'!$H$4,$S686-4,0))</f>
        <v/>
      </c>
      <c r="J686" s="296" t="str">
        <f ca="1">IF(ISERROR($S686),"",OFFSET('Smelter Reference List'!$I$4,$S686-4,0))</f>
        <v/>
      </c>
      <c r="K686" s="298"/>
      <c r="L686" s="298"/>
      <c r="M686" s="298"/>
      <c r="N686" s="298"/>
      <c r="O686" s="298"/>
      <c r="P686" s="298"/>
      <c r="Q686" s="299"/>
      <c r="R686" s="227"/>
      <c r="S686" s="228" t="e">
        <f>IF(C686="",NA(),MATCH($B686&amp;$C686,'Smelter Reference List'!$J:$J,0))</f>
        <v>#N/A</v>
      </c>
      <c r="T686" s="229"/>
      <c r="U686" s="229">
        <f t="shared" ca="1" si="20"/>
        <v>0</v>
      </c>
      <c r="V686" s="229"/>
      <c r="W686" s="229"/>
      <c r="Y686" s="223" t="str">
        <f t="shared" si="21"/>
        <v/>
      </c>
    </row>
    <row r="687" spans="1:25" s="223" customFormat="1" ht="20.25">
      <c r="A687" s="293"/>
      <c r="B687" s="294" t="str">
        <f>IF(LEN(A687)=0,"",INDEX('Smelter Reference List'!$A:$A,MATCH($A687,'Smelter Reference List'!$E:$E,0)))</f>
        <v/>
      </c>
      <c r="C687" s="301" t="str">
        <f>IF(LEN(A687)=0,"",INDEX('Smelter Reference List'!$C:$C,MATCH($A687,'Smelter Reference List'!$E:$E,0)))</f>
        <v/>
      </c>
      <c r="D687" s="294" t="str">
        <f ca="1">IF(ISERROR($S687),"",OFFSET('Smelter Reference List'!$C$4,$S687-4,0)&amp;"")</f>
        <v/>
      </c>
      <c r="E687" s="294" t="str">
        <f ca="1">IF(ISERROR($S687),"",OFFSET('Smelter Reference List'!$D$4,$S687-4,0)&amp;"")</f>
        <v/>
      </c>
      <c r="F687" s="294" t="str">
        <f ca="1">IF(ISERROR($S687),"",OFFSET('Smelter Reference List'!$E$4,$S687-4,0))</f>
        <v/>
      </c>
      <c r="G687" s="294" t="str">
        <f ca="1">IF(C687=$U$4,"Enter smelter details", IF(ISERROR($S687),"",OFFSET('Smelter Reference List'!$F$4,$S687-4,0)))</f>
        <v/>
      </c>
      <c r="H687" s="295" t="str">
        <f ca="1">IF(ISERROR($S687),"",OFFSET('Smelter Reference List'!$G$4,$S687-4,0))</f>
        <v/>
      </c>
      <c r="I687" s="296" t="str">
        <f ca="1">IF(ISERROR($S687),"",OFFSET('Smelter Reference List'!$H$4,$S687-4,0))</f>
        <v/>
      </c>
      <c r="J687" s="296" t="str">
        <f ca="1">IF(ISERROR($S687),"",OFFSET('Smelter Reference List'!$I$4,$S687-4,0))</f>
        <v/>
      </c>
      <c r="K687" s="298"/>
      <c r="L687" s="298"/>
      <c r="M687" s="298"/>
      <c r="N687" s="298"/>
      <c r="O687" s="298"/>
      <c r="P687" s="298"/>
      <c r="Q687" s="299"/>
      <c r="R687" s="227"/>
      <c r="S687" s="228" t="e">
        <f>IF(C687="",NA(),MATCH($B687&amp;$C687,'Smelter Reference List'!$J:$J,0))</f>
        <v>#N/A</v>
      </c>
      <c r="T687" s="229"/>
      <c r="U687" s="229">
        <f t="shared" ca="1" si="20"/>
        <v>0</v>
      </c>
      <c r="V687" s="229"/>
      <c r="W687" s="229"/>
      <c r="Y687" s="223" t="str">
        <f t="shared" si="21"/>
        <v/>
      </c>
    </row>
    <row r="688" spans="1:25" s="223" customFormat="1" ht="20.25">
      <c r="A688" s="293"/>
      <c r="B688" s="294" t="str">
        <f>IF(LEN(A688)=0,"",INDEX('Smelter Reference List'!$A:$A,MATCH($A688,'Smelter Reference List'!$E:$E,0)))</f>
        <v/>
      </c>
      <c r="C688" s="301" t="str">
        <f>IF(LEN(A688)=0,"",INDEX('Smelter Reference List'!$C:$C,MATCH($A688,'Smelter Reference List'!$E:$E,0)))</f>
        <v/>
      </c>
      <c r="D688" s="294" t="str">
        <f ca="1">IF(ISERROR($S688),"",OFFSET('Smelter Reference List'!$C$4,$S688-4,0)&amp;"")</f>
        <v/>
      </c>
      <c r="E688" s="294" t="str">
        <f ca="1">IF(ISERROR($S688),"",OFFSET('Smelter Reference List'!$D$4,$S688-4,0)&amp;"")</f>
        <v/>
      </c>
      <c r="F688" s="294" t="str">
        <f ca="1">IF(ISERROR($S688),"",OFFSET('Smelter Reference List'!$E$4,$S688-4,0))</f>
        <v/>
      </c>
      <c r="G688" s="294" t="str">
        <f ca="1">IF(C688=$U$4,"Enter smelter details", IF(ISERROR($S688),"",OFFSET('Smelter Reference List'!$F$4,$S688-4,0)))</f>
        <v/>
      </c>
      <c r="H688" s="295" t="str">
        <f ca="1">IF(ISERROR($S688),"",OFFSET('Smelter Reference List'!$G$4,$S688-4,0))</f>
        <v/>
      </c>
      <c r="I688" s="296" t="str">
        <f ca="1">IF(ISERROR($S688),"",OFFSET('Smelter Reference List'!$H$4,$S688-4,0))</f>
        <v/>
      </c>
      <c r="J688" s="296" t="str">
        <f ca="1">IF(ISERROR($S688),"",OFFSET('Smelter Reference List'!$I$4,$S688-4,0))</f>
        <v/>
      </c>
      <c r="K688" s="298"/>
      <c r="L688" s="298"/>
      <c r="M688" s="298"/>
      <c r="N688" s="298"/>
      <c r="O688" s="298"/>
      <c r="P688" s="298"/>
      <c r="Q688" s="299"/>
      <c r="R688" s="227"/>
      <c r="S688" s="228" t="e">
        <f>IF(C688="",NA(),MATCH($B688&amp;$C688,'Smelter Reference List'!$J:$J,0))</f>
        <v>#N/A</v>
      </c>
      <c r="T688" s="229"/>
      <c r="U688" s="229">
        <f t="shared" ca="1" si="20"/>
        <v>0</v>
      </c>
      <c r="V688" s="229"/>
      <c r="W688" s="229"/>
      <c r="Y688" s="223" t="str">
        <f t="shared" si="21"/>
        <v/>
      </c>
    </row>
    <row r="689" spans="1:25" s="223" customFormat="1" ht="20.25">
      <c r="A689" s="293"/>
      <c r="B689" s="294" t="str">
        <f>IF(LEN(A689)=0,"",INDEX('Smelter Reference List'!$A:$A,MATCH($A689,'Smelter Reference List'!$E:$E,0)))</f>
        <v/>
      </c>
      <c r="C689" s="301" t="str">
        <f>IF(LEN(A689)=0,"",INDEX('Smelter Reference List'!$C:$C,MATCH($A689,'Smelter Reference List'!$E:$E,0)))</f>
        <v/>
      </c>
      <c r="D689" s="294" t="str">
        <f ca="1">IF(ISERROR($S689),"",OFFSET('Smelter Reference List'!$C$4,$S689-4,0)&amp;"")</f>
        <v/>
      </c>
      <c r="E689" s="294" t="str">
        <f ca="1">IF(ISERROR($S689),"",OFFSET('Smelter Reference List'!$D$4,$S689-4,0)&amp;"")</f>
        <v/>
      </c>
      <c r="F689" s="294" t="str">
        <f ca="1">IF(ISERROR($S689),"",OFFSET('Smelter Reference List'!$E$4,$S689-4,0))</f>
        <v/>
      </c>
      <c r="G689" s="294" t="str">
        <f ca="1">IF(C689=$U$4,"Enter smelter details", IF(ISERROR($S689),"",OFFSET('Smelter Reference List'!$F$4,$S689-4,0)))</f>
        <v/>
      </c>
      <c r="H689" s="295" t="str">
        <f ca="1">IF(ISERROR($S689),"",OFFSET('Smelter Reference List'!$G$4,$S689-4,0))</f>
        <v/>
      </c>
      <c r="I689" s="296" t="str">
        <f ca="1">IF(ISERROR($S689),"",OFFSET('Smelter Reference List'!$H$4,$S689-4,0))</f>
        <v/>
      </c>
      <c r="J689" s="296" t="str">
        <f ca="1">IF(ISERROR($S689),"",OFFSET('Smelter Reference List'!$I$4,$S689-4,0))</f>
        <v/>
      </c>
      <c r="K689" s="298"/>
      <c r="L689" s="298"/>
      <c r="M689" s="298"/>
      <c r="N689" s="298"/>
      <c r="O689" s="298"/>
      <c r="P689" s="298"/>
      <c r="Q689" s="299"/>
      <c r="R689" s="227"/>
      <c r="S689" s="228" t="e">
        <f>IF(C689="",NA(),MATCH($B689&amp;$C689,'Smelter Reference List'!$J:$J,0))</f>
        <v>#N/A</v>
      </c>
      <c r="T689" s="229"/>
      <c r="U689" s="229">
        <f t="shared" ca="1" si="20"/>
        <v>0</v>
      </c>
      <c r="V689" s="229"/>
      <c r="W689" s="229"/>
      <c r="Y689" s="223" t="str">
        <f t="shared" si="21"/>
        <v/>
      </c>
    </row>
    <row r="690" spans="1:25" s="223" customFormat="1" ht="20.25">
      <c r="A690" s="293"/>
      <c r="B690" s="294" t="str">
        <f>IF(LEN(A690)=0,"",INDEX('Smelter Reference List'!$A:$A,MATCH($A690,'Smelter Reference List'!$E:$E,0)))</f>
        <v/>
      </c>
      <c r="C690" s="301" t="str">
        <f>IF(LEN(A690)=0,"",INDEX('Smelter Reference List'!$C:$C,MATCH($A690,'Smelter Reference List'!$E:$E,0)))</f>
        <v/>
      </c>
      <c r="D690" s="294" t="str">
        <f ca="1">IF(ISERROR($S690),"",OFFSET('Smelter Reference List'!$C$4,$S690-4,0)&amp;"")</f>
        <v/>
      </c>
      <c r="E690" s="294" t="str">
        <f ca="1">IF(ISERROR($S690),"",OFFSET('Smelter Reference List'!$D$4,$S690-4,0)&amp;"")</f>
        <v/>
      </c>
      <c r="F690" s="294" t="str">
        <f ca="1">IF(ISERROR($S690),"",OFFSET('Smelter Reference List'!$E$4,$S690-4,0))</f>
        <v/>
      </c>
      <c r="G690" s="294" t="str">
        <f ca="1">IF(C690=$U$4,"Enter smelter details", IF(ISERROR($S690),"",OFFSET('Smelter Reference List'!$F$4,$S690-4,0)))</f>
        <v/>
      </c>
      <c r="H690" s="295" t="str">
        <f ca="1">IF(ISERROR($S690),"",OFFSET('Smelter Reference List'!$G$4,$S690-4,0))</f>
        <v/>
      </c>
      <c r="I690" s="296" t="str">
        <f ca="1">IF(ISERROR($S690),"",OFFSET('Smelter Reference List'!$H$4,$S690-4,0))</f>
        <v/>
      </c>
      <c r="J690" s="296" t="str">
        <f ca="1">IF(ISERROR($S690),"",OFFSET('Smelter Reference List'!$I$4,$S690-4,0))</f>
        <v/>
      </c>
      <c r="K690" s="298"/>
      <c r="L690" s="298"/>
      <c r="M690" s="298"/>
      <c r="N690" s="298"/>
      <c r="O690" s="298"/>
      <c r="P690" s="298"/>
      <c r="Q690" s="299"/>
      <c r="R690" s="227"/>
      <c r="S690" s="228" t="e">
        <f>IF(C690="",NA(),MATCH($B690&amp;$C690,'Smelter Reference List'!$J:$J,0))</f>
        <v>#N/A</v>
      </c>
      <c r="T690" s="229"/>
      <c r="U690" s="229">
        <f t="shared" ca="1" si="20"/>
        <v>0</v>
      </c>
      <c r="V690" s="229"/>
      <c r="W690" s="229"/>
      <c r="Y690" s="223" t="str">
        <f t="shared" si="21"/>
        <v/>
      </c>
    </row>
    <row r="691" spans="1:25" s="223" customFormat="1" ht="20.25">
      <c r="A691" s="293"/>
      <c r="B691" s="294" t="str">
        <f>IF(LEN(A691)=0,"",INDEX('Smelter Reference List'!$A:$A,MATCH($A691,'Smelter Reference List'!$E:$E,0)))</f>
        <v/>
      </c>
      <c r="C691" s="301" t="str">
        <f>IF(LEN(A691)=0,"",INDEX('Smelter Reference List'!$C:$C,MATCH($A691,'Smelter Reference List'!$E:$E,0)))</f>
        <v/>
      </c>
      <c r="D691" s="294" t="str">
        <f ca="1">IF(ISERROR($S691),"",OFFSET('Smelter Reference List'!$C$4,$S691-4,0)&amp;"")</f>
        <v/>
      </c>
      <c r="E691" s="294" t="str">
        <f ca="1">IF(ISERROR($S691),"",OFFSET('Smelter Reference List'!$D$4,$S691-4,0)&amp;"")</f>
        <v/>
      </c>
      <c r="F691" s="294" t="str">
        <f ca="1">IF(ISERROR($S691),"",OFFSET('Smelter Reference List'!$E$4,$S691-4,0))</f>
        <v/>
      </c>
      <c r="G691" s="294" t="str">
        <f ca="1">IF(C691=$U$4,"Enter smelter details", IF(ISERROR($S691),"",OFFSET('Smelter Reference List'!$F$4,$S691-4,0)))</f>
        <v/>
      </c>
      <c r="H691" s="295" t="str">
        <f ca="1">IF(ISERROR($S691),"",OFFSET('Smelter Reference List'!$G$4,$S691-4,0))</f>
        <v/>
      </c>
      <c r="I691" s="296" t="str">
        <f ca="1">IF(ISERROR($S691),"",OFFSET('Smelter Reference List'!$H$4,$S691-4,0))</f>
        <v/>
      </c>
      <c r="J691" s="296" t="str">
        <f ca="1">IF(ISERROR($S691),"",OFFSET('Smelter Reference List'!$I$4,$S691-4,0))</f>
        <v/>
      </c>
      <c r="K691" s="298"/>
      <c r="L691" s="298"/>
      <c r="M691" s="298"/>
      <c r="N691" s="298"/>
      <c r="O691" s="298"/>
      <c r="P691" s="298"/>
      <c r="Q691" s="299"/>
      <c r="R691" s="227"/>
      <c r="S691" s="228" t="e">
        <f>IF(C691="",NA(),MATCH($B691&amp;$C691,'Smelter Reference List'!$J:$J,0))</f>
        <v>#N/A</v>
      </c>
      <c r="T691" s="229"/>
      <c r="U691" s="229">
        <f t="shared" ca="1" si="20"/>
        <v>0</v>
      </c>
      <c r="V691" s="229"/>
      <c r="W691" s="229"/>
      <c r="Y691" s="223" t="str">
        <f t="shared" si="21"/>
        <v/>
      </c>
    </row>
    <row r="692" spans="1:25" s="223" customFormat="1" ht="20.25">
      <c r="A692" s="293"/>
      <c r="B692" s="294" t="str">
        <f>IF(LEN(A692)=0,"",INDEX('Smelter Reference List'!$A:$A,MATCH($A692,'Smelter Reference List'!$E:$E,0)))</f>
        <v/>
      </c>
      <c r="C692" s="301" t="str">
        <f>IF(LEN(A692)=0,"",INDEX('Smelter Reference List'!$C:$C,MATCH($A692,'Smelter Reference List'!$E:$E,0)))</f>
        <v/>
      </c>
      <c r="D692" s="294" t="str">
        <f ca="1">IF(ISERROR($S692),"",OFFSET('Smelter Reference List'!$C$4,$S692-4,0)&amp;"")</f>
        <v/>
      </c>
      <c r="E692" s="294" t="str">
        <f ca="1">IF(ISERROR($S692),"",OFFSET('Smelter Reference List'!$D$4,$S692-4,0)&amp;"")</f>
        <v/>
      </c>
      <c r="F692" s="294" t="str">
        <f ca="1">IF(ISERROR($S692),"",OFFSET('Smelter Reference List'!$E$4,$S692-4,0))</f>
        <v/>
      </c>
      <c r="G692" s="294" t="str">
        <f ca="1">IF(C692=$U$4,"Enter smelter details", IF(ISERROR($S692),"",OFFSET('Smelter Reference List'!$F$4,$S692-4,0)))</f>
        <v/>
      </c>
      <c r="H692" s="295" t="str">
        <f ca="1">IF(ISERROR($S692),"",OFFSET('Smelter Reference List'!$G$4,$S692-4,0))</f>
        <v/>
      </c>
      <c r="I692" s="296" t="str">
        <f ca="1">IF(ISERROR($S692),"",OFFSET('Smelter Reference List'!$H$4,$S692-4,0))</f>
        <v/>
      </c>
      <c r="J692" s="296" t="str">
        <f ca="1">IF(ISERROR($S692),"",OFFSET('Smelter Reference List'!$I$4,$S692-4,0))</f>
        <v/>
      </c>
      <c r="K692" s="298"/>
      <c r="L692" s="298"/>
      <c r="M692" s="298"/>
      <c r="N692" s="298"/>
      <c r="O692" s="298"/>
      <c r="P692" s="298"/>
      <c r="Q692" s="299"/>
      <c r="R692" s="227"/>
      <c r="S692" s="228" t="e">
        <f>IF(C692="",NA(),MATCH($B692&amp;$C692,'Smelter Reference List'!$J:$J,0))</f>
        <v>#N/A</v>
      </c>
      <c r="T692" s="229"/>
      <c r="U692" s="229">
        <f t="shared" ca="1" si="20"/>
        <v>0</v>
      </c>
      <c r="V692" s="229"/>
      <c r="W692" s="229"/>
      <c r="Y692" s="223" t="str">
        <f t="shared" si="21"/>
        <v/>
      </c>
    </row>
    <row r="693" spans="1:25" s="223" customFormat="1" ht="20.25">
      <c r="A693" s="293"/>
      <c r="B693" s="294" t="str">
        <f>IF(LEN(A693)=0,"",INDEX('Smelter Reference List'!$A:$A,MATCH($A693,'Smelter Reference List'!$E:$E,0)))</f>
        <v/>
      </c>
      <c r="C693" s="301" t="str">
        <f>IF(LEN(A693)=0,"",INDEX('Smelter Reference List'!$C:$C,MATCH($A693,'Smelter Reference List'!$E:$E,0)))</f>
        <v/>
      </c>
      <c r="D693" s="294" t="str">
        <f ca="1">IF(ISERROR($S693),"",OFFSET('Smelter Reference List'!$C$4,$S693-4,0)&amp;"")</f>
        <v/>
      </c>
      <c r="E693" s="294" t="str">
        <f ca="1">IF(ISERROR($S693),"",OFFSET('Smelter Reference List'!$D$4,$S693-4,0)&amp;"")</f>
        <v/>
      </c>
      <c r="F693" s="294" t="str">
        <f ca="1">IF(ISERROR($S693),"",OFFSET('Smelter Reference List'!$E$4,$S693-4,0))</f>
        <v/>
      </c>
      <c r="G693" s="294" t="str">
        <f ca="1">IF(C693=$U$4,"Enter smelter details", IF(ISERROR($S693),"",OFFSET('Smelter Reference List'!$F$4,$S693-4,0)))</f>
        <v/>
      </c>
      <c r="H693" s="295" t="str">
        <f ca="1">IF(ISERROR($S693),"",OFFSET('Smelter Reference List'!$G$4,$S693-4,0))</f>
        <v/>
      </c>
      <c r="I693" s="296" t="str">
        <f ca="1">IF(ISERROR($S693),"",OFFSET('Smelter Reference List'!$H$4,$S693-4,0))</f>
        <v/>
      </c>
      <c r="J693" s="296" t="str">
        <f ca="1">IF(ISERROR($S693),"",OFFSET('Smelter Reference List'!$I$4,$S693-4,0))</f>
        <v/>
      </c>
      <c r="K693" s="298"/>
      <c r="L693" s="298"/>
      <c r="M693" s="298"/>
      <c r="N693" s="298"/>
      <c r="O693" s="298"/>
      <c r="P693" s="298"/>
      <c r="Q693" s="299"/>
      <c r="R693" s="227"/>
      <c r="S693" s="228" t="e">
        <f>IF(C693="",NA(),MATCH($B693&amp;$C693,'Smelter Reference List'!$J:$J,0))</f>
        <v>#N/A</v>
      </c>
      <c r="T693" s="229"/>
      <c r="U693" s="229">
        <f t="shared" ca="1" si="20"/>
        <v>0</v>
      </c>
      <c r="V693" s="229"/>
      <c r="W693" s="229"/>
      <c r="Y693" s="223" t="str">
        <f t="shared" si="21"/>
        <v/>
      </c>
    </row>
    <row r="694" spans="1:25" s="223" customFormat="1" ht="20.25">
      <c r="A694" s="293"/>
      <c r="B694" s="294" t="str">
        <f>IF(LEN(A694)=0,"",INDEX('Smelter Reference List'!$A:$A,MATCH($A694,'Smelter Reference List'!$E:$E,0)))</f>
        <v/>
      </c>
      <c r="C694" s="301" t="str">
        <f>IF(LEN(A694)=0,"",INDEX('Smelter Reference List'!$C:$C,MATCH($A694,'Smelter Reference List'!$E:$E,0)))</f>
        <v/>
      </c>
      <c r="D694" s="294" t="str">
        <f ca="1">IF(ISERROR($S694),"",OFFSET('Smelter Reference List'!$C$4,$S694-4,0)&amp;"")</f>
        <v/>
      </c>
      <c r="E694" s="294" t="str">
        <f ca="1">IF(ISERROR($S694),"",OFFSET('Smelter Reference List'!$D$4,$S694-4,0)&amp;"")</f>
        <v/>
      </c>
      <c r="F694" s="294" t="str">
        <f ca="1">IF(ISERROR($S694),"",OFFSET('Smelter Reference List'!$E$4,$S694-4,0))</f>
        <v/>
      </c>
      <c r="G694" s="294" t="str">
        <f ca="1">IF(C694=$U$4,"Enter smelter details", IF(ISERROR($S694),"",OFFSET('Smelter Reference List'!$F$4,$S694-4,0)))</f>
        <v/>
      </c>
      <c r="H694" s="295" t="str">
        <f ca="1">IF(ISERROR($S694),"",OFFSET('Smelter Reference List'!$G$4,$S694-4,0))</f>
        <v/>
      </c>
      <c r="I694" s="296" t="str">
        <f ca="1">IF(ISERROR($S694),"",OFFSET('Smelter Reference List'!$H$4,$S694-4,0))</f>
        <v/>
      </c>
      <c r="J694" s="296" t="str">
        <f ca="1">IF(ISERROR($S694),"",OFFSET('Smelter Reference List'!$I$4,$S694-4,0))</f>
        <v/>
      </c>
      <c r="K694" s="298"/>
      <c r="L694" s="298"/>
      <c r="M694" s="298"/>
      <c r="N694" s="298"/>
      <c r="O694" s="298"/>
      <c r="P694" s="298"/>
      <c r="Q694" s="299"/>
      <c r="R694" s="227"/>
      <c r="S694" s="228" t="e">
        <f>IF(C694="",NA(),MATCH($B694&amp;$C694,'Smelter Reference List'!$J:$J,0))</f>
        <v>#N/A</v>
      </c>
      <c r="T694" s="229"/>
      <c r="U694" s="229">
        <f t="shared" ca="1" si="20"/>
        <v>0</v>
      </c>
      <c r="V694" s="229"/>
      <c r="W694" s="229"/>
      <c r="Y694" s="223" t="str">
        <f t="shared" si="21"/>
        <v/>
      </c>
    </row>
    <row r="695" spans="1:25" s="223" customFormat="1" ht="20.25">
      <c r="A695" s="293"/>
      <c r="B695" s="294" t="str">
        <f>IF(LEN(A695)=0,"",INDEX('Smelter Reference List'!$A:$A,MATCH($A695,'Smelter Reference List'!$E:$E,0)))</f>
        <v/>
      </c>
      <c r="C695" s="301" t="str">
        <f>IF(LEN(A695)=0,"",INDEX('Smelter Reference List'!$C:$C,MATCH($A695,'Smelter Reference List'!$E:$E,0)))</f>
        <v/>
      </c>
      <c r="D695" s="294" t="str">
        <f ca="1">IF(ISERROR($S695),"",OFFSET('Smelter Reference List'!$C$4,$S695-4,0)&amp;"")</f>
        <v/>
      </c>
      <c r="E695" s="294" t="str">
        <f ca="1">IF(ISERROR($S695),"",OFFSET('Smelter Reference List'!$D$4,$S695-4,0)&amp;"")</f>
        <v/>
      </c>
      <c r="F695" s="294" t="str">
        <f ca="1">IF(ISERROR($S695),"",OFFSET('Smelter Reference List'!$E$4,$S695-4,0))</f>
        <v/>
      </c>
      <c r="G695" s="294" t="str">
        <f ca="1">IF(C695=$U$4,"Enter smelter details", IF(ISERROR($S695),"",OFFSET('Smelter Reference List'!$F$4,$S695-4,0)))</f>
        <v/>
      </c>
      <c r="H695" s="295" t="str">
        <f ca="1">IF(ISERROR($S695),"",OFFSET('Smelter Reference List'!$G$4,$S695-4,0))</f>
        <v/>
      </c>
      <c r="I695" s="296" t="str">
        <f ca="1">IF(ISERROR($S695),"",OFFSET('Smelter Reference List'!$H$4,$S695-4,0))</f>
        <v/>
      </c>
      <c r="J695" s="296" t="str">
        <f ca="1">IF(ISERROR($S695),"",OFFSET('Smelter Reference List'!$I$4,$S695-4,0))</f>
        <v/>
      </c>
      <c r="K695" s="298"/>
      <c r="L695" s="298"/>
      <c r="M695" s="298"/>
      <c r="N695" s="298"/>
      <c r="O695" s="298"/>
      <c r="P695" s="298"/>
      <c r="Q695" s="299"/>
      <c r="R695" s="227"/>
      <c r="S695" s="228" t="e">
        <f>IF(C695="",NA(),MATCH($B695&amp;$C695,'Smelter Reference List'!$J:$J,0))</f>
        <v>#N/A</v>
      </c>
      <c r="T695" s="229"/>
      <c r="U695" s="229">
        <f t="shared" ca="1" si="20"/>
        <v>0</v>
      </c>
      <c r="V695" s="229"/>
      <c r="W695" s="229"/>
      <c r="Y695" s="223" t="str">
        <f t="shared" si="21"/>
        <v/>
      </c>
    </row>
    <row r="696" spans="1:25" s="223" customFormat="1" ht="20.25">
      <c r="A696" s="293"/>
      <c r="B696" s="294" t="str">
        <f>IF(LEN(A696)=0,"",INDEX('Smelter Reference List'!$A:$A,MATCH($A696,'Smelter Reference List'!$E:$E,0)))</f>
        <v/>
      </c>
      <c r="C696" s="301" t="str">
        <f>IF(LEN(A696)=0,"",INDEX('Smelter Reference List'!$C:$C,MATCH($A696,'Smelter Reference List'!$E:$E,0)))</f>
        <v/>
      </c>
      <c r="D696" s="294" t="str">
        <f ca="1">IF(ISERROR($S696),"",OFFSET('Smelter Reference List'!$C$4,$S696-4,0)&amp;"")</f>
        <v/>
      </c>
      <c r="E696" s="294" t="str">
        <f ca="1">IF(ISERROR($S696),"",OFFSET('Smelter Reference List'!$D$4,$S696-4,0)&amp;"")</f>
        <v/>
      </c>
      <c r="F696" s="294" t="str">
        <f ca="1">IF(ISERROR($S696),"",OFFSET('Smelter Reference List'!$E$4,$S696-4,0))</f>
        <v/>
      </c>
      <c r="G696" s="294" t="str">
        <f ca="1">IF(C696=$U$4,"Enter smelter details", IF(ISERROR($S696),"",OFFSET('Smelter Reference List'!$F$4,$S696-4,0)))</f>
        <v/>
      </c>
      <c r="H696" s="295" t="str">
        <f ca="1">IF(ISERROR($S696),"",OFFSET('Smelter Reference List'!$G$4,$S696-4,0))</f>
        <v/>
      </c>
      <c r="I696" s="296" t="str">
        <f ca="1">IF(ISERROR($S696),"",OFFSET('Smelter Reference List'!$H$4,$S696-4,0))</f>
        <v/>
      </c>
      <c r="J696" s="296" t="str">
        <f ca="1">IF(ISERROR($S696),"",OFFSET('Smelter Reference List'!$I$4,$S696-4,0))</f>
        <v/>
      </c>
      <c r="K696" s="298"/>
      <c r="L696" s="298"/>
      <c r="M696" s="298"/>
      <c r="N696" s="298"/>
      <c r="O696" s="298"/>
      <c r="P696" s="298"/>
      <c r="Q696" s="299"/>
      <c r="R696" s="227"/>
      <c r="S696" s="228" t="e">
        <f>IF(C696="",NA(),MATCH($B696&amp;$C696,'Smelter Reference List'!$J:$J,0))</f>
        <v>#N/A</v>
      </c>
      <c r="T696" s="229"/>
      <c r="U696" s="229">
        <f t="shared" ca="1" si="20"/>
        <v>0</v>
      </c>
      <c r="V696" s="229"/>
      <c r="W696" s="229"/>
      <c r="Y696" s="223" t="str">
        <f t="shared" si="21"/>
        <v/>
      </c>
    </row>
    <row r="697" spans="1:25" s="223" customFormat="1" ht="20.25">
      <c r="A697" s="293"/>
      <c r="B697" s="294" t="str">
        <f>IF(LEN(A697)=0,"",INDEX('Smelter Reference List'!$A:$A,MATCH($A697,'Smelter Reference List'!$E:$E,0)))</f>
        <v/>
      </c>
      <c r="C697" s="301" t="str">
        <f>IF(LEN(A697)=0,"",INDEX('Smelter Reference List'!$C:$C,MATCH($A697,'Smelter Reference List'!$E:$E,0)))</f>
        <v/>
      </c>
      <c r="D697" s="294" t="str">
        <f ca="1">IF(ISERROR($S697),"",OFFSET('Smelter Reference List'!$C$4,$S697-4,0)&amp;"")</f>
        <v/>
      </c>
      <c r="E697" s="294" t="str">
        <f ca="1">IF(ISERROR($S697),"",OFFSET('Smelter Reference List'!$D$4,$S697-4,0)&amp;"")</f>
        <v/>
      </c>
      <c r="F697" s="294" t="str">
        <f ca="1">IF(ISERROR($S697),"",OFFSET('Smelter Reference List'!$E$4,$S697-4,0))</f>
        <v/>
      </c>
      <c r="G697" s="294" t="str">
        <f ca="1">IF(C697=$U$4,"Enter smelter details", IF(ISERROR($S697),"",OFFSET('Smelter Reference List'!$F$4,$S697-4,0)))</f>
        <v/>
      </c>
      <c r="H697" s="295" t="str">
        <f ca="1">IF(ISERROR($S697),"",OFFSET('Smelter Reference List'!$G$4,$S697-4,0))</f>
        <v/>
      </c>
      <c r="I697" s="296" t="str">
        <f ca="1">IF(ISERROR($S697),"",OFFSET('Smelter Reference List'!$H$4,$S697-4,0))</f>
        <v/>
      </c>
      <c r="J697" s="296" t="str">
        <f ca="1">IF(ISERROR($S697),"",OFFSET('Smelter Reference List'!$I$4,$S697-4,0))</f>
        <v/>
      </c>
      <c r="K697" s="298"/>
      <c r="L697" s="298"/>
      <c r="M697" s="298"/>
      <c r="N697" s="298"/>
      <c r="O697" s="298"/>
      <c r="P697" s="298"/>
      <c r="Q697" s="299"/>
      <c r="R697" s="227"/>
      <c r="S697" s="228" t="e">
        <f>IF(C697="",NA(),MATCH($B697&amp;$C697,'Smelter Reference List'!$J:$J,0))</f>
        <v>#N/A</v>
      </c>
      <c r="T697" s="229"/>
      <c r="U697" s="229">
        <f t="shared" ca="1" si="20"/>
        <v>0</v>
      </c>
      <c r="V697" s="229"/>
      <c r="W697" s="229"/>
      <c r="Y697" s="223" t="str">
        <f t="shared" si="21"/>
        <v/>
      </c>
    </row>
    <row r="698" spans="1:25" s="223" customFormat="1" ht="20.25">
      <c r="A698" s="293"/>
      <c r="B698" s="294" t="str">
        <f>IF(LEN(A698)=0,"",INDEX('Smelter Reference List'!$A:$A,MATCH($A698,'Smelter Reference List'!$E:$E,0)))</f>
        <v/>
      </c>
      <c r="C698" s="301" t="str">
        <f>IF(LEN(A698)=0,"",INDEX('Smelter Reference List'!$C:$C,MATCH($A698,'Smelter Reference List'!$E:$E,0)))</f>
        <v/>
      </c>
      <c r="D698" s="294" t="str">
        <f ca="1">IF(ISERROR($S698),"",OFFSET('Smelter Reference List'!$C$4,$S698-4,0)&amp;"")</f>
        <v/>
      </c>
      <c r="E698" s="294" t="str">
        <f ca="1">IF(ISERROR($S698),"",OFFSET('Smelter Reference List'!$D$4,$S698-4,0)&amp;"")</f>
        <v/>
      </c>
      <c r="F698" s="294" t="str">
        <f ca="1">IF(ISERROR($S698),"",OFFSET('Smelter Reference List'!$E$4,$S698-4,0))</f>
        <v/>
      </c>
      <c r="G698" s="294" t="str">
        <f ca="1">IF(C698=$U$4,"Enter smelter details", IF(ISERROR($S698),"",OFFSET('Smelter Reference List'!$F$4,$S698-4,0)))</f>
        <v/>
      </c>
      <c r="H698" s="295" t="str">
        <f ca="1">IF(ISERROR($S698),"",OFFSET('Smelter Reference List'!$G$4,$S698-4,0))</f>
        <v/>
      </c>
      <c r="I698" s="296" t="str">
        <f ca="1">IF(ISERROR($S698),"",OFFSET('Smelter Reference List'!$H$4,$S698-4,0))</f>
        <v/>
      </c>
      <c r="J698" s="296" t="str">
        <f ca="1">IF(ISERROR($S698),"",OFFSET('Smelter Reference List'!$I$4,$S698-4,0))</f>
        <v/>
      </c>
      <c r="K698" s="298"/>
      <c r="L698" s="298"/>
      <c r="M698" s="298"/>
      <c r="N698" s="298"/>
      <c r="O698" s="298"/>
      <c r="P698" s="298"/>
      <c r="Q698" s="299"/>
      <c r="R698" s="227"/>
      <c r="S698" s="228" t="e">
        <f>IF(C698="",NA(),MATCH($B698&amp;$C698,'Smelter Reference List'!$J:$J,0))</f>
        <v>#N/A</v>
      </c>
      <c r="T698" s="229"/>
      <c r="U698" s="229">
        <f t="shared" ca="1" si="20"/>
        <v>0</v>
      </c>
      <c r="V698" s="229"/>
      <c r="W698" s="229"/>
      <c r="Y698" s="223" t="str">
        <f t="shared" si="21"/>
        <v/>
      </c>
    </row>
    <row r="699" spans="1:25" s="223" customFormat="1" ht="20.25">
      <c r="A699" s="293"/>
      <c r="B699" s="294" t="str">
        <f>IF(LEN(A699)=0,"",INDEX('Smelter Reference List'!$A:$A,MATCH($A699,'Smelter Reference List'!$E:$E,0)))</f>
        <v/>
      </c>
      <c r="C699" s="301" t="str">
        <f>IF(LEN(A699)=0,"",INDEX('Smelter Reference List'!$C:$C,MATCH($A699,'Smelter Reference List'!$E:$E,0)))</f>
        <v/>
      </c>
      <c r="D699" s="294" t="str">
        <f ca="1">IF(ISERROR($S699),"",OFFSET('Smelter Reference List'!$C$4,$S699-4,0)&amp;"")</f>
        <v/>
      </c>
      <c r="E699" s="294" t="str">
        <f ca="1">IF(ISERROR($S699),"",OFFSET('Smelter Reference List'!$D$4,$S699-4,0)&amp;"")</f>
        <v/>
      </c>
      <c r="F699" s="294" t="str">
        <f ca="1">IF(ISERROR($S699),"",OFFSET('Smelter Reference List'!$E$4,$S699-4,0))</f>
        <v/>
      </c>
      <c r="G699" s="294" t="str">
        <f ca="1">IF(C699=$U$4,"Enter smelter details", IF(ISERROR($S699),"",OFFSET('Smelter Reference List'!$F$4,$S699-4,0)))</f>
        <v/>
      </c>
      <c r="H699" s="295" t="str">
        <f ca="1">IF(ISERROR($S699),"",OFFSET('Smelter Reference List'!$G$4,$S699-4,0))</f>
        <v/>
      </c>
      <c r="I699" s="296" t="str">
        <f ca="1">IF(ISERROR($S699),"",OFFSET('Smelter Reference List'!$H$4,$S699-4,0))</f>
        <v/>
      </c>
      <c r="J699" s="296" t="str">
        <f ca="1">IF(ISERROR($S699),"",OFFSET('Smelter Reference List'!$I$4,$S699-4,0))</f>
        <v/>
      </c>
      <c r="K699" s="298"/>
      <c r="L699" s="298"/>
      <c r="M699" s="298"/>
      <c r="N699" s="298"/>
      <c r="O699" s="298"/>
      <c r="P699" s="298"/>
      <c r="Q699" s="299"/>
      <c r="R699" s="227"/>
      <c r="S699" s="228" t="e">
        <f>IF(C699="",NA(),MATCH($B699&amp;$C699,'Smelter Reference List'!$J:$J,0))</f>
        <v>#N/A</v>
      </c>
      <c r="T699" s="229"/>
      <c r="U699" s="229">
        <f t="shared" ca="1" si="20"/>
        <v>0</v>
      </c>
      <c r="V699" s="229"/>
      <c r="W699" s="229"/>
      <c r="Y699" s="223" t="str">
        <f t="shared" si="21"/>
        <v/>
      </c>
    </row>
    <row r="700" spans="1:25" s="223" customFormat="1" ht="20.25">
      <c r="A700" s="293"/>
      <c r="B700" s="294" t="str">
        <f>IF(LEN(A700)=0,"",INDEX('Smelter Reference List'!$A:$A,MATCH($A700,'Smelter Reference List'!$E:$E,0)))</f>
        <v/>
      </c>
      <c r="C700" s="301" t="str">
        <f>IF(LEN(A700)=0,"",INDEX('Smelter Reference List'!$C:$C,MATCH($A700,'Smelter Reference List'!$E:$E,0)))</f>
        <v/>
      </c>
      <c r="D700" s="294" t="str">
        <f ca="1">IF(ISERROR($S700),"",OFFSET('Smelter Reference List'!$C$4,$S700-4,0)&amp;"")</f>
        <v/>
      </c>
      <c r="E700" s="294" t="str">
        <f ca="1">IF(ISERROR($S700),"",OFFSET('Smelter Reference List'!$D$4,$S700-4,0)&amp;"")</f>
        <v/>
      </c>
      <c r="F700" s="294" t="str">
        <f ca="1">IF(ISERROR($S700),"",OFFSET('Smelter Reference List'!$E$4,$S700-4,0))</f>
        <v/>
      </c>
      <c r="G700" s="294" t="str">
        <f ca="1">IF(C700=$U$4,"Enter smelter details", IF(ISERROR($S700),"",OFFSET('Smelter Reference List'!$F$4,$S700-4,0)))</f>
        <v/>
      </c>
      <c r="H700" s="295" t="str">
        <f ca="1">IF(ISERROR($S700),"",OFFSET('Smelter Reference List'!$G$4,$S700-4,0))</f>
        <v/>
      </c>
      <c r="I700" s="296" t="str">
        <f ca="1">IF(ISERROR($S700),"",OFFSET('Smelter Reference List'!$H$4,$S700-4,0))</f>
        <v/>
      </c>
      <c r="J700" s="296" t="str">
        <f ca="1">IF(ISERROR($S700),"",OFFSET('Smelter Reference List'!$I$4,$S700-4,0))</f>
        <v/>
      </c>
      <c r="K700" s="298"/>
      <c r="L700" s="298"/>
      <c r="M700" s="298"/>
      <c r="N700" s="298"/>
      <c r="O700" s="298"/>
      <c r="P700" s="298"/>
      <c r="Q700" s="299"/>
      <c r="R700" s="227"/>
      <c r="S700" s="228" t="e">
        <f>IF(C700="",NA(),MATCH($B700&amp;$C700,'Smelter Reference List'!$J:$J,0))</f>
        <v>#N/A</v>
      </c>
      <c r="T700" s="229"/>
      <c r="U700" s="229">
        <f t="shared" ca="1" si="20"/>
        <v>0</v>
      </c>
      <c r="V700" s="229"/>
      <c r="W700" s="229"/>
      <c r="Y700" s="223" t="str">
        <f t="shared" si="21"/>
        <v/>
      </c>
    </row>
    <row r="701" spans="1:25" s="223" customFormat="1" ht="20.25">
      <c r="A701" s="293"/>
      <c r="B701" s="294" t="str">
        <f>IF(LEN(A701)=0,"",INDEX('Smelter Reference List'!$A:$A,MATCH($A701,'Smelter Reference List'!$E:$E,0)))</f>
        <v/>
      </c>
      <c r="C701" s="301" t="str">
        <f>IF(LEN(A701)=0,"",INDEX('Smelter Reference List'!$C:$C,MATCH($A701,'Smelter Reference List'!$E:$E,0)))</f>
        <v/>
      </c>
      <c r="D701" s="294" t="str">
        <f ca="1">IF(ISERROR($S701),"",OFFSET('Smelter Reference List'!$C$4,$S701-4,0)&amp;"")</f>
        <v/>
      </c>
      <c r="E701" s="294" t="str">
        <f ca="1">IF(ISERROR($S701),"",OFFSET('Smelter Reference List'!$D$4,$S701-4,0)&amp;"")</f>
        <v/>
      </c>
      <c r="F701" s="294" t="str">
        <f ca="1">IF(ISERROR($S701),"",OFFSET('Smelter Reference List'!$E$4,$S701-4,0))</f>
        <v/>
      </c>
      <c r="G701" s="294" t="str">
        <f ca="1">IF(C701=$U$4,"Enter smelter details", IF(ISERROR($S701),"",OFFSET('Smelter Reference List'!$F$4,$S701-4,0)))</f>
        <v/>
      </c>
      <c r="H701" s="295" t="str">
        <f ca="1">IF(ISERROR($S701),"",OFFSET('Smelter Reference List'!$G$4,$S701-4,0))</f>
        <v/>
      </c>
      <c r="I701" s="296" t="str">
        <f ca="1">IF(ISERROR($S701),"",OFFSET('Smelter Reference List'!$H$4,$S701-4,0))</f>
        <v/>
      </c>
      <c r="J701" s="296" t="str">
        <f ca="1">IF(ISERROR($S701),"",OFFSET('Smelter Reference List'!$I$4,$S701-4,0))</f>
        <v/>
      </c>
      <c r="K701" s="298"/>
      <c r="L701" s="298"/>
      <c r="M701" s="298"/>
      <c r="N701" s="298"/>
      <c r="O701" s="298"/>
      <c r="P701" s="298"/>
      <c r="Q701" s="299"/>
      <c r="R701" s="227"/>
      <c r="S701" s="228" t="e">
        <f>IF(C701="",NA(),MATCH($B701&amp;$C701,'Smelter Reference List'!$J:$J,0))</f>
        <v>#N/A</v>
      </c>
      <c r="T701" s="229"/>
      <c r="U701" s="229">
        <f t="shared" ca="1" si="20"/>
        <v>0</v>
      </c>
      <c r="V701" s="229"/>
      <c r="W701" s="229"/>
      <c r="Y701" s="223" t="str">
        <f t="shared" si="21"/>
        <v/>
      </c>
    </row>
    <row r="702" spans="1:25" s="223" customFormat="1" ht="20.25">
      <c r="A702" s="293"/>
      <c r="B702" s="294" t="str">
        <f>IF(LEN(A702)=0,"",INDEX('Smelter Reference List'!$A:$A,MATCH($A702,'Smelter Reference List'!$E:$E,0)))</f>
        <v/>
      </c>
      <c r="C702" s="301" t="str">
        <f>IF(LEN(A702)=0,"",INDEX('Smelter Reference List'!$C:$C,MATCH($A702,'Smelter Reference List'!$E:$E,0)))</f>
        <v/>
      </c>
      <c r="D702" s="294" t="str">
        <f ca="1">IF(ISERROR($S702),"",OFFSET('Smelter Reference List'!$C$4,$S702-4,0)&amp;"")</f>
        <v/>
      </c>
      <c r="E702" s="294" t="str">
        <f ca="1">IF(ISERROR($S702),"",OFFSET('Smelter Reference List'!$D$4,$S702-4,0)&amp;"")</f>
        <v/>
      </c>
      <c r="F702" s="294" t="str">
        <f ca="1">IF(ISERROR($S702),"",OFFSET('Smelter Reference List'!$E$4,$S702-4,0))</f>
        <v/>
      </c>
      <c r="G702" s="294" t="str">
        <f ca="1">IF(C702=$U$4,"Enter smelter details", IF(ISERROR($S702),"",OFFSET('Smelter Reference List'!$F$4,$S702-4,0)))</f>
        <v/>
      </c>
      <c r="H702" s="295" t="str">
        <f ca="1">IF(ISERROR($S702),"",OFFSET('Smelter Reference List'!$G$4,$S702-4,0))</f>
        <v/>
      </c>
      <c r="I702" s="296" t="str">
        <f ca="1">IF(ISERROR($S702),"",OFFSET('Smelter Reference List'!$H$4,$S702-4,0))</f>
        <v/>
      </c>
      <c r="J702" s="296" t="str">
        <f ca="1">IF(ISERROR($S702),"",OFFSET('Smelter Reference List'!$I$4,$S702-4,0))</f>
        <v/>
      </c>
      <c r="K702" s="298"/>
      <c r="L702" s="298"/>
      <c r="M702" s="298"/>
      <c r="N702" s="298"/>
      <c r="O702" s="298"/>
      <c r="P702" s="298"/>
      <c r="Q702" s="299"/>
      <c r="R702" s="227"/>
      <c r="S702" s="228" t="e">
        <f>IF(C702="",NA(),MATCH($B702&amp;$C702,'Smelter Reference List'!$J:$J,0))</f>
        <v>#N/A</v>
      </c>
      <c r="T702" s="229"/>
      <c r="U702" s="229">
        <f t="shared" ca="1" si="20"/>
        <v>0</v>
      </c>
      <c r="V702" s="229"/>
      <c r="W702" s="229"/>
      <c r="Y702" s="223" t="str">
        <f t="shared" si="21"/>
        <v/>
      </c>
    </row>
    <row r="703" spans="1:25" s="223" customFormat="1" ht="20.25">
      <c r="A703" s="293"/>
      <c r="B703" s="294" t="str">
        <f>IF(LEN(A703)=0,"",INDEX('Smelter Reference List'!$A:$A,MATCH($A703,'Smelter Reference List'!$E:$E,0)))</f>
        <v/>
      </c>
      <c r="C703" s="301" t="str">
        <f>IF(LEN(A703)=0,"",INDEX('Smelter Reference List'!$C:$C,MATCH($A703,'Smelter Reference List'!$E:$E,0)))</f>
        <v/>
      </c>
      <c r="D703" s="294" t="str">
        <f ca="1">IF(ISERROR($S703),"",OFFSET('Smelter Reference List'!$C$4,$S703-4,0)&amp;"")</f>
        <v/>
      </c>
      <c r="E703" s="294" t="str">
        <f ca="1">IF(ISERROR($S703),"",OFFSET('Smelter Reference List'!$D$4,$S703-4,0)&amp;"")</f>
        <v/>
      </c>
      <c r="F703" s="294" t="str">
        <f ca="1">IF(ISERROR($S703),"",OFFSET('Smelter Reference List'!$E$4,$S703-4,0))</f>
        <v/>
      </c>
      <c r="G703" s="294" t="str">
        <f ca="1">IF(C703=$U$4,"Enter smelter details", IF(ISERROR($S703),"",OFFSET('Smelter Reference List'!$F$4,$S703-4,0)))</f>
        <v/>
      </c>
      <c r="H703" s="295" t="str">
        <f ca="1">IF(ISERROR($S703),"",OFFSET('Smelter Reference List'!$G$4,$S703-4,0))</f>
        <v/>
      </c>
      <c r="I703" s="296" t="str">
        <f ca="1">IF(ISERROR($S703),"",OFFSET('Smelter Reference List'!$H$4,$S703-4,0))</f>
        <v/>
      </c>
      <c r="J703" s="296" t="str">
        <f ca="1">IF(ISERROR($S703),"",OFFSET('Smelter Reference List'!$I$4,$S703-4,0))</f>
        <v/>
      </c>
      <c r="K703" s="298"/>
      <c r="L703" s="298"/>
      <c r="M703" s="298"/>
      <c r="N703" s="298"/>
      <c r="O703" s="298"/>
      <c r="P703" s="298"/>
      <c r="Q703" s="299"/>
      <c r="R703" s="227"/>
      <c r="S703" s="228" t="e">
        <f>IF(C703="",NA(),MATCH($B703&amp;$C703,'Smelter Reference List'!$J:$J,0))</f>
        <v>#N/A</v>
      </c>
      <c r="T703" s="229"/>
      <c r="U703" s="229">
        <f t="shared" ca="1" si="20"/>
        <v>0</v>
      </c>
      <c r="V703" s="229"/>
      <c r="W703" s="229"/>
      <c r="Y703" s="223" t="str">
        <f t="shared" si="21"/>
        <v/>
      </c>
    </row>
    <row r="704" spans="1:25" s="223" customFormat="1" ht="20.25">
      <c r="A704" s="293"/>
      <c r="B704" s="294" t="str">
        <f>IF(LEN(A704)=0,"",INDEX('Smelter Reference List'!$A:$A,MATCH($A704,'Smelter Reference List'!$E:$E,0)))</f>
        <v/>
      </c>
      <c r="C704" s="301" t="str">
        <f>IF(LEN(A704)=0,"",INDEX('Smelter Reference List'!$C:$C,MATCH($A704,'Smelter Reference List'!$E:$E,0)))</f>
        <v/>
      </c>
      <c r="D704" s="294" t="str">
        <f ca="1">IF(ISERROR($S704),"",OFFSET('Smelter Reference List'!$C$4,$S704-4,0)&amp;"")</f>
        <v/>
      </c>
      <c r="E704" s="294" t="str">
        <f ca="1">IF(ISERROR($S704),"",OFFSET('Smelter Reference List'!$D$4,$S704-4,0)&amp;"")</f>
        <v/>
      </c>
      <c r="F704" s="294" t="str">
        <f ca="1">IF(ISERROR($S704),"",OFFSET('Smelter Reference List'!$E$4,$S704-4,0))</f>
        <v/>
      </c>
      <c r="G704" s="294" t="str">
        <f ca="1">IF(C704=$U$4,"Enter smelter details", IF(ISERROR($S704),"",OFFSET('Smelter Reference List'!$F$4,$S704-4,0)))</f>
        <v/>
      </c>
      <c r="H704" s="295" t="str">
        <f ca="1">IF(ISERROR($S704),"",OFFSET('Smelter Reference List'!$G$4,$S704-4,0))</f>
        <v/>
      </c>
      <c r="I704" s="296" t="str">
        <f ca="1">IF(ISERROR($S704),"",OFFSET('Smelter Reference List'!$H$4,$S704-4,0))</f>
        <v/>
      </c>
      <c r="J704" s="296" t="str">
        <f ca="1">IF(ISERROR($S704),"",OFFSET('Smelter Reference List'!$I$4,$S704-4,0))</f>
        <v/>
      </c>
      <c r="K704" s="298"/>
      <c r="L704" s="298"/>
      <c r="M704" s="298"/>
      <c r="N704" s="298"/>
      <c r="O704" s="298"/>
      <c r="P704" s="298"/>
      <c r="Q704" s="299"/>
      <c r="R704" s="227"/>
      <c r="S704" s="228" t="e">
        <f>IF(C704="",NA(),MATCH($B704&amp;$C704,'Smelter Reference List'!$J:$J,0))</f>
        <v>#N/A</v>
      </c>
      <c r="T704" s="229"/>
      <c r="U704" s="229">
        <f t="shared" ca="1" si="20"/>
        <v>0</v>
      </c>
      <c r="V704" s="229"/>
      <c r="W704" s="229"/>
      <c r="Y704" s="223" t="str">
        <f t="shared" si="21"/>
        <v/>
      </c>
    </row>
    <row r="705" spans="1:25" s="223" customFormat="1" ht="20.25">
      <c r="A705" s="293"/>
      <c r="B705" s="294" t="str">
        <f>IF(LEN(A705)=0,"",INDEX('Smelter Reference List'!$A:$A,MATCH($A705,'Smelter Reference List'!$E:$E,0)))</f>
        <v/>
      </c>
      <c r="C705" s="301" t="str">
        <f>IF(LEN(A705)=0,"",INDEX('Smelter Reference List'!$C:$C,MATCH($A705,'Smelter Reference List'!$E:$E,0)))</f>
        <v/>
      </c>
      <c r="D705" s="294" t="str">
        <f ca="1">IF(ISERROR($S705),"",OFFSET('Smelter Reference List'!$C$4,$S705-4,0)&amp;"")</f>
        <v/>
      </c>
      <c r="E705" s="294" t="str">
        <f ca="1">IF(ISERROR($S705),"",OFFSET('Smelter Reference List'!$D$4,$S705-4,0)&amp;"")</f>
        <v/>
      </c>
      <c r="F705" s="294" t="str">
        <f ca="1">IF(ISERROR($S705),"",OFFSET('Smelter Reference List'!$E$4,$S705-4,0))</f>
        <v/>
      </c>
      <c r="G705" s="294" t="str">
        <f ca="1">IF(C705=$U$4,"Enter smelter details", IF(ISERROR($S705),"",OFFSET('Smelter Reference List'!$F$4,$S705-4,0)))</f>
        <v/>
      </c>
      <c r="H705" s="295" t="str">
        <f ca="1">IF(ISERROR($S705),"",OFFSET('Smelter Reference List'!$G$4,$S705-4,0))</f>
        <v/>
      </c>
      <c r="I705" s="296" t="str">
        <f ca="1">IF(ISERROR($S705),"",OFFSET('Smelter Reference List'!$H$4,$S705-4,0))</f>
        <v/>
      </c>
      <c r="J705" s="296" t="str">
        <f ca="1">IF(ISERROR($S705),"",OFFSET('Smelter Reference List'!$I$4,$S705-4,0))</f>
        <v/>
      </c>
      <c r="K705" s="298"/>
      <c r="L705" s="298"/>
      <c r="M705" s="298"/>
      <c r="N705" s="298"/>
      <c r="O705" s="298"/>
      <c r="P705" s="298"/>
      <c r="Q705" s="299"/>
      <c r="R705" s="227"/>
      <c r="S705" s="228" t="e">
        <f>IF(C705="",NA(),MATCH($B705&amp;$C705,'Smelter Reference List'!$J:$J,0))</f>
        <v>#N/A</v>
      </c>
      <c r="T705" s="229"/>
      <c r="U705" s="229">
        <f t="shared" ca="1" si="20"/>
        <v>0</v>
      </c>
      <c r="V705" s="229"/>
      <c r="W705" s="229"/>
      <c r="Y705" s="223" t="str">
        <f t="shared" si="21"/>
        <v/>
      </c>
    </row>
    <row r="706" spans="1:25" s="223" customFormat="1" ht="20.25">
      <c r="A706" s="293"/>
      <c r="B706" s="294" t="str">
        <f>IF(LEN(A706)=0,"",INDEX('Smelter Reference List'!$A:$A,MATCH($A706,'Smelter Reference List'!$E:$E,0)))</f>
        <v/>
      </c>
      <c r="C706" s="301" t="str">
        <f>IF(LEN(A706)=0,"",INDEX('Smelter Reference List'!$C:$C,MATCH($A706,'Smelter Reference List'!$E:$E,0)))</f>
        <v/>
      </c>
      <c r="D706" s="294" t="str">
        <f ca="1">IF(ISERROR($S706),"",OFFSET('Smelter Reference List'!$C$4,$S706-4,0)&amp;"")</f>
        <v/>
      </c>
      <c r="E706" s="294" t="str">
        <f ca="1">IF(ISERROR($S706),"",OFFSET('Smelter Reference List'!$D$4,$S706-4,0)&amp;"")</f>
        <v/>
      </c>
      <c r="F706" s="294" t="str">
        <f ca="1">IF(ISERROR($S706),"",OFFSET('Smelter Reference List'!$E$4,$S706-4,0))</f>
        <v/>
      </c>
      <c r="G706" s="294" t="str">
        <f ca="1">IF(C706=$U$4,"Enter smelter details", IF(ISERROR($S706),"",OFFSET('Smelter Reference List'!$F$4,$S706-4,0)))</f>
        <v/>
      </c>
      <c r="H706" s="295" t="str">
        <f ca="1">IF(ISERROR($S706),"",OFFSET('Smelter Reference List'!$G$4,$S706-4,0))</f>
        <v/>
      </c>
      <c r="I706" s="296" t="str">
        <f ca="1">IF(ISERROR($S706),"",OFFSET('Smelter Reference List'!$H$4,$S706-4,0))</f>
        <v/>
      </c>
      <c r="J706" s="296" t="str">
        <f ca="1">IF(ISERROR($S706),"",OFFSET('Smelter Reference List'!$I$4,$S706-4,0))</f>
        <v/>
      </c>
      <c r="K706" s="298"/>
      <c r="L706" s="298"/>
      <c r="M706" s="298"/>
      <c r="N706" s="298"/>
      <c r="O706" s="298"/>
      <c r="P706" s="298"/>
      <c r="Q706" s="299"/>
      <c r="R706" s="227"/>
      <c r="S706" s="228" t="e">
        <f>IF(C706="",NA(),MATCH($B706&amp;$C706,'Smelter Reference List'!$J:$J,0))</f>
        <v>#N/A</v>
      </c>
      <c r="T706" s="229"/>
      <c r="U706" s="229">
        <f t="shared" ca="1" si="20"/>
        <v>0</v>
      </c>
      <c r="V706" s="229"/>
      <c r="W706" s="229"/>
      <c r="Y706" s="223" t="str">
        <f t="shared" si="21"/>
        <v/>
      </c>
    </row>
    <row r="707" spans="1:25" s="223" customFormat="1" ht="20.25">
      <c r="A707" s="293"/>
      <c r="B707" s="294" t="str">
        <f>IF(LEN(A707)=0,"",INDEX('Smelter Reference List'!$A:$A,MATCH($A707,'Smelter Reference List'!$E:$E,0)))</f>
        <v/>
      </c>
      <c r="C707" s="301" t="str">
        <f>IF(LEN(A707)=0,"",INDEX('Smelter Reference List'!$C:$C,MATCH($A707,'Smelter Reference List'!$E:$E,0)))</f>
        <v/>
      </c>
      <c r="D707" s="294" t="str">
        <f ca="1">IF(ISERROR($S707),"",OFFSET('Smelter Reference List'!$C$4,$S707-4,0)&amp;"")</f>
        <v/>
      </c>
      <c r="E707" s="294" t="str">
        <f ca="1">IF(ISERROR($S707),"",OFFSET('Smelter Reference List'!$D$4,$S707-4,0)&amp;"")</f>
        <v/>
      </c>
      <c r="F707" s="294" t="str">
        <f ca="1">IF(ISERROR($S707),"",OFFSET('Smelter Reference List'!$E$4,$S707-4,0))</f>
        <v/>
      </c>
      <c r="G707" s="294" t="str">
        <f ca="1">IF(C707=$U$4,"Enter smelter details", IF(ISERROR($S707),"",OFFSET('Smelter Reference List'!$F$4,$S707-4,0)))</f>
        <v/>
      </c>
      <c r="H707" s="295" t="str">
        <f ca="1">IF(ISERROR($S707),"",OFFSET('Smelter Reference List'!$G$4,$S707-4,0))</f>
        <v/>
      </c>
      <c r="I707" s="296" t="str">
        <f ca="1">IF(ISERROR($S707),"",OFFSET('Smelter Reference List'!$H$4,$S707-4,0))</f>
        <v/>
      </c>
      <c r="J707" s="296" t="str">
        <f ca="1">IF(ISERROR($S707),"",OFFSET('Smelter Reference List'!$I$4,$S707-4,0))</f>
        <v/>
      </c>
      <c r="K707" s="298"/>
      <c r="L707" s="298"/>
      <c r="M707" s="298"/>
      <c r="N707" s="298"/>
      <c r="O707" s="298"/>
      <c r="P707" s="298"/>
      <c r="Q707" s="299"/>
      <c r="R707" s="227"/>
      <c r="S707" s="228" t="e">
        <f>IF(C707="",NA(),MATCH($B707&amp;$C707,'Smelter Reference List'!$J:$J,0))</f>
        <v>#N/A</v>
      </c>
      <c r="T707" s="229"/>
      <c r="U707" s="229">
        <f t="shared" ca="1" si="20"/>
        <v>0</v>
      </c>
      <c r="V707" s="229"/>
      <c r="W707" s="229"/>
      <c r="Y707" s="223" t="str">
        <f t="shared" si="21"/>
        <v/>
      </c>
    </row>
    <row r="708" spans="1:25" s="223" customFormat="1" ht="20.25">
      <c r="A708" s="293"/>
      <c r="B708" s="294" t="str">
        <f>IF(LEN(A708)=0,"",INDEX('Smelter Reference List'!$A:$A,MATCH($A708,'Smelter Reference List'!$E:$E,0)))</f>
        <v/>
      </c>
      <c r="C708" s="301" t="str">
        <f>IF(LEN(A708)=0,"",INDEX('Smelter Reference List'!$C:$C,MATCH($A708,'Smelter Reference List'!$E:$E,0)))</f>
        <v/>
      </c>
      <c r="D708" s="294" t="str">
        <f ca="1">IF(ISERROR($S708),"",OFFSET('Smelter Reference List'!$C$4,$S708-4,0)&amp;"")</f>
        <v/>
      </c>
      <c r="E708" s="294" t="str">
        <f ca="1">IF(ISERROR($S708),"",OFFSET('Smelter Reference List'!$D$4,$S708-4,0)&amp;"")</f>
        <v/>
      </c>
      <c r="F708" s="294" t="str">
        <f ca="1">IF(ISERROR($S708),"",OFFSET('Smelter Reference List'!$E$4,$S708-4,0))</f>
        <v/>
      </c>
      <c r="G708" s="294" t="str">
        <f ca="1">IF(C708=$U$4,"Enter smelter details", IF(ISERROR($S708),"",OFFSET('Smelter Reference List'!$F$4,$S708-4,0)))</f>
        <v/>
      </c>
      <c r="H708" s="295" t="str">
        <f ca="1">IF(ISERROR($S708),"",OFFSET('Smelter Reference List'!$G$4,$S708-4,0))</f>
        <v/>
      </c>
      <c r="I708" s="296" t="str">
        <f ca="1">IF(ISERROR($S708),"",OFFSET('Smelter Reference List'!$H$4,$S708-4,0))</f>
        <v/>
      </c>
      <c r="J708" s="296" t="str">
        <f ca="1">IF(ISERROR($S708),"",OFFSET('Smelter Reference List'!$I$4,$S708-4,0))</f>
        <v/>
      </c>
      <c r="K708" s="298"/>
      <c r="L708" s="298"/>
      <c r="M708" s="298"/>
      <c r="N708" s="298"/>
      <c r="O708" s="298"/>
      <c r="P708" s="298"/>
      <c r="Q708" s="299"/>
      <c r="R708" s="227"/>
      <c r="S708" s="228" t="e">
        <f>IF(C708="",NA(),MATCH($B708&amp;$C708,'Smelter Reference List'!$J:$J,0))</f>
        <v>#N/A</v>
      </c>
      <c r="T708" s="229"/>
      <c r="U708" s="229">
        <f t="shared" ca="1" si="20"/>
        <v>0</v>
      </c>
      <c r="V708" s="229"/>
      <c r="W708" s="229"/>
      <c r="Y708" s="223" t="str">
        <f t="shared" si="21"/>
        <v/>
      </c>
    </row>
    <row r="709" spans="1:25" s="223" customFormat="1" ht="20.25">
      <c r="A709" s="293"/>
      <c r="B709" s="294" t="str">
        <f>IF(LEN(A709)=0,"",INDEX('Smelter Reference List'!$A:$A,MATCH($A709,'Smelter Reference List'!$E:$E,0)))</f>
        <v/>
      </c>
      <c r="C709" s="301" t="str">
        <f>IF(LEN(A709)=0,"",INDEX('Smelter Reference List'!$C:$C,MATCH($A709,'Smelter Reference List'!$E:$E,0)))</f>
        <v/>
      </c>
      <c r="D709" s="294" t="str">
        <f ca="1">IF(ISERROR($S709),"",OFFSET('Smelter Reference List'!$C$4,$S709-4,0)&amp;"")</f>
        <v/>
      </c>
      <c r="E709" s="294" t="str">
        <f ca="1">IF(ISERROR($S709),"",OFFSET('Smelter Reference List'!$D$4,$S709-4,0)&amp;"")</f>
        <v/>
      </c>
      <c r="F709" s="294" t="str">
        <f ca="1">IF(ISERROR($S709),"",OFFSET('Smelter Reference List'!$E$4,$S709-4,0))</f>
        <v/>
      </c>
      <c r="G709" s="294" t="str">
        <f ca="1">IF(C709=$U$4,"Enter smelter details", IF(ISERROR($S709),"",OFFSET('Smelter Reference List'!$F$4,$S709-4,0)))</f>
        <v/>
      </c>
      <c r="H709" s="295" t="str">
        <f ca="1">IF(ISERROR($S709),"",OFFSET('Smelter Reference List'!$G$4,$S709-4,0))</f>
        <v/>
      </c>
      <c r="I709" s="296" t="str">
        <f ca="1">IF(ISERROR($S709),"",OFFSET('Smelter Reference List'!$H$4,$S709-4,0))</f>
        <v/>
      </c>
      <c r="J709" s="296" t="str">
        <f ca="1">IF(ISERROR($S709),"",OFFSET('Smelter Reference List'!$I$4,$S709-4,0))</f>
        <v/>
      </c>
      <c r="K709" s="298"/>
      <c r="L709" s="298"/>
      <c r="M709" s="298"/>
      <c r="N709" s="298"/>
      <c r="O709" s="298"/>
      <c r="P709" s="298"/>
      <c r="Q709" s="299"/>
      <c r="R709" s="227"/>
      <c r="S709" s="228" t="e">
        <f>IF(C709="",NA(),MATCH($B709&amp;$C709,'Smelter Reference List'!$J:$J,0))</f>
        <v>#N/A</v>
      </c>
      <c r="T709" s="229"/>
      <c r="U709" s="229">
        <f t="shared" ca="1" si="20"/>
        <v>0</v>
      </c>
      <c r="V709" s="229"/>
      <c r="W709" s="229"/>
      <c r="Y709" s="223" t="str">
        <f t="shared" si="21"/>
        <v/>
      </c>
    </row>
    <row r="710" spans="1:25" s="223" customFormat="1" ht="20.25">
      <c r="A710" s="293"/>
      <c r="B710" s="294" t="str">
        <f>IF(LEN(A710)=0,"",INDEX('Smelter Reference List'!$A:$A,MATCH($A710,'Smelter Reference List'!$E:$E,0)))</f>
        <v/>
      </c>
      <c r="C710" s="301" t="str">
        <f>IF(LEN(A710)=0,"",INDEX('Smelter Reference List'!$C:$C,MATCH($A710,'Smelter Reference List'!$E:$E,0)))</f>
        <v/>
      </c>
      <c r="D710" s="294" t="str">
        <f ca="1">IF(ISERROR($S710),"",OFFSET('Smelter Reference List'!$C$4,$S710-4,0)&amp;"")</f>
        <v/>
      </c>
      <c r="E710" s="294" t="str">
        <f ca="1">IF(ISERROR($S710),"",OFFSET('Smelter Reference List'!$D$4,$S710-4,0)&amp;"")</f>
        <v/>
      </c>
      <c r="F710" s="294" t="str">
        <f ca="1">IF(ISERROR($S710),"",OFFSET('Smelter Reference List'!$E$4,$S710-4,0))</f>
        <v/>
      </c>
      <c r="G710" s="294" t="str">
        <f ca="1">IF(C710=$U$4,"Enter smelter details", IF(ISERROR($S710),"",OFFSET('Smelter Reference List'!$F$4,$S710-4,0)))</f>
        <v/>
      </c>
      <c r="H710" s="295" t="str">
        <f ca="1">IF(ISERROR($S710),"",OFFSET('Smelter Reference List'!$G$4,$S710-4,0))</f>
        <v/>
      </c>
      <c r="I710" s="296" t="str">
        <f ca="1">IF(ISERROR($S710),"",OFFSET('Smelter Reference List'!$H$4,$S710-4,0))</f>
        <v/>
      </c>
      <c r="J710" s="296" t="str">
        <f ca="1">IF(ISERROR($S710),"",OFFSET('Smelter Reference List'!$I$4,$S710-4,0))</f>
        <v/>
      </c>
      <c r="K710" s="298"/>
      <c r="L710" s="298"/>
      <c r="M710" s="298"/>
      <c r="N710" s="298"/>
      <c r="O710" s="298"/>
      <c r="P710" s="298"/>
      <c r="Q710" s="299"/>
      <c r="R710" s="227"/>
      <c r="S710" s="228" t="e">
        <f>IF(C710="",NA(),MATCH($B710&amp;$C710,'Smelter Reference List'!$J:$J,0))</f>
        <v>#N/A</v>
      </c>
      <c r="T710" s="229"/>
      <c r="U710" s="229">
        <f t="shared" ref="U710:U773" ca="1" si="22">IF(AND(C710="Smelter not listed",OR(LEN(D710)=0,LEN(E710)=0)),1,0)</f>
        <v>0</v>
      </c>
      <c r="V710" s="229"/>
      <c r="W710" s="229"/>
      <c r="Y710" s="223" t="str">
        <f t="shared" ref="Y710:Y773" si="23">B710&amp;C710</f>
        <v/>
      </c>
    </row>
    <row r="711" spans="1:25" s="223" customFormat="1" ht="20.25">
      <c r="A711" s="293"/>
      <c r="B711" s="294" t="str">
        <f>IF(LEN(A711)=0,"",INDEX('Smelter Reference List'!$A:$A,MATCH($A711,'Smelter Reference List'!$E:$E,0)))</f>
        <v/>
      </c>
      <c r="C711" s="301" t="str">
        <f>IF(LEN(A711)=0,"",INDEX('Smelter Reference List'!$C:$C,MATCH($A711,'Smelter Reference List'!$E:$E,0)))</f>
        <v/>
      </c>
      <c r="D711" s="294" t="str">
        <f ca="1">IF(ISERROR($S711),"",OFFSET('Smelter Reference List'!$C$4,$S711-4,0)&amp;"")</f>
        <v/>
      </c>
      <c r="E711" s="294" t="str">
        <f ca="1">IF(ISERROR($S711),"",OFFSET('Smelter Reference List'!$D$4,$S711-4,0)&amp;"")</f>
        <v/>
      </c>
      <c r="F711" s="294" t="str">
        <f ca="1">IF(ISERROR($S711),"",OFFSET('Smelter Reference List'!$E$4,$S711-4,0))</f>
        <v/>
      </c>
      <c r="G711" s="294" t="str">
        <f ca="1">IF(C711=$U$4,"Enter smelter details", IF(ISERROR($S711),"",OFFSET('Smelter Reference List'!$F$4,$S711-4,0)))</f>
        <v/>
      </c>
      <c r="H711" s="295" t="str">
        <f ca="1">IF(ISERROR($S711),"",OFFSET('Smelter Reference List'!$G$4,$S711-4,0))</f>
        <v/>
      </c>
      <c r="I711" s="296" t="str">
        <f ca="1">IF(ISERROR($S711),"",OFFSET('Smelter Reference List'!$H$4,$S711-4,0))</f>
        <v/>
      </c>
      <c r="J711" s="296" t="str">
        <f ca="1">IF(ISERROR($S711),"",OFFSET('Smelter Reference List'!$I$4,$S711-4,0))</f>
        <v/>
      </c>
      <c r="K711" s="298"/>
      <c r="L711" s="298"/>
      <c r="M711" s="298"/>
      <c r="N711" s="298"/>
      <c r="O711" s="298"/>
      <c r="P711" s="298"/>
      <c r="Q711" s="299"/>
      <c r="R711" s="227"/>
      <c r="S711" s="228" t="e">
        <f>IF(C711="",NA(),MATCH($B711&amp;$C711,'Smelter Reference List'!$J:$J,0))</f>
        <v>#N/A</v>
      </c>
      <c r="T711" s="229"/>
      <c r="U711" s="229">
        <f t="shared" ca="1" si="22"/>
        <v>0</v>
      </c>
      <c r="V711" s="229"/>
      <c r="W711" s="229"/>
      <c r="Y711" s="223" t="str">
        <f t="shared" si="23"/>
        <v/>
      </c>
    </row>
    <row r="712" spans="1:25" s="223" customFormat="1" ht="20.25">
      <c r="A712" s="293"/>
      <c r="B712" s="294" t="str">
        <f>IF(LEN(A712)=0,"",INDEX('Smelter Reference List'!$A:$A,MATCH($A712,'Smelter Reference List'!$E:$E,0)))</f>
        <v/>
      </c>
      <c r="C712" s="301" t="str">
        <f>IF(LEN(A712)=0,"",INDEX('Smelter Reference List'!$C:$C,MATCH($A712,'Smelter Reference List'!$E:$E,0)))</f>
        <v/>
      </c>
      <c r="D712" s="294" t="str">
        <f ca="1">IF(ISERROR($S712),"",OFFSET('Smelter Reference List'!$C$4,$S712-4,0)&amp;"")</f>
        <v/>
      </c>
      <c r="E712" s="294" t="str">
        <f ca="1">IF(ISERROR($S712),"",OFFSET('Smelter Reference List'!$D$4,$S712-4,0)&amp;"")</f>
        <v/>
      </c>
      <c r="F712" s="294" t="str">
        <f ca="1">IF(ISERROR($S712),"",OFFSET('Smelter Reference List'!$E$4,$S712-4,0))</f>
        <v/>
      </c>
      <c r="G712" s="294" t="str">
        <f ca="1">IF(C712=$U$4,"Enter smelter details", IF(ISERROR($S712),"",OFFSET('Smelter Reference List'!$F$4,$S712-4,0)))</f>
        <v/>
      </c>
      <c r="H712" s="295" t="str">
        <f ca="1">IF(ISERROR($S712),"",OFFSET('Smelter Reference List'!$G$4,$S712-4,0))</f>
        <v/>
      </c>
      <c r="I712" s="296" t="str">
        <f ca="1">IF(ISERROR($S712),"",OFFSET('Smelter Reference List'!$H$4,$S712-4,0))</f>
        <v/>
      </c>
      <c r="J712" s="296" t="str">
        <f ca="1">IF(ISERROR($S712),"",OFFSET('Smelter Reference List'!$I$4,$S712-4,0))</f>
        <v/>
      </c>
      <c r="K712" s="298"/>
      <c r="L712" s="298"/>
      <c r="M712" s="298"/>
      <c r="N712" s="298"/>
      <c r="O712" s="298"/>
      <c r="P712" s="298"/>
      <c r="Q712" s="299"/>
      <c r="R712" s="227"/>
      <c r="S712" s="228" t="e">
        <f>IF(C712="",NA(),MATCH($B712&amp;$C712,'Smelter Reference List'!$J:$J,0))</f>
        <v>#N/A</v>
      </c>
      <c r="T712" s="229"/>
      <c r="U712" s="229">
        <f t="shared" ca="1" si="22"/>
        <v>0</v>
      </c>
      <c r="V712" s="229"/>
      <c r="W712" s="229"/>
      <c r="Y712" s="223" t="str">
        <f t="shared" si="23"/>
        <v/>
      </c>
    </row>
    <row r="713" spans="1:25" s="223" customFormat="1" ht="20.25">
      <c r="A713" s="293"/>
      <c r="B713" s="294" t="str">
        <f>IF(LEN(A713)=0,"",INDEX('Smelter Reference List'!$A:$A,MATCH($A713,'Smelter Reference List'!$E:$E,0)))</f>
        <v/>
      </c>
      <c r="C713" s="301" t="str">
        <f>IF(LEN(A713)=0,"",INDEX('Smelter Reference List'!$C:$C,MATCH($A713,'Smelter Reference List'!$E:$E,0)))</f>
        <v/>
      </c>
      <c r="D713" s="294" t="str">
        <f ca="1">IF(ISERROR($S713),"",OFFSET('Smelter Reference List'!$C$4,$S713-4,0)&amp;"")</f>
        <v/>
      </c>
      <c r="E713" s="294" t="str">
        <f ca="1">IF(ISERROR($S713),"",OFFSET('Smelter Reference List'!$D$4,$S713-4,0)&amp;"")</f>
        <v/>
      </c>
      <c r="F713" s="294" t="str">
        <f ca="1">IF(ISERROR($S713),"",OFFSET('Smelter Reference List'!$E$4,$S713-4,0))</f>
        <v/>
      </c>
      <c r="G713" s="294" t="str">
        <f ca="1">IF(C713=$U$4,"Enter smelter details", IF(ISERROR($S713),"",OFFSET('Smelter Reference List'!$F$4,$S713-4,0)))</f>
        <v/>
      </c>
      <c r="H713" s="295" t="str">
        <f ca="1">IF(ISERROR($S713),"",OFFSET('Smelter Reference List'!$G$4,$S713-4,0))</f>
        <v/>
      </c>
      <c r="I713" s="296" t="str">
        <f ca="1">IF(ISERROR($S713),"",OFFSET('Smelter Reference List'!$H$4,$S713-4,0))</f>
        <v/>
      </c>
      <c r="J713" s="296" t="str">
        <f ca="1">IF(ISERROR($S713),"",OFFSET('Smelter Reference List'!$I$4,$S713-4,0))</f>
        <v/>
      </c>
      <c r="K713" s="298"/>
      <c r="L713" s="298"/>
      <c r="M713" s="298"/>
      <c r="N713" s="298"/>
      <c r="O713" s="298"/>
      <c r="P713" s="298"/>
      <c r="Q713" s="299"/>
      <c r="R713" s="227"/>
      <c r="S713" s="228" t="e">
        <f>IF(C713="",NA(),MATCH($B713&amp;$C713,'Smelter Reference List'!$J:$J,0))</f>
        <v>#N/A</v>
      </c>
      <c r="T713" s="229"/>
      <c r="U713" s="229">
        <f t="shared" ca="1" si="22"/>
        <v>0</v>
      </c>
      <c r="V713" s="229"/>
      <c r="W713" s="229"/>
      <c r="Y713" s="223" t="str">
        <f t="shared" si="23"/>
        <v/>
      </c>
    </row>
    <row r="714" spans="1:25" s="223" customFormat="1" ht="20.25">
      <c r="A714" s="293"/>
      <c r="B714" s="294" t="str">
        <f>IF(LEN(A714)=0,"",INDEX('Smelter Reference List'!$A:$A,MATCH($A714,'Smelter Reference List'!$E:$E,0)))</f>
        <v/>
      </c>
      <c r="C714" s="301" t="str">
        <f>IF(LEN(A714)=0,"",INDEX('Smelter Reference List'!$C:$C,MATCH($A714,'Smelter Reference List'!$E:$E,0)))</f>
        <v/>
      </c>
      <c r="D714" s="294" t="str">
        <f ca="1">IF(ISERROR($S714),"",OFFSET('Smelter Reference List'!$C$4,$S714-4,0)&amp;"")</f>
        <v/>
      </c>
      <c r="E714" s="294" t="str">
        <f ca="1">IF(ISERROR($S714),"",OFFSET('Smelter Reference List'!$D$4,$S714-4,0)&amp;"")</f>
        <v/>
      </c>
      <c r="F714" s="294" t="str">
        <f ca="1">IF(ISERROR($S714),"",OFFSET('Smelter Reference List'!$E$4,$S714-4,0))</f>
        <v/>
      </c>
      <c r="G714" s="294" t="str">
        <f ca="1">IF(C714=$U$4,"Enter smelter details", IF(ISERROR($S714),"",OFFSET('Smelter Reference List'!$F$4,$S714-4,0)))</f>
        <v/>
      </c>
      <c r="H714" s="295" t="str">
        <f ca="1">IF(ISERROR($S714),"",OFFSET('Smelter Reference List'!$G$4,$S714-4,0))</f>
        <v/>
      </c>
      <c r="I714" s="296" t="str">
        <f ca="1">IF(ISERROR($S714),"",OFFSET('Smelter Reference List'!$H$4,$S714-4,0))</f>
        <v/>
      </c>
      <c r="J714" s="296" t="str">
        <f ca="1">IF(ISERROR($S714),"",OFFSET('Smelter Reference List'!$I$4,$S714-4,0))</f>
        <v/>
      </c>
      <c r="K714" s="298"/>
      <c r="L714" s="298"/>
      <c r="M714" s="298"/>
      <c r="N714" s="298"/>
      <c r="O714" s="298"/>
      <c r="P714" s="298"/>
      <c r="Q714" s="299"/>
      <c r="R714" s="227"/>
      <c r="S714" s="228" t="e">
        <f>IF(C714="",NA(),MATCH($B714&amp;$C714,'Smelter Reference List'!$J:$J,0))</f>
        <v>#N/A</v>
      </c>
      <c r="T714" s="229"/>
      <c r="U714" s="229">
        <f t="shared" ca="1" si="22"/>
        <v>0</v>
      </c>
      <c r="V714" s="229"/>
      <c r="W714" s="229"/>
      <c r="Y714" s="223" t="str">
        <f t="shared" si="23"/>
        <v/>
      </c>
    </row>
    <row r="715" spans="1:25" s="223" customFormat="1" ht="20.25">
      <c r="A715" s="293"/>
      <c r="B715" s="294" t="str">
        <f>IF(LEN(A715)=0,"",INDEX('Smelter Reference List'!$A:$A,MATCH($A715,'Smelter Reference List'!$E:$E,0)))</f>
        <v/>
      </c>
      <c r="C715" s="301" t="str">
        <f>IF(LEN(A715)=0,"",INDEX('Smelter Reference List'!$C:$C,MATCH($A715,'Smelter Reference List'!$E:$E,0)))</f>
        <v/>
      </c>
      <c r="D715" s="294" t="str">
        <f ca="1">IF(ISERROR($S715),"",OFFSET('Smelter Reference List'!$C$4,$S715-4,0)&amp;"")</f>
        <v/>
      </c>
      <c r="E715" s="294" t="str">
        <f ca="1">IF(ISERROR($S715),"",OFFSET('Smelter Reference List'!$D$4,$S715-4,0)&amp;"")</f>
        <v/>
      </c>
      <c r="F715" s="294" t="str">
        <f ca="1">IF(ISERROR($S715),"",OFFSET('Smelter Reference List'!$E$4,$S715-4,0))</f>
        <v/>
      </c>
      <c r="G715" s="294" t="str">
        <f ca="1">IF(C715=$U$4,"Enter smelter details", IF(ISERROR($S715),"",OFFSET('Smelter Reference List'!$F$4,$S715-4,0)))</f>
        <v/>
      </c>
      <c r="H715" s="295" t="str">
        <f ca="1">IF(ISERROR($S715),"",OFFSET('Smelter Reference List'!$G$4,$S715-4,0))</f>
        <v/>
      </c>
      <c r="I715" s="296" t="str">
        <f ca="1">IF(ISERROR($S715),"",OFFSET('Smelter Reference List'!$H$4,$S715-4,0))</f>
        <v/>
      </c>
      <c r="J715" s="296" t="str">
        <f ca="1">IF(ISERROR($S715),"",OFFSET('Smelter Reference List'!$I$4,$S715-4,0))</f>
        <v/>
      </c>
      <c r="K715" s="298"/>
      <c r="L715" s="298"/>
      <c r="M715" s="298"/>
      <c r="N715" s="298"/>
      <c r="O715" s="298"/>
      <c r="P715" s="298"/>
      <c r="Q715" s="299"/>
      <c r="R715" s="227"/>
      <c r="S715" s="228" t="e">
        <f>IF(C715="",NA(),MATCH($B715&amp;$C715,'Smelter Reference List'!$J:$J,0))</f>
        <v>#N/A</v>
      </c>
      <c r="T715" s="229"/>
      <c r="U715" s="229">
        <f t="shared" ca="1" si="22"/>
        <v>0</v>
      </c>
      <c r="V715" s="229"/>
      <c r="W715" s="229"/>
      <c r="Y715" s="223" t="str">
        <f t="shared" si="23"/>
        <v/>
      </c>
    </row>
    <row r="716" spans="1:25" s="223" customFormat="1" ht="20.25">
      <c r="A716" s="293"/>
      <c r="B716" s="294" t="str">
        <f>IF(LEN(A716)=0,"",INDEX('Smelter Reference List'!$A:$A,MATCH($A716,'Smelter Reference List'!$E:$E,0)))</f>
        <v/>
      </c>
      <c r="C716" s="301" t="str">
        <f>IF(LEN(A716)=0,"",INDEX('Smelter Reference List'!$C:$C,MATCH($A716,'Smelter Reference List'!$E:$E,0)))</f>
        <v/>
      </c>
      <c r="D716" s="294" t="str">
        <f ca="1">IF(ISERROR($S716),"",OFFSET('Smelter Reference List'!$C$4,$S716-4,0)&amp;"")</f>
        <v/>
      </c>
      <c r="E716" s="294" t="str">
        <f ca="1">IF(ISERROR($S716),"",OFFSET('Smelter Reference List'!$D$4,$S716-4,0)&amp;"")</f>
        <v/>
      </c>
      <c r="F716" s="294" t="str">
        <f ca="1">IF(ISERROR($S716),"",OFFSET('Smelter Reference List'!$E$4,$S716-4,0))</f>
        <v/>
      </c>
      <c r="G716" s="294" t="str">
        <f ca="1">IF(C716=$U$4,"Enter smelter details", IF(ISERROR($S716),"",OFFSET('Smelter Reference List'!$F$4,$S716-4,0)))</f>
        <v/>
      </c>
      <c r="H716" s="295" t="str">
        <f ca="1">IF(ISERROR($S716),"",OFFSET('Smelter Reference List'!$G$4,$S716-4,0))</f>
        <v/>
      </c>
      <c r="I716" s="296" t="str">
        <f ca="1">IF(ISERROR($S716),"",OFFSET('Smelter Reference List'!$H$4,$S716-4,0))</f>
        <v/>
      </c>
      <c r="J716" s="296" t="str">
        <f ca="1">IF(ISERROR($S716),"",OFFSET('Smelter Reference List'!$I$4,$S716-4,0))</f>
        <v/>
      </c>
      <c r="K716" s="298"/>
      <c r="L716" s="298"/>
      <c r="M716" s="298"/>
      <c r="N716" s="298"/>
      <c r="O716" s="298"/>
      <c r="P716" s="298"/>
      <c r="Q716" s="299"/>
      <c r="R716" s="227"/>
      <c r="S716" s="228" t="e">
        <f>IF(C716="",NA(),MATCH($B716&amp;$C716,'Smelter Reference List'!$J:$J,0))</f>
        <v>#N/A</v>
      </c>
      <c r="T716" s="229"/>
      <c r="U716" s="229">
        <f t="shared" ca="1" si="22"/>
        <v>0</v>
      </c>
      <c r="V716" s="229"/>
      <c r="W716" s="229"/>
      <c r="Y716" s="223" t="str">
        <f t="shared" si="23"/>
        <v/>
      </c>
    </row>
    <row r="717" spans="1:25" s="223" customFormat="1" ht="20.25">
      <c r="A717" s="293"/>
      <c r="B717" s="294" t="str">
        <f>IF(LEN(A717)=0,"",INDEX('Smelter Reference List'!$A:$A,MATCH($A717,'Smelter Reference List'!$E:$E,0)))</f>
        <v/>
      </c>
      <c r="C717" s="301" t="str">
        <f>IF(LEN(A717)=0,"",INDEX('Smelter Reference List'!$C:$C,MATCH($A717,'Smelter Reference List'!$E:$E,0)))</f>
        <v/>
      </c>
      <c r="D717" s="294" t="str">
        <f ca="1">IF(ISERROR($S717),"",OFFSET('Smelter Reference List'!$C$4,$S717-4,0)&amp;"")</f>
        <v/>
      </c>
      <c r="E717" s="294" t="str">
        <f ca="1">IF(ISERROR($S717),"",OFFSET('Smelter Reference List'!$D$4,$S717-4,0)&amp;"")</f>
        <v/>
      </c>
      <c r="F717" s="294" t="str">
        <f ca="1">IF(ISERROR($S717),"",OFFSET('Smelter Reference List'!$E$4,$S717-4,0))</f>
        <v/>
      </c>
      <c r="G717" s="294" t="str">
        <f ca="1">IF(C717=$U$4,"Enter smelter details", IF(ISERROR($S717),"",OFFSET('Smelter Reference List'!$F$4,$S717-4,0)))</f>
        <v/>
      </c>
      <c r="H717" s="295" t="str">
        <f ca="1">IF(ISERROR($S717),"",OFFSET('Smelter Reference List'!$G$4,$S717-4,0))</f>
        <v/>
      </c>
      <c r="I717" s="296" t="str">
        <f ca="1">IF(ISERROR($S717),"",OFFSET('Smelter Reference List'!$H$4,$S717-4,0))</f>
        <v/>
      </c>
      <c r="J717" s="296" t="str">
        <f ca="1">IF(ISERROR($S717),"",OFFSET('Smelter Reference List'!$I$4,$S717-4,0))</f>
        <v/>
      </c>
      <c r="K717" s="298"/>
      <c r="L717" s="298"/>
      <c r="M717" s="298"/>
      <c r="N717" s="298"/>
      <c r="O717" s="298"/>
      <c r="P717" s="298"/>
      <c r="Q717" s="299"/>
      <c r="R717" s="227"/>
      <c r="S717" s="228" t="e">
        <f>IF(C717="",NA(),MATCH($B717&amp;$C717,'Smelter Reference List'!$J:$J,0))</f>
        <v>#N/A</v>
      </c>
      <c r="T717" s="229"/>
      <c r="U717" s="229">
        <f t="shared" ca="1" si="22"/>
        <v>0</v>
      </c>
      <c r="V717" s="229"/>
      <c r="W717" s="229"/>
      <c r="Y717" s="223" t="str">
        <f t="shared" si="23"/>
        <v/>
      </c>
    </row>
    <row r="718" spans="1:25" s="223" customFormat="1" ht="20.25">
      <c r="A718" s="293"/>
      <c r="B718" s="294" t="str">
        <f>IF(LEN(A718)=0,"",INDEX('Smelter Reference List'!$A:$A,MATCH($A718,'Smelter Reference List'!$E:$E,0)))</f>
        <v/>
      </c>
      <c r="C718" s="301" t="str">
        <f>IF(LEN(A718)=0,"",INDEX('Smelter Reference List'!$C:$C,MATCH($A718,'Smelter Reference List'!$E:$E,0)))</f>
        <v/>
      </c>
      <c r="D718" s="294" t="str">
        <f ca="1">IF(ISERROR($S718),"",OFFSET('Smelter Reference List'!$C$4,$S718-4,0)&amp;"")</f>
        <v/>
      </c>
      <c r="E718" s="294" t="str">
        <f ca="1">IF(ISERROR($S718),"",OFFSET('Smelter Reference List'!$D$4,$S718-4,0)&amp;"")</f>
        <v/>
      </c>
      <c r="F718" s="294" t="str">
        <f ca="1">IF(ISERROR($S718),"",OFFSET('Smelter Reference List'!$E$4,$S718-4,0))</f>
        <v/>
      </c>
      <c r="G718" s="294" t="str">
        <f ca="1">IF(C718=$U$4,"Enter smelter details", IF(ISERROR($S718),"",OFFSET('Smelter Reference List'!$F$4,$S718-4,0)))</f>
        <v/>
      </c>
      <c r="H718" s="295" t="str">
        <f ca="1">IF(ISERROR($S718),"",OFFSET('Smelter Reference List'!$G$4,$S718-4,0))</f>
        <v/>
      </c>
      <c r="I718" s="296" t="str">
        <f ca="1">IF(ISERROR($S718),"",OFFSET('Smelter Reference List'!$H$4,$S718-4,0))</f>
        <v/>
      </c>
      <c r="J718" s="296" t="str">
        <f ca="1">IF(ISERROR($S718),"",OFFSET('Smelter Reference List'!$I$4,$S718-4,0))</f>
        <v/>
      </c>
      <c r="K718" s="298"/>
      <c r="L718" s="298"/>
      <c r="M718" s="298"/>
      <c r="N718" s="298"/>
      <c r="O718" s="298"/>
      <c r="P718" s="298"/>
      <c r="Q718" s="299"/>
      <c r="R718" s="227"/>
      <c r="S718" s="228" t="e">
        <f>IF(C718="",NA(),MATCH($B718&amp;$C718,'Smelter Reference List'!$J:$J,0))</f>
        <v>#N/A</v>
      </c>
      <c r="T718" s="229"/>
      <c r="U718" s="229">
        <f t="shared" ca="1" si="22"/>
        <v>0</v>
      </c>
      <c r="V718" s="229"/>
      <c r="W718" s="229"/>
      <c r="Y718" s="223" t="str">
        <f t="shared" si="23"/>
        <v/>
      </c>
    </row>
    <row r="719" spans="1:25" s="223" customFormat="1" ht="20.25">
      <c r="A719" s="293"/>
      <c r="B719" s="294" t="str">
        <f>IF(LEN(A719)=0,"",INDEX('Smelter Reference List'!$A:$A,MATCH($A719,'Smelter Reference List'!$E:$E,0)))</f>
        <v/>
      </c>
      <c r="C719" s="301" t="str">
        <f>IF(LEN(A719)=0,"",INDEX('Smelter Reference List'!$C:$C,MATCH($A719,'Smelter Reference List'!$E:$E,0)))</f>
        <v/>
      </c>
      <c r="D719" s="294" t="str">
        <f ca="1">IF(ISERROR($S719),"",OFFSET('Smelter Reference List'!$C$4,$S719-4,0)&amp;"")</f>
        <v/>
      </c>
      <c r="E719" s="294" t="str">
        <f ca="1">IF(ISERROR($S719),"",OFFSET('Smelter Reference List'!$D$4,$S719-4,0)&amp;"")</f>
        <v/>
      </c>
      <c r="F719" s="294" t="str">
        <f ca="1">IF(ISERROR($S719),"",OFFSET('Smelter Reference List'!$E$4,$S719-4,0))</f>
        <v/>
      </c>
      <c r="G719" s="294" t="str">
        <f ca="1">IF(C719=$U$4,"Enter smelter details", IF(ISERROR($S719),"",OFFSET('Smelter Reference List'!$F$4,$S719-4,0)))</f>
        <v/>
      </c>
      <c r="H719" s="295" t="str">
        <f ca="1">IF(ISERROR($S719),"",OFFSET('Smelter Reference List'!$G$4,$S719-4,0))</f>
        <v/>
      </c>
      <c r="I719" s="296" t="str">
        <f ca="1">IF(ISERROR($S719),"",OFFSET('Smelter Reference List'!$H$4,$S719-4,0))</f>
        <v/>
      </c>
      <c r="J719" s="296" t="str">
        <f ca="1">IF(ISERROR($S719),"",OFFSET('Smelter Reference List'!$I$4,$S719-4,0))</f>
        <v/>
      </c>
      <c r="K719" s="298"/>
      <c r="L719" s="298"/>
      <c r="M719" s="298"/>
      <c r="N719" s="298"/>
      <c r="O719" s="298"/>
      <c r="P719" s="298"/>
      <c r="Q719" s="299"/>
      <c r="R719" s="227"/>
      <c r="S719" s="228" t="e">
        <f>IF(C719="",NA(),MATCH($B719&amp;$C719,'Smelter Reference List'!$J:$J,0))</f>
        <v>#N/A</v>
      </c>
      <c r="T719" s="229"/>
      <c r="U719" s="229">
        <f t="shared" ca="1" si="22"/>
        <v>0</v>
      </c>
      <c r="V719" s="229"/>
      <c r="W719" s="229"/>
      <c r="Y719" s="223" t="str">
        <f t="shared" si="23"/>
        <v/>
      </c>
    </row>
    <row r="720" spans="1:25" s="223" customFormat="1" ht="20.25">
      <c r="A720" s="293"/>
      <c r="B720" s="294" t="str">
        <f>IF(LEN(A720)=0,"",INDEX('Smelter Reference List'!$A:$A,MATCH($A720,'Smelter Reference List'!$E:$E,0)))</f>
        <v/>
      </c>
      <c r="C720" s="301" t="str">
        <f>IF(LEN(A720)=0,"",INDEX('Smelter Reference List'!$C:$C,MATCH($A720,'Smelter Reference List'!$E:$E,0)))</f>
        <v/>
      </c>
      <c r="D720" s="294" t="str">
        <f ca="1">IF(ISERROR($S720),"",OFFSET('Smelter Reference List'!$C$4,$S720-4,0)&amp;"")</f>
        <v/>
      </c>
      <c r="E720" s="294" t="str">
        <f ca="1">IF(ISERROR($S720),"",OFFSET('Smelter Reference List'!$D$4,$S720-4,0)&amp;"")</f>
        <v/>
      </c>
      <c r="F720" s="294" t="str">
        <f ca="1">IF(ISERROR($S720),"",OFFSET('Smelter Reference List'!$E$4,$S720-4,0))</f>
        <v/>
      </c>
      <c r="G720" s="294" t="str">
        <f ca="1">IF(C720=$U$4,"Enter smelter details", IF(ISERROR($S720),"",OFFSET('Smelter Reference List'!$F$4,$S720-4,0)))</f>
        <v/>
      </c>
      <c r="H720" s="295" t="str">
        <f ca="1">IF(ISERROR($S720),"",OFFSET('Smelter Reference List'!$G$4,$S720-4,0))</f>
        <v/>
      </c>
      <c r="I720" s="296" t="str">
        <f ca="1">IF(ISERROR($S720),"",OFFSET('Smelter Reference List'!$H$4,$S720-4,0))</f>
        <v/>
      </c>
      <c r="J720" s="296" t="str">
        <f ca="1">IF(ISERROR($S720),"",OFFSET('Smelter Reference List'!$I$4,$S720-4,0))</f>
        <v/>
      </c>
      <c r="K720" s="298"/>
      <c r="L720" s="298"/>
      <c r="M720" s="298"/>
      <c r="N720" s="298"/>
      <c r="O720" s="298"/>
      <c r="P720" s="298"/>
      <c r="Q720" s="299"/>
      <c r="R720" s="227"/>
      <c r="S720" s="228" t="e">
        <f>IF(C720="",NA(),MATCH($B720&amp;$C720,'Smelter Reference List'!$J:$J,0))</f>
        <v>#N/A</v>
      </c>
      <c r="T720" s="229"/>
      <c r="U720" s="229">
        <f t="shared" ca="1" si="22"/>
        <v>0</v>
      </c>
      <c r="V720" s="229"/>
      <c r="W720" s="229"/>
      <c r="Y720" s="223" t="str">
        <f t="shared" si="23"/>
        <v/>
      </c>
    </row>
    <row r="721" spans="1:25" s="223" customFormat="1" ht="20.25">
      <c r="A721" s="293"/>
      <c r="B721" s="294" t="str">
        <f>IF(LEN(A721)=0,"",INDEX('Smelter Reference List'!$A:$A,MATCH($A721,'Smelter Reference List'!$E:$E,0)))</f>
        <v/>
      </c>
      <c r="C721" s="301" t="str">
        <f>IF(LEN(A721)=0,"",INDEX('Smelter Reference List'!$C:$C,MATCH($A721,'Smelter Reference List'!$E:$E,0)))</f>
        <v/>
      </c>
      <c r="D721" s="294" t="str">
        <f ca="1">IF(ISERROR($S721),"",OFFSET('Smelter Reference List'!$C$4,$S721-4,0)&amp;"")</f>
        <v/>
      </c>
      <c r="E721" s="294" t="str">
        <f ca="1">IF(ISERROR($S721),"",OFFSET('Smelter Reference List'!$D$4,$S721-4,0)&amp;"")</f>
        <v/>
      </c>
      <c r="F721" s="294" t="str">
        <f ca="1">IF(ISERROR($S721),"",OFFSET('Smelter Reference List'!$E$4,$S721-4,0))</f>
        <v/>
      </c>
      <c r="G721" s="294" t="str">
        <f ca="1">IF(C721=$U$4,"Enter smelter details", IF(ISERROR($S721),"",OFFSET('Smelter Reference List'!$F$4,$S721-4,0)))</f>
        <v/>
      </c>
      <c r="H721" s="295" t="str">
        <f ca="1">IF(ISERROR($S721),"",OFFSET('Smelter Reference List'!$G$4,$S721-4,0))</f>
        <v/>
      </c>
      <c r="I721" s="296" t="str">
        <f ca="1">IF(ISERROR($S721),"",OFFSET('Smelter Reference List'!$H$4,$S721-4,0))</f>
        <v/>
      </c>
      <c r="J721" s="296" t="str">
        <f ca="1">IF(ISERROR($S721),"",OFFSET('Smelter Reference List'!$I$4,$S721-4,0))</f>
        <v/>
      </c>
      <c r="K721" s="298"/>
      <c r="L721" s="298"/>
      <c r="M721" s="298"/>
      <c r="N721" s="298"/>
      <c r="O721" s="298"/>
      <c r="P721" s="298"/>
      <c r="Q721" s="299"/>
      <c r="R721" s="227"/>
      <c r="S721" s="228" t="e">
        <f>IF(C721="",NA(),MATCH($B721&amp;$C721,'Smelter Reference List'!$J:$J,0))</f>
        <v>#N/A</v>
      </c>
      <c r="T721" s="229"/>
      <c r="U721" s="229">
        <f t="shared" ca="1" si="22"/>
        <v>0</v>
      </c>
      <c r="V721" s="229"/>
      <c r="W721" s="229"/>
      <c r="Y721" s="223" t="str">
        <f t="shared" si="23"/>
        <v/>
      </c>
    </row>
    <row r="722" spans="1:25" s="223" customFormat="1" ht="20.25">
      <c r="A722" s="293"/>
      <c r="B722" s="294" t="str">
        <f>IF(LEN(A722)=0,"",INDEX('Smelter Reference List'!$A:$A,MATCH($A722,'Smelter Reference List'!$E:$E,0)))</f>
        <v/>
      </c>
      <c r="C722" s="301" t="str">
        <f>IF(LEN(A722)=0,"",INDEX('Smelter Reference List'!$C:$C,MATCH($A722,'Smelter Reference List'!$E:$E,0)))</f>
        <v/>
      </c>
      <c r="D722" s="294" t="str">
        <f ca="1">IF(ISERROR($S722),"",OFFSET('Smelter Reference List'!$C$4,$S722-4,0)&amp;"")</f>
        <v/>
      </c>
      <c r="E722" s="294" t="str">
        <f ca="1">IF(ISERROR($S722),"",OFFSET('Smelter Reference List'!$D$4,$S722-4,0)&amp;"")</f>
        <v/>
      </c>
      <c r="F722" s="294" t="str">
        <f ca="1">IF(ISERROR($S722),"",OFFSET('Smelter Reference List'!$E$4,$S722-4,0))</f>
        <v/>
      </c>
      <c r="G722" s="294" t="str">
        <f ca="1">IF(C722=$U$4,"Enter smelter details", IF(ISERROR($S722),"",OFFSET('Smelter Reference List'!$F$4,$S722-4,0)))</f>
        <v/>
      </c>
      <c r="H722" s="295" t="str">
        <f ca="1">IF(ISERROR($S722),"",OFFSET('Smelter Reference List'!$G$4,$S722-4,0))</f>
        <v/>
      </c>
      <c r="I722" s="296" t="str">
        <f ca="1">IF(ISERROR($S722),"",OFFSET('Smelter Reference List'!$H$4,$S722-4,0))</f>
        <v/>
      </c>
      <c r="J722" s="296" t="str">
        <f ca="1">IF(ISERROR($S722),"",OFFSET('Smelter Reference List'!$I$4,$S722-4,0))</f>
        <v/>
      </c>
      <c r="K722" s="298"/>
      <c r="L722" s="298"/>
      <c r="M722" s="298"/>
      <c r="N722" s="298"/>
      <c r="O722" s="298"/>
      <c r="P722" s="298"/>
      <c r="Q722" s="299"/>
      <c r="R722" s="227"/>
      <c r="S722" s="228" t="e">
        <f>IF(C722="",NA(),MATCH($B722&amp;$C722,'Smelter Reference List'!$J:$J,0))</f>
        <v>#N/A</v>
      </c>
      <c r="T722" s="229"/>
      <c r="U722" s="229">
        <f t="shared" ca="1" si="22"/>
        <v>0</v>
      </c>
      <c r="V722" s="229"/>
      <c r="W722" s="229"/>
      <c r="Y722" s="223" t="str">
        <f t="shared" si="23"/>
        <v/>
      </c>
    </row>
    <row r="723" spans="1:25" s="223" customFormat="1" ht="20.25">
      <c r="A723" s="293"/>
      <c r="B723" s="294" t="str">
        <f>IF(LEN(A723)=0,"",INDEX('Smelter Reference List'!$A:$A,MATCH($A723,'Smelter Reference List'!$E:$E,0)))</f>
        <v/>
      </c>
      <c r="C723" s="301" t="str">
        <f>IF(LEN(A723)=0,"",INDEX('Smelter Reference List'!$C:$C,MATCH($A723,'Smelter Reference List'!$E:$E,0)))</f>
        <v/>
      </c>
      <c r="D723" s="294" t="str">
        <f ca="1">IF(ISERROR($S723),"",OFFSET('Smelter Reference List'!$C$4,$S723-4,0)&amp;"")</f>
        <v/>
      </c>
      <c r="E723" s="294" t="str">
        <f ca="1">IF(ISERROR($S723),"",OFFSET('Smelter Reference List'!$D$4,$S723-4,0)&amp;"")</f>
        <v/>
      </c>
      <c r="F723" s="294" t="str">
        <f ca="1">IF(ISERROR($S723),"",OFFSET('Smelter Reference List'!$E$4,$S723-4,0))</f>
        <v/>
      </c>
      <c r="G723" s="294" t="str">
        <f ca="1">IF(C723=$U$4,"Enter smelter details", IF(ISERROR($S723),"",OFFSET('Smelter Reference List'!$F$4,$S723-4,0)))</f>
        <v/>
      </c>
      <c r="H723" s="295" t="str">
        <f ca="1">IF(ISERROR($S723),"",OFFSET('Smelter Reference List'!$G$4,$S723-4,0))</f>
        <v/>
      </c>
      <c r="I723" s="296" t="str">
        <f ca="1">IF(ISERROR($S723),"",OFFSET('Smelter Reference List'!$H$4,$S723-4,0))</f>
        <v/>
      </c>
      <c r="J723" s="296" t="str">
        <f ca="1">IF(ISERROR($S723),"",OFFSET('Smelter Reference List'!$I$4,$S723-4,0))</f>
        <v/>
      </c>
      <c r="K723" s="298"/>
      <c r="L723" s="298"/>
      <c r="M723" s="298"/>
      <c r="N723" s="298"/>
      <c r="O723" s="298"/>
      <c r="P723" s="298"/>
      <c r="Q723" s="299"/>
      <c r="R723" s="227"/>
      <c r="S723" s="228" t="e">
        <f>IF(C723="",NA(),MATCH($B723&amp;$C723,'Smelter Reference List'!$J:$J,0))</f>
        <v>#N/A</v>
      </c>
      <c r="T723" s="229"/>
      <c r="U723" s="229">
        <f t="shared" ca="1" si="22"/>
        <v>0</v>
      </c>
      <c r="V723" s="229"/>
      <c r="W723" s="229"/>
      <c r="Y723" s="223" t="str">
        <f t="shared" si="23"/>
        <v/>
      </c>
    </row>
    <row r="724" spans="1:25" s="223" customFormat="1" ht="20.25">
      <c r="A724" s="293"/>
      <c r="B724" s="294" t="str">
        <f>IF(LEN(A724)=0,"",INDEX('Smelter Reference List'!$A:$A,MATCH($A724,'Smelter Reference List'!$E:$E,0)))</f>
        <v/>
      </c>
      <c r="C724" s="301" t="str">
        <f>IF(LEN(A724)=0,"",INDEX('Smelter Reference List'!$C:$C,MATCH($A724,'Smelter Reference List'!$E:$E,0)))</f>
        <v/>
      </c>
      <c r="D724" s="294" t="str">
        <f ca="1">IF(ISERROR($S724),"",OFFSET('Smelter Reference List'!$C$4,$S724-4,0)&amp;"")</f>
        <v/>
      </c>
      <c r="E724" s="294" t="str">
        <f ca="1">IF(ISERROR($S724),"",OFFSET('Smelter Reference List'!$D$4,$S724-4,0)&amp;"")</f>
        <v/>
      </c>
      <c r="F724" s="294" t="str">
        <f ca="1">IF(ISERROR($S724),"",OFFSET('Smelter Reference List'!$E$4,$S724-4,0))</f>
        <v/>
      </c>
      <c r="G724" s="294" t="str">
        <f ca="1">IF(C724=$U$4,"Enter smelter details", IF(ISERROR($S724),"",OFFSET('Smelter Reference List'!$F$4,$S724-4,0)))</f>
        <v/>
      </c>
      <c r="H724" s="295" t="str">
        <f ca="1">IF(ISERROR($S724),"",OFFSET('Smelter Reference List'!$G$4,$S724-4,0))</f>
        <v/>
      </c>
      <c r="I724" s="296" t="str">
        <f ca="1">IF(ISERROR($S724),"",OFFSET('Smelter Reference List'!$H$4,$S724-4,0))</f>
        <v/>
      </c>
      <c r="J724" s="296" t="str">
        <f ca="1">IF(ISERROR($S724),"",OFFSET('Smelter Reference List'!$I$4,$S724-4,0))</f>
        <v/>
      </c>
      <c r="K724" s="298"/>
      <c r="L724" s="298"/>
      <c r="M724" s="298"/>
      <c r="N724" s="298"/>
      <c r="O724" s="298"/>
      <c r="P724" s="298"/>
      <c r="Q724" s="299"/>
      <c r="R724" s="227"/>
      <c r="S724" s="228" t="e">
        <f>IF(C724="",NA(),MATCH($B724&amp;$C724,'Smelter Reference List'!$J:$J,0))</f>
        <v>#N/A</v>
      </c>
      <c r="T724" s="229"/>
      <c r="U724" s="229">
        <f t="shared" ca="1" si="22"/>
        <v>0</v>
      </c>
      <c r="V724" s="229"/>
      <c r="W724" s="229"/>
      <c r="Y724" s="223" t="str">
        <f t="shared" si="23"/>
        <v/>
      </c>
    </row>
    <row r="725" spans="1:25" s="223" customFormat="1" ht="20.25">
      <c r="A725" s="293"/>
      <c r="B725" s="294" t="str">
        <f>IF(LEN(A725)=0,"",INDEX('Smelter Reference List'!$A:$A,MATCH($A725,'Smelter Reference List'!$E:$E,0)))</f>
        <v/>
      </c>
      <c r="C725" s="301" t="str">
        <f>IF(LEN(A725)=0,"",INDEX('Smelter Reference List'!$C:$C,MATCH($A725,'Smelter Reference List'!$E:$E,0)))</f>
        <v/>
      </c>
      <c r="D725" s="294" t="str">
        <f ca="1">IF(ISERROR($S725),"",OFFSET('Smelter Reference List'!$C$4,$S725-4,0)&amp;"")</f>
        <v/>
      </c>
      <c r="E725" s="294" t="str">
        <f ca="1">IF(ISERROR($S725),"",OFFSET('Smelter Reference List'!$D$4,$S725-4,0)&amp;"")</f>
        <v/>
      </c>
      <c r="F725" s="294" t="str">
        <f ca="1">IF(ISERROR($S725),"",OFFSET('Smelter Reference List'!$E$4,$S725-4,0))</f>
        <v/>
      </c>
      <c r="G725" s="294" t="str">
        <f ca="1">IF(C725=$U$4,"Enter smelter details", IF(ISERROR($S725),"",OFFSET('Smelter Reference List'!$F$4,$S725-4,0)))</f>
        <v/>
      </c>
      <c r="H725" s="295" t="str">
        <f ca="1">IF(ISERROR($S725),"",OFFSET('Smelter Reference List'!$G$4,$S725-4,0))</f>
        <v/>
      </c>
      <c r="I725" s="296" t="str">
        <f ca="1">IF(ISERROR($S725),"",OFFSET('Smelter Reference List'!$H$4,$S725-4,0))</f>
        <v/>
      </c>
      <c r="J725" s="296" t="str">
        <f ca="1">IF(ISERROR($S725),"",OFFSET('Smelter Reference List'!$I$4,$S725-4,0))</f>
        <v/>
      </c>
      <c r="K725" s="298"/>
      <c r="L725" s="298"/>
      <c r="M725" s="298"/>
      <c r="N725" s="298"/>
      <c r="O725" s="298"/>
      <c r="P725" s="298"/>
      <c r="Q725" s="299"/>
      <c r="R725" s="227"/>
      <c r="S725" s="228" t="e">
        <f>IF(C725="",NA(),MATCH($B725&amp;$C725,'Smelter Reference List'!$J:$J,0))</f>
        <v>#N/A</v>
      </c>
      <c r="T725" s="229"/>
      <c r="U725" s="229">
        <f t="shared" ca="1" si="22"/>
        <v>0</v>
      </c>
      <c r="V725" s="229"/>
      <c r="W725" s="229"/>
      <c r="Y725" s="223" t="str">
        <f t="shared" si="23"/>
        <v/>
      </c>
    </row>
    <row r="726" spans="1:25" s="223" customFormat="1" ht="20.25">
      <c r="A726" s="293"/>
      <c r="B726" s="294" t="str">
        <f>IF(LEN(A726)=0,"",INDEX('Smelter Reference List'!$A:$A,MATCH($A726,'Smelter Reference List'!$E:$E,0)))</f>
        <v/>
      </c>
      <c r="C726" s="301" t="str">
        <f>IF(LEN(A726)=0,"",INDEX('Smelter Reference List'!$C:$C,MATCH($A726,'Smelter Reference List'!$E:$E,0)))</f>
        <v/>
      </c>
      <c r="D726" s="294" t="str">
        <f ca="1">IF(ISERROR($S726),"",OFFSET('Smelter Reference List'!$C$4,$S726-4,0)&amp;"")</f>
        <v/>
      </c>
      <c r="E726" s="294" t="str">
        <f ca="1">IF(ISERROR($S726),"",OFFSET('Smelter Reference List'!$D$4,$S726-4,0)&amp;"")</f>
        <v/>
      </c>
      <c r="F726" s="294" t="str">
        <f ca="1">IF(ISERROR($S726),"",OFFSET('Smelter Reference List'!$E$4,$S726-4,0))</f>
        <v/>
      </c>
      <c r="G726" s="294" t="str">
        <f ca="1">IF(C726=$U$4,"Enter smelter details", IF(ISERROR($S726),"",OFFSET('Smelter Reference List'!$F$4,$S726-4,0)))</f>
        <v/>
      </c>
      <c r="H726" s="295" t="str">
        <f ca="1">IF(ISERROR($S726),"",OFFSET('Smelter Reference List'!$G$4,$S726-4,0))</f>
        <v/>
      </c>
      <c r="I726" s="296" t="str">
        <f ca="1">IF(ISERROR($S726),"",OFFSET('Smelter Reference List'!$H$4,$S726-4,0))</f>
        <v/>
      </c>
      <c r="J726" s="296" t="str">
        <f ca="1">IF(ISERROR($S726),"",OFFSET('Smelter Reference List'!$I$4,$S726-4,0))</f>
        <v/>
      </c>
      <c r="K726" s="298"/>
      <c r="L726" s="298"/>
      <c r="M726" s="298"/>
      <c r="N726" s="298"/>
      <c r="O726" s="298"/>
      <c r="P726" s="298"/>
      <c r="Q726" s="299"/>
      <c r="R726" s="227"/>
      <c r="S726" s="228" t="e">
        <f>IF(C726="",NA(),MATCH($B726&amp;$C726,'Smelter Reference List'!$J:$J,0))</f>
        <v>#N/A</v>
      </c>
      <c r="T726" s="229"/>
      <c r="U726" s="229">
        <f t="shared" ca="1" si="22"/>
        <v>0</v>
      </c>
      <c r="V726" s="229"/>
      <c r="W726" s="229"/>
      <c r="Y726" s="223" t="str">
        <f t="shared" si="23"/>
        <v/>
      </c>
    </row>
    <row r="727" spans="1:25" s="223" customFormat="1" ht="20.25">
      <c r="A727" s="293"/>
      <c r="B727" s="294" t="str">
        <f>IF(LEN(A727)=0,"",INDEX('Smelter Reference List'!$A:$A,MATCH($A727,'Smelter Reference List'!$E:$E,0)))</f>
        <v/>
      </c>
      <c r="C727" s="301" t="str">
        <f>IF(LEN(A727)=0,"",INDEX('Smelter Reference List'!$C:$C,MATCH($A727,'Smelter Reference List'!$E:$E,0)))</f>
        <v/>
      </c>
      <c r="D727" s="294" t="str">
        <f ca="1">IF(ISERROR($S727),"",OFFSET('Smelter Reference List'!$C$4,$S727-4,0)&amp;"")</f>
        <v/>
      </c>
      <c r="E727" s="294" t="str">
        <f ca="1">IF(ISERROR($S727),"",OFFSET('Smelter Reference List'!$D$4,$S727-4,0)&amp;"")</f>
        <v/>
      </c>
      <c r="F727" s="294" t="str">
        <f ca="1">IF(ISERROR($S727),"",OFFSET('Smelter Reference List'!$E$4,$S727-4,0))</f>
        <v/>
      </c>
      <c r="G727" s="294" t="str">
        <f ca="1">IF(C727=$U$4,"Enter smelter details", IF(ISERROR($S727),"",OFFSET('Smelter Reference List'!$F$4,$S727-4,0)))</f>
        <v/>
      </c>
      <c r="H727" s="295" t="str">
        <f ca="1">IF(ISERROR($S727),"",OFFSET('Smelter Reference List'!$G$4,$S727-4,0))</f>
        <v/>
      </c>
      <c r="I727" s="296" t="str">
        <f ca="1">IF(ISERROR($S727),"",OFFSET('Smelter Reference List'!$H$4,$S727-4,0))</f>
        <v/>
      </c>
      <c r="J727" s="296" t="str">
        <f ca="1">IF(ISERROR($S727),"",OFFSET('Smelter Reference List'!$I$4,$S727-4,0))</f>
        <v/>
      </c>
      <c r="K727" s="298"/>
      <c r="L727" s="298"/>
      <c r="M727" s="298"/>
      <c r="N727" s="298"/>
      <c r="O727" s="298"/>
      <c r="P727" s="298"/>
      <c r="Q727" s="299"/>
      <c r="R727" s="227"/>
      <c r="S727" s="228" t="e">
        <f>IF(C727="",NA(),MATCH($B727&amp;$C727,'Smelter Reference List'!$J:$J,0))</f>
        <v>#N/A</v>
      </c>
      <c r="T727" s="229"/>
      <c r="U727" s="229">
        <f t="shared" ca="1" si="22"/>
        <v>0</v>
      </c>
      <c r="V727" s="229"/>
      <c r="W727" s="229"/>
      <c r="Y727" s="223" t="str">
        <f t="shared" si="23"/>
        <v/>
      </c>
    </row>
    <row r="728" spans="1:25" s="223" customFormat="1" ht="20.25">
      <c r="A728" s="293"/>
      <c r="B728" s="294" t="str">
        <f>IF(LEN(A728)=0,"",INDEX('Smelter Reference List'!$A:$A,MATCH($A728,'Smelter Reference List'!$E:$E,0)))</f>
        <v/>
      </c>
      <c r="C728" s="301" t="str">
        <f>IF(LEN(A728)=0,"",INDEX('Smelter Reference List'!$C:$C,MATCH($A728,'Smelter Reference List'!$E:$E,0)))</f>
        <v/>
      </c>
      <c r="D728" s="294" t="str">
        <f ca="1">IF(ISERROR($S728),"",OFFSET('Smelter Reference List'!$C$4,$S728-4,0)&amp;"")</f>
        <v/>
      </c>
      <c r="E728" s="294" t="str">
        <f ca="1">IF(ISERROR($S728),"",OFFSET('Smelter Reference List'!$D$4,$S728-4,0)&amp;"")</f>
        <v/>
      </c>
      <c r="F728" s="294" t="str">
        <f ca="1">IF(ISERROR($S728),"",OFFSET('Smelter Reference List'!$E$4,$S728-4,0))</f>
        <v/>
      </c>
      <c r="G728" s="294" t="str">
        <f ca="1">IF(C728=$U$4,"Enter smelter details", IF(ISERROR($S728),"",OFFSET('Smelter Reference List'!$F$4,$S728-4,0)))</f>
        <v/>
      </c>
      <c r="H728" s="295" t="str">
        <f ca="1">IF(ISERROR($S728),"",OFFSET('Smelter Reference List'!$G$4,$S728-4,0))</f>
        <v/>
      </c>
      <c r="I728" s="296" t="str">
        <f ca="1">IF(ISERROR($S728),"",OFFSET('Smelter Reference List'!$H$4,$S728-4,0))</f>
        <v/>
      </c>
      <c r="J728" s="296" t="str">
        <f ca="1">IF(ISERROR($S728),"",OFFSET('Smelter Reference List'!$I$4,$S728-4,0))</f>
        <v/>
      </c>
      <c r="K728" s="298"/>
      <c r="L728" s="298"/>
      <c r="M728" s="298"/>
      <c r="N728" s="298"/>
      <c r="O728" s="298"/>
      <c r="P728" s="298"/>
      <c r="Q728" s="299"/>
      <c r="R728" s="227"/>
      <c r="S728" s="228" t="e">
        <f>IF(C728="",NA(),MATCH($B728&amp;$C728,'Smelter Reference List'!$J:$J,0))</f>
        <v>#N/A</v>
      </c>
      <c r="T728" s="229"/>
      <c r="U728" s="229">
        <f t="shared" ca="1" si="22"/>
        <v>0</v>
      </c>
      <c r="V728" s="229"/>
      <c r="W728" s="229"/>
      <c r="Y728" s="223" t="str">
        <f t="shared" si="23"/>
        <v/>
      </c>
    </row>
    <row r="729" spans="1:25" s="223" customFormat="1" ht="20.25">
      <c r="A729" s="293"/>
      <c r="B729" s="294" t="str">
        <f>IF(LEN(A729)=0,"",INDEX('Smelter Reference List'!$A:$A,MATCH($A729,'Smelter Reference List'!$E:$E,0)))</f>
        <v/>
      </c>
      <c r="C729" s="301" t="str">
        <f>IF(LEN(A729)=0,"",INDEX('Smelter Reference List'!$C:$C,MATCH($A729,'Smelter Reference List'!$E:$E,0)))</f>
        <v/>
      </c>
      <c r="D729" s="294" t="str">
        <f ca="1">IF(ISERROR($S729),"",OFFSET('Smelter Reference List'!$C$4,$S729-4,0)&amp;"")</f>
        <v/>
      </c>
      <c r="E729" s="294" t="str">
        <f ca="1">IF(ISERROR($S729),"",OFFSET('Smelter Reference List'!$D$4,$S729-4,0)&amp;"")</f>
        <v/>
      </c>
      <c r="F729" s="294" t="str">
        <f ca="1">IF(ISERROR($S729),"",OFFSET('Smelter Reference List'!$E$4,$S729-4,0))</f>
        <v/>
      </c>
      <c r="G729" s="294" t="str">
        <f ca="1">IF(C729=$U$4,"Enter smelter details", IF(ISERROR($S729),"",OFFSET('Smelter Reference List'!$F$4,$S729-4,0)))</f>
        <v/>
      </c>
      <c r="H729" s="295" t="str">
        <f ca="1">IF(ISERROR($S729),"",OFFSET('Smelter Reference List'!$G$4,$S729-4,0))</f>
        <v/>
      </c>
      <c r="I729" s="296" t="str">
        <f ca="1">IF(ISERROR($S729),"",OFFSET('Smelter Reference List'!$H$4,$S729-4,0))</f>
        <v/>
      </c>
      <c r="J729" s="296" t="str">
        <f ca="1">IF(ISERROR($S729),"",OFFSET('Smelter Reference List'!$I$4,$S729-4,0))</f>
        <v/>
      </c>
      <c r="K729" s="298"/>
      <c r="L729" s="298"/>
      <c r="M729" s="298"/>
      <c r="N729" s="298"/>
      <c r="O729" s="298"/>
      <c r="P729" s="298"/>
      <c r="Q729" s="299"/>
      <c r="R729" s="227"/>
      <c r="S729" s="228" t="e">
        <f>IF(C729="",NA(),MATCH($B729&amp;$C729,'Smelter Reference List'!$J:$J,0))</f>
        <v>#N/A</v>
      </c>
      <c r="T729" s="229"/>
      <c r="U729" s="229">
        <f t="shared" ca="1" si="22"/>
        <v>0</v>
      </c>
      <c r="V729" s="229"/>
      <c r="W729" s="229"/>
      <c r="Y729" s="223" t="str">
        <f t="shared" si="23"/>
        <v/>
      </c>
    </row>
    <row r="730" spans="1:25" s="223" customFormat="1" ht="20.25">
      <c r="A730" s="293"/>
      <c r="B730" s="294" t="str">
        <f>IF(LEN(A730)=0,"",INDEX('Smelter Reference List'!$A:$A,MATCH($A730,'Smelter Reference List'!$E:$E,0)))</f>
        <v/>
      </c>
      <c r="C730" s="301" t="str">
        <f>IF(LEN(A730)=0,"",INDEX('Smelter Reference List'!$C:$C,MATCH($A730,'Smelter Reference List'!$E:$E,0)))</f>
        <v/>
      </c>
      <c r="D730" s="294" t="str">
        <f ca="1">IF(ISERROR($S730),"",OFFSET('Smelter Reference List'!$C$4,$S730-4,0)&amp;"")</f>
        <v/>
      </c>
      <c r="E730" s="294" t="str">
        <f ca="1">IF(ISERROR($S730),"",OFFSET('Smelter Reference List'!$D$4,$S730-4,0)&amp;"")</f>
        <v/>
      </c>
      <c r="F730" s="294" t="str">
        <f ca="1">IF(ISERROR($S730),"",OFFSET('Smelter Reference List'!$E$4,$S730-4,0))</f>
        <v/>
      </c>
      <c r="G730" s="294" t="str">
        <f ca="1">IF(C730=$U$4,"Enter smelter details", IF(ISERROR($S730),"",OFFSET('Smelter Reference List'!$F$4,$S730-4,0)))</f>
        <v/>
      </c>
      <c r="H730" s="295" t="str">
        <f ca="1">IF(ISERROR($S730),"",OFFSET('Smelter Reference List'!$G$4,$S730-4,0))</f>
        <v/>
      </c>
      <c r="I730" s="296" t="str">
        <f ca="1">IF(ISERROR($S730),"",OFFSET('Smelter Reference List'!$H$4,$S730-4,0))</f>
        <v/>
      </c>
      <c r="J730" s="296" t="str">
        <f ca="1">IF(ISERROR($S730),"",OFFSET('Smelter Reference List'!$I$4,$S730-4,0))</f>
        <v/>
      </c>
      <c r="K730" s="298"/>
      <c r="L730" s="298"/>
      <c r="M730" s="298"/>
      <c r="N730" s="298"/>
      <c r="O730" s="298"/>
      <c r="P730" s="298"/>
      <c r="Q730" s="299"/>
      <c r="R730" s="227"/>
      <c r="S730" s="228" t="e">
        <f>IF(C730="",NA(),MATCH($B730&amp;$C730,'Smelter Reference List'!$J:$J,0))</f>
        <v>#N/A</v>
      </c>
      <c r="T730" s="229"/>
      <c r="U730" s="229">
        <f t="shared" ca="1" si="22"/>
        <v>0</v>
      </c>
      <c r="V730" s="229"/>
      <c r="W730" s="229"/>
      <c r="Y730" s="223" t="str">
        <f t="shared" si="23"/>
        <v/>
      </c>
    </row>
    <row r="731" spans="1:25" s="223" customFormat="1" ht="20.25">
      <c r="A731" s="293"/>
      <c r="B731" s="294" t="str">
        <f>IF(LEN(A731)=0,"",INDEX('Smelter Reference List'!$A:$A,MATCH($A731,'Smelter Reference List'!$E:$E,0)))</f>
        <v/>
      </c>
      <c r="C731" s="301" t="str">
        <f>IF(LEN(A731)=0,"",INDEX('Smelter Reference List'!$C:$C,MATCH($A731,'Smelter Reference List'!$E:$E,0)))</f>
        <v/>
      </c>
      <c r="D731" s="294" t="str">
        <f ca="1">IF(ISERROR($S731),"",OFFSET('Smelter Reference List'!$C$4,$S731-4,0)&amp;"")</f>
        <v/>
      </c>
      <c r="E731" s="294" t="str">
        <f ca="1">IF(ISERROR($S731),"",OFFSET('Smelter Reference List'!$D$4,$S731-4,0)&amp;"")</f>
        <v/>
      </c>
      <c r="F731" s="294" t="str">
        <f ca="1">IF(ISERROR($S731),"",OFFSET('Smelter Reference List'!$E$4,$S731-4,0))</f>
        <v/>
      </c>
      <c r="G731" s="294" t="str">
        <f ca="1">IF(C731=$U$4,"Enter smelter details", IF(ISERROR($S731),"",OFFSET('Smelter Reference List'!$F$4,$S731-4,0)))</f>
        <v/>
      </c>
      <c r="H731" s="295" t="str">
        <f ca="1">IF(ISERROR($S731),"",OFFSET('Smelter Reference List'!$G$4,$S731-4,0))</f>
        <v/>
      </c>
      <c r="I731" s="296" t="str">
        <f ca="1">IF(ISERROR($S731),"",OFFSET('Smelter Reference List'!$H$4,$S731-4,0))</f>
        <v/>
      </c>
      <c r="J731" s="296" t="str">
        <f ca="1">IF(ISERROR($S731),"",OFFSET('Smelter Reference List'!$I$4,$S731-4,0))</f>
        <v/>
      </c>
      <c r="K731" s="298"/>
      <c r="L731" s="298"/>
      <c r="M731" s="298"/>
      <c r="N731" s="298"/>
      <c r="O731" s="298"/>
      <c r="P731" s="298"/>
      <c r="Q731" s="299"/>
      <c r="R731" s="227"/>
      <c r="S731" s="228" t="e">
        <f>IF(C731="",NA(),MATCH($B731&amp;$C731,'Smelter Reference List'!$J:$J,0))</f>
        <v>#N/A</v>
      </c>
      <c r="T731" s="229"/>
      <c r="U731" s="229">
        <f t="shared" ca="1" si="22"/>
        <v>0</v>
      </c>
      <c r="V731" s="229"/>
      <c r="W731" s="229"/>
      <c r="Y731" s="223" t="str">
        <f t="shared" si="23"/>
        <v/>
      </c>
    </row>
    <row r="732" spans="1:25" s="223" customFormat="1" ht="20.25">
      <c r="A732" s="293"/>
      <c r="B732" s="294" t="str">
        <f>IF(LEN(A732)=0,"",INDEX('Smelter Reference List'!$A:$A,MATCH($A732,'Smelter Reference List'!$E:$E,0)))</f>
        <v/>
      </c>
      <c r="C732" s="301" t="str">
        <f>IF(LEN(A732)=0,"",INDEX('Smelter Reference List'!$C:$C,MATCH($A732,'Smelter Reference List'!$E:$E,0)))</f>
        <v/>
      </c>
      <c r="D732" s="294" t="str">
        <f ca="1">IF(ISERROR($S732),"",OFFSET('Smelter Reference List'!$C$4,$S732-4,0)&amp;"")</f>
        <v/>
      </c>
      <c r="E732" s="294" t="str">
        <f ca="1">IF(ISERROR($S732),"",OFFSET('Smelter Reference List'!$D$4,$S732-4,0)&amp;"")</f>
        <v/>
      </c>
      <c r="F732" s="294" t="str">
        <f ca="1">IF(ISERROR($S732),"",OFFSET('Smelter Reference List'!$E$4,$S732-4,0))</f>
        <v/>
      </c>
      <c r="G732" s="294" t="str">
        <f ca="1">IF(C732=$U$4,"Enter smelter details", IF(ISERROR($S732),"",OFFSET('Smelter Reference List'!$F$4,$S732-4,0)))</f>
        <v/>
      </c>
      <c r="H732" s="295" t="str">
        <f ca="1">IF(ISERROR($S732),"",OFFSET('Smelter Reference List'!$G$4,$S732-4,0))</f>
        <v/>
      </c>
      <c r="I732" s="296" t="str">
        <f ca="1">IF(ISERROR($S732),"",OFFSET('Smelter Reference List'!$H$4,$S732-4,0))</f>
        <v/>
      </c>
      <c r="J732" s="296" t="str">
        <f ca="1">IF(ISERROR($S732),"",OFFSET('Smelter Reference List'!$I$4,$S732-4,0))</f>
        <v/>
      </c>
      <c r="K732" s="298"/>
      <c r="L732" s="298"/>
      <c r="M732" s="298"/>
      <c r="N732" s="298"/>
      <c r="O732" s="298"/>
      <c r="P732" s="298"/>
      <c r="Q732" s="299"/>
      <c r="R732" s="227"/>
      <c r="S732" s="228" t="e">
        <f>IF(C732="",NA(),MATCH($B732&amp;$C732,'Smelter Reference List'!$J:$J,0))</f>
        <v>#N/A</v>
      </c>
      <c r="T732" s="229"/>
      <c r="U732" s="229">
        <f t="shared" ca="1" si="22"/>
        <v>0</v>
      </c>
      <c r="V732" s="229"/>
      <c r="W732" s="229"/>
      <c r="Y732" s="223" t="str">
        <f t="shared" si="23"/>
        <v/>
      </c>
    </row>
    <row r="733" spans="1:25" s="223" customFormat="1" ht="20.25">
      <c r="A733" s="293"/>
      <c r="B733" s="294" t="str">
        <f>IF(LEN(A733)=0,"",INDEX('Smelter Reference List'!$A:$A,MATCH($A733,'Smelter Reference List'!$E:$E,0)))</f>
        <v/>
      </c>
      <c r="C733" s="301" t="str">
        <f>IF(LEN(A733)=0,"",INDEX('Smelter Reference List'!$C:$C,MATCH($A733,'Smelter Reference List'!$E:$E,0)))</f>
        <v/>
      </c>
      <c r="D733" s="294" t="str">
        <f ca="1">IF(ISERROR($S733),"",OFFSET('Smelter Reference List'!$C$4,$S733-4,0)&amp;"")</f>
        <v/>
      </c>
      <c r="E733" s="294" t="str">
        <f ca="1">IF(ISERROR($S733),"",OFFSET('Smelter Reference List'!$D$4,$S733-4,0)&amp;"")</f>
        <v/>
      </c>
      <c r="F733" s="294" t="str">
        <f ca="1">IF(ISERROR($S733),"",OFFSET('Smelter Reference List'!$E$4,$S733-4,0))</f>
        <v/>
      </c>
      <c r="G733" s="294" t="str">
        <f ca="1">IF(C733=$U$4,"Enter smelter details", IF(ISERROR($S733),"",OFFSET('Smelter Reference List'!$F$4,$S733-4,0)))</f>
        <v/>
      </c>
      <c r="H733" s="295" t="str">
        <f ca="1">IF(ISERROR($S733),"",OFFSET('Smelter Reference List'!$G$4,$S733-4,0))</f>
        <v/>
      </c>
      <c r="I733" s="296" t="str">
        <f ca="1">IF(ISERROR($S733),"",OFFSET('Smelter Reference List'!$H$4,$S733-4,0))</f>
        <v/>
      </c>
      <c r="J733" s="296" t="str">
        <f ca="1">IF(ISERROR($S733),"",OFFSET('Smelter Reference List'!$I$4,$S733-4,0))</f>
        <v/>
      </c>
      <c r="K733" s="298"/>
      <c r="L733" s="298"/>
      <c r="M733" s="298"/>
      <c r="N733" s="298"/>
      <c r="O733" s="298"/>
      <c r="P733" s="298"/>
      <c r="Q733" s="299"/>
      <c r="R733" s="227"/>
      <c r="S733" s="228" t="e">
        <f>IF(C733="",NA(),MATCH($B733&amp;$C733,'Smelter Reference List'!$J:$J,0))</f>
        <v>#N/A</v>
      </c>
      <c r="T733" s="229"/>
      <c r="U733" s="229">
        <f t="shared" ca="1" si="22"/>
        <v>0</v>
      </c>
      <c r="V733" s="229"/>
      <c r="W733" s="229"/>
      <c r="Y733" s="223" t="str">
        <f t="shared" si="23"/>
        <v/>
      </c>
    </row>
    <row r="734" spans="1:25" s="223" customFormat="1" ht="20.25">
      <c r="A734" s="293"/>
      <c r="B734" s="294" t="str">
        <f>IF(LEN(A734)=0,"",INDEX('Smelter Reference List'!$A:$A,MATCH($A734,'Smelter Reference List'!$E:$E,0)))</f>
        <v/>
      </c>
      <c r="C734" s="301" t="str">
        <f>IF(LEN(A734)=0,"",INDEX('Smelter Reference List'!$C:$C,MATCH($A734,'Smelter Reference List'!$E:$E,0)))</f>
        <v/>
      </c>
      <c r="D734" s="294" t="str">
        <f ca="1">IF(ISERROR($S734),"",OFFSET('Smelter Reference List'!$C$4,$S734-4,0)&amp;"")</f>
        <v/>
      </c>
      <c r="E734" s="294" t="str">
        <f ca="1">IF(ISERROR($S734),"",OFFSET('Smelter Reference List'!$D$4,$S734-4,0)&amp;"")</f>
        <v/>
      </c>
      <c r="F734" s="294" t="str">
        <f ca="1">IF(ISERROR($S734),"",OFFSET('Smelter Reference List'!$E$4,$S734-4,0))</f>
        <v/>
      </c>
      <c r="G734" s="294" t="str">
        <f ca="1">IF(C734=$U$4,"Enter smelter details", IF(ISERROR($S734),"",OFFSET('Smelter Reference List'!$F$4,$S734-4,0)))</f>
        <v/>
      </c>
      <c r="H734" s="295" t="str">
        <f ca="1">IF(ISERROR($S734),"",OFFSET('Smelter Reference List'!$G$4,$S734-4,0))</f>
        <v/>
      </c>
      <c r="I734" s="296" t="str">
        <f ca="1">IF(ISERROR($S734),"",OFFSET('Smelter Reference List'!$H$4,$S734-4,0))</f>
        <v/>
      </c>
      <c r="J734" s="296" t="str">
        <f ca="1">IF(ISERROR($S734),"",OFFSET('Smelter Reference List'!$I$4,$S734-4,0))</f>
        <v/>
      </c>
      <c r="K734" s="298"/>
      <c r="L734" s="298"/>
      <c r="M734" s="298"/>
      <c r="N734" s="298"/>
      <c r="O734" s="298"/>
      <c r="P734" s="298"/>
      <c r="Q734" s="299"/>
      <c r="R734" s="227"/>
      <c r="S734" s="228" t="e">
        <f>IF(C734="",NA(),MATCH($B734&amp;$C734,'Smelter Reference List'!$J:$J,0))</f>
        <v>#N/A</v>
      </c>
      <c r="T734" s="229"/>
      <c r="U734" s="229">
        <f t="shared" ca="1" si="22"/>
        <v>0</v>
      </c>
      <c r="V734" s="229"/>
      <c r="W734" s="229"/>
      <c r="Y734" s="223" t="str">
        <f t="shared" si="23"/>
        <v/>
      </c>
    </row>
    <row r="735" spans="1:25" s="223" customFormat="1" ht="20.25">
      <c r="A735" s="293"/>
      <c r="B735" s="294" t="str">
        <f>IF(LEN(A735)=0,"",INDEX('Smelter Reference List'!$A:$A,MATCH($A735,'Smelter Reference List'!$E:$E,0)))</f>
        <v/>
      </c>
      <c r="C735" s="301" t="str">
        <f>IF(LEN(A735)=0,"",INDEX('Smelter Reference List'!$C:$C,MATCH($A735,'Smelter Reference List'!$E:$E,0)))</f>
        <v/>
      </c>
      <c r="D735" s="294" t="str">
        <f ca="1">IF(ISERROR($S735),"",OFFSET('Smelter Reference List'!$C$4,$S735-4,0)&amp;"")</f>
        <v/>
      </c>
      <c r="E735" s="294" t="str">
        <f ca="1">IF(ISERROR($S735),"",OFFSET('Smelter Reference List'!$D$4,$S735-4,0)&amp;"")</f>
        <v/>
      </c>
      <c r="F735" s="294" t="str">
        <f ca="1">IF(ISERROR($S735),"",OFFSET('Smelter Reference List'!$E$4,$S735-4,0))</f>
        <v/>
      </c>
      <c r="G735" s="294" t="str">
        <f ca="1">IF(C735=$U$4,"Enter smelter details", IF(ISERROR($S735),"",OFFSET('Smelter Reference List'!$F$4,$S735-4,0)))</f>
        <v/>
      </c>
      <c r="H735" s="295" t="str">
        <f ca="1">IF(ISERROR($S735),"",OFFSET('Smelter Reference List'!$G$4,$S735-4,0))</f>
        <v/>
      </c>
      <c r="I735" s="296" t="str">
        <f ca="1">IF(ISERROR($S735),"",OFFSET('Smelter Reference List'!$H$4,$S735-4,0))</f>
        <v/>
      </c>
      <c r="J735" s="296" t="str">
        <f ca="1">IF(ISERROR($S735),"",OFFSET('Smelter Reference List'!$I$4,$S735-4,0))</f>
        <v/>
      </c>
      <c r="K735" s="298"/>
      <c r="L735" s="298"/>
      <c r="M735" s="298"/>
      <c r="N735" s="298"/>
      <c r="O735" s="298"/>
      <c r="P735" s="298"/>
      <c r="Q735" s="299"/>
      <c r="R735" s="227"/>
      <c r="S735" s="228" t="e">
        <f>IF(C735="",NA(),MATCH($B735&amp;$C735,'Smelter Reference List'!$J:$J,0))</f>
        <v>#N/A</v>
      </c>
      <c r="T735" s="229"/>
      <c r="U735" s="229">
        <f t="shared" ca="1" si="22"/>
        <v>0</v>
      </c>
      <c r="V735" s="229"/>
      <c r="W735" s="229"/>
      <c r="Y735" s="223" t="str">
        <f t="shared" si="23"/>
        <v/>
      </c>
    </row>
    <row r="736" spans="1:25" s="223" customFormat="1" ht="20.25">
      <c r="A736" s="293"/>
      <c r="B736" s="294" t="str">
        <f>IF(LEN(A736)=0,"",INDEX('Smelter Reference List'!$A:$A,MATCH($A736,'Smelter Reference List'!$E:$E,0)))</f>
        <v/>
      </c>
      <c r="C736" s="301" t="str">
        <f>IF(LEN(A736)=0,"",INDEX('Smelter Reference List'!$C:$C,MATCH($A736,'Smelter Reference List'!$E:$E,0)))</f>
        <v/>
      </c>
      <c r="D736" s="294" t="str">
        <f ca="1">IF(ISERROR($S736),"",OFFSET('Smelter Reference List'!$C$4,$S736-4,0)&amp;"")</f>
        <v/>
      </c>
      <c r="E736" s="294" t="str">
        <f ca="1">IF(ISERROR($S736),"",OFFSET('Smelter Reference List'!$D$4,$S736-4,0)&amp;"")</f>
        <v/>
      </c>
      <c r="F736" s="294" t="str">
        <f ca="1">IF(ISERROR($S736),"",OFFSET('Smelter Reference List'!$E$4,$S736-4,0))</f>
        <v/>
      </c>
      <c r="G736" s="294" t="str">
        <f ca="1">IF(C736=$U$4,"Enter smelter details", IF(ISERROR($S736),"",OFFSET('Smelter Reference List'!$F$4,$S736-4,0)))</f>
        <v/>
      </c>
      <c r="H736" s="295" t="str">
        <f ca="1">IF(ISERROR($S736),"",OFFSET('Smelter Reference List'!$G$4,$S736-4,0))</f>
        <v/>
      </c>
      <c r="I736" s="296" t="str">
        <f ca="1">IF(ISERROR($S736),"",OFFSET('Smelter Reference List'!$H$4,$S736-4,0))</f>
        <v/>
      </c>
      <c r="J736" s="296" t="str">
        <f ca="1">IF(ISERROR($S736),"",OFFSET('Smelter Reference List'!$I$4,$S736-4,0))</f>
        <v/>
      </c>
      <c r="K736" s="298"/>
      <c r="L736" s="298"/>
      <c r="M736" s="298"/>
      <c r="N736" s="298"/>
      <c r="O736" s="298"/>
      <c r="P736" s="298"/>
      <c r="Q736" s="299"/>
      <c r="R736" s="227"/>
      <c r="S736" s="228" t="e">
        <f>IF(C736="",NA(),MATCH($B736&amp;$C736,'Smelter Reference List'!$J:$J,0))</f>
        <v>#N/A</v>
      </c>
      <c r="T736" s="229"/>
      <c r="U736" s="229">
        <f t="shared" ca="1" si="22"/>
        <v>0</v>
      </c>
      <c r="V736" s="229"/>
      <c r="W736" s="229"/>
      <c r="Y736" s="223" t="str">
        <f t="shared" si="23"/>
        <v/>
      </c>
    </row>
    <row r="737" spans="1:25" s="223" customFormat="1" ht="20.25">
      <c r="A737" s="293"/>
      <c r="B737" s="294" t="str">
        <f>IF(LEN(A737)=0,"",INDEX('Smelter Reference List'!$A:$A,MATCH($A737,'Smelter Reference List'!$E:$E,0)))</f>
        <v/>
      </c>
      <c r="C737" s="301" t="str">
        <f>IF(LEN(A737)=0,"",INDEX('Smelter Reference List'!$C:$C,MATCH($A737,'Smelter Reference List'!$E:$E,0)))</f>
        <v/>
      </c>
      <c r="D737" s="294" t="str">
        <f ca="1">IF(ISERROR($S737),"",OFFSET('Smelter Reference List'!$C$4,$S737-4,0)&amp;"")</f>
        <v/>
      </c>
      <c r="E737" s="294" t="str">
        <f ca="1">IF(ISERROR($S737),"",OFFSET('Smelter Reference List'!$D$4,$S737-4,0)&amp;"")</f>
        <v/>
      </c>
      <c r="F737" s="294" t="str">
        <f ca="1">IF(ISERROR($S737),"",OFFSET('Smelter Reference List'!$E$4,$S737-4,0))</f>
        <v/>
      </c>
      <c r="G737" s="294" t="str">
        <f ca="1">IF(C737=$U$4,"Enter smelter details", IF(ISERROR($S737),"",OFFSET('Smelter Reference List'!$F$4,$S737-4,0)))</f>
        <v/>
      </c>
      <c r="H737" s="295" t="str">
        <f ca="1">IF(ISERROR($S737),"",OFFSET('Smelter Reference List'!$G$4,$S737-4,0))</f>
        <v/>
      </c>
      <c r="I737" s="296" t="str">
        <f ca="1">IF(ISERROR($S737),"",OFFSET('Smelter Reference List'!$H$4,$S737-4,0))</f>
        <v/>
      </c>
      <c r="J737" s="296" t="str">
        <f ca="1">IF(ISERROR($S737),"",OFFSET('Smelter Reference List'!$I$4,$S737-4,0))</f>
        <v/>
      </c>
      <c r="K737" s="298"/>
      <c r="L737" s="298"/>
      <c r="M737" s="298"/>
      <c r="N737" s="298"/>
      <c r="O737" s="298"/>
      <c r="P737" s="298"/>
      <c r="Q737" s="299"/>
      <c r="R737" s="227"/>
      <c r="S737" s="228" t="e">
        <f>IF(C737="",NA(),MATCH($B737&amp;$C737,'Smelter Reference List'!$J:$J,0))</f>
        <v>#N/A</v>
      </c>
      <c r="T737" s="229"/>
      <c r="U737" s="229">
        <f t="shared" ca="1" si="22"/>
        <v>0</v>
      </c>
      <c r="V737" s="229"/>
      <c r="W737" s="229"/>
      <c r="Y737" s="223" t="str">
        <f t="shared" si="23"/>
        <v/>
      </c>
    </row>
    <row r="738" spans="1:25" s="223" customFormat="1" ht="20.25">
      <c r="A738" s="293"/>
      <c r="B738" s="294" t="str">
        <f>IF(LEN(A738)=0,"",INDEX('Smelter Reference List'!$A:$A,MATCH($A738,'Smelter Reference List'!$E:$E,0)))</f>
        <v/>
      </c>
      <c r="C738" s="301" t="str">
        <f>IF(LEN(A738)=0,"",INDEX('Smelter Reference List'!$C:$C,MATCH($A738,'Smelter Reference List'!$E:$E,0)))</f>
        <v/>
      </c>
      <c r="D738" s="294" t="str">
        <f ca="1">IF(ISERROR($S738),"",OFFSET('Smelter Reference List'!$C$4,$S738-4,0)&amp;"")</f>
        <v/>
      </c>
      <c r="E738" s="294" t="str">
        <f ca="1">IF(ISERROR($S738),"",OFFSET('Smelter Reference List'!$D$4,$S738-4,0)&amp;"")</f>
        <v/>
      </c>
      <c r="F738" s="294" t="str">
        <f ca="1">IF(ISERROR($S738),"",OFFSET('Smelter Reference List'!$E$4,$S738-4,0))</f>
        <v/>
      </c>
      <c r="G738" s="294" t="str">
        <f ca="1">IF(C738=$U$4,"Enter smelter details", IF(ISERROR($S738),"",OFFSET('Smelter Reference List'!$F$4,$S738-4,0)))</f>
        <v/>
      </c>
      <c r="H738" s="295" t="str">
        <f ca="1">IF(ISERROR($S738),"",OFFSET('Smelter Reference List'!$G$4,$S738-4,0))</f>
        <v/>
      </c>
      <c r="I738" s="296" t="str">
        <f ca="1">IF(ISERROR($S738),"",OFFSET('Smelter Reference List'!$H$4,$S738-4,0))</f>
        <v/>
      </c>
      <c r="J738" s="296" t="str">
        <f ca="1">IF(ISERROR($S738),"",OFFSET('Smelter Reference List'!$I$4,$S738-4,0))</f>
        <v/>
      </c>
      <c r="K738" s="298"/>
      <c r="L738" s="298"/>
      <c r="M738" s="298"/>
      <c r="N738" s="298"/>
      <c r="O738" s="298"/>
      <c r="P738" s="298"/>
      <c r="Q738" s="299"/>
      <c r="R738" s="227"/>
      <c r="S738" s="228" t="e">
        <f>IF(C738="",NA(),MATCH($B738&amp;$C738,'Smelter Reference List'!$J:$J,0))</f>
        <v>#N/A</v>
      </c>
      <c r="T738" s="229"/>
      <c r="U738" s="229">
        <f t="shared" ca="1" si="22"/>
        <v>0</v>
      </c>
      <c r="V738" s="229"/>
      <c r="W738" s="229"/>
      <c r="Y738" s="223" t="str">
        <f t="shared" si="23"/>
        <v/>
      </c>
    </row>
    <row r="739" spans="1:25" s="223" customFormat="1" ht="20.25">
      <c r="A739" s="293"/>
      <c r="B739" s="294" t="str">
        <f>IF(LEN(A739)=0,"",INDEX('Smelter Reference List'!$A:$A,MATCH($A739,'Smelter Reference List'!$E:$E,0)))</f>
        <v/>
      </c>
      <c r="C739" s="301" t="str">
        <f>IF(LEN(A739)=0,"",INDEX('Smelter Reference List'!$C:$C,MATCH($A739,'Smelter Reference List'!$E:$E,0)))</f>
        <v/>
      </c>
      <c r="D739" s="294" t="str">
        <f ca="1">IF(ISERROR($S739),"",OFFSET('Smelter Reference List'!$C$4,$S739-4,0)&amp;"")</f>
        <v/>
      </c>
      <c r="E739" s="294" t="str">
        <f ca="1">IF(ISERROR($S739),"",OFFSET('Smelter Reference List'!$D$4,$S739-4,0)&amp;"")</f>
        <v/>
      </c>
      <c r="F739" s="294" t="str">
        <f ca="1">IF(ISERROR($S739),"",OFFSET('Smelter Reference List'!$E$4,$S739-4,0))</f>
        <v/>
      </c>
      <c r="G739" s="294" t="str">
        <f ca="1">IF(C739=$U$4,"Enter smelter details", IF(ISERROR($S739),"",OFFSET('Smelter Reference List'!$F$4,$S739-4,0)))</f>
        <v/>
      </c>
      <c r="H739" s="295" t="str">
        <f ca="1">IF(ISERROR($S739),"",OFFSET('Smelter Reference List'!$G$4,$S739-4,0))</f>
        <v/>
      </c>
      <c r="I739" s="296" t="str">
        <f ca="1">IF(ISERROR($S739),"",OFFSET('Smelter Reference List'!$H$4,$S739-4,0))</f>
        <v/>
      </c>
      <c r="J739" s="296" t="str">
        <f ca="1">IF(ISERROR($S739),"",OFFSET('Smelter Reference List'!$I$4,$S739-4,0))</f>
        <v/>
      </c>
      <c r="K739" s="298"/>
      <c r="L739" s="298"/>
      <c r="M739" s="298"/>
      <c r="N739" s="298"/>
      <c r="O739" s="298"/>
      <c r="P739" s="298"/>
      <c r="Q739" s="299"/>
      <c r="R739" s="227"/>
      <c r="S739" s="228" t="e">
        <f>IF(C739="",NA(),MATCH($B739&amp;$C739,'Smelter Reference List'!$J:$J,0))</f>
        <v>#N/A</v>
      </c>
      <c r="T739" s="229"/>
      <c r="U739" s="229">
        <f t="shared" ca="1" si="22"/>
        <v>0</v>
      </c>
      <c r="V739" s="229"/>
      <c r="W739" s="229"/>
      <c r="Y739" s="223" t="str">
        <f t="shared" si="23"/>
        <v/>
      </c>
    </row>
    <row r="740" spans="1:25" s="223" customFormat="1" ht="20.25">
      <c r="A740" s="293"/>
      <c r="B740" s="294" t="str">
        <f>IF(LEN(A740)=0,"",INDEX('Smelter Reference List'!$A:$A,MATCH($A740,'Smelter Reference List'!$E:$E,0)))</f>
        <v/>
      </c>
      <c r="C740" s="301" t="str">
        <f>IF(LEN(A740)=0,"",INDEX('Smelter Reference List'!$C:$C,MATCH($A740,'Smelter Reference List'!$E:$E,0)))</f>
        <v/>
      </c>
      <c r="D740" s="294" t="str">
        <f ca="1">IF(ISERROR($S740),"",OFFSET('Smelter Reference List'!$C$4,$S740-4,0)&amp;"")</f>
        <v/>
      </c>
      <c r="E740" s="294" t="str">
        <f ca="1">IF(ISERROR($S740),"",OFFSET('Smelter Reference List'!$D$4,$S740-4,0)&amp;"")</f>
        <v/>
      </c>
      <c r="F740" s="294" t="str">
        <f ca="1">IF(ISERROR($S740),"",OFFSET('Smelter Reference List'!$E$4,$S740-4,0))</f>
        <v/>
      </c>
      <c r="G740" s="294" t="str">
        <f ca="1">IF(C740=$U$4,"Enter smelter details", IF(ISERROR($S740),"",OFFSET('Smelter Reference List'!$F$4,$S740-4,0)))</f>
        <v/>
      </c>
      <c r="H740" s="295" t="str">
        <f ca="1">IF(ISERROR($S740),"",OFFSET('Smelter Reference List'!$G$4,$S740-4,0))</f>
        <v/>
      </c>
      <c r="I740" s="296" t="str">
        <f ca="1">IF(ISERROR($S740),"",OFFSET('Smelter Reference List'!$H$4,$S740-4,0))</f>
        <v/>
      </c>
      <c r="J740" s="296" t="str">
        <f ca="1">IF(ISERROR($S740),"",OFFSET('Smelter Reference List'!$I$4,$S740-4,0))</f>
        <v/>
      </c>
      <c r="K740" s="298"/>
      <c r="L740" s="298"/>
      <c r="M740" s="298"/>
      <c r="N740" s="298"/>
      <c r="O740" s="298"/>
      <c r="P740" s="298"/>
      <c r="Q740" s="299"/>
      <c r="R740" s="227"/>
      <c r="S740" s="228" t="e">
        <f>IF(C740="",NA(),MATCH($B740&amp;$C740,'Smelter Reference List'!$J:$J,0))</f>
        <v>#N/A</v>
      </c>
      <c r="T740" s="229"/>
      <c r="U740" s="229">
        <f t="shared" ca="1" si="22"/>
        <v>0</v>
      </c>
      <c r="V740" s="229"/>
      <c r="W740" s="229"/>
      <c r="Y740" s="223" t="str">
        <f t="shared" si="23"/>
        <v/>
      </c>
    </row>
    <row r="741" spans="1:25" s="223" customFormat="1" ht="20.25">
      <c r="A741" s="293"/>
      <c r="B741" s="294" t="str">
        <f>IF(LEN(A741)=0,"",INDEX('Smelter Reference List'!$A:$A,MATCH($A741,'Smelter Reference List'!$E:$E,0)))</f>
        <v/>
      </c>
      <c r="C741" s="301" t="str">
        <f>IF(LEN(A741)=0,"",INDEX('Smelter Reference List'!$C:$C,MATCH($A741,'Smelter Reference List'!$E:$E,0)))</f>
        <v/>
      </c>
      <c r="D741" s="294" t="str">
        <f ca="1">IF(ISERROR($S741),"",OFFSET('Smelter Reference List'!$C$4,$S741-4,0)&amp;"")</f>
        <v/>
      </c>
      <c r="E741" s="294" t="str">
        <f ca="1">IF(ISERROR($S741),"",OFFSET('Smelter Reference List'!$D$4,$S741-4,0)&amp;"")</f>
        <v/>
      </c>
      <c r="F741" s="294" t="str">
        <f ca="1">IF(ISERROR($S741),"",OFFSET('Smelter Reference List'!$E$4,$S741-4,0))</f>
        <v/>
      </c>
      <c r="G741" s="294" t="str">
        <f ca="1">IF(C741=$U$4,"Enter smelter details", IF(ISERROR($S741),"",OFFSET('Smelter Reference List'!$F$4,$S741-4,0)))</f>
        <v/>
      </c>
      <c r="H741" s="295" t="str">
        <f ca="1">IF(ISERROR($S741),"",OFFSET('Smelter Reference List'!$G$4,$S741-4,0))</f>
        <v/>
      </c>
      <c r="I741" s="296" t="str">
        <f ca="1">IF(ISERROR($S741),"",OFFSET('Smelter Reference List'!$H$4,$S741-4,0))</f>
        <v/>
      </c>
      <c r="J741" s="296" t="str">
        <f ca="1">IF(ISERROR($S741),"",OFFSET('Smelter Reference List'!$I$4,$S741-4,0))</f>
        <v/>
      </c>
      <c r="K741" s="298"/>
      <c r="L741" s="298"/>
      <c r="M741" s="298"/>
      <c r="N741" s="298"/>
      <c r="O741" s="298"/>
      <c r="P741" s="298"/>
      <c r="Q741" s="299"/>
      <c r="R741" s="227"/>
      <c r="S741" s="228" t="e">
        <f>IF(C741="",NA(),MATCH($B741&amp;$C741,'Smelter Reference List'!$J:$J,0))</f>
        <v>#N/A</v>
      </c>
      <c r="T741" s="229"/>
      <c r="U741" s="229">
        <f t="shared" ca="1" si="22"/>
        <v>0</v>
      </c>
      <c r="V741" s="229"/>
      <c r="W741" s="229"/>
      <c r="Y741" s="223" t="str">
        <f t="shared" si="23"/>
        <v/>
      </c>
    </row>
    <row r="742" spans="1:25" s="223" customFormat="1" ht="20.25">
      <c r="A742" s="293"/>
      <c r="B742" s="294" t="str">
        <f>IF(LEN(A742)=0,"",INDEX('Smelter Reference List'!$A:$A,MATCH($A742,'Smelter Reference List'!$E:$E,0)))</f>
        <v/>
      </c>
      <c r="C742" s="301" t="str">
        <f>IF(LEN(A742)=0,"",INDEX('Smelter Reference List'!$C:$C,MATCH($A742,'Smelter Reference List'!$E:$E,0)))</f>
        <v/>
      </c>
      <c r="D742" s="294" t="str">
        <f ca="1">IF(ISERROR($S742),"",OFFSET('Smelter Reference List'!$C$4,$S742-4,0)&amp;"")</f>
        <v/>
      </c>
      <c r="E742" s="294" t="str">
        <f ca="1">IF(ISERROR($S742),"",OFFSET('Smelter Reference List'!$D$4,$S742-4,0)&amp;"")</f>
        <v/>
      </c>
      <c r="F742" s="294" t="str">
        <f ca="1">IF(ISERROR($S742),"",OFFSET('Smelter Reference List'!$E$4,$S742-4,0))</f>
        <v/>
      </c>
      <c r="G742" s="294" t="str">
        <f ca="1">IF(C742=$U$4,"Enter smelter details", IF(ISERROR($S742),"",OFFSET('Smelter Reference List'!$F$4,$S742-4,0)))</f>
        <v/>
      </c>
      <c r="H742" s="295" t="str">
        <f ca="1">IF(ISERROR($S742),"",OFFSET('Smelter Reference List'!$G$4,$S742-4,0))</f>
        <v/>
      </c>
      <c r="I742" s="296" t="str">
        <f ca="1">IF(ISERROR($S742),"",OFFSET('Smelter Reference List'!$H$4,$S742-4,0))</f>
        <v/>
      </c>
      <c r="J742" s="296" t="str">
        <f ca="1">IF(ISERROR($S742),"",OFFSET('Smelter Reference List'!$I$4,$S742-4,0))</f>
        <v/>
      </c>
      <c r="K742" s="298"/>
      <c r="L742" s="298"/>
      <c r="M742" s="298"/>
      <c r="N742" s="298"/>
      <c r="O742" s="298"/>
      <c r="P742" s="298"/>
      <c r="Q742" s="299"/>
      <c r="R742" s="227"/>
      <c r="S742" s="228" t="e">
        <f>IF(C742="",NA(),MATCH($B742&amp;$C742,'Smelter Reference List'!$J:$J,0))</f>
        <v>#N/A</v>
      </c>
      <c r="T742" s="229"/>
      <c r="U742" s="229">
        <f t="shared" ca="1" si="22"/>
        <v>0</v>
      </c>
      <c r="V742" s="229"/>
      <c r="W742" s="229"/>
      <c r="Y742" s="223" t="str">
        <f t="shared" si="23"/>
        <v/>
      </c>
    </row>
    <row r="743" spans="1:25" s="223" customFormat="1" ht="20.25">
      <c r="A743" s="293"/>
      <c r="B743" s="294" t="str">
        <f>IF(LEN(A743)=0,"",INDEX('Smelter Reference List'!$A:$A,MATCH($A743,'Smelter Reference List'!$E:$E,0)))</f>
        <v/>
      </c>
      <c r="C743" s="301" t="str">
        <f>IF(LEN(A743)=0,"",INDEX('Smelter Reference List'!$C:$C,MATCH($A743,'Smelter Reference List'!$E:$E,0)))</f>
        <v/>
      </c>
      <c r="D743" s="294" t="str">
        <f ca="1">IF(ISERROR($S743),"",OFFSET('Smelter Reference List'!$C$4,$S743-4,0)&amp;"")</f>
        <v/>
      </c>
      <c r="E743" s="294" t="str">
        <f ca="1">IF(ISERROR($S743),"",OFFSET('Smelter Reference List'!$D$4,$S743-4,0)&amp;"")</f>
        <v/>
      </c>
      <c r="F743" s="294" t="str">
        <f ca="1">IF(ISERROR($S743),"",OFFSET('Smelter Reference List'!$E$4,$S743-4,0))</f>
        <v/>
      </c>
      <c r="G743" s="294" t="str">
        <f ca="1">IF(C743=$U$4,"Enter smelter details", IF(ISERROR($S743),"",OFFSET('Smelter Reference List'!$F$4,$S743-4,0)))</f>
        <v/>
      </c>
      <c r="H743" s="295" t="str">
        <f ca="1">IF(ISERROR($S743),"",OFFSET('Smelter Reference List'!$G$4,$S743-4,0))</f>
        <v/>
      </c>
      <c r="I743" s="296" t="str">
        <f ca="1">IF(ISERROR($S743),"",OFFSET('Smelter Reference List'!$H$4,$S743-4,0))</f>
        <v/>
      </c>
      <c r="J743" s="296" t="str">
        <f ca="1">IF(ISERROR($S743),"",OFFSET('Smelter Reference List'!$I$4,$S743-4,0))</f>
        <v/>
      </c>
      <c r="K743" s="298"/>
      <c r="L743" s="298"/>
      <c r="M743" s="298"/>
      <c r="N743" s="298"/>
      <c r="O743" s="298"/>
      <c r="P743" s="298"/>
      <c r="Q743" s="299"/>
      <c r="R743" s="227"/>
      <c r="S743" s="228" t="e">
        <f>IF(C743="",NA(),MATCH($B743&amp;$C743,'Smelter Reference List'!$J:$J,0))</f>
        <v>#N/A</v>
      </c>
      <c r="T743" s="229"/>
      <c r="U743" s="229">
        <f t="shared" ca="1" si="22"/>
        <v>0</v>
      </c>
      <c r="V743" s="229"/>
      <c r="W743" s="229"/>
      <c r="Y743" s="223" t="str">
        <f t="shared" si="23"/>
        <v/>
      </c>
    </row>
    <row r="744" spans="1:25" s="223" customFormat="1" ht="20.25">
      <c r="A744" s="293"/>
      <c r="B744" s="294" t="str">
        <f>IF(LEN(A744)=0,"",INDEX('Smelter Reference List'!$A:$A,MATCH($A744,'Smelter Reference List'!$E:$E,0)))</f>
        <v/>
      </c>
      <c r="C744" s="301" t="str">
        <f>IF(LEN(A744)=0,"",INDEX('Smelter Reference List'!$C:$C,MATCH($A744,'Smelter Reference List'!$E:$E,0)))</f>
        <v/>
      </c>
      <c r="D744" s="294" t="str">
        <f ca="1">IF(ISERROR($S744),"",OFFSET('Smelter Reference List'!$C$4,$S744-4,0)&amp;"")</f>
        <v/>
      </c>
      <c r="E744" s="294" t="str">
        <f ca="1">IF(ISERROR($S744),"",OFFSET('Smelter Reference List'!$D$4,$S744-4,0)&amp;"")</f>
        <v/>
      </c>
      <c r="F744" s="294" t="str">
        <f ca="1">IF(ISERROR($S744),"",OFFSET('Smelter Reference List'!$E$4,$S744-4,0))</f>
        <v/>
      </c>
      <c r="G744" s="294" t="str">
        <f ca="1">IF(C744=$U$4,"Enter smelter details", IF(ISERROR($S744),"",OFFSET('Smelter Reference List'!$F$4,$S744-4,0)))</f>
        <v/>
      </c>
      <c r="H744" s="295" t="str">
        <f ca="1">IF(ISERROR($S744),"",OFFSET('Smelter Reference List'!$G$4,$S744-4,0))</f>
        <v/>
      </c>
      <c r="I744" s="296" t="str">
        <f ca="1">IF(ISERROR($S744),"",OFFSET('Smelter Reference List'!$H$4,$S744-4,0))</f>
        <v/>
      </c>
      <c r="J744" s="296" t="str">
        <f ca="1">IF(ISERROR($S744),"",OFFSET('Smelter Reference List'!$I$4,$S744-4,0))</f>
        <v/>
      </c>
      <c r="K744" s="298"/>
      <c r="L744" s="298"/>
      <c r="M744" s="298"/>
      <c r="N744" s="298"/>
      <c r="O744" s="298"/>
      <c r="P744" s="298"/>
      <c r="Q744" s="299"/>
      <c r="R744" s="227"/>
      <c r="S744" s="228" t="e">
        <f>IF(C744="",NA(),MATCH($B744&amp;$C744,'Smelter Reference List'!$J:$J,0))</f>
        <v>#N/A</v>
      </c>
      <c r="T744" s="229"/>
      <c r="U744" s="229">
        <f t="shared" ca="1" si="22"/>
        <v>0</v>
      </c>
      <c r="V744" s="229"/>
      <c r="W744" s="229"/>
      <c r="Y744" s="223" t="str">
        <f t="shared" si="23"/>
        <v/>
      </c>
    </row>
    <row r="745" spans="1:25" s="223" customFormat="1" ht="20.25">
      <c r="A745" s="293"/>
      <c r="B745" s="294" t="str">
        <f>IF(LEN(A745)=0,"",INDEX('Smelter Reference List'!$A:$A,MATCH($A745,'Smelter Reference List'!$E:$E,0)))</f>
        <v/>
      </c>
      <c r="C745" s="301" t="str">
        <f>IF(LEN(A745)=0,"",INDEX('Smelter Reference List'!$C:$C,MATCH($A745,'Smelter Reference List'!$E:$E,0)))</f>
        <v/>
      </c>
      <c r="D745" s="294" t="str">
        <f ca="1">IF(ISERROR($S745),"",OFFSET('Smelter Reference List'!$C$4,$S745-4,0)&amp;"")</f>
        <v/>
      </c>
      <c r="E745" s="294" t="str">
        <f ca="1">IF(ISERROR($S745),"",OFFSET('Smelter Reference List'!$D$4,$S745-4,0)&amp;"")</f>
        <v/>
      </c>
      <c r="F745" s="294" t="str">
        <f ca="1">IF(ISERROR($S745),"",OFFSET('Smelter Reference List'!$E$4,$S745-4,0))</f>
        <v/>
      </c>
      <c r="G745" s="294" t="str">
        <f ca="1">IF(C745=$U$4,"Enter smelter details", IF(ISERROR($S745),"",OFFSET('Smelter Reference List'!$F$4,$S745-4,0)))</f>
        <v/>
      </c>
      <c r="H745" s="295" t="str">
        <f ca="1">IF(ISERROR($S745),"",OFFSET('Smelter Reference List'!$G$4,$S745-4,0))</f>
        <v/>
      </c>
      <c r="I745" s="296" t="str">
        <f ca="1">IF(ISERROR($S745),"",OFFSET('Smelter Reference List'!$H$4,$S745-4,0))</f>
        <v/>
      </c>
      <c r="J745" s="296" t="str">
        <f ca="1">IF(ISERROR($S745),"",OFFSET('Smelter Reference List'!$I$4,$S745-4,0))</f>
        <v/>
      </c>
      <c r="K745" s="298"/>
      <c r="L745" s="298"/>
      <c r="M745" s="298"/>
      <c r="N745" s="298"/>
      <c r="O745" s="298"/>
      <c r="P745" s="298"/>
      <c r="Q745" s="299"/>
      <c r="R745" s="227"/>
      <c r="S745" s="228" t="e">
        <f>IF(C745="",NA(),MATCH($B745&amp;$C745,'Smelter Reference List'!$J:$J,0))</f>
        <v>#N/A</v>
      </c>
      <c r="T745" s="229"/>
      <c r="U745" s="229">
        <f t="shared" ca="1" si="22"/>
        <v>0</v>
      </c>
      <c r="V745" s="229"/>
      <c r="W745" s="229"/>
      <c r="Y745" s="223" t="str">
        <f t="shared" si="23"/>
        <v/>
      </c>
    </row>
    <row r="746" spans="1:25" s="223" customFormat="1" ht="20.25">
      <c r="A746" s="293"/>
      <c r="B746" s="294" t="str">
        <f>IF(LEN(A746)=0,"",INDEX('Smelter Reference List'!$A:$A,MATCH($A746,'Smelter Reference List'!$E:$E,0)))</f>
        <v/>
      </c>
      <c r="C746" s="301" t="str">
        <f>IF(LEN(A746)=0,"",INDEX('Smelter Reference List'!$C:$C,MATCH($A746,'Smelter Reference List'!$E:$E,0)))</f>
        <v/>
      </c>
      <c r="D746" s="294" t="str">
        <f ca="1">IF(ISERROR($S746),"",OFFSET('Smelter Reference List'!$C$4,$S746-4,0)&amp;"")</f>
        <v/>
      </c>
      <c r="E746" s="294" t="str">
        <f ca="1">IF(ISERROR($S746),"",OFFSET('Smelter Reference List'!$D$4,$S746-4,0)&amp;"")</f>
        <v/>
      </c>
      <c r="F746" s="294" t="str">
        <f ca="1">IF(ISERROR($S746),"",OFFSET('Smelter Reference List'!$E$4,$S746-4,0))</f>
        <v/>
      </c>
      <c r="G746" s="294" t="str">
        <f ca="1">IF(C746=$U$4,"Enter smelter details", IF(ISERROR($S746),"",OFFSET('Smelter Reference List'!$F$4,$S746-4,0)))</f>
        <v/>
      </c>
      <c r="H746" s="295" t="str">
        <f ca="1">IF(ISERROR($S746),"",OFFSET('Smelter Reference List'!$G$4,$S746-4,0))</f>
        <v/>
      </c>
      <c r="I746" s="296" t="str">
        <f ca="1">IF(ISERROR($S746),"",OFFSET('Smelter Reference List'!$H$4,$S746-4,0))</f>
        <v/>
      </c>
      <c r="J746" s="296" t="str">
        <f ca="1">IF(ISERROR($S746),"",OFFSET('Smelter Reference List'!$I$4,$S746-4,0))</f>
        <v/>
      </c>
      <c r="K746" s="298"/>
      <c r="L746" s="298"/>
      <c r="M746" s="298"/>
      <c r="N746" s="298"/>
      <c r="O746" s="298"/>
      <c r="P746" s="298"/>
      <c r="Q746" s="299"/>
      <c r="R746" s="227"/>
      <c r="S746" s="228" t="e">
        <f>IF(C746="",NA(),MATCH($B746&amp;$C746,'Smelter Reference List'!$J:$J,0))</f>
        <v>#N/A</v>
      </c>
      <c r="T746" s="229"/>
      <c r="U746" s="229">
        <f t="shared" ca="1" si="22"/>
        <v>0</v>
      </c>
      <c r="V746" s="229"/>
      <c r="W746" s="229"/>
      <c r="Y746" s="223" t="str">
        <f t="shared" si="23"/>
        <v/>
      </c>
    </row>
    <row r="747" spans="1:25" s="223" customFormat="1" ht="20.25">
      <c r="A747" s="293"/>
      <c r="B747" s="294" t="str">
        <f>IF(LEN(A747)=0,"",INDEX('Smelter Reference List'!$A:$A,MATCH($A747,'Smelter Reference List'!$E:$E,0)))</f>
        <v/>
      </c>
      <c r="C747" s="301" t="str">
        <f>IF(LEN(A747)=0,"",INDEX('Smelter Reference List'!$C:$C,MATCH($A747,'Smelter Reference List'!$E:$E,0)))</f>
        <v/>
      </c>
      <c r="D747" s="294" t="str">
        <f ca="1">IF(ISERROR($S747),"",OFFSET('Smelter Reference List'!$C$4,$S747-4,0)&amp;"")</f>
        <v/>
      </c>
      <c r="E747" s="294" t="str">
        <f ca="1">IF(ISERROR($S747),"",OFFSET('Smelter Reference List'!$D$4,$S747-4,0)&amp;"")</f>
        <v/>
      </c>
      <c r="F747" s="294" t="str">
        <f ca="1">IF(ISERROR($S747),"",OFFSET('Smelter Reference List'!$E$4,$S747-4,0))</f>
        <v/>
      </c>
      <c r="G747" s="294" t="str">
        <f ca="1">IF(C747=$U$4,"Enter smelter details", IF(ISERROR($S747),"",OFFSET('Smelter Reference List'!$F$4,$S747-4,0)))</f>
        <v/>
      </c>
      <c r="H747" s="295" t="str">
        <f ca="1">IF(ISERROR($S747),"",OFFSET('Smelter Reference List'!$G$4,$S747-4,0))</f>
        <v/>
      </c>
      <c r="I747" s="296" t="str">
        <f ca="1">IF(ISERROR($S747),"",OFFSET('Smelter Reference List'!$H$4,$S747-4,0))</f>
        <v/>
      </c>
      <c r="J747" s="296" t="str">
        <f ca="1">IF(ISERROR($S747),"",OFFSET('Smelter Reference List'!$I$4,$S747-4,0))</f>
        <v/>
      </c>
      <c r="K747" s="298"/>
      <c r="L747" s="298"/>
      <c r="M747" s="298"/>
      <c r="N747" s="298"/>
      <c r="O747" s="298"/>
      <c r="P747" s="298"/>
      <c r="Q747" s="299"/>
      <c r="R747" s="227"/>
      <c r="S747" s="228" t="e">
        <f>IF(C747="",NA(),MATCH($B747&amp;$C747,'Smelter Reference List'!$J:$J,0))</f>
        <v>#N/A</v>
      </c>
      <c r="T747" s="229"/>
      <c r="U747" s="229">
        <f t="shared" ca="1" si="22"/>
        <v>0</v>
      </c>
      <c r="V747" s="229"/>
      <c r="W747" s="229"/>
      <c r="Y747" s="223" t="str">
        <f t="shared" si="23"/>
        <v/>
      </c>
    </row>
    <row r="748" spans="1:25" s="223" customFormat="1" ht="20.25">
      <c r="A748" s="293"/>
      <c r="B748" s="294" t="str">
        <f>IF(LEN(A748)=0,"",INDEX('Smelter Reference List'!$A:$A,MATCH($A748,'Smelter Reference List'!$E:$E,0)))</f>
        <v/>
      </c>
      <c r="C748" s="301" t="str">
        <f>IF(LEN(A748)=0,"",INDEX('Smelter Reference List'!$C:$C,MATCH($A748,'Smelter Reference List'!$E:$E,0)))</f>
        <v/>
      </c>
      <c r="D748" s="294" t="str">
        <f ca="1">IF(ISERROR($S748),"",OFFSET('Smelter Reference List'!$C$4,$S748-4,0)&amp;"")</f>
        <v/>
      </c>
      <c r="E748" s="294" t="str">
        <f ca="1">IF(ISERROR($S748),"",OFFSET('Smelter Reference List'!$D$4,$S748-4,0)&amp;"")</f>
        <v/>
      </c>
      <c r="F748" s="294" t="str">
        <f ca="1">IF(ISERROR($S748),"",OFFSET('Smelter Reference List'!$E$4,$S748-4,0))</f>
        <v/>
      </c>
      <c r="G748" s="294" t="str">
        <f ca="1">IF(C748=$U$4,"Enter smelter details", IF(ISERROR($S748),"",OFFSET('Smelter Reference List'!$F$4,$S748-4,0)))</f>
        <v/>
      </c>
      <c r="H748" s="295" t="str">
        <f ca="1">IF(ISERROR($S748),"",OFFSET('Smelter Reference List'!$G$4,$S748-4,0))</f>
        <v/>
      </c>
      <c r="I748" s="296" t="str">
        <f ca="1">IF(ISERROR($S748),"",OFFSET('Smelter Reference List'!$H$4,$S748-4,0))</f>
        <v/>
      </c>
      <c r="J748" s="296" t="str">
        <f ca="1">IF(ISERROR($S748),"",OFFSET('Smelter Reference List'!$I$4,$S748-4,0))</f>
        <v/>
      </c>
      <c r="K748" s="298"/>
      <c r="L748" s="298"/>
      <c r="M748" s="298"/>
      <c r="N748" s="298"/>
      <c r="O748" s="298"/>
      <c r="P748" s="298"/>
      <c r="Q748" s="299"/>
      <c r="R748" s="227"/>
      <c r="S748" s="228" t="e">
        <f>IF(C748="",NA(),MATCH($B748&amp;$C748,'Smelter Reference List'!$J:$J,0))</f>
        <v>#N/A</v>
      </c>
      <c r="T748" s="229"/>
      <c r="U748" s="229">
        <f t="shared" ca="1" si="22"/>
        <v>0</v>
      </c>
      <c r="V748" s="229"/>
      <c r="W748" s="229"/>
      <c r="Y748" s="223" t="str">
        <f t="shared" si="23"/>
        <v/>
      </c>
    </row>
    <row r="749" spans="1:25" s="223" customFormat="1" ht="20.25">
      <c r="A749" s="293"/>
      <c r="B749" s="294" t="str">
        <f>IF(LEN(A749)=0,"",INDEX('Smelter Reference List'!$A:$A,MATCH($A749,'Smelter Reference List'!$E:$E,0)))</f>
        <v/>
      </c>
      <c r="C749" s="301" t="str">
        <f>IF(LEN(A749)=0,"",INDEX('Smelter Reference List'!$C:$C,MATCH($A749,'Smelter Reference List'!$E:$E,0)))</f>
        <v/>
      </c>
      <c r="D749" s="294" t="str">
        <f ca="1">IF(ISERROR($S749),"",OFFSET('Smelter Reference List'!$C$4,$S749-4,0)&amp;"")</f>
        <v/>
      </c>
      <c r="E749" s="294" t="str">
        <f ca="1">IF(ISERROR($S749),"",OFFSET('Smelter Reference List'!$D$4,$S749-4,0)&amp;"")</f>
        <v/>
      </c>
      <c r="F749" s="294" t="str">
        <f ca="1">IF(ISERROR($S749),"",OFFSET('Smelter Reference List'!$E$4,$S749-4,0))</f>
        <v/>
      </c>
      <c r="G749" s="294" t="str">
        <f ca="1">IF(C749=$U$4,"Enter smelter details", IF(ISERROR($S749),"",OFFSET('Smelter Reference List'!$F$4,$S749-4,0)))</f>
        <v/>
      </c>
      <c r="H749" s="295" t="str">
        <f ca="1">IF(ISERROR($S749),"",OFFSET('Smelter Reference List'!$G$4,$S749-4,0))</f>
        <v/>
      </c>
      <c r="I749" s="296" t="str">
        <f ca="1">IF(ISERROR($S749),"",OFFSET('Smelter Reference List'!$H$4,$S749-4,0))</f>
        <v/>
      </c>
      <c r="J749" s="296" t="str">
        <f ca="1">IF(ISERROR($S749),"",OFFSET('Smelter Reference List'!$I$4,$S749-4,0))</f>
        <v/>
      </c>
      <c r="K749" s="298"/>
      <c r="L749" s="298"/>
      <c r="M749" s="298"/>
      <c r="N749" s="298"/>
      <c r="O749" s="298"/>
      <c r="P749" s="298"/>
      <c r="Q749" s="299"/>
      <c r="R749" s="227"/>
      <c r="S749" s="228" t="e">
        <f>IF(C749="",NA(),MATCH($B749&amp;$C749,'Smelter Reference List'!$J:$J,0))</f>
        <v>#N/A</v>
      </c>
      <c r="T749" s="229"/>
      <c r="U749" s="229">
        <f t="shared" ca="1" si="22"/>
        <v>0</v>
      </c>
      <c r="V749" s="229"/>
      <c r="W749" s="229"/>
      <c r="Y749" s="223" t="str">
        <f t="shared" si="23"/>
        <v/>
      </c>
    </row>
    <row r="750" spans="1:25" s="223" customFormat="1" ht="20.25">
      <c r="A750" s="293"/>
      <c r="B750" s="294" t="str">
        <f>IF(LEN(A750)=0,"",INDEX('Smelter Reference List'!$A:$A,MATCH($A750,'Smelter Reference List'!$E:$E,0)))</f>
        <v/>
      </c>
      <c r="C750" s="301" t="str">
        <f>IF(LEN(A750)=0,"",INDEX('Smelter Reference List'!$C:$C,MATCH($A750,'Smelter Reference List'!$E:$E,0)))</f>
        <v/>
      </c>
      <c r="D750" s="294" t="str">
        <f ca="1">IF(ISERROR($S750),"",OFFSET('Smelter Reference List'!$C$4,$S750-4,0)&amp;"")</f>
        <v/>
      </c>
      <c r="E750" s="294" t="str">
        <f ca="1">IF(ISERROR($S750),"",OFFSET('Smelter Reference List'!$D$4,$S750-4,0)&amp;"")</f>
        <v/>
      </c>
      <c r="F750" s="294" t="str">
        <f ca="1">IF(ISERROR($S750),"",OFFSET('Smelter Reference List'!$E$4,$S750-4,0))</f>
        <v/>
      </c>
      <c r="G750" s="294" t="str">
        <f ca="1">IF(C750=$U$4,"Enter smelter details", IF(ISERROR($S750),"",OFFSET('Smelter Reference List'!$F$4,$S750-4,0)))</f>
        <v/>
      </c>
      <c r="H750" s="295" t="str">
        <f ca="1">IF(ISERROR($S750),"",OFFSET('Smelter Reference List'!$G$4,$S750-4,0))</f>
        <v/>
      </c>
      <c r="I750" s="296" t="str">
        <f ca="1">IF(ISERROR($S750),"",OFFSET('Smelter Reference List'!$H$4,$S750-4,0))</f>
        <v/>
      </c>
      <c r="J750" s="296" t="str">
        <f ca="1">IF(ISERROR($S750),"",OFFSET('Smelter Reference List'!$I$4,$S750-4,0))</f>
        <v/>
      </c>
      <c r="K750" s="298"/>
      <c r="L750" s="298"/>
      <c r="M750" s="298"/>
      <c r="N750" s="298"/>
      <c r="O750" s="298"/>
      <c r="P750" s="298"/>
      <c r="Q750" s="299"/>
      <c r="R750" s="227"/>
      <c r="S750" s="228" t="e">
        <f>IF(C750="",NA(),MATCH($B750&amp;$C750,'Smelter Reference List'!$J:$J,0))</f>
        <v>#N/A</v>
      </c>
      <c r="T750" s="229"/>
      <c r="U750" s="229">
        <f t="shared" ca="1" si="22"/>
        <v>0</v>
      </c>
      <c r="V750" s="229"/>
      <c r="W750" s="229"/>
      <c r="Y750" s="223" t="str">
        <f t="shared" si="23"/>
        <v/>
      </c>
    </row>
    <row r="751" spans="1:25" s="223" customFormat="1" ht="20.25">
      <c r="A751" s="293"/>
      <c r="B751" s="294" t="str">
        <f>IF(LEN(A751)=0,"",INDEX('Smelter Reference List'!$A:$A,MATCH($A751,'Smelter Reference List'!$E:$E,0)))</f>
        <v/>
      </c>
      <c r="C751" s="301" t="str">
        <f>IF(LEN(A751)=0,"",INDEX('Smelter Reference List'!$C:$C,MATCH($A751,'Smelter Reference List'!$E:$E,0)))</f>
        <v/>
      </c>
      <c r="D751" s="294" t="str">
        <f ca="1">IF(ISERROR($S751),"",OFFSET('Smelter Reference List'!$C$4,$S751-4,0)&amp;"")</f>
        <v/>
      </c>
      <c r="E751" s="294" t="str">
        <f ca="1">IF(ISERROR($S751),"",OFFSET('Smelter Reference List'!$D$4,$S751-4,0)&amp;"")</f>
        <v/>
      </c>
      <c r="F751" s="294" t="str">
        <f ca="1">IF(ISERROR($S751),"",OFFSET('Smelter Reference List'!$E$4,$S751-4,0))</f>
        <v/>
      </c>
      <c r="G751" s="294" t="str">
        <f ca="1">IF(C751=$U$4,"Enter smelter details", IF(ISERROR($S751),"",OFFSET('Smelter Reference List'!$F$4,$S751-4,0)))</f>
        <v/>
      </c>
      <c r="H751" s="295" t="str">
        <f ca="1">IF(ISERROR($S751),"",OFFSET('Smelter Reference List'!$G$4,$S751-4,0))</f>
        <v/>
      </c>
      <c r="I751" s="296" t="str">
        <f ca="1">IF(ISERROR($S751),"",OFFSET('Smelter Reference List'!$H$4,$S751-4,0))</f>
        <v/>
      </c>
      <c r="J751" s="296" t="str">
        <f ca="1">IF(ISERROR($S751),"",OFFSET('Smelter Reference List'!$I$4,$S751-4,0))</f>
        <v/>
      </c>
      <c r="K751" s="298"/>
      <c r="L751" s="298"/>
      <c r="M751" s="298"/>
      <c r="N751" s="298"/>
      <c r="O751" s="298"/>
      <c r="P751" s="298"/>
      <c r="Q751" s="299"/>
      <c r="R751" s="227"/>
      <c r="S751" s="228" t="e">
        <f>IF(C751="",NA(),MATCH($B751&amp;$C751,'Smelter Reference List'!$J:$J,0))</f>
        <v>#N/A</v>
      </c>
      <c r="T751" s="229"/>
      <c r="U751" s="229">
        <f t="shared" ca="1" si="22"/>
        <v>0</v>
      </c>
      <c r="V751" s="229"/>
      <c r="W751" s="229"/>
      <c r="Y751" s="223" t="str">
        <f t="shared" si="23"/>
        <v/>
      </c>
    </row>
    <row r="752" spans="1:25" s="223" customFormat="1" ht="20.25">
      <c r="A752" s="293"/>
      <c r="B752" s="294" t="str">
        <f>IF(LEN(A752)=0,"",INDEX('Smelter Reference List'!$A:$A,MATCH($A752,'Smelter Reference List'!$E:$E,0)))</f>
        <v/>
      </c>
      <c r="C752" s="301" t="str">
        <f>IF(LEN(A752)=0,"",INDEX('Smelter Reference List'!$C:$C,MATCH($A752,'Smelter Reference List'!$E:$E,0)))</f>
        <v/>
      </c>
      <c r="D752" s="294" t="str">
        <f ca="1">IF(ISERROR($S752),"",OFFSET('Smelter Reference List'!$C$4,$S752-4,0)&amp;"")</f>
        <v/>
      </c>
      <c r="E752" s="294" t="str">
        <f ca="1">IF(ISERROR($S752),"",OFFSET('Smelter Reference List'!$D$4,$S752-4,0)&amp;"")</f>
        <v/>
      </c>
      <c r="F752" s="294" t="str">
        <f ca="1">IF(ISERROR($S752),"",OFFSET('Smelter Reference List'!$E$4,$S752-4,0))</f>
        <v/>
      </c>
      <c r="G752" s="294" t="str">
        <f ca="1">IF(C752=$U$4,"Enter smelter details", IF(ISERROR($S752),"",OFFSET('Smelter Reference List'!$F$4,$S752-4,0)))</f>
        <v/>
      </c>
      <c r="H752" s="295" t="str">
        <f ca="1">IF(ISERROR($S752),"",OFFSET('Smelter Reference List'!$G$4,$S752-4,0))</f>
        <v/>
      </c>
      <c r="I752" s="296" t="str">
        <f ca="1">IF(ISERROR($S752),"",OFFSET('Smelter Reference List'!$H$4,$S752-4,0))</f>
        <v/>
      </c>
      <c r="J752" s="296" t="str">
        <f ca="1">IF(ISERROR($S752),"",OFFSET('Smelter Reference List'!$I$4,$S752-4,0))</f>
        <v/>
      </c>
      <c r="K752" s="298"/>
      <c r="L752" s="298"/>
      <c r="M752" s="298"/>
      <c r="N752" s="298"/>
      <c r="O752" s="298"/>
      <c r="P752" s="298"/>
      <c r="Q752" s="299"/>
      <c r="R752" s="227"/>
      <c r="S752" s="228" t="e">
        <f>IF(C752="",NA(),MATCH($B752&amp;$C752,'Smelter Reference List'!$J:$J,0))</f>
        <v>#N/A</v>
      </c>
      <c r="T752" s="229"/>
      <c r="U752" s="229">
        <f t="shared" ca="1" si="22"/>
        <v>0</v>
      </c>
      <c r="V752" s="229"/>
      <c r="W752" s="229"/>
      <c r="Y752" s="223" t="str">
        <f t="shared" si="23"/>
        <v/>
      </c>
    </row>
    <row r="753" spans="1:25" s="223" customFormat="1" ht="20.25">
      <c r="A753" s="293"/>
      <c r="B753" s="294" t="str">
        <f>IF(LEN(A753)=0,"",INDEX('Smelter Reference List'!$A:$A,MATCH($A753,'Smelter Reference List'!$E:$E,0)))</f>
        <v/>
      </c>
      <c r="C753" s="301" t="str">
        <f>IF(LEN(A753)=0,"",INDEX('Smelter Reference List'!$C:$C,MATCH($A753,'Smelter Reference List'!$E:$E,0)))</f>
        <v/>
      </c>
      <c r="D753" s="294" t="str">
        <f ca="1">IF(ISERROR($S753),"",OFFSET('Smelter Reference List'!$C$4,$S753-4,0)&amp;"")</f>
        <v/>
      </c>
      <c r="E753" s="294" t="str">
        <f ca="1">IF(ISERROR($S753),"",OFFSET('Smelter Reference List'!$D$4,$S753-4,0)&amp;"")</f>
        <v/>
      </c>
      <c r="F753" s="294" t="str">
        <f ca="1">IF(ISERROR($S753),"",OFFSET('Smelter Reference List'!$E$4,$S753-4,0))</f>
        <v/>
      </c>
      <c r="G753" s="294" t="str">
        <f ca="1">IF(C753=$U$4,"Enter smelter details", IF(ISERROR($S753),"",OFFSET('Smelter Reference List'!$F$4,$S753-4,0)))</f>
        <v/>
      </c>
      <c r="H753" s="295" t="str">
        <f ca="1">IF(ISERROR($S753),"",OFFSET('Smelter Reference List'!$G$4,$S753-4,0))</f>
        <v/>
      </c>
      <c r="I753" s="296" t="str">
        <f ca="1">IF(ISERROR($S753),"",OFFSET('Smelter Reference List'!$H$4,$S753-4,0))</f>
        <v/>
      </c>
      <c r="J753" s="296" t="str">
        <f ca="1">IF(ISERROR($S753),"",OFFSET('Smelter Reference List'!$I$4,$S753-4,0))</f>
        <v/>
      </c>
      <c r="K753" s="298"/>
      <c r="L753" s="298"/>
      <c r="M753" s="298"/>
      <c r="N753" s="298"/>
      <c r="O753" s="298"/>
      <c r="P753" s="298"/>
      <c r="Q753" s="299"/>
      <c r="R753" s="227"/>
      <c r="S753" s="228" t="e">
        <f>IF(C753="",NA(),MATCH($B753&amp;$C753,'Smelter Reference List'!$J:$J,0))</f>
        <v>#N/A</v>
      </c>
      <c r="T753" s="229"/>
      <c r="U753" s="229">
        <f t="shared" ca="1" si="22"/>
        <v>0</v>
      </c>
      <c r="V753" s="229"/>
      <c r="W753" s="229"/>
      <c r="Y753" s="223" t="str">
        <f t="shared" si="23"/>
        <v/>
      </c>
    </row>
    <row r="754" spans="1:25" s="223" customFormat="1" ht="20.25">
      <c r="A754" s="293"/>
      <c r="B754" s="294" t="str">
        <f>IF(LEN(A754)=0,"",INDEX('Smelter Reference List'!$A:$A,MATCH($A754,'Smelter Reference List'!$E:$E,0)))</f>
        <v/>
      </c>
      <c r="C754" s="301" t="str">
        <f>IF(LEN(A754)=0,"",INDEX('Smelter Reference List'!$C:$C,MATCH($A754,'Smelter Reference List'!$E:$E,0)))</f>
        <v/>
      </c>
      <c r="D754" s="294" t="str">
        <f ca="1">IF(ISERROR($S754),"",OFFSET('Smelter Reference List'!$C$4,$S754-4,0)&amp;"")</f>
        <v/>
      </c>
      <c r="E754" s="294" t="str">
        <f ca="1">IF(ISERROR($S754),"",OFFSET('Smelter Reference List'!$D$4,$S754-4,0)&amp;"")</f>
        <v/>
      </c>
      <c r="F754" s="294" t="str">
        <f ca="1">IF(ISERROR($S754),"",OFFSET('Smelter Reference List'!$E$4,$S754-4,0))</f>
        <v/>
      </c>
      <c r="G754" s="294" t="str">
        <f ca="1">IF(C754=$U$4,"Enter smelter details", IF(ISERROR($S754),"",OFFSET('Smelter Reference List'!$F$4,$S754-4,0)))</f>
        <v/>
      </c>
      <c r="H754" s="295" t="str">
        <f ca="1">IF(ISERROR($S754),"",OFFSET('Smelter Reference List'!$G$4,$S754-4,0))</f>
        <v/>
      </c>
      <c r="I754" s="296" t="str">
        <f ca="1">IF(ISERROR($S754),"",OFFSET('Smelter Reference List'!$H$4,$S754-4,0))</f>
        <v/>
      </c>
      <c r="J754" s="296" t="str">
        <f ca="1">IF(ISERROR($S754),"",OFFSET('Smelter Reference List'!$I$4,$S754-4,0))</f>
        <v/>
      </c>
      <c r="K754" s="298"/>
      <c r="L754" s="298"/>
      <c r="M754" s="298"/>
      <c r="N754" s="298"/>
      <c r="O754" s="298"/>
      <c r="P754" s="298"/>
      <c r="Q754" s="299"/>
      <c r="R754" s="227"/>
      <c r="S754" s="228" t="e">
        <f>IF(C754="",NA(),MATCH($B754&amp;$C754,'Smelter Reference List'!$J:$J,0))</f>
        <v>#N/A</v>
      </c>
      <c r="T754" s="229"/>
      <c r="U754" s="229">
        <f t="shared" ca="1" si="22"/>
        <v>0</v>
      </c>
      <c r="V754" s="229"/>
      <c r="W754" s="229"/>
      <c r="Y754" s="223" t="str">
        <f t="shared" si="23"/>
        <v/>
      </c>
    </row>
    <row r="755" spans="1:25" s="223" customFormat="1" ht="20.25">
      <c r="A755" s="293"/>
      <c r="B755" s="294" t="str">
        <f>IF(LEN(A755)=0,"",INDEX('Smelter Reference List'!$A:$A,MATCH($A755,'Smelter Reference List'!$E:$E,0)))</f>
        <v/>
      </c>
      <c r="C755" s="301" t="str">
        <f>IF(LEN(A755)=0,"",INDEX('Smelter Reference List'!$C:$C,MATCH($A755,'Smelter Reference List'!$E:$E,0)))</f>
        <v/>
      </c>
      <c r="D755" s="294" t="str">
        <f ca="1">IF(ISERROR($S755),"",OFFSET('Smelter Reference List'!$C$4,$S755-4,0)&amp;"")</f>
        <v/>
      </c>
      <c r="E755" s="294" t="str">
        <f ca="1">IF(ISERROR($S755),"",OFFSET('Smelter Reference List'!$D$4,$S755-4,0)&amp;"")</f>
        <v/>
      </c>
      <c r="F755" s="294" t="str">
        <f ca="1">IF(ISERROR($S755),"",OFFSET('Smelter Reference List'!$E$4,$S755-4,0))</f>
        <v/>
      </c>
      <c r="G755" s="294" t="str">
        <f ca="1">IF(C755=$U$4,"Enter smelter details", IF(ISERROR($S755),"",OFFSET('Smelter Reference List'!$F$4,$S755-4,0)))</f>
        <v/>
      </c>
      <c r="H755" s="295" t="str">
        <f ca="1">IF(ISERROR($S755),"",OFFSET('Smelter Reference List'!$G$4,$S755-4,0))</f>
        <v/>
      </c>
      <c r="I755" s="296" t="str">
        <f ca="1">IF(ISERROR($S755),"",OFFSET('Smelter Reference List'!$H$4,$S755-4,0))</f>
        <v/>
      </c>
      <c r="J755" s="296" t="str">
        <f ca="1">IF(ISERROR($S755),"",OFFSET('Smelter Reference List'!$I$4,$S755-4,0))</f>
        <v/>
      </c>
      <c r="K755" s="298"/>
      <c r="L755" s="298"/>
      <c r="M755" s="298"/>
      <c r="N755" s="298"/>
      <c r="O755" s="298"/>
      <c r="P755" s="298"/>
      <c r="Q755" s="299"/>
      <c r="R755" s="227"/>
      <c r="S755" s="228" t="e">
        <f>IF(C755="",NA(),MATCH($B755&amp;$C755,'Smelter Reference List'!$J:$J,0))</f>
        <v>#N/A</v>
      </c>
      <c r="T755" s="229"/>
      <c r="U755" s="229">
        <f t="shared" ca="1" si="22"/>
        <v>0</v>
      </c>
      <c r="V755" s="229"/>
      <c r="W755" s="229"/>
      <c r="Y755" s="223" t="str">
        <f t="shared" si="23"/>
        <v/>
      </c>
    </row>
    <row r="756" spans="1:25" s="223" customFormat="1" ht="20.25">
      <c r="A756" s="293"/>
      <c r="B756" s="294" t="str">
        <f>IF(LEN(A756)=0,"",INDEX('Smelter Reference List'!$A:$A,MATCH($A756,'Smelter Reference List'!$E:$E,0)))</f>
        <v/>
      </c>
      <c r="C756" s="301" t="str">
        <f>IF(LEN(A756)=0,"",INDEX('Smelter Reference List'!$C:$C,MATCH($A756,'Smelter Reference List'!$E:$E,0)))</f>
        <v/>
      </c>
      <c r="D756" s="294" t="str">
        <f ca="1">IF(ISERROR($S756),"",OFFSET('Smelter Reference List'!$C$4,$S756-4,0)&amp;"")</f>
        <v/>
      </c>
      <c r="E756" s="294" t="str">
        <f ca="1">IF(ISERROR($S756),"",OFFSET('Smelter Reference List'!$D$4,$S756-4,0)&amp;"")</f>
        <v/>
      </c>
      <c r="F756" s="294" t="str">
        <f ca="1">IF(ISERROR($S756),"",OFFSET('Smelter Reference List'!$E$4,$S756-4,0))</f>
        <v/>
      </c>
      <c r="G756" s="294" t="str">
        <f ca="1">IF(C756=$U$4,"Enter smelter details", IF(ISERROR($S756),"",OFFSET('Smelter Reference List'!$F$4,$S756-4,0)))</f>
        <v/>
      </c>
      <c r="H756" s="295" t="str">
        <f ca="1">IF(ISERROR($S756),"",OFFSET('Smelter Reference List'!$G$4,$S756-4,0))</f>
        <v/>
      </c>
      <c r="I756" s="296" t="str">
        <f ca="1">IF(ISERROR($S756),"",OFFSET('Smelter Reference List'!$H$4,$S756-4,0))</f>
        <v/>
      </c>
      <c r="J756" s="296" t="str">
        <f ca="1">IF(ISERROR($S756),"",OFFSET('Smelter Reference List'!$I$4,$S756-4,0))</f>
        <v/>
      </c>
      <c r="K756" s="298"/>
      <c r="L756" s="298"/>
      <c r="M756" s="298"/>
      <c r="N756" s="298"/>
      <c r="O756" s="298"/>
      <c r="P756" s="298"/>
      <c r="Q756" s="299"/>
      <c r="R756" s="227"/>
      <c r="S756" s="228" t="e">
        <f>IF(C756="",NA(),MATCH($B756&amp;$C756,'Smelter Reference List'!$J:$J,0))</f>
        <v>#N/A</v>
      </c>
      <c r="T756" s="229"/>
      <c r="U756" s="229">
        <f t="shared" ca="1" si="22"/>
        <v>0</v>
      </c>
      <c r="V756" s="229"/>
      <c r="W756" s="229"/>
      <c r="Y756" s="223" t="str">
        <f t="shared" si="23"/>
        <v/>
      </c>
    </row>
    <row r="757" spans="1:25" s="223" customFormat="1" ht="20.25">
      <c r="A757" s="293"/>
      <c r="B757" s="294" t="str">
        <f>IF(LEN(A757)=0,"",INDEX('Smelter Reference List'!$A:$A,MATCH($A757,'Smelter Reference List'!$E:$E,0)))</f>
        <v/>
      </c>
      <c r="C757" s="301" t="str">
        <f>IF(LEN(A757)=0,"",INDEX('Smelter Reference List'!$C:$C,MATCH($A757,'Smelter Reference List'!$E:$E,0)))</f>
        <v/>
      </c>
      <c r="D757" s="294" t="str">
        <f ca="1">IF(ISERROR($S757),"",OFFSET('Smelter Reference List'!$C$4,$S757-4,0)&amp;"")</f>
        <v/>
      </c>
      <c r="E757" s="294" t="str">
        <f ca="1">IF(ISERROR($S757),"",OFFSET('Smelter Reference List'!$D$4,$S757-4,0)&amp;"")</f>
        <v/>
      </c>
      <c r="F757" s="294" t="str">
        <f ca="1">IF(ISERROR($S757),"",OFFSET('Smelter Reference List'!$E$4,$S757-4,0))</f>
        <v/>
      </c>
      <c r="G757" s="294" t="str">
        <f ca="1">IF(C757=$U$4,"Enter smelter details", IF(ISERROR($S757),"",OFFSET('Smelter Reference List'!$F$4,$S757-4,0)))</f>
        <v/>
      </c>
      <c r="H757" s="295" t="str">
        <f ca="1">IF(ISERROR($S757),"",OFFSET('Smelter Reference List'!$G$4,$S757-4,0))</f>
        <v/>
      </c>
      <c r="I757" s="296" t="str">
        <f ca="1">IF(ISERROR($S757),"",OFFSET('Smelter Reference List'!$H$4,$S757-4,0))</f>
        <v/>
      </c>
      <c r="J757" s="296" t="str">
        <f ca="1">IF(ISERROR($S757),"",OFFSET('Smelter Reference List'!$I$4,$S757-4,0))</f>
        <v/>
      </c>
      <c r="K757" s="298"/>
      <c r="L757" s="298"/>
      <c r="M757" s="298"/>
      <c r="N757" s="298"/>
      <c r="O757" s="298"/>
      <c r="P757" s="298"/>
      <c r="Q757" s="299"/>
      <c r="R757" s="227"/>
      <c r="S757" s="228" t="e">
        <f>IF(C757="",NA(),MATCH($B757&amp;$C757,'Smelter Reference List'!$J:$J,0))</f>
        <v>#N/A</v>
      </c>
      <c r="T757" s="229"/>
      <c r="U757" s="229">
        <f t="shared" ca="1" si="22"/>
        <v>0</v>
      </c>
      <c r="V757" s="229"/>
      <c r="W757" s="229"/>
      <c r="Y757" s="223" t="str">
        <f t="shared" si="23"/>
        <v/>
      </c>
    </row>
    <row r="758" spans="1:25" s="223" customFormat="1" ht="20.25">
      <c r="A758" s="293"/>
      <c r="B758" s="294" t="str">
        <f>IF(LEN(A758)=0,"",INDEX('Smelter Reference List'!$A:$A,MATCH($A758,'Smelter Reference List'!$E:$E,0)))</f>
        <v/>
      </c>
      <c r="C758" s="301" t="str">
        <f>IF(LEN(A758)=0,"",INDEX('Smelter Reference List'!$C:$C,MATCH($A758,'Smelter Reference List'!$E:$E,0)))</f>
        <v/>
      </c>
      <c r="D758" s="294" t="str">
        <f ca="1">IF(ISERROR($S758),"",OFFSET('Smelter Reference List'!$C$4,$S758-4,0)&amp;"")</f>
        <v/>
      </c>
      <c r="E758" s="294" t="str">
        <f ca="1">IF(ISERROR($S758),"",OFFSET('Smelter Reference List'!$D$4,$S758-4,0)&amp;"")</f>
        <v/>
      </c>
      <c r="F758" s="294" t="str">
        <f ca="1">IF(ISERROR($S758),"",OFFSET('Smelter Reference List'!$E$4,$S758-4,0))</f>
        <v/>
      </c>
      <c r="G758" s="294" t="str">
        <f ca="1">IF(C758=$U$4,"Enter smelter details", IF(ISERROR($S758),"",OFFSET('Smelter Reference List'!$F$4,$S758-4,0)))</f>
        <v/>
      </c>
      <c r="H758" s="295" t="str">
        <f ca="1">IF(ISERROR($S758),"",OFFSET('Smelter Reference List'!$G$4,$S758-4,0))</f>
        <v/>
      </c>
      <c r="I758" s="296" t="str">
        <f ca="1">IF(ISERROR($S758),"",OFFSET('Smelter Reference List'!$H$4,$S758-4,0))</f>
        <v/>
      </c>
      <c r="J758" s="296" t="str">
        <f ca="1">IF(ISERROR($S758),"",OFFSET('Smelter Reference List'!$I$4,$S758-4,0))</f>
        <v/>
      </c>
      <c r="K758" s="298"/>
      <c r="L758" s="298"/>
      <c r="M758" s="298"/>
      <c r="N758" s="298"/>
      <c r="O758" s="298"/>
      <c r="P758" s="298"/>
      <c r="Q758" s="299"/>
      <c r="R758" s="227"/>
      <c r="S758" s="228" t="e">
        <f>IF(C758="",NA(),MATCH($B758&amp;$C758,'Smelter Reference List'!$J:$J,0))</f>
        <v>#N/A</v>
      </c>
      <c r="T758" s="229"/>
      <c r="U758" s="229">
        <f t="shared" ca="1" si="22"/>
        <v>0</v>
      </c>
      <c r="V758" s="229"/>
      <c r="W758" s="229"/>
      <c r="Y758" s="223" t="str">
        <f t="shared" si="23"/>
        <v/>
      </c>
    </row>
    <row r="759" spans="1:25" s="223" customFormat="1" ht="20.25">
      <c r="A759" s="293"/>
      <c r="B759" s="294" t="str">
        <f>IF(LEN(A759)=0,"",INDEX('Smelter Reference List'!$A:$A,MATCH($A759,'Smelter Reference List'!$E:$E,0)))</f>
        <v/>
      </c>
      <c r="C759" s="301" t="str">
        <f>IF(LEN(A759)=0,"",INDEX('Smelter Reference List'!$C:$C,MATCH($A759,'Smelter Reference List'!$E:$E,0)))</f>
        <v/>
      </c>
      <c r="D759" s="294" t="str">
        <f ca="1">IF(ISERROR($S759),"",OFFSET('Smelter Reference List'!$C$4,$S759-4,0)&amp;"")</f>
        <v/>
      </c>
      <c r="E759" s="294" t="str">
        <f ca="1">IF(ISERROR($S759),"",OFFSET('Smelter Reference List'!$D$4,$S759-4,0)&amp;"")</f>
        <v/>
      </c>
      <c r="F759" s="294" t="str">
        <f ca="1">IF(ISERROR($S759),"",OFFSET('Smelter Reference List'!$E$4,$S759-4,0))</f>
        <v/>
      </c>
      <c r="G759" s="294" t="str">
        <f ca="1">IF(C759=$U$4,"Enter smelter details", IF(ISERROR($S759),"",OFFSET('Smelter Reference List'!$F$4,$S759-4,0)))</f>
        <v/>
      </c>
      <c r="H759" s="295" t="str">
        <f ca="1">IF(ISERROR($S759),"",OFFSET('Smelter Reference List'!$G$4,$S759-4,0))</f>
        <v/>
      </c>
      <c r="I759" s="296" t="str">
        <f ca="1">IF(ISERROR($S759),"",OFFSET('Smelter Reference List'!$H$4,$S759-4,0))</f>
        <v/>
      </c>
      <c r="J759" s="296" t="str">
        <f ca="1">IF(ISERROR($S759),"",OFFSET('Smelter Reference List'!$I$4,$S759-4,0))</f>
        <v/>
      </c>
      <c r="K759" s="298"/>
      <c r="L759" s="298"/>
      <c r="M759" s="298"/>
      <c r="N759" s="298"/>
      <c r="O759" s="298"/>
      <c r="P759" s="298"/>
      <c r="Q759" s="299"/>
      <c r="R759" s="227"/>
      <c r="S759" s="228" t="e">
        <f>IF(C759="",NA(),MATCH($B759&amp;$C759,'Smelter Reference List'!$J:$J,0))</f>
        <v>#N/A</v>
      </c>
      <c r="T759" s="229"/>
      <c r="U759" s="229">
        <f t="shared" ca="1" si="22"/>
        <v>0</v>
      </c>
      <c r="V759" s="229"/>
      <c r="W759" s="229"/>
      <c r="Y759" s="223" t="str">
        <f t="shared" si="23"/>
        <v/>
      </c>
    </row>
    <row r="760" spans="1:25" s="223" customFormat="1" ht="20.25">
      <c r="A760" s="293"/>
      <c r="B760" s="294" t="str">
        <f>IF(LEN(A760)=0,"",INDEX('Smelter Reference List'!$A:$A,MATCH($A760,'Smelter Reference List'!$E:$E,0)))</f>
        <v/>
      </c>
      <c r="C760" s="301" t="str">
        <f>IF(LEN(A760)=0,"",INDEX('Smelter Reference List'!$C:$C,MATCH($A760,'Smelter Reference List'!$E:$E,0)))</f>
        <v/>
      </c>
      <c r="D760" s="294" t="str">
        <f ca="1">IF(ISERROR($S760),"",OFFSET('Smelter Reference List'!$C$4,$S760-4,0)&amp;"")</f>
        <v/>
      </c>
      <c r="E760" s="294" t="str">
        <f ca="1">IF(ISERROR($S760),"",OFFSET('Smelter Reference List'!$D$4,$S760-4,0)&amp;"")</f>
        <v/>
      </c>
      <c r="F760" s="294" t="str">
        <f ca="1">IF(ISERROR($S760),"",OFFSET('Smelter Reference List'!$E$4,$S760-4,0))</f>
        <v/>
      </c>
      <c r="G760" s="294" t="str">
        <f ca="1">IF(C760=$U$4,"Enter smelter details", IF(ISERROR($S760),"",OFFSET('Smelter Reference List'!$F$4,$S760-4,0)))</f>
        <v/>
      </c>
      <c r="H760" s="295" t="str">
        <f ca="1">IF(ISERROR($S760),"",OFFSET('Smelter Reference List'!$G$4,$S760-4,0))</f>
        <v/>
      </c>
      <c r="I760" s="296" t="str">
        <f ca="1">IF(ISERROR($S760),"",OFFSET('Smelter Reference List'!$H$4,$S760-4,0))</f>
        <v/>
      </c>
      <c r="J760" s="296" t="str">
        <f ca="1">IF(ISERROR($S760),"",OFFSET('Smelter Reference List'!$I$4,$S760-4,0))</f>
        <v/>
      </c>
      <c r="K760" s="298"/>
      <c r="L760" s="298"/>
      <c r="M760" s="298"/>
      <c r="N760" s="298"/>
      <c r="O760" s="298"/>
      <c r="P760" s="298"/>
      <c r="Q760" s="299"/>
      <c r="R760" s="227"/>
      <c r="S760" s="228" t="e">
        <f>IF(C760="",NA(),MATCH($B760&amp;$C760,'Smelter Reference List'!$J:$J,0))</f>
        <v>#N/A</v>
      </c>
      <c r="T760" s="229"/>
      <c r="U760" s="229">
        <f t="shared" ca="1" si="22"/>
        <v>0</v>
      </c>
      <c r="V760" s="229"/>
      <c r="W760" s="229"/>
      <c r="Y760" s="223" t="str">
        <f t="shared" si="23"/>
        <v/>
      </c>
    </row>
    <row r="761" spans="1:25" s="223" customFormat="1" ht="20.25">
      <c r="A761" s="293"/>
      <c r="B761" s="294" t="str">
        <f>IF(LEN(A761)=0,"",INDEX('Smelter Reference List'!$A:$A,MATCH($A761,'Smelter Reference List'!$E:$E,0)))</f>
        <v/>
      </c>
      <c r="C761" s="301" t="str">
        <f>IF(LEN(A761)=0,"",INDEX('Smelter Reference List'!$C:$C,MATCH($A761,'Smelter Reference List'!$E:$E,0)))</f>
        <v/>
      </c>
      <c r="D761" s="294" t="str">
        <f ca="1">IF(ISERROR($S761),"",OFFSET('Smelter Reference List'!$C$4,$S761-4,0)&amp;"")</f>
        <v/>
      </c>
      <c r="E761" s="294" t="str">
        <f ca="1">IF(ISERROR($S761),"",OFFSET('Smelter Reference List'!$D$4,$S761-4,0)&amp;"")</f>
        <v/>
      </c>
      <c r="F761" s="294" t="str">
        <f ca="1">IF(ISERROR($S761),"",OFFSET('Smelter Reference List'!$E$4,$S761-4,0))</f>
        <v/>
      </c>
      <c r="G761" s="294" t="str">
        <f ca="1">IF(C761=$U$4,"Enter smelter details", IF(ISERROR($S761),"",OFFSET('Smelter Reference List'!$F$4,$S761-4,0)))</f>
        <v/>
      </c>
      <c r="H761" s="295" t="str">
        <f ca="1">IF(ISERROR($S761),"",OFFSET('Smelter Reference List'!$G$4,$S761-4,0))</f>
        <v/>
      </c>
      <c r="I761" s="296" t="str">
        <f ca="1">IF(ISERROR($S761),"",OFFSET('Smelter Reference List'!$H$4,$S761-4,0))</f>
        <v/>
      </c>
      <c r="J761" s="296" t="str">
        <f ca="1">IF(ISERROR($S761),"",OFFSET('Smelter Reference List'!$I$4,$S761-4,0))</f>
        <v/>
      </c>
      <c r="K761" s="298"/>
      <c r="L761" s="298"/>
      <c r="M761" s="298"/>
      <c r="N761" s="298"/>
      <c r="O761" s="298"/>
      <c r="P761" s="298"/>
      <c r="Q761" s="299"/>
      <c r="R761" s="227"/>
      <c r="S761" s="228" t="e">
        <f>IF(C761="",NA(),MATCH($B761&amp;$C761,'Smelter Reference List'!$J:$J,0))</f>
        <v>#N/A</v>
      </c>
      <c r="T761" s="229"/>
      <c r="U761" s="229">
        <f t="shared" ca="1" si="22"/>
        <v>0</v>
      </c>
      <c r="V761" s="229"/>
      <c r="W761" s="229"/>
      <c r="Y761" s="223" t="str">
        <f t="shared" si="23"/>
        <v/>
      </c>
    </row>
    <row r="762" spans="1:25" s="223" customFormat="1" ht="20.25">
      <c r="A762" s="293"/>
      <c r="B762" s="294" t="str">
        <f>IF(LEN(A762)=0,"",INDEX('Smelter Reference List'!$A:$A,MATCH($A762,'Smelter Reference List'!$E:$E,0)))</f>
        <v/>
      </c>
      <c r="C762" s="301" t="str">
        <f>IF(LEN(A762)=0,"",INDEX('Smelter Reference List'!$C:$C,MATCH($A762,'Smelter Reference List'!$E:$E,0)))</f>
        <v/>
      </c>
      <c r="D762" s="294" t="str">
        <f ca="1">IF(ISERROR($S762),"",OFFSET('Smelter Reference List'!$C$4,$S762-4,0)&amp;"")</f>
        <v/>
      </c>
      <c r="E762" s="294" t="str">
        <f ca="1">IF(ISERROR($S762),"",OFFSET('Smelter Reference List'!$D$4,$S762-4,0)&amp;"")</f>
        <v/>
      </c>
      <c r="F762" s="294" t="str">
        <f ca="1">IF(ISERROR($S762),"",OFFSET('Smelter Reference List'!$E$4,$S762-4,0))</f>
        <v/>
      </c>
      <c r="G762" s="294" t="str">
        <f ca="1">IF(C762=$U$4,"Enter smelter details", IF(ISERROR($S762),"",OFFSET('Smelter Reference List'!$F$4,$S762-4,0)))</f>
        <v/>
      </c>
      <c r="H762" s="295" t="str">
        <f ca="1">IF(ISERROR($S762),"",OFFSET('Smelter Reference List'!$G$4,$S762-4,0))</f>
        <v/>
      </c>
      <c r="I762" s="296" t="str">
        <f ca="1">IF(ISERROR($S762),"",OFFSET('Smelter Reference List'!$H$4,$S762-4,0))</f>
        <v/>
      </c>
      <c r="J762" s="296" t="str">
        <f ca="1">IF(ISERROR($S762),"",OFFSET('Smelter Reference List'!$I$4,$S762-4,0))</f>
        <v/>
      </c>
      <c r="K762" s="298"/>
      <c r="L762" s="298"/>
      <c r="M762" s="298"/>
      <c r="N762" s="298"/>
      <c r="O762" s="298"/>
      <c r="P762" s="298"/>
      <c r="Q762" s="299"/>
      <c r="R762" s="227"/>
      <c r="S762" s="228" t="e">
        <f>IF(C762="",NA(),MATCH($B762&amp;$C762,'Smelter Reference List'!$J:$J,0))</f>
        <v>#N/A</v>
      </c>
      <c r="T762" s="229"/>
      <c r="U762" s="229">
        <f t="shared" ca="1" si="22"/>
        <v>0</v>
      </c>
      <c r="V762" s="229"/>
      <c r="W762" s="229"/>
      <c r="Y762" s="223" t="str">
        <f t="shared" si="23"/>
        <v/>
      </c>
    </row>
    <row r="763" spans="1:25" s="223" customFormat="1" ht="20.25">
      <c r="A763" s="293"/>
      <c r="B763" s="294" t="str">
        <f>IF(LEN(A763)=0,"",INDEX('Smelter Reference List'!$A:$A,MATCH($A763,'Smelter Reference List'!$E:$E,0)))</f>
        <v/>
      </c>
      <c r="C763" s="301" t="str">
        <f>IF(LEN(A763)=0,"",INDEX('Smelter Reference List'!$C:$C,MATCH($A763,'Smelter Reference List'!$E:$E,0)))</f>
        <v/>
      </c>
      <c r="D763" s="294" t="str">
        <f ca="1">IF(ISERROR($S763),"",OFFSET('Smelter Reference List'!$C$4,$S763-4,0)&amp;"")</f>
        <v/>
      </c>
      <c r="E763" s="294" t="str">
        <f ca="1">IF(ISERROR($S763),"",OFFSET('Smelter Reference List'!$D$4,$S763-4,0)&amp;"")</f>
        <v/>
      </c>
      <c r="F763" s="294" t="str">
        <f ca="1">IF(ISERROR($S763),"",OFFSET('Smelter Reference List'!$E$4,$S763-4,0))</f>
        <v/>
      </c>
      <c r="G763" s="294" t="str">
        <f ca="1">IF(C763=$U$4,"Enter smelter details", IF(ISERROR($S763),"",OFFSET('Smelter Reference List'!$F$4,$S763-4,0)))</f>
        <v/>
      </c>
      <c r="H763" s="295" t="str">
        <f ca="1">IF(ISERROR($S763),"",OFFSET('Smelter Reference List'!$G$4,$S763-4,0))</f>
        <v/>
      </c>
      <c r="I763" s="296" t="str">
        <f ca="1">IF(ISERROR($S763),"",OFFSET('Smelter Reference List'!$H$4,$S763-4,0))</f>
        <v/>
      </c>
      <c r="J763" s="296" t="str">
        <f ca="1">IF(ISERROR($S763),"",OFFSET('Smelter Reference List'!$I$4,$S763-4,0))</f>
        <v/>
      </c>
      <c r="K763" s="298"/>
      <c r="L763" s="298"/>
      <c r="M763" s="298"/>
      <c r="N763" s="298"/>
      <c r="O763" s="298"/>
      <c r="P763" s="298"/>
      <c r="Q763" s="299"/>
      <c r="R763" s="227"/>
      <c r="S763" s="228" t="e">
        <f>IF(C763="",NA(),MATCH($B763&amp;$C763,'Smelter Reference List'!$J:$J,0))</f>
        <v>#N/A</v>
      </c>
      <c r="T763" s="229"/>
      <c r="U763" s="229">
        <f t="shared" ca="1" si="22"/>
        <v>0</v>
      </c>
      <c r="V763" s="229"/>
      <c r="W763" s="229"/>
      <c r="Y763" s="223" t="str">
        <f t="shared" si="23"/>
        <v/>
      </c>
    </row>
    <row r="764" spans="1:25" s="223" customFormat="1" ht="20.25">
      <c r="A764" s="293"/>
      <c r="B764" s="294" t="str">
        <f>IF(LEN(A764)=0,"",INDEX('Smelter Reference List'!$A:$A,MATCH($A764,'Smelter Reference List'!$E:$E,0)))</f>
        <v/>
      </c>
      <c r="C764" s="301" t="str">
        <f>IF(LEN(A764)=0,"",INDEX('Smelter Reference List'!$C:$C,MATCH($A764,'Smelter Reference List'!$E:$E,0)))</f>
        <v/>
      </c>
      <c r="D764" s="294" t="str">
        <f ca="1">IF(ISERROR($S764),"",OFFSET('Smelter Reference List'!$C$4,$S764-4,0)&amp;"")</f>
        <v/>
      </c>
      <c r="E764" s="294" t="str">
        <f ca="1">IF(ISERROR($S764),"",OFFSET('Smelter Reference List'!$D$4,$S764-4,0)&amp;"")</f>
        <v/>
      </c>
      <c r="F764" s="294" t="str">
        <f ca="1">IF(ISERROR($S764),"",OFFSET('Smelter Reference List'!$E$4,$S764-4,0))</f>
        <v/>
      </c>
      <c r="G764" s="294" t="str">
        <f ca="1">IF(C764=$U$4,"Enter smelter details", IF(ISERROR($S764),"",OFFSET('Smelter Reference List'!$F$4,$S764-4,0)))</f>
        <v/>
      </c>
      <c r="H764" s="295" t="str">
        <f ca="1">IF(ISERROR($S764),"",OFFSET('Smelter Reference List'!$G$4,$S764-4,0))</f>
        <v/>
      </c>
      <c r="I764" s="296" t="str">
        <f ca="1">IF(ISERROR($S764),"",OFFSET('Smelter Reference List'!$H$4,$S764-4,0))</f>
        <v/>
      </c>
      <c r="J764" s="296" t="str">
        <f ca="1">IF(ISERROR($S764),"",OFFSET('Smelter Reference List'!$I$4,$S764-4,0))</f>
        <v/>
      </c>
      <c r="K764" s="298"/>
      <c r="L764" s="298"/>
      <c r="M764" s="298"/>
      <c r="N764" s="298"/>
      <c r="O764" s="298"/>
      <c r="P764" s="298"/>
      <c r="Q764" s="299"/>
      <c r="R764" s="227"/>
      <c r="S764" s="228" t="e">
        <f>IF(C764="",NA(),MATCH($B764&amp;$C764,'Smelter Reference List'!$J:$J,0))</f>
        <v>#N/A</v>
      </c>
      <c r="T764" s="229"/>
      <c r="U764" s="229">
        <f t="shared" ca="1" si="22"/>
        <v>0</v>
      </c>
      <c r="V764" s="229"/>
      <c r="W764" s="229"/>
      <c r="Y764" s="223" t="str">
        <f t="shared" si="23"/>
        <v/>
      </c>
    </row>
    <row r="765" spans="1:25" s="223" customFormat="1" ht="20.25">
      <c r="A765" s="293"/>
      <c r="B765" s="294" t="str">
        <f>IF(LEN(A765)=0,"",INDEX('Smelter Reference List'!$A:$A,MATCH($A765,'Smelter Reference List'!$E:$E,0)))</f>
        <v/>
      </c>
      <c r="C765" s="301" t="str">
        <f>IF(LEN(A765)=0,"",INDEX('Smelter Reference List'!$C:$C,MATCH($A765,'Smelter Reference List'!$E:$E,0)))</f>
        <v/>
      </c>
      <c r="D765" s="294" t="str">
        <f ca="1">IF(ISERROR($S765),"",OFFSET('Smelter Reference List'!$C$4,$S765-4,0)&amp;"")</f>
        <v/>
      </c>
      <c r="E765" s="294" t="str">
        <f ca="1">IF(ISERROR($S765),"",OFFSET('Smelter Reference List'!$D$4,$S765-4,0)&amp;"")</f>
        <v/>
      </c>
      <c r="F765" s="294" t="str">
        <f ca="1">IF(ISERROR($S765),"",OFFSET('Smelter Reference List'!$E$4,$S765-4,0))</f>
        <v/>
      </c>
      <c r="G765" s="294" t="str">
        <f ca="1">IF(C765=$U$4,"Enter smelter details", IF(ISERROR($S765),"",OFFSET('Smelter Reference List'!$F$4,$S765-4,0)))</f>
        <v/>
      </c>
      <c r="H765" s="295" t="str">
        <f ca="1">IF(ISERROR($S765),"",OFFSET('Smelter Reference List'!$G$4,$S765-4,0))</f>
        <v/>
      </c>
      <c r="I765" s="296" t="str">
        <f ca="1">IF(ISERROR($S765),"",OFFSET('Smelter Reference List'!$H$4,$S765-4,0))</f>
        <v/>
      </c>
      <c r="J765" s="296" t="str">
        <f ca="1">IF(ISERROR($S765),"",OFFSET('Smelter Reference List'!$I$4,$S765-4,0))</f>
        <v/>
      </c>
      <c r="K765" s="298"/>
      <c r="L765" s="298"/>
      <c r="M765" s="298"/>
      <c r="N765" s="298"/>
      <c r="O765" s="298"/>
      <c r="P765" s="298"/>
      <c r="Q765" s="299"/>
      <c r="R765" s="227"/>
      <c r="S765" s="228" t="e">
        <f>IF(C765="",NA(),MATCH($B765&amp;$C765,'Smelter Reference List'!$J:$J,0))</f>
        <v>#N/A</v>
      </c>
      <c r="T765" s="229"/>
      <c r="U765" s="229">
        <f t="shared" ca="1" si="22"/>
        <v>0</v>
      </c>
      <c r="V765" s="229"/>
      <c r="W765" s="229"/>
      <c r="Y765" s="223" t="str">
        <f t="shared" si="23"/>
        <v/>
      </c>
    </row>
    <row r="766" spans="1:25" s="223" customFormat="1" ht="20.25">
      <c r="A766" s="293"/>
      <c r="B766" s="294" t="str">
        <f>IF(LEN(A766)=0,"",INDEX('Smelter Reference List'!$A:$A,MATCH($A766,'Smelter Reference List'!$E:$E,0)))</f>
        <v/>
      </c>
      <c r="C766" s="301" t="str">
        <f>IF(LEN(A766)=0,"",INDEX('Smelter Reference List'!$C:$C,MATCH($A766,'Smelter Reference List'!$E:$E,0)))</f>
        <v/>
      </c>
      <c r="D766" s="294" t="str">
        <f ca="1">IF(ISERROR($S766),"",OFFSET('Smelter Reference List'!$C$4,$S766-4,0)&amp;"")</f>
        <v/>
      </c>
      <c r="E766" s="294" t="str">
        <f ca="1">IF(ISERROR($S766),"",OFFSET('Smelter Reference List'!$D$4,$S766-4,0)&amp;"")</f>
        <v/>
      </c>
      <c r="F766" s="294" t="str">
        <f ca="1">IF(ISERROR($S766),"",OFFSET('Smelter Reference List'!$E$4,$S766-4,0))</f>
        <v/>
      </c>
      <c r="G766" s="294" t="str">
        <f ca="1">IF(C766=$U$4,"Enter smelter details", IF(ISERROR($S766),"",OFFSET('Smelter Reference List'!$F$4,$S766-4,0)))</f>
        <v/>
      </c>
      <c r="H766" s="295" t="str">
        <f ca="1">IF(ISERROR($S766),"",OFFSET('Smelter Reference List'!$G$4,$S766-4,0))</f>
        <v/>
      </c>
      <c r="I766" s="296" t="str">
        <f ca="1">IF(ISERROR($S766),"",OFFSET('Smelter Reference List'!$H$4,$S766-4,0))</f>
        <v/>
      </c>
      <c r="J766" s="296" t="str">
        <f ca="1">IF(ISERROR($S766),"",OFFSET('Smelter Reference List'!$I$4,$S766-4,0))</f>
        <v/>
      </c>
      <c r="K766" s="298"/>
      <c r="L766" s="298"/>
      <c r="M766" s="298"/>
      <c r="N766" s="298"/>
      <c r="O766" s="298"/>
      <c r="P766" s="298"/>
      <c r="Q766" s="299"/>
      <c r="R766" s="227"/>
      <c r="S766" s="228" t="e">
        <f>IF(C766="",NA(),MATCH($B766&amp;$C766,'Smelter Reference List'!$J:$J,0))</f>
        <v>#N/A</v>
      </c>
      <c r="T766" s="229"/>
      <c r="U766" s="229">
        <f t="shared" ca="1" si="22"/>
        <v>0</v>
      </c>
      <c r="V766" s="229"/>
      <c r="W766" s="229"/>
      <c r="Y766" s="223" t="str">
        <f t="shared" si="23"/>
        <v/>
      </c>
    </row>
    <row r="767" spans="1:25" s="223" customFormat="1" ht="20.25">
      <c r="A767" s="293"/>
      <c r="B767" s="294" t="str">
        <f>IF(LEN(A767)=0,"",INDEX('Smelter Reference List'!$A:$A,MATCH($A767,'Smelter Reference List'!$E:$E,0)))</f>
        <v/>
      </c>
      <c r="C767" s="301" t="str">
        <f>IF(LEN(A767)=0,"",INDEX('Smelter Reference List'!$C:$C,MATCH($A767,'Smelter Reference List'!$E:$E,0)))</f>
        <v/>
      </c>
      <c r="D767" s="294" t="str">
        <f ca="1">IF(ISERROR($S767),"",OFFSET('Smelter Reference List'!$C$4,$S767-4,0)&amp;"")</f>
        <v/>
      </c>
      <c r="E767" s="294" t="str">
        <f ca="1">IF(ISERROR($S767),"",OFFSET('Smelter Reference List'!$D$4,$S767-4,0)&amp;"")</f>
        <v/>
      </c>
      <c r="F767" s="294" t="str">
        <f ca="1">IF(ISERROR($S767),"",OFFSET('Smelter Reference List'!$E$4,$S767-4,0))</f>
        <v/>
      </c>
      <c r="G767" s="294" t="str">
        <f ca="1">IF(C767=$U$4,"Enter smelter details", IF(ISERROR($S767),"",OFFSET('Smelter Reference List'!$F$4,$S767-4,0)))</f>
        <v/>
      </c>
      <c r="H767" s="295" t="str">
        <f ca="1">IF(ISERROR($S767),"",OFFSET('Smelter Reference List'!$G$4,$S767-4,0))</f>
        <v/>
      </c>
      <c r="I767" s="296" t="str">
        <f ca="1">IF(ISERROR($S767),"",OFFSET('Smelter Reference List'!$H$4,$S767-4,0))</f>
        <v/>
      </c>
      <c r="J767" s="296" t="str">
        <f ca="1">IF(ISERROR($S767),"",OFFSET('Smelter Reference List'!$I$4,$S767-4,0))</f>
        <v/>
      </c>
      <c r="K767" s="298"/>
      <c r="L767" s="298"/>
      <c r="M767" s="298"/>
      <c r="N767" s="298"/>
      <c r="O767" s="298"/>
      <c r="P767" s="298"/>
      <c r="Q767" s="299"/>
      <c r="R767" s="227"/>
      <c r="S767" s="228" t="e">
        <f>IF(C767="",NA(),MATCH($B767&amp;$C767,'Smelter Reference List'!$J:$J,0))</f>
        <v>#N/A</v>
      </c>
      <c r="T767" s="229"/>
      <c r="U767" s="229">
        <f t="shared" ca="1" si="22"/>
        <v>0</v>
      </c>
      <c r="V767" s="229"/>
      <c r="W767" s="229"/>
      <c r="Y767" s="223" t="str">
        <f t="shared" si="23"/>
        <v/>
      </c>
    </row>
    <row r="768" spans="1:25" s="223" customFormat="1" ht="20.25">
      <c r="A768" s="293"/>
      <c r="B768" s="294" t="str">
        <f>IF(LEN(A768)=0,"",INDEX('Smelter Reference List'!$A:$A,MATCH($A768,'Smelter Reference List'!$E:$E,0)))</f>
        <v/>
      </c>
      <c r="C768" s="301" t="str">
        <f>IF(LEN(A768)=0,"",INDEX('Smelter Reference List'!$C:$C,MATCH($A768,'Smelter Reference List'!$E:$E,0)))</f>
        <v/>
      </c>
      <c r="D768" s="294" t="str">
        <f ca="1">IF(ISERROR($S768),"",OFFSET('Smelter Reference List'!$C$4,$S768-4,0)&amp;"")</f>
        <v/>
      </c>
      <c r="E768" s="294" t="str">
        <f ca="1">IF(ISERROR($S768),"",OFFSET('Smelter Reference List'!$D$4,$S768-4,0)&amp;"")</f>
        <v/>
      </c>
      <c r="F768" s="294" t="str">
        <f ca="1">IF(ISERROR($S768),"",OFFSET('Smelter Reference List'!$E$4,$S768-4,0))</f>
        <v/>
      </c>
      <c r="G768" s="294" t="str">
        <f ca="1">IF(C768=$U$4,"Enter smelter details", IF(ISERROR($S768),"",OFFSET('Smelter Reference List'!$F$4,$S768-4,0)))</f>
        <v/>
      </c>
      <c r="H768" s="295" t="str">
        <f ca="1">IF(ISERROR($S768),"",OFFSET('Smelter Reference List'!$G$4,$S768-4,0))</f>
        <v/>
      </c>
      <c r="I768" s="296" t="str">
        <f ca="1">IF(ISERROR($S768),"",OFFSET('Smelter Reference List'!$H$4,$S768-4,0))</f>
        <v/>
      </c>
      <c r="J768" s="296" t="str">
        <f ca="1">IF(ISERROR($S768),"",OFFSET('Smelter Reference List'!$I$4,$S768-4,0))</f>
        <v/>
      </c>
      <c r="K768" s="298"/>
      <c r="L768" s="298"/>
      <c r="M768" s="298"/>
      <c r="N768" s="298"/>
      <c r="O768" s="298"/>
      <c r="P768" s="298"/>
      <c r="Q768" s="299"/>
      <c r="R768" s="227"/>
      <c r="S768" s="228" t="e">
        <f>IF(C768="",NA(),MATCH($B768&amp;$C768,'Smelter Reference List'!$J:$J,0))</f>
        <v>#N/A</v>
      </c>
      <c r="T768" s="229"/>
      <c r="U768" s="229">
        <f t="shared" ca="1" si="22"/>
        <v>0</v>
      </c>
      <c r="V768" s="229"/>
      <c r="W768" s="229"/>
      <c r="Y768" s="223" t="str">
        <f t="shared" si="23"/>
        <v/>
      </c>
    </row>
    <row r="769" spans="1:25" s="223" customFormat="1" ht="20.25">
      <c r="A769" s="293"/>
      <c r="B769" s="294" t="str">
        <f>IF(LEN(A769)=0,"",INDEX('Smelter Reference List'!$A:$A,MATCH($A769,'Smelter Reference List'!$E:$E,0)))</f>
        <v/>
      </c>
      <c r="C769" s="301" t="str">
        <f>IF(LEN(A769)=0,"",INDEX('Smelter Reference List'!$C:$C,MATCH($A769,'Smelter Reference List'!$E:$E,0)))</f>
        <v/>
      </c>
      <c r="D769" s="294" t="str">
        <f ca="1">IF(ISERROR($S769),"",OFFSET('Smelter Reference List'!$C$4,$S769-4,0)&amp;"")</f>
        <v/>
      </c>
      <c r="E769" s="294" t="str">
        <f ca="1">IF(ISERROR($S769),"",OFFSET('Smelter Reference List'!$D$4,$S769-4,0)&amp;"")</f>
        <v/>
      </c>
      <c r="F769" s="294" t="str">
        <f ca="1">IF(ISERROR($S769),"",OFFSET('Smelter Reference List'!$E$4,$S769-4,0))</f>
        <v/>
      </c>
      <c r="G769" s="294" t="str">
        <f ca="1">IF(C769=$U$4,"Enter smelter details", IF(ISERROR($S769),"",OFFSET('Smelter Reference List'!$F$4,$S769-4,0)))</f>
        <v/>
      </c>
      <c r="H769" s="295" t="str">
        <f ca="1">IF(ISERROR($S769),"",OFFSET('Smelter Reference List'!$G$4,$S769-4,0))</f>
        <v/>
      </c>
      <c r="I769" s="296" t="str">
        <f ca="1">IF(ISERROR($S769),"",OFFSET('Smelter Reference List'!$H$4,$S769-4,0))</f>
        <v/>
      </c>
      <c r="J769" s="296" t="str">
        <f ca="1">IF(ISERROR($S769),"",OFFSET('Smelter Reference List'!$I$4,$S769-4,0))</f>
        <v/>
      </c>
      <c r="K769" s="298"/>
      <c r="L769" s="298"/>
      <c r="M769" s="298"/>
      <c r="N769" s="298"/>
      <c r="O769" s="298"/>
      <c r="P769" s="298"/>
      <c r="Q769" s="299"/>
      <c r="R769" s="227"/>
      <c r="S769" s="228" t="e">
        <f>IF(C769="",NA(),MATCH($B769&amp;$C769,'Smelter Reference List'!$J:$J,0))</f>
        <v>#N/A</v>
      </c>
      <c r="T769" s="229"/>
      <c r="U769" s="229">
        <f t="shared" ca="1" si="22"/>
        <v>0</v>
      </c>
      <c r="V769" s="229"/>
      <c r="W769" s="229"/>
      <c r="Y769" s="223" t="str">
        <f t="shared" si="23"/>
        <v/>
      </c>
    </row>
    <row r="770" spans="1:25" s="223" customFormat="1" ht="20.25">
      <c r="A770" s="293"/>
      <c r="B770" s="294" t="str">
        <f>IF(LEN(A770)=0,"",INDEX('Smelter Reference List'!$A:$A,MATCH($A770,'Smelter Reference List'!$E:$E,0)))</f>
        <v/>
      </c>
      <c r="C770" s="301" t="str">
        <f>IF(LEN(A770)=0,"",INDEX('Smelter Reference List'!$C:$C,MATCH($A770,'Smelter Reference List'!$E:$E,0)))</f>
        <v/>
      </c>
      <c r="D770" s="294" t="str">
        <f ca="1">IF(ISERROR($S770),"",OFFSET('Smelter Reference List'!$C$4,$S770-4,0)&amp;"")</f>
        <v/>
      </c>
      <c r="E770" s="294" t="str">
        <f ca="1">IF(ISERROR($S770),"",OFFSET('Smelter Reference List'!$D$4,$S770-4,0)&amp;"")</f>
        <v/>
      </c>
      <c r="F770" s="294" t="str">
        <f ca="1">IF(ISERROR($S770),"",OFFSET('Smelter Reference List'!$E$4,$S770-4,0))</f>
        <v/>
      </c>
      <c r="G770" s="294" t="str">
        <f ca="1">IF(C770=$U$4,"Enter smelter details", IF(ISERROR($S770),"",OFFSET('Smelter Reference List'!$F$4,$S770-4,0)))</f>
        <v/>
      </c>
      <c r="H770" s="295" t="str">
        <f ca="1">IF(ISERROR($S770),"",OFFSET('Smelter Reference List'!$G$4,$S770-4,0))</f>
        <v/>
      </c>
      <c r="I770" s="296" t="str">
        <f ca="1">IF(ISERROR($S770),"",OFFSET('Smelter Reference List'!$H$4,$S770-4,0))</f>
        <v/>
      </c>
      <c r="J770" s="296" t="str">
        <f ca="1">IF(ISERROR($S770),"",OFFSET('Smelter Reference List'!$I$4,$S770-4,0))</f>
        <v/>
      </c>
      <c r="K770" s="298"/>
      <c r="L770" s="298"/>
      <c r="M770" s="298"/>
      <c r="N770" s="298"/>
      <c r="O770" s="298"/>
      <c r="P770" s="298"/>
      <c r="Q770" s="299"/>
      <c r="R770" s="227"/>
      <c r="S770" s="228" t="e">
        <f>IF(C770="",NA(),MATCH($B770&amp;$C770,'Smelter Reference List'!$J:$J,0))</f>
        <v>#N/A</v>
      </c>
      <c r="T770" s="229"/>
      <c r="U770" s="229">
        <f t="shared" ca="1" si="22"/>
        <v>0</v>
      </c>
      <c r="V770" s="229"/>
      <c r="W770" s="229"/>
      <c r="Y770" s="223" t="str">
        <f t="shared" si="23"/>
        <v/>
      </c>
    </row>
    <row r="771" spans="1:25" s="223" customFormat="1" ht="20.25">
      <c r="A771" s="293"/>
      <c r="B771" s="294" t="str">
        <f>IF(LEN(A771)=0,"",INDEX('Smelter Reference List'!$A:$A,MATCH($A771,'Smelter Reference List'!$E:$E,0)))</f>
        <v/>
      </c>
      <c r="C771" s="301" t="str">
        <f>IF(LEN(A771)=0,"",INDEX('Smelter Reference List'!$C:$C,MATCH($A771,'Smelter Reference List'!$E:$E,0)))</f>
        <v/>
      </c>
      <c r="D771" s="294" t="str">
        <f ca="1">IF(ISERROR($S771),"",OFFSET('Smelter Reference List'!$C$4,$S771-4,0)&amp;"")</f>
        <v/>
      </c>
      <c r="E771" s="294" t="str">
        <f ca="1">IF(ISERROR($S771),"",OFFSET('Smelter Reference List'!$D$4,$S771-4,0)&amp;"")</f>
        <v/>
      </c>
      <c r="F771" s="294" t="str">
        <f ca="1">IF(ISERROR($S771),"",OFFSET('Smelter Reference List'!$E$4,$S771-4,0))</f>
        <v/>
      </c>
      <c r="G771" s="294" t="str">
        <f ca="1">IF(C771=$U$4,"Enter smelter details", IF(ISERROR($S771),"",OFFSET('Smelter Reference List'!$F$4,$S771-4,0)))</f>
        <v/>
      </c>
      <c r="H771" s="295" t="str">
        <f ca="1">IF(ISERROR($S771),"",OFFSET('Smelter Reference List'!$G$4,$S771-4,0))</f>
        <v/>
      </c>
      <c r="I771" s="296" t="str">
        <f ca="1">IF(ISERROR($S771),"",OFFSET('Smelter Reference List'!$H$4,$S771-4,0))</f>
        <v/>
      </c>
      <c r="J771" s="296" t="str">
        <f ca="1">IF(ISERROR($S771),"",OFFSET('Smelter Reference List'!$I$4,$S771-4,0))</f>
        <v/>
      </c>
      <c r="K771" s="298"/>
      <c r="L771" s="298"/>
      <c r="M771" s="298"/>
      <c r="N771" s="298"/>
      <c r="O771" s="298"/>
      <c r="P771" s="298"/>
      <c r="Q771" s="299"/>
      <c r="R771" s="227"/>
      <c r="S771" s="228" t="e">
        <f>IF(C771="",NA(),MATCH($B771&amp;$C771,'Smelter Reference List'!$J:$J,0))</f>
        <v>#N/A</v>
      </c>
      <c r="T771" s="229"/>
      <c r="U771" s="229">
        <f t="shared" ca="1" si="22"/>
        <v>0</v>
      </c>
      <c r="V771" s="229"/>
      <c r="W771" s="229"/>
      <c r="Y771" s="223" t="str">
        <f t="shared" si="23"/>
        <v/>
      </c>
    </row>
    <row r="772" spans="1:25" s="223" customFormat="1" ht="20.25">
      <c r="A772" s="293"/>
      <c r="B772" s="294" t="str">
        <f>IF(LEN(A772)=0,"",INDEX('Smelter Reference List'!$A:$A,MATCH($A772,'Smelter Reference List'!$E:$E,0)))</f>
        <v/>
      </c>
      <c r="C772" s="301" t="str">
        <f>IF(LEN(A772)=0,"",INDEX('Smelter Reference List'!$C:$C,MATCH($A772,'Smelter Reference List'!$E:$E,0)))</f>
        <v/>
      </c>
      <c r="D772" s="294" t="str">
        <f ca="1">IF(ISERROR($S772),"",OFFSET('Smelter Reference List'!$C$4,$S772-4,0)&amp;"")</f>
        <v/>
      </c>
      <c r="E772" s="294" t="str">
        <f ca="1">IF(ISERROR($S772),"",OFFSET('Smelter Reference List'!$D$4,$S772-4,0)&amp;"")</f>
        <v/>
      </c>
      <c r="F772" s="294" t="str">
        <f ca="1">IF(ISERROR($S772),"",OFFSET('Smelter Reference List'!$E$4,$S772-4,0))</f>
        <v/>
      </c>
      <c r="G772" s="294" t="str">
        <f ca="1">IF(C772=$U$4,"Enter smelter details", IF(ISERROR($S772),"",OFFSET('Smelter Reference List'!$F$4,$S772-4,0)))</f>
        <v/>
      </c>
      <c r="H772" s="295" t="str">
        <f ca="1">IF(ISERROR($S772),"",OFFSET('Smelter Reference List'!$G$4,$S772-4,0))</f>
        <v/>
      </c>
      <c r="I772" s="296" t="str">
        <f ca="1">IF(ISERROR($S772),"",OFFSET('Smelter Reference List'!$H$4,$S772-4,0))</f>
        <v/>
      </c>
      <c r="J772" s="296" t="str">
        <f ca="1">IF(ISERROR($S772),"",OFFSET('Smelter Reference List'!$I$4,$S772-4,0))</f>
        <v/>
      </c>
      <c r="K772" s="298"/>
      <c r="L772" s="298"/>
      <c r="M772" s="298"/>
      <c r="N772" s="298"/>
      <c r="O772" s="298"/>
      <c r="P772" s="298"/>
      <c r="Q772" s="299"/>
      <c r="R772" s="227"/>
      <c r="S772" s="228" t="e">
        <f>IF(C772="",NA(),MATCH($B772&amp;$C772,'Smelter Reference List'!$J:$J,0))</f>
        <v>#N/A</v>
      </c>
      <c r="T772" s="229"/>
      <c r="U772" s="229">
        <f t="shared" ca="1" si="22"/>
        <v>0</v>
      </c>
      <c r="V772" s="229"/>
      <c r="W772" s="229"/>
      <c r="Y772" s="223" t="str">
        <f t="shared" si="23"/>
        <v/>
      </c>
    </row>
    <row r="773" spans="1:25" s="223" customFormat="1" ht="20.25">
      <c r="A773" s="293"/>
      <c r="B773" s="294" t="str">
        <f>IF(LEN(A773)=0,"",INDEX('Smelter Reference List'!$A:$A,MATCH($A773,'Smelter Reference List'!$E:$E,0)))</f>
        <v/>
      </c>
      <c r="C773" s="301" t="str">
        <f>IF(LEN(A773)=0,"",INDEX('Smelter Reference List'!$C:$C,MATCH($A773,'Smelter Reference List'!$E:$E,0)))</f>
        <v/>
      </c>
      <c r="D773" s="294" t="str">
        <f ca="1">IF(ISERROR($S773),"",OFFSET('Smelter Reference List'!$C$4,$S773-4,0)&amp;"")</f>
        <v/>
      </c>
      <c r="E773" s="294" t="str">
        <f ca="1">IF(ISERROR($S773),"",OFFSET('Smelter Reference List'!$D$4,$S773-4,0)&amp;"")</f>
        <v/>
      </c>
      <c r="F773" s="294" t="str">
        <f ca="1">IF(ISERROR($S773),"",OFFSET('Smelter Reference List'!$E$4,$S773-4,0))</f>
        <v/>
      </c>
      <c r="G773" s="294" t="str">
        <f ca="1">IF(C773=$U$4,"Enter smelter details", IF(ISERROR($S773),"",OFFSET('Smelter Reference List'!$F$4,$S773-4,0)))</f>
        <v/>
      </c>
      <c r="H773" s="295" t="str">
        <f ca="1">IF(ISERROR($S773),"",OFFSET('Smelter Reference List'!$G$4,$S773-4,0))</f>
        <v/>
      </c>
      <c r="I773" s="296" t="str">
        <f ca="1">IF(ISERROR($S773),"",OFFSET('Smelter Reference List'!$H$4,$S773-4,0))</f>
        <v/>
      </c>
      <c r="J773" s="296" t="str">
        <f ca="1">IF(ISERROR($S773),"",OFFSET('Smelter Reference List'!$I$4,$S773-4,0))</f>
        <v/>
      </c>
      <c r="K773" s="298"/>
      <c r="L773" s="298"/>
      <c r="M773" s="298"/>
      <c r="N773" s="298"/>
      <c r="O773" s="298"/>
      <c r="P773" s="298"/>
      <c r="Q773" s="299"/>
      <c r="R773" s="227"/>
      <c r="S773" s="228" t="e">
        <f>IF(C773="",NA(),MATCH($B773&amp;$C773,'Smelter Reference List'!$J:$J,0))</f>
        <v>#N/A</v>
      </c>
      <c r="T773" s="229"/>
      <c r="U773" s="229">
        <f t="shared" ca="1" si="22"/>
        <v>0</v>
      </c>
      <c r="V773" s="229"/>
      <c r="W773" s="229"/>
      <c r="Y773" s="223" t="str">
        <f t="shared" si="23"/>
        <v/>
      </c>
    </row>
    <row r="774" spans="1:25" s="223" customFormat="1" ht="20.25">
      <c r="A774" s="293"/>
      <c r="B774" s="294" t="str">
        <f>IF(LEN(A774)=0,"",INDEX('Smelter Reference List'!$A:$A,MATCH($A774,'Smelter Reference List'!$E:$E,0)))</f>
        <v/>
      </c>
      <c r="C774" s="301" t="str">
        <f>IF(LEN(A774)=0,"",INDEX('Smelter Reference List'!$C:$C,MATCH($A774,'Smelter Reference List'!$E:$E,0)))</f>
        <v/>
      </c>
      <c r="D774" s="294" t="str">
        <f ca="1">IF(ISERROR($S774),"",OFFSET('Smelter Reference List'!$C$4,$S774-4,0)&amp;"")</f>
        <v/>
      </c>
      <c r="E774" s="294" t="str">
        <f ca="1">IF(ISERROR($S774),"",OFFSET('Smelter Reference List'!$D$4,$S774-4,0)&amp;"")</f>
        <v/>
      </c>
      <c r="F774" s="294" t="str">
        <f ca="1">IF(ISERROR($S774),"",OFFSET('Smelter Reference List'!$E$4,$S774-4,0))</f>
        <v/>
      </c>
      <c r="G774" s="294" t="str">
        <f ca="1">IF(C774=$U$4,"Enter smelter details", IF(ISERROR($S774),"",OFFSET('Smelter Reference List'!$F$4,$S774-4,0)))</f>
        <v/>
      </c>
      <c r="H774" s="295" t="str">
        <f ca="1">IF(ISERROR($S774),"",OFFSET('Smelter Reference List'!$G$4,$S774-4,0))</f>
        <v/>
      </c>
      <c r="I774" s="296" t="str">
        <f ca="1">IF(ISERROR($S774),"",OFFSET('Smelter Reference List'!$H$4,$S774-4,0))</f>
        <v/>
      </c>
      <c r="J774" s="296" t="str">
        <f ca="1">IF(ISERROR($S774),"",OFFSET('Smelter Reference List'!$I$4,$S774-4,0))</f>
        <v/>
      </c>
      <c r="K774" s="298"/>
      <c r="L774" s="298"/>
      <c r="M774" s="298"/>
      <c r="N774" s="298"/>
      <c r="O774" s="298"/>
      <c r="P774" s="298"/>
      <c r="Q774" s="299"/>
      <c r="R774" s="227"/>
      <c r="S774" s="228" t="e">
        <f>IF(C774="",NA(),MATCH($B774&amp;$C774,'Smelter Reference List'!$J:$J,0))</f>
        <v>#N/A</v>
      </c>
      <c r="T774" s="229"/>
      <c r="U774" s="229">
        <f t="shared" ref="U774:U837" ca="1" si="24">IF(AND(C774="Smelter not listed",OR(LEN(D774)=0,LEN(E774)=0)),1,0)</f>
        <v>0</v>
      </c>
      <c r="V774" s="229"/>
      <c r="W774" s="229"/>
      <c r="Y774" s="223" t="str">
        <f t="shared" ref="Y774:Y837" si="25">B774&amp;C774</f>
        <v/>
      </c>
    </row>
    <row r="775" spans="1:25" s="223" customFormat="1" ht="20.25">
      <c r="A775" s="293"/>
      <c r="B775" s="294" t="str">
        <f>IF(LEN(A775)=0,"",INDEX('Smelter Reference List'!$A:$A,MATCH($A775,'Smelter Reference List'!$E:$E,0)))</f>
        <v/>
      </c>
      <c r="C775" s="301" t="str">
        <f>IF(LEN(A775)=0,"",INDEX('Smelter Reference List'!$C:$C,MATCH($A775,'Smelter Reference List'!$E:$E,0)))</f>
        <v/>
      </c>
      <c r="D775" s="294" t="str">
        <f ca="1">IF(ISERROR($S775),"",OFFSET('Smelter Reference List'!$C$4,$S775-4,0)&amp;"")</f>
        <v/>
      </c>
      <c r="E775" s="294" t="str">
        <f ca="1">IF(ISERROR($S775),"",OFFSET('Smelter Reference List'!$D$4,$S775-4,0)&amp;"")</f>
        <v/>
      </c>
      <c r="F775" s="294" t="str">
        <f ca="1">IF(ISERROR($S775),"",OFFSET('Smelter Reference List'!$E$4,$S775-4,0))</f>
        <v/>
      </c>
      <c r="G775" s="294" t="str">
        <f ca="1">IF(C775=$U$4,"Enter smelter details", IF(ISERROR($S775),"",OFFSET('Smelter Reference List'!$F$4,$S775-4,0)))</f>
        <v/>
      </c>
      <c r="H775" s="295" t="str">
        <f ca="1">IF(ISERROR($S775),"",OFFSET('Smelter Reference List'!$G$4,$S775-4,0))</f>
        <v/>
      </c>
      <c r="I775" s="296" t="str">
        <f ca="1">IF(ISERROR($S775),"",OFFSET('Smelter Reference List'!$H$4,$S775-4,0))</f>
        <v/>
      </c>
      <c r="J775" s="296" t="str">
        <f ca="1">IF(ISERROR($S775),"",OFFSET('Smelter Reference List'!$I$4,$S775-4,0))</f>
        <v/>
      </c>
      <c r="K775" s="298"/>
      <c r="L775" s="298"/>
      <c r="M775" s="298"/>
      <c r="N775" s="298"/>
      <c r="O775" s="298"/>
      <c r="P775" s="298"/>
      <c r="Q775" s="299"/>
      <c r="R775" s="227"/>
      <c r="S775" s="228" t="e">
        <f>IF(C775="",NA(),MATCH($B775&amp;$C775,'Smelter Reference List'!$J:$J,0))</f>
        <v>#N/A</v>
      </c>
      <c r="T775" s="229"/>
      <c r="U775" s="229">
        <f t="shared" ca="1" si="24"/>
        <v>0</v>
      </c>
      <c r="V775" s="229"/>
      <c r="W775" s="229"/>
      <c r="Y775" s="223" t="str">
        <f t="shared" si="25"/>
        <v/>
      </c>
    </row>
    <row r="776" spans="1:25" s="223" customFormat="1" ht="20.25">
      <c r="A776" s="293"/>
      <c r="B776" s="294" t="str">
        <f>IF(LEN(A776)=0,"",INDEX('Smelter Reference List'!$A:$A,MATCH($A776,'Smelter Reference List'!$E:$E,0)))</f>
        <v/>
      </c>
      <c r="C776" s="301" t="str">
        <f>IF(LEN(A776)=0,"",INDEX('Smelter Reference List'!$C:$C,MATCH($A776,'Smelter Reference List'!$E:$E,0)))</f>
        <v/>
      </c>
      <c r="D776" s="294" t="str">
        <f ca="1">IF(ISERROR($S776),"",OFFSET('Smelter Reference List'!$C$4,$S776-4,0)&amp;"")</f>
        <v/>
      </c>
      <c r="E776" s="294" t="str">
        <f ca="1">IF(ISERROR($S776),"",OFFSET('Smelter Reference List'!$D$4,$S776-4,0)&amp;"")</f>
        <v/>
      </c>
      <c r="F776" s="294" t="str">
        <f ca="1">IF(ISERROR($S776),"",OFFSET('Smelter Reference List'!$E$4,$S776-4,0))</f>
        <v/>
      </c>
      <c r="G776" s="294" t="str">
        <f ca="1">IF(C776=$U$4,"Enter smelter details", IF(ISERROR($S776),"",OFFSET('Smelter Reference List'!$F$4,$S776-4,0)))</f>
        <v/>
      </c>
      <c r="H776" s="295" t="str">
        <f ca="1">IF(ISERROR($S776),"",OFFSET('Smelter Reference List'!$G$4,$S776-4,0))</f>
        <v/>
      </c>
      <c r="I776" s="296" t="str">
        <f ca="1">IF(ISERROR($S776),"",OFFSET('Smelter Reference List'!$H$4,$S776-4,0))</f>
        <v/>
      </c>
      <c r="J776" s="296" t="str">
        <f ca="1">IF(ISERROR($S776),"",OFFSET('Smelter Reference List'!$I$4,$S776-4,0))</f>
        <v/>
      </c>
      <c r="K776" s="298"/>
      <c r="L776" s="298"/>
      <c r="M776" s="298"/>
      <c r="N776" s="298"/>
      <c r="O776" s="298"/>
      <c r="P776" s="298"/>
      <c r="Q776" s="299"/>
      <c r="R776" s="227"/>
      <c r="S776" s="228" t="e">
        <f>IF(C776="",NA(),MATCH($B776&amp;$C776,'Smelter Reference List'!$J:$J,0))</f>
        <v>#N/A</v>
      </c>
      <c r="T776" s="229"/>
      <c r="U776" s="229">
        <f t="shared" ca="1" si="24"/>
        <v>0</v>
      </c>
      <c r="V776" s="229"/>
      <c r="W776" s="229"/>
      <c r="Y776" s="223" t="str">
        <f t="shared" si="25"/>
        <v/>
      </c>
    </row>
    <row r="777" spans="1:25" s="223" customFormat="1" ht="20.25">
      <c r="A777" s="293"/>
      <c r="B777" s="294" t="str">
        <f>IF(LEN(A777)=0,"",INDEX('Smelter Reference List'!$A:$A,MATCH($A777,'Smelter Reference List'!$E:$E,0)))</f>
        <v/>
      </c>
      <c r="C777" s="301" t="str">
        <f>IF(LEN(A777)=0,"",INDEX('Smelter Reference List'!$C:$C,MATCH($A777,'Smelter Reference List'!$E:$E,0)))</f>
        <v/>
      </c>
      <c r="D777" s="294" t="str">
        <f ca="1">IF(ISERROR($S777),"",OFFSET('Smelter Reference List'!$C$4,$S777-4,0)&amp;"")</f>
        <v/>
      </c>
      <c r="E777" s="294" t="str">
        <f ca="1">IF(ISERROR($S777),"",OFFSET('Smelter Reference List'!$D$4,$S777-4,0)&amp;"")</f>
        <v/>
      </c>
      <c r="F777" s="294" t="str">
        <f ca="1">IF(ISERROR($S777),"",OFFSET('Smelter Reference List'!$E$4,$S777-4,0))</f>
        <v/>
      </c>
      <c r="G777" s="294" t="str">
        <f ca="1">IF(C777=$U$4,"Enter smelter details", IF(ISERROR($S777),"",OFFSET('Smelter Reference List'!$F$4,$S777-4,0)))</f>
        <v/>
      </c>
      <c r="H777" s="295" t="str">
        <f ca="1">IF(ISERROR($S777),"",OFFSET('Smelter Reference List'!$G$4,$S777-4,0))</f>
        <v/>
      </c>
      <c r="I777" s="296" t="str">
        <f ca="1">IF(ISERROR($S777),"",OFFSET('Smelter Reference List'!$H$4,$S777-4,0))</f>
        <v/>
      </c>
      <c r="J777" s="296" t="str">
        <f ca="1">IF(ISERROR($S777),"",OFFSET('Smelter Reference List'!$I$4,$S777-4,0))</f>
        <v/>
      </c>
      <c r="K777" s="298"/>
      <c r="L777" s="298"/>
      <c r="M777" s="298"/>
      <c r="N777" s="298"/>
      <c r="O777" s="298"/>
      <c r="P777" s="298"/>
      <c r="Q777" s="299"/>
      <c r="R777" s="227"/>
      <c r="S777" s="228" t="e">
        <f>IF(C777="",NA(),MATCH($B777&amp;$C777,'Smelter Reference List'!$J:$J,0))</f>
        <v>#N/A</v>
      </c>
      <c r="T777" s="229"/>
      <c r="U777" s="229">
        <f t="shared" ca="1" si="24"/>
        <v>0</v>
      </c>
      <c r="V777" s="229"/>
      <c r="W777" s="229"/>
      <c r="Y777" s="223" t="str">
        <f t="shared" si="25"/>
        <v/>
      </c>
    </row>
    <row r="778" spans="1:25" s="223" customFormat="1" ht="20.25">
      <c r="A778" s="293"/>
      <c r="B778" s="294" t="str">
        <f>IF(LEN(A778)=0,"",INDEX('Smelter Reference List'!$A:$A,MATCH($A778,'Smelter Reference List'!$E:$E,0)))</f>
        <v/>
      </c>
      <c r="C778" s="301" t="str">
        <f>IF(LEN(A778)=0,"",INDEX('Smelter Reference List'!$C:$C,MATCH($A778,'Smelter Reference List'!$E:$E,0)))</f>
        <v/>
      </c>
      <c r="D778" s="294" t="str">
        <f ca="1">IF(ISERROR($S778),"",OFFSET('Smelter Reference List'!$C$4,$S778-4,0)&amp;"")</f>
        <v/>
      </c>
      <c r="E778" s="294" t="str">
        <f ca="1">IF(ISERROR($S778),"",OFFSET('Smelter Reference List'!$D$4,$S778-4,0)&amp;"")</f>
        <v/>
      </c>
      <c r="F778" s="294" t="str">
        <f ca="1">IF(ISERROR($S778),"",OFFSET('Smelter Reference List'!$E$4,$S778-4,0))</f>
        <v/>
      </c>
      <c r="G778" s="294" t="str">
        <f ca="1">IF(C778=$U$4,"Enter smelter details", IF(ISERROR($S778),"",OFFSET('Smelter Reference List'!$F$4,$S778-4,0)))</f>
        <v/>
      </c>
      <c r="H778" s="295" t="str">
        <f ca="1">IF(ISERROR($S778),"",OFFSET('Smelter Reference List'!$G$4,$S778-4,0))</f>
        <v/>
      </c>
      <c r="I778" s="296" t="str">
        <f ca="1">IF(ISERROR($S778),"",OFFSET('Smelter Reference List'!$H$4,$S778-4,0))</f>
        <v/>
      </c>
      <c r="J778" s="296" t="str">
        <f ca="1">IF(ISERROR($S778),"",OFFSET('Smelter Reference List'!$I$4,$S778-4,0))</f>
        <v/>
      </c>
      <c r="K778" s="298"/>
      <c r="L778" s="298"/>
      <c r="M778" s="298"/>
      <c r="N778" s="298"/>
      <c r="O778" s="298"/>
      <c r="P778" s="298"/>
      <c r="Q778" s="299"/>
      <c r="R778" s="227"/>
      <c r="S778" s="228" t="e">
        <f>IF(C778="",NA(),MATCH($B778&amp;$C778,'Smelter Reference List'!$J:$J,0))</f>
        <v>#N/A</v>
      </c>
      <c r="T778" s="229"/>
      <c r="U778" s="229">
        <f t="shared" ca="1" si="24"/>
        <v>0</v>
      </c>
      <c r="V778" s="229"/>
      <c r="W778" s="229"/>
      <c r="Y778" s="223" t="str">
        <f t="shared" si="25"/>
        <v/>
      </c>
    </row>
    <row r="779" spans="1:25" s="223" customFormat="1" ht="20.25">
      <c r="A779" s="293"/>
      <c r="B779" s="294" t="str">
        <f>IF(LEN(A779)=0,"",INDEX('Smelter Reference List'!$A:$A,MATCH($A779,'Smelter Reference List'!$E:$E,0)))</f>
        <v/>
      </c>
      <c r="C779" s="301" t="str">
        <f>IF(LEN(A779)=0,"",INDEX('Smelter Reference List'!$C:$C,MATCH($A779,'Smelter Reference List'!$E:$E,0)))</f>
        <v/>
      </c>
      <c r="D779" s="294" t="str">
        <f ca="1">IF(ISERROR($S779),"",OFFSET('Smelter Reference List'!$C$4,$S779-4,0)&amp;"")</f>
        <v/>
      </c>
      <c r="E779" s="294" t="str">
        <f ca="1">IF(ISERROR($S779),"",OFFSET('Smelter Reference List'!$D$4,$S779-4,0)&amp;"")</f>
        <v/>
      </c>
      <c r="F779" s="294" t="str">
        <f ca="1">IF(ISERROR($S779),"",OFFSET('Smelter Reference List'!$E$4,$S779-4,0))</f>
        <v/>
      </c>
      <c r="G779" s="294" t="str">
        <f ca="1">IF(C779=$U$4,"Enter smelter details", IF(ISERROR($S779),"",OFFSET('Smelter Reference List'!$F$4,$S779-4,0)))</f>
        <v/>
      </c>
      <c r="H779" s="295" t="str">
        <f ca="1">IF(ISERROR($S779),"",OFFSET('Smelter Reference List'!$G$4,$S779-4,0))</f>
        <v/>
      </c>
      <c r="I779" s="296" t="str">
        <f ca="1">IF(ISERROR($S779),"",OFFSET('Smelter Reference List'!$H$4,$S779-4,0))</f>
        <v/>
      </c>
      <c r="J779" s="296" t="str">
        <f ca="1">IF(ISERROR($S779),"",OFFSET('Smelter Reference List'!$I$4,$S779-4,0))</f>
        <v/>
      </c>
      <c r="K779" s="298"/>
      <c r="L779" s="298"/>
      <c r="M779" s="298"/>
      <c r="N779" s="298"/>
      <c r="O779" s="298"/>
      <c r="P779" s="298"/>
      <c r="Q779" s="299"/>
      <c r="R779" s="227"/>
      <c r="S779" s="228" t="e">
        <f>IF(C779="",NA(),MATCH($B779&amp;$C779,'Smelter Reference List'!$J:$J,0))</f>
        <v>#N/A</v>
      </c>
      <c r="T779" s="229"/>
      <c r="U779" s="229">
        <f t="shared" ca="1" si="24"/>
        <v>0</v>
      </c>
      <c r="V779" s="229"/>
      <c r="W779" s="229"/>
      <c r="Y779" s="223" t="str">
        <f t="shared" si="25"/>
        <v/>
      </c>
    </row>
    <row r="780" spans="1:25" s="223" customFormat="1" ht="20.25">
      <c r="A780" s="293"/>
      <c r="B780" s="294" t="str">
        <f>IF(LEN(A780)=0,"",INDEX('Smelter Reference List'!$A:$A,MATCH($A780,'Smelter Reference List'!$E:$E,0)))</f>
        <v/>
      </c>
      <c r="C780" s="301" t="str">
        <f>IF(LEN(A780)=0,"",INDEX('Smelter Reference List'!$C:$C,MATCH($A780,'Smelter Reference List'!$E:$E,0)))</f>
        <v/>
      </c>
      <c r="D780" s="294" t="str">
        <f ca="1">IF(ISERROR($S780),"",OFFSET('Smelter Reference List'!$C$4,$S780-4,0)&amp;"")</f>
        <v/>
      </c>
      <c r="E780" s="294" t="str">
        <f ca="1">IF(ISERROR($S780),"",OFFSET('Smelter Reference List'!$D$4,$S780-4,0)&amp;"")</f>
        <v/>
      </c>
      <c r="F780" s="294" t="str">
        <f ca="1">IF(ISERROR($S780),"",OFFSET('Smelter Reference List'!$E$4,$S780-4,0))</f>
        <v/>
      </c>
      <c r="G780" s="294" t="str">
        <f ca="1">IF(C780=$U$4,"Enter smelter details", IF(ISERROR($S780),"",OFFSET('Smelter Reference List'!$F$4,$S780-4,0)))</f>
        <v/>
      </c>
      <c r="H780" s="295" t="str">
        <f ca="1">IF(ISERROR($S780),"",OFFSET('Smelter Reference List'!$G$4,$S780-4,0))</f>
        <v/>
      </c>
      <c r="I780" s="296" t="str">
        <f ca="1">IF(ISERROR($S780),"",OFFSET('Smelter Reference List'!$H$4,$S780-4,0))</f>
        <v/>
      </c>
      <c r="J780" s="296" t="str">
        <f ca="1">IF(ISERROR($S780),"",OFFSET('Smelter Reference List'!$I$4,$S780-4,0))</f>
        <v/>
      </c>
      <c r="K780" s="298"/>
      <c r="L780" s="298"/>
      <c r="M780" s="298"/>
      <c r="N780" s="298"/>
      <c r="O780" s="298"/>
      <c r="P780" s="298"/>
      <c r="Q780" s="299"/>
      <c r="R780" s="227"/>
      <c r="S780" s="228" t="e">
        <f>IF(C780="",NA(),MATCH($B780&amp;$C780,'Smelter Reference List'!$J:$J,0))</f>
        <v>#N/A</v>
      </c>
      <c r="T780" s="229"/>
      <c r="U780" s="229">
        <f t="shared" ca="1" si="24"/>
        <v>0</v>
      </c>
      <c r="V780" s="229"/>
      <c r="W780" s="229"/>
      <c r="Y780" s="223" t="str">
        <f t="shared" si="25"/>
        <v/>
      </c>
    </row>
    <row r="781" spans="1:25" s="223" customFormat="1" ht="20.25">
      <c r="A781" s="293"/>
      <c r="B781" s="294" t="str">
        <f>IF(LEN(A781)=0,"",INDEX('Smelter Reference List'!$A:$A,MATCH($A781,'Smelter Reference List'!$E:$E,0)))</f>
        <v/>
      </c>
      <c r="C781" s="301" t="str">
        <f>IF(LEN(A781)=0,"",INDEX('Smelter Reference List'!$C:$C,MATCH($A781,'Smelter Reference List'!$E:$E,0)))</f>
        <v/>
      </c>
      <c r="D781" s="294" t="str">
        <f ca="1">IF(ISERROR($S781),"",OFFSET('Smelter Reference List'!$C$4,$S781-4,0)&amp;"")</f>
        <v/>
      </c>
      <c r="E781" s="294" t="str">
        <f ca="1">IF(ISERROR($S781),"",OFFSET('Smelter Reference List'!$D$4,$S781-4,0)&amp;"")</f>
        <v/>
      </c>
      <c r="F781" s="294" t="str">
        <f ca="1">IF(ISERROR($S781),"",OFFSET('Smelter Reference List'!$E$4,$S781-4,0))</f>
        <v/>
      </c>
      <c r="G781" s="294" t="str">
        <f ca="1">IF(C781=$U$4,"Enter smelter details", IF(ISERROR($S781),"",OFFSET('Smelter Reference List'!$F$4,$S781-4,0)))</f>
        <v/>
      </c>
      <c r="H781" s="295" t="str">
        <f ca="1">IF(ISERROR($S781),"",OFFSET('Smelter Reference List'!$G$4,$S781-4,0))</f>
        <v/>
      </c>
      <c r="I781" s="296" t="str">
        <f ca="1">IF(ISERROR($S781),"",OFFSET('Smelter Reference List'!$H$4,$S781-4,0))</f>
        <v/>
      </c>
      <c r="J781" s="296" t="str">
        <f ca="1">IF(ISERROR($S781),"",OFFSET('Smelter Reference List'!$I$4,$S781-4,0))</f>
        <v/>
      </c>
      <c r="K781" s="298"/>
      <c r="L781" s="298"/>
      <c r="M781" s="298"/>
      <c r="N781" s="298"/>
      <c r="O781" s="298"/>
      <c r="P781" s="298"/>
      <c r="Q781" s="299"/>
      <c r="R781" s="227"/>
      <c r="S781" s="228" t="e">
        <f>IF(C781="",NA(),MATCH($B781&amp;$C781,'Smelter Reference List'!$J:$J,0))</f>
        <v>#N/A</v>
      </c>
      <c r="T781" s="229"/>
      <c r="U781" s="229">
        <f t="shared" ca="1" si="24"/>
        <v>0</v>
      </c>
      <c r="V781" s="229"/>
      <c r="W781" s="229"/>
      <c r="Y781" s="223" t="str">
        <f t="shared" si="25"/>
        <v/>
      </c>
    </row>
    <row r="782" spans="1:25" s="223" customFormat="1" ht="20.25">
      <c r="A782" s="293"/>
      <c r="B782" s="294" t="str">
        <f>IF(LEN(A782)=0,"",INDEX('Smelter Reference List'!$A:$A,MATCH($A782,'Smelter Reference List'!$E:$E,0)))</f>
        <v/>
      </c>
      <c r="C782" s="301" t="str">
        <f>IF(LEN(A782)=0,"",INDEX('Smelter Reference List'!$C:$C,MATCH($A782,'Smelter Reference List'!$E:$E,0)))</f>
        <v/>
      </c>
      <c r="D782" s="294" t="str">
        <f ca="1">IF(ISERROR($S782),"",OFFSET('Smelter Reference List'!$C$4,$S782-4,0)&amp;"")</f>
        <v/>
      </c>
      <c r="E782" s="294" t="str">
        <f ca="1">IF(ISERROR($S782),"",OFFSET('Smelter Reference List'!$D$4,$S782-4,0)&amp;"")</f>
        <v/>
      </c>
      <c r="F782" s="294" t="str">
        <f ca="1">IF(ISERROR($S782),"",OFFSET('Smelter Reference List'!$E$4,$S782-4,0))</f>
        <v/>
      </c>
      <c r="G782" s="294" t="str">
        <f ca="1">IF(C782=$U$4,"Enter smelter details", IF(ISERROR($S782),"",OFFSET('Smelter Reference List'!$F$4,$S782-4,0)))</f>
        <v/>
      </c>
      <c r="H782" s="295" t="str">
        <f ca="1">IF(ISERROR($S782),"",OFFSET('Smelter Reference List'!$G$4,$S782-4,0))</f>
        <v/>
      </c>
      <c r="I782" s="296" t="str">
        <f ca="1">IF(ISERROR($S782),"",OFFSET('Smelter Reference List'!$H$4,$S782-4,0))</f>
        <v/>
      </c>
      <c r="J782" s="296" t="str">
        <f ca="1">IF(ISERROR($S782),"",OFFSET('Smelter Reference List'!$I$4,$S782-4,0))</f>
        <v/>
      </c>
      <c r="K782" s="298"/>
      <c r="L782" s="298"/>
      <c r="M782" s="298"/>
      <c r="N782" s="298"/>
      <c r="O782" s="298"/>
      <c r="P782" s="298"/>
      <c r="Q782" s="299"/>
      <c r="R782" s="227"/>
      <c r="S782" s="228" t="e">
        <f>IF(C782="",NA(),MATCH($B782&amp;$C782,'Smelter Reference List'!$J:$J,0))</f>
        <v>#N/A</v>
      </c>
      <c r="T782" s="229"/>
      <c r="U782" s="229">
        <f t="shared" ca="1" si="24"/>
        <v>0</v>
      </c>
      <c r="V782" s="229"/>
      <c r="W782" s="229"/>
      <c r="Y782" s="223" t="str">
        <f t="shared" si="25"/>
        <v/>
      </c>
    </row>
    <row r="783" spans="1:25" s="223" customFormat="1" ht="20.25">
      <c r="A783" s="293"/>
      <c r="B783" s="294" t="str">
        <f>IF(LEN(A783)=0,"",INDEX('Smelter Reference List'!$A:$A,MATCH($A783,'Smelter Reference List'!$E:$E,0)))</f>
        <v/>
      </c>
      <c r="C783" s="301" t="str">
        <f>IF(LEN(A783)=0,"",INDEX('Smelter Reference List'!$C:$C,MATCH($A783,'Smelter Reference List'!$E:$E,0)))</f>
        <v/>
      </c>
      <c r="D783" s="294" t="str">
        <f ca="1">IF(ISERROR($S783),"",OFFSET('Smelter Reference List'!$C$4,$S783-4,0)&amp;"")</f>
        <v/>
      </c>
      <c r="E783" s="294" t="str">
        <f ca="1">IF(ISERROR($S783),"",OFFSET('Smelter Reference List'!$D$4,$S783-4,0)&amp;"")</f>
        <v/>
      </c>
      <c r="F783" s="294" t="str">
        <f ca="1">IF(ISERROR($S783),"",OFFSET('Smelter Reference List'!$E$4,$S783-4,0))</f>
        <v/>
      </c>
      <c r="G783" s="294" t="str">
        <f ca="1">IF(C783=$U$4,"Enter smelter details", IF(ISERROR($S783),"",OFFSET('Smelter Reference List'!$F$4,$S783-4,0)))</f>
        <v/>
      </c>
      <c r="H783" s="295" t="str">
        <f ca="1">IF(ISERROR($S783),"",OFFSET('Smelter Reference List'!$G$4,$S783-4,0))</f>
        <v/>
      </c>
      <c r="I783" s="296" t="str">
        <f ca="1">IF(ISERROR($S783),"",OFFSET('Smelter Reference List'!$H$4,$S783-4,0))</f>
        <v/>
      </c>
      <c r="J783" s="296" t="str">
        <f ca="1">IF(ISERROR($S783),"",OFFSET('Smelter Reference List'!$I$4,$S783-4,0))</f>
        <v/>
      </c>
      <c r="K783" s="298"/>
      <c r="L783" s="298"/>
      <c r="M783" s="298"/>
      <c r="N783" s="298"/>
      <c r="O783" s="298"/>
      <c r="P783" s="298"/>
      <c r="Q783" s="299"/>
      <c r="R783" s="227"/>
      <c r="S783" s="228" t="e">
        <f>IF(C783="",NA(),MATCH($B783&amp;$C783,'Smelter Reference List'!$J:$J,0))</f>
        <v>#N/A</v>
      </c>
      <c r="T783" s="229"/>
      <c r="U783" s="229">
        <f t="shared" ca="1" si="24"/>
        <v>0</v>
      </c>
      <c r="V783" s="229"/>
      <c r="W783" s="229"/>
      <c r="Y783" s="223" t="str">
        <f t="shared" si="25"/>
        <v/>
      </c>
    </row>
    <row r="784" spans="1:25" s="223" customFormat="1" ht="20.25">
      <c r="A784" s="293"/>
      <c r="B784" s="294" t="str">
        <f>IF(LEN(A784)=0,"",INDEX('Smelter Reference List'!$A:$A,MATCH($A784,'Smelter Reference List'!$E:$E,0)))</f>
        <v/>
      </c>
      <c r="C784" s="301" t="str">
        <f>IF(LEN(A784)=0,"",INDEX('Smelter Reference List'!$C:$C,MATCH($A784,'Smelter Reference List'!$E:$E,0)))</f>
        <v/>
      </c>
      <c r="D784" s="294" t="str">
        <f ca="1">IF(ISERROR($S784),"",OFFSET('Smelter Reference List'!$C$4,$S784-4,0)&amp;"")</f>
        <v/>
      </c>
      <c r="E784" s="294" t="str">
        <f ca="1">IF(ISERROR($S784),"",OFFSET('Smelter Reference List'!$D$4,$S784-4,0)&amp;"")</f>
        <v/>
      </c>
      <c r="F784" s="294" t="str">
        <f ca="1">IF(ISERROR($S784),"",OFFSET('Smelter Reference List'!$E$4,$S784-4,0))</f>
        <v/>
      </c>
      <c r="G784" s="294" t="str">
        <f ca="1">IF(C784=$U$4,"Enter smelter details", IF(ISERROR($S784),"",OFFSET('Smelter Reference List'!$F$4,$S784-4,0)))</f>
        <v/>
      </c>
      <c r="H784" s="295" t="str">
        <f ca="1">IF(ISERROR($S784),"",OFFSET('Smelter Reference List'!$G$4,$S784-4,0))</f>
        <v/>
      </c>
      <c r="I784" s="296" t="str">
        <f ca="1">IF(ISERROR($S784),"",OFFSET('Smelter Reference List'!$H$4,$S784-4,0))</f>
        <v/>
      </c>
      <c r="J784" s="296" t="str">
        <f ca="1">IF(ISERROR($S784),"",OFFSET('Smelter Reference List'!$I$4,$S784-4,0))</f>
        <v/>
      </c>
      <c r="K784" s="298"/>
      <c r="L784" s="298"/>
      <c r="M784" s="298"/>
      <c r="N784" s="298"/>
      <c r="O784" s="298"/>
      <c r="P784" s="298"/>
      <c r="Q784" s="299"/>
      <c r="R784" s="227"/>
      <c r="S784" s="228" t="e">
        <f>IF(C784="",NA(),MATCH($B784&amp;$C784,'Smelter Reference List'!$J:$J,0))</f>
        <v>#N/A</v>
      </c>
      <c r="T784" s="229"/>
      <c r="U784" s="229">
        <f t="shared" ca="1" si="24"/>
        <v>0</v>
      </c>
      <c r="V784" s="229"/>
      <c r="W784" s="229"/>
      <c r="Y784" s="223" t="str">
        <f t="shared" si="25"/>
        <v/>
      </c>
    </row>
    <row r="785" spans="1:25" s="223" customFormat="1" ht="20.25">
      <c r="A785" s="293"/>
      <c r="B785" s="294" t="str">
        <f>IF(LEN(A785)=0,"",INDEX('Smelter Reference List'!$A:$A,MATCH($A785,'Smelter Reference List'!$E:$E,0)))</f>
        <v/>
      </c>
      <c r="C785" s="301" t="str">
        <f>IF(LEN(A785)=0,"",INDEX('Smelter Reference List'!$C:$C,MATCH($A785,'Smelter Reference List'!$E:$E,0)))</f>
        <v/>
      </c>
      <c r="D785" s="294" t="str">
        <f ca="1">IF(ISERROR($S785),"",OFFSET('Smelter Reference List'!$C$4,$S785-4,0)&amp;"")</f>
        <v/>
      </c>
      <c r="E785" s="294" t="str">
        <f ca="1">IF(ISERROR($S785),"",OFFSET('Smelter Reference List'!$D$4,$S785-4,0)&amp;"")</f>
        <v/>
      </c>
      <c r="F785" s="294" t="str">
        <f ca="1">IF(ISERROR($S785),"",OFFSET('Smelter Reference List'!$E$4,$S785-4,0))</f>
        <v/>
      </c>
      <c r="G785" s="294" t="str">
        <f ca="1">IF(C785=$U$4,"Enter smelter details", IF(ISERROR($S785),"",OFFSET('Smelter Reference List'!$F$4,$S785-4,0)))</f>
        <v/>
      </c>
      <c r="H785" s="295" t="str">
        <f ca="1">IF(ISERROR($S785),"",OFFSET('Smelter Reference List'!$G$4,$S785-4,0))</f>
        <v/>
      </c>
      <c r="I785" s="296" t="str">
        <f ca="1">IF(ISERROR($S785),"",OFFSET('Smelter Reference List'!$H$4,$S785-4,0))</f>
        <v/>
      </c>
      <c r="J785" s="296" t="str">
        <f ca="1">IF(ISERROR($S785),"",OFFSET('Smelter Reference List'!$I$4,$S785-4,0))</f>
        <v/>
      </c>
      <c r="K785" s="298"/>
      <c r="L785" s="298"/>
      <c r="M785" s="298"/>
      <c r="N785" s="298"/>
      <c r="O785" s="298"/>
      <c r="P785" s="298"/>
      <c r="Q785" s="299"/>
      <c r="R785" s="227"/>
      <c r="S785" s="228" t="e">
        <f>IF(C785="",NA(),MATCH($B785&amp;$C785,'Smelter Reference List'!$J:$J,0))</f>
        <v>#N/A</v>
      </c>
      <c r="T785" s="229"/>
      <c r="U785" s="229">
        <f t="shared" ca="1" si="24"/>
        <v>0</v>
      </c>
      <c r="V785" s="229"/>
      <c r="W785" s="229"/>
      <c r="Y785" s="223" t="str">
        <f t="shared" si="25"/>
        <v/>
      </c>
    </row>
    <row r="786" spans="1:25" s="223" customFormat="1" ht="20.25">
      <c r="A786" s="293"/>
      <c r="B786" s="294" t="str">
        <f>IF(LEN(A786)=0,"",INDEX('Smelter Reference List'!$A:$A,MATCH($A786,'Smelter Reference List'!$E:$E,0)))</f>
        <v/>
      </c>
      <c r="C786" s="301" t="str">
        <f>IF(LEN(A786)=0,"",INDEX('Smelter Reference List'!$C:$C,MATCH($A786,'Smelter Reference List'!$E:$E,0)))</f>
        <v/>
      </c>
      <c r="D786" s="294" t="str">
        <f ca="1">IF(ISERROR($S786),"",OFFSET('Smelter Reference List'!$C$4,$S786-4,0)&amp;"")</f>
        <v/>
      </c>
      <c r="E786" s="294" t="str">
        <f ca="1">IF(ISERROR($S786),"",OFFSET('Smelter Reference List'!$D$4,$S786-4,0)&amp;"")</f>
        <v/>
      </c>
      <c r="F786" s="294" t="str">
        <f ca="1">IF(ISERROR($S786),"",OFFSET('Smelter Reference List'!$E$4,$S786-4,0))</f>
        <v/>
      </c>
      <c r="G786" s="294" t="str">
        <f ca="1">IF(C786=$U$4,"Enter smelter details", IF(ISERROR($S786),"",OFFSET('Smelter Reference List'!$F$4,$S786-4,0)))</f>
        <v/>
      </c>
      <c r="H786" s="295" t="str">
        <f ca="1">IF(ISERROR($S786),"",OFFSET('Smelter Reference List'!$G$4,$S786-4,0))</f>
        <v/>
      </c>
      <c r="I786" s="296" t="str">
        <f ca="1">IF(ISERROR($S786),"",OFFSET('Smelter Reference List'!$H$4,$S786-4,0))</f>
        <v/>
      </c>
      <c r="J786" s="296" t="str">
        <f ca="1">IF(ISERROR($S786),"",OFFSET('Smelter Reference List'!$I$4,$S786-4,0))</f>
        <v/>
      </c>
      <c r="K786" s="298"/>
      <c r="L786" s="298"/>
      <c r="M786" s="298"/>
      <c r="N786" s="298"/>
      <c r="O786" s="298"/>
      <c r="P786" s="298"/>
      <c r="Q786" s="299"/>
      <c r="R786" s="227"/>
      <c r="S786" s="228" t="e">
        <f>IF(C786="",NA(),MATCH($B786&amp;$C786,'Smelter Reference List'!$J:$J,0))</f>
        <v>#N/A</v>
      </c>
      <c r="T786" s="229"/>
      <c r="U786" s="229">
        <f t="shared" ca="1" si="24"/>
        <v>0</v>
      </c>
      <c r="V786" s="229"/>
      <c r="W786" s="229"/>
      <c r="Y786" s="223" t="str">
        <f t="shared" si="25"/>
        <v/>
      </c>
    </row>
    <row r="787" spans="1:25" s="223" customFormat="1" ht="20.25">
      <c r="A787" s="293"/>
      <c r="B787" s="294" t="str">
        <f>IF(LEN(A787)=0,"",INDEX('Smelter Reference List'!$A:$A,MATCH($A787,'Smelter Reference List'!$E:$E,0)))</f>
        <v/>
      </c>
      <c r="C787" s="301" t="str">
        <f>IF(LEN(A787)=0,"",INDEX('Smelter Reference List'!$C:$C,MATCH($A787,'Smelter Reference List'!$E:$E,0)))</f>
        <v/>
      </c>
      <c r="D787" s="294" t="str">
        <f ca="1">IF(ISERROR($S787),"",OFFSET('Smelter Reference List'!$C$4,$S787-4,0)&amp;"")</f>
        <v/>
      </c>
      <c r="E787" s="294" t="str">
        <f ca="1">IF(ISERROR($S787),"",OFFSET('Smelter Reference List'!$D$4,$S787-4,0)&amp;"")</f>
        <v/>
      </c>
      <c r="F787" s="294" t="str">
        <f ca="1">IF(ISERROR($S787),"",OFFSET('Smelter Reference List'!$E$4,$S787-4,0))</f>
        <v/>
      </c>
      <c r="G787" s="294" t="str">
        <f ca="1">IF(C787=$U$4,"Enter smelter details", IF(ISERROR($S787),"",OFFSET('Smelter Reference List'!$F$4,$S787-4,0)))</f>
        <v/>
      </c>
      <c r="H787" s="295" t="str">
        <f ca="1">IF(ISERROR($S787),"",OFFSET('Smelter Reference List'!$G$4,$S787-4,0))</f>
        <v/>
      </c>
      <c r="I787" s="296" t="str">
        <f ca="1">IF(ISERROR($S787),"",OFFSET('Smelter Reference List'!$H$4,$S787-4,0))</f>
        <v/>
      </c>
      <c r="J787" s="296" t="str">
        <f ca="1">IF(ISERROR($S787),"",OFFSET('Smelter Reference List'!$I$4,$S787-4,0))</f>
        <v/>
      </c>
      <c r="K787" s="298"/>
      <c r="L787" s="298"/>
      <c r="M787" s="298"/>
      <c r="N787" s="298"/>
      <c r="O787" s="298"/>
      <c r="P787" s="298"/>
      <c r="Q787" s="299"/>
      <c r="R787" s="227"/>
      <c r="S787" s="228" t="e">
        <f>IF(C787="",NA(),MATCH($B787&amp;$C787,'Smelter Reference List'!$J:$J,0))</f>
        <v>#N/A</v>
      </c>
      <c r="T787" s="229"/>
      <c r="U787" s="229">
        <f t="shared" ca="1" si="24"/>
        <v>0</v>
      </c>
      <c r="V787" s="229"/>
      <c r="W787" s="229"/>
      <c r="Y787" s="223" t="str">
        <f t="shared" si="25"/>
        <v/>
      </c>
    </row>
    <row r="788" spans="1:25" s="223" customFormat="1" ht="20.25">
      <c r="A788" s="293"/>
      <c r="B788" s="294" t="str">
        <f>IF(LEN(A788)=0,"",INDEX('Smelter Reference List'!$A:$A,MATCH($A788,'Smelter Reference List'!$E:$E,0)))</f>
        <v/>
      </c>
      <c r="C788" s="301" t="str">
        <f>IF(LEN(A788)=0,"",INDEX('Smelter Reference List'!$C:$C,MATCH($A788,'Smelter Reference List'!$E:$E,0)))</f>
        <v/>
      </c>
      <c r="D788" s="294" t="str">
        <f ca="1">IF(ISERROR($S788),"",OFFSET('Smelter Reference List'!$C$4,$S788-4,0)&amp;"")</f>
        <v/>
      </c>
      <c r="E788" s="294" t="str">
        <f ca="1">IF(ISERROR($S788),"",OFFSET('Smelter Reference List'!$D$4,$S788-4,0)&amp;"")</f>
        <v/>
      </c>
      <c r="F788" s="294" t="str">
        <f ca="1">IF(ISERROR($S788),"",OFFSET('Smelter Reference List'!$E$4,$S788-4,0))</f>
        <v/>
      </c>
      <c r="G788" s="294" t="str">
        <f ca="1">IF(C788=$U$4,"Enter smelter details", IF(ISERROR($S788),"",OFFSET('Smelter Reference List'!$F$4,$S788-4,0)))</f>
        <v/>
      </c>
      <c r="H788" s="295" t="str">
        <f ca="1">IF(ISERROR($S788),"",OFFSET('Smelter Reference List'!$G$4,$S788-4,0))</f>
        <v/>
      </c>
      <c r="I788" s="296" t="str">
        <f ca="1">IF(ISERROR($S788),"",OFFSET('Smelter Reference List'!$H$4,$S788-4,0))</f>
        <v/>
      </c>
      <c r="J788" s="296" t="str">
        <f ca="1">IF(ISERROR($S788),"",OFFSET('Smelter Reference List'!$I$4,$S788-4,0))</f>
        <v/>
      </c>
      <c r="K788" s="298"/>
      <c r="L788" s="298"/>
      <c r="M788" s="298"/>
      <c r="N788" s="298"/>
      <c r="O788" s="298"/>
      <c r="P788" s="298"/>
      <c r="Q788" s="299"/>
      <c r="R788" s="227"/>
      <c r="S788" s="228" t="e">
        <f>IF(C788="",NA(),MATCH($B788&amp;$C788,'Smelter Reference List'!$J:$J,0))</f>
        <v>#N/A</v>
      </c>
      <c r="T788" s="229"/>
      <c r="U788" s="229">
        <f t="shared" ca="1" si="24"/>
        <v>0</v>
      </c>
      <c r="V788" s="229"/>
      <c r="W788" s="229"/>
      <c r="Y788" s="223" t="str">
        <f t="shared" si="25"/>
        <v/>
      </c>
    </row>
    <row r="789" spans="1:25" s="223" customFormat="1" ht="20.25">
      <c r="A789" s="293"/>
      <c r="B789" s="294" t="str">
        <f>IF(LEN(A789)=0,"",INDEX('Smelter Reference List'!$A:$A,MATCH($A789,'Smelter Reference List'!$E:$E,0)))</f>
        <v/>
      </c>
      <c r="C789" s="301" t="str">
        <f>IF(LEN(A789)=0,"",INDEX('Smelter Reference List'!$C:$C,MATCH($A789,'Smelter Reference List'!$E:$E,0)))</f>
        <v/>
      </c>
      <c r="D789" s="294" t="str">
        <f ca="1">IF(ISERROR($S789),"",OFFSET('Smelter Reference List'!$C$4,$S789-4,0)&amp;"")</f>
        <v/>
      </c>
      <c r="E789" s="294" t="str">
        <f ca="1">IF(ISERROR($S789),"",OFFSET('Smelter Reference List'!$D$4,$S789-4,0)&amp;"")</f>
        <v/>
      </c>
      <c r="F789" s="294" t="str">
        <f ca="1">IF(ISERROR($S789),"",OFFSET('Smelter Reference List'!$E$4,$S789-4,0))</f>
        <v/>
      </c>
      <c r="G789" s="294" t="str">
        <f ca="1">IF(C789=$U$4,"Enter smelter details", IF(ISERROR($S789),"",OFFSET('Smelter Reference List'!$F$4,$S789-4,0)))</f>
        <v/>
      </c>
      <c r="H789" s="295" t="str">
        <f ca="1">IF(ISERROR($S789),"",OFFSET('Smelter Reference List'!$G$4,$S789-4,0))</f>
        <v/>
      </c>
      <c r="I789" s="296" t="str">
        <f ca="1">IF(ISERROR($S789),"",OFFSET('Smelter Reference List'!$H$4,$S789-4,0))</f>
        <v/>
      </c>
      <c r="J789" s="296" t="str">
        <f ca="1">IF(ISERROR($S789),"",OFFSET('Smelter Reference List'!$I$4,$S789-4,0))</f>
        <v/>
      </c>
      <c r="K789" s="298"/>
      <c r="L789" s="298"/>
      <c r="M789" s="298"/>
      <c r="N789" s="298"/>
      <c r="O789" s="298"/>
      <c r="P789" s="298"/>
      <c r="Q789" s="299"/>
      <c r="R789" s="227"/>
      <c r="S789" s="228" t="e">
        <f>IF(C789="",NA(),MATCH($B789&amp;$C789,'Smelter Reference List'!$J:$J,0))</f>
        <v>#N/A</v>
      </c>
      <c r="T789" s="229"/>
      <c r="U789" s="229">
        <f t="shared" ca="1" si="24"/>
        <v>0</v>
      </c>
      <c r="V789" s="229"/>
      <c r="W789" s="229"/>
      <c r="Y789" s="223" t="str">
        <f t="shared" si="25"/>
        <v/>
      </c>
    </row>
    <row r="790" spans="1:25" s="223" customFormat="1" ht="20.25">
      <c r="A790" s="293"/>
      <c r="B790" s="294" t="str">
        <f>IF(LEN(A790)=0,"",INDEX('Smelter Reference List'!$A:$A,MATCH($A790,'Smelter Reference List'!$E:$E,0)))</f>
        <v/>
      </c>
      <c r="C790" s="301" t="str">
        <f>IF(LEN(A790)=0,"",INDEX('Smelter Reference List'!$C:$C,MATCH($A790,'Smelter Reference List'!$E:$E,0)))</f>
        <v/>
      </c>
      <c r="D790" s="294" t="str">
        <f ca="1">IF(ISERROR($S790),"",OFFSET('Smelter Reference List'!$C$4,$S790-4,0)&amp;"")</f>
        <v/>
      </c>
      <c r="E790" s="294" t="str">
        <f ca="1">IF(ISERROR($S790),"",OFFSET('Smelter Reference List'!$D$4,$S790-4,0)&amp;"")</f>
        <v/>
      </c>
      <c r="F790" s="294" t="str">
        <f ca="1">IF(ISERROR($S790),"",OFFSET('Smelter Reference List'!$E$4,$S790-4,0))</f>
        <v/>
      </c>
      <c r="G790" s="294" t="str">
        <f ca="1">IF(C790=$U$4,"Enter smelter details", IF(ISERROR($S790),"",OFFSET('Smelter Reference List'!$F$4,$S790-4,0)))</f>
        <v/>
      </c>
      <c r="H790" s="295" t="str">
        <f ca="1">IF(ISERROR($S790),"",OFFSET('Smelter Reference List'!$G$4,$S790-4,0))</f>
        <v/>
      </c>
      <c r="I790" s="296" t="str">
        <f ca="1">IF(ISERROR($S790),"",OFFSET('Smelter Reference List'!$H$4,$S790-4,0))</f>
        <v/>
      </c>
      <c r="J790" s="296" t="str">
        <f ca="1">IF(ISERROR($S790),"",OFFSET('Smelter Reference List'!$I$4,$S790-4,0))</f>
        <v/>
      </c>
      <c r="K790" s="298"/>
      <c r="L790" s="298"/>
      <c r="M790" s="298"/>
      <c r="N790" s="298"/>
      <c r="O790" s="298"/>
      <c r="P790" s="298"/>
      <c r="Q790" s="299"/>
      <c r="R790" s="227"/>
      <c r="S790" s="228" t="e">
        <f>IF(C790="",NA(),MATCH($B790&amp;$C790,'Smelter Reference List'!$J:$J,0))</f>
        <v>#N/A</v>
      </c>
      <c r="T790" s="229"/>
      <c r="U790" s="229">
        <f t="shared" ca="1" si="24"/>
        <v>0</v>
      </c>
      <c r="V790" s="229"/>
      <c r="W790" s="229"/>
      <c r="Y790" s="223" t="str">
        <f t="shared" si="25"/>
        <v/>
      </c>
    </row>
    <row r="791" spans="1:25" s="223" customFormat="1" ht="20.25">
      <c r="A791" s="293"/>
      <c r="B791" s="294" t="str">
        <f>IF(LEN(A791)=0,"",INDEX('Smelter Reference List'!$A:$A,MATCH($A791,'Smelter Reference List'!$E:$E,0)))</f>
        <v/>
      </c>
      <c r="C791" s="301" t="str">
        <f>IF(LEN(A791)=0,"",INDEX('Smelter Reference List'!$C:$C,MATCH($A791,'Smelter Reference List'!$E:$E,0)))</f>
        <v/>
      </c>
      <c r="D791" s="294" t="str">
        <f ca="1">IF(ISERROR($S791),"",OFFSET('Smelter Reference List'!$C$4,$S791-4,0)&amp;"")</f>
        <v/>
      </c>
      <c r="E791" s="294" t="str">
        <f ca="1">IF(ISERROR($S791),"",OFFSET('Smelter Reference List'!$D$4,$S791-4,0)&amp;"")</f>
        <v/>
      </c>
      <c r="F791" s="294" t="str">
        <f ca="1">IF(ISERROR($S791),"",OFFSET('Smelter Reference List'!$E$4,$S791-4,0))</f>
        <v/>
      </c>
      <c r="G791" s="294" t="str">
        <f ca="1">IF(C791=$U$4,"Enter smelter details", IF(ISERROR($S791),"",OFFSET('Smelter Reference List'!$F$4,$S791-4,0)))</f>
        <v/>
      </c>
      <c r="H791" s="295" t="str">
        <f ca="1">IF(ISERROR($S791),"",OFFSET('Smelter Reference List'!$G$4,$S791-4,0))</f>
        <v/>
      </c>
      <c r="I791" s="296" t="str">
        <f ca="1">IF(ISERROR($S791),"",OFFSET('Smelter Reference List'!$H$4,$S791-4,0))</f>
        <v/>
      </c>
      <c r="J791" s="296" t="str">
        <f ca="1">IF(ISERROR($S791),"",OFFSET('Smelter Reference List'!$I$4,$S791-4,0))</f>
        <v/>
      </c>
      <c r="K791" s="298"/>
      <c r="L791" s="298"/>
      <c r="M791" s="298"/>
      <c r="N791" s="298"/>
      <c r="O791" s="298"/>
      <c r="P791" s="298"/>
      <c r="Q791" s="299"/>
      <c r="R791" s="227"/>
      <c r="S791" s="228" t="e">
        <f>IF(C791="",NA(),MATCH($B791&amp;$C791,'Smelter Reference List'!$J:$J,0))</f>
        <v>#N/A</v>
      </c>
      <c r="T791" s="229"/>
      <c r="U791" s="229">
        <f t="shared" ca="1" si="24"/>
        <v>0</v>
      </c>
      <c r="V791" s="229"/>
      <c r="W791" s="229"/>
      <c r="Y791" s="223" t="str">
        <f t="shared" si="25"/>
        <v/>
      </c>
    </row>
    <row r="792" spans="1:25" s="223" customFormat="1" ht="20.25">
      <c r="A792" s="293"/>
      <c r="B792" s="294" t="str">
        <f>IF(LEN(A792)=0,"",INDEX('Smelter Reference List'!$A:$A,MATCH($A792,'Smelter Reference List'!$E:$E,0)))</f>
        <v/>
      </c>
      <c r="C792" s="301" t="str">
        <f>IF(LEN(A792)=0,"",INDEX('Smelter Reference List'!$C:$C,MATCH($A792,'Smelter Reference List'!$E:$E,0)))</f>
        <v/>
      </c>
      <c r="D792" s="294" t="str">
        <f ca="1">IF(ISERROR($S792),"",OFFSET('Smelter Reference List'!$C$4,$S792-4,0)&amp;"")</f>
        <v/>
      </c>
      <c r="E792" s="294" t="str">
        <f ca="1">IF(ISERROR($S792),"",OFFSET('Smelter Reference List'!$D$4,$S792-4,0)&amp;"")</f>
        <v/>
      </c>
      <c r="F792" s="294" t="str">
        <f ca="1">IF(ISERROR($S792),"",OFFSET('Smelter Reference List'!$E$4,$S792-4,0))</f>
        <v/>
      </c>
      <c r="G792" s="294" t="str">
        <f ca="1">IF(C792=$U$4,"Enter smelter details", IF(ISERROR($S792),"",OFFSET('Smelter Reference List'!$F$4,$S792-4,0)))</f>
        <v/>
      </c>
      <c r="H792" s="295" t="str">
        <f ca="1">IF(ISERROR($S792),"",OFFSET('Smelter Reference List'!$G$4,$S792-4,0))</f>
        <v/>
      </c>
      <c r="I792" s="296" t="str">
        <f ca="1">IF(ISERROR($S792),"",OFFSET('Smelter Reference List'!$H$4,$S792-4,0))</f>
        <v/>
      </c>
      <c r="J792" s="296" t="str">
        <f ca="1">IF(ISERROR($S792),"",OFFSET('Smelter Reference List'!$I$4,$S792-4,0))</f>
        <v/>
      </c>
      <c r="K792" s="298"/>
      <c r="L792" s="298"/>
      <c r="M792" s="298"/>
      <c r="N792" s="298"/>
      <c r="O792" s="298"/>
      <c r="P792" s="298"/>
      <c r="Q792" s="299"/>
      <c r="R792" s="227"/>
      <c r="S792" s="228" t="e">
        <f>IF(C792="",NA(),MATCH($B792&amp;$C792,'Smelter Reference List'!$J:$J,0))</f>
        <v>#N/A</v>
      </c>
      <c r="T792" s="229"/>
      <c r="U792" s="229">
        <f t="shared" ca="1" si="24"/>
        <v>0</v>
      </c>
      <c r="V792" s="229"/>
      <c r="W792" s="229"/>
      <c r="Y792" s="223" t="str">
        <f t="shared" si="25"/>
        <v/>
      </c>
    </row>
    <row r="793" spans="1:25" s="223" customFormat="1" ht="20.25">
      <c r="A793" s="293"/>
      <c r="B793" s="294" t="str">
        <f>IF(LEN(A793)=0,"",INDEX('Smelter Reference List'!$A:$A,MATCH($A793,'Smelter Reference List'!$E:$E,0)))</f>
        <v/>
      </c>
      <c r="C793" s="301" t="str">
        <f>IF(LEN(A793)=0,"",INDEX('Smelter Reference List'!$C:$C,MATCH($A793,'Smelter Reference List'!$E:$E,0)))</f>
        <v/>
      </c>
      <c r="D793" s="294" t="str">
        <f ca="1">IF(ISERROR($S793),"",OFFSET('Smelter Reference List'!$C$4,$S793-4,0)&amp;"")</f>
        <v/>
      </c>
      <c r="E793" s="294" t="str">
        <f ca="1">IF(ISERROR($S793),"",OFFSET('Smelter Reference List'!$D$4,$S793-4,0)&amp;"")</f>
        <v/>
      </c>
      <c r="F793" s="294" t="str">
        <f ca="1">IF(ISERROR($S793),"",OFFSET('Smelter Reference List'!$E$4,$S793-4,0))</f>
        <v/>
      </c>
      <c r="G793" s="294" t="str">
        <f ca="1">IF(C793=$U$4,"Enter smelter details", IF(ISERROR($S793),"",OFFSET('Smelter Reference List'!$F$4,$S793-4,0)))</f>
        <v/>
      </c>
      <c r="H793" s="295" t="str">
        <f ca="1">IF(ISERROR($S793),"",OFFSET('Smelter Reference List'!$G$4,$S793-4,0))</f>
        <v/>
      </c>
      <c r="I793" s="296" t="str">
        <f ca="1">IF(ISERROR($S793),"",OFFSET('Smelter Reference List'!$H$4,$S793-4,0))</f>
        <v/>
      </c>
      <c r="J793" s="296" t="str">
        <f ca="1">IF(ISERROR($S793),"",OFFSET('Smelter Reference List'!$I$4,$S793-4,0))</f>
        <v/>
      </c>
      <c r="K793" s="298"/>
      <c r="L793" s="298"/>
      <c r="M793" s="298"/>
      <c r="N793" s="298"/>
      <c r="O793" s="298"/>
      <c r="P793" s="298"/>
      <c r="Q793" s="299"/>
      <c r="R793" s="227"/>
      <c r="S793" s="228" t="e">
        <f>IF(C793="",NA(),MATCH($B793&amp;$C793,'Smelter Reference List'!$J:$J,0))</f>
        <v>#N/A</v>
      </c>
      <c r="T793" s="229"/>
      <c r="U793" s="229">
        <f t="shared" ca="1" si="24"/>
        <v>0</v>
      </c>
      <c r="V793" s="229"/>
      <c r="W793" s="229"/>
      <c r="Y793" s="223" t="str">
        <f t="shared" si="25"/>
        <v/>
      </c>
    </row>
    <row r="794" spans="1:25" s="223" customFormat="1" ht="20.25">
      <c r="A794" s="293"/>
      <c r="B794" s="294" t="str">
        <f>IF(LEN(A794)=0,"",INDEX('Smelter Reference List'!$A:$A,MATCH($A794,'Smelter Reference List'!$E:$E,0)))</f>
        <v/>
      </c>
      <c r="C794" s="301" t="str">
        <f>IF(LEN(A794)=0,"",INDEX('Smelter Reference List'!$C:$C,MATCH($A794,'Smelter Reference List'!$E:$E,0)))</f>
        <v/>
      </c>
      <c r="D794" s="294" t="str">
        <f ca="1">IF(ISERROR($S794),"",OFFSET('Smelter Reference List'!$C$4,$S794-4,0)&amp;"")</f>
        <v/>
      </c>
      <c r="E794" s="294" t="str">
        <f ca="1">IF(ISERROR($S794),"",OFFSET('Smelter Reference List'!$D$4,$S794-4,0)&amp;"")</f>
        <v/>
      </c>
      <c r="F794" s="294" t="str">
        <f ca="1">IF(ISERROR($S794),"",OFFSET('Smelter Reference List'!$E$4,$S794-4,0))</f>
        <v/>
      </c>
      <c r="G794" s="294" t="str">
        <f ca="1">IF(C794=$U$4,"Enter smelter details", IF(ISERROR($S794),"",OFFSET('Smelter Reference List'!$F$4,$S794-4,0)))</f>
        <v/>
      </c>
      <c r="H794" s="295" t="str">
        <f ca="1">IF(ISERROR($S794),"",OFFSET('Smelter Reference List'!$G$4,$S794-4,0))</f>
        <v/>
      </c>
      <c r="I794" s="296" t="str">
        <f ca="1">IF(ISERROR($S794),"",OFFSET('Smelter Reference List'!$H$4,$S794-4,0))</f>
        <v/>
      </c>
      <c r="J794" s="296" t="str">
        <f ca="1">IF(ISERROR($S794),"",OFFSET('Smelter Reference List'!$I$4,$S794-4,0))</f>
        <v/>
      </c>
      <c r="K794" s="298"/>
      <c r="L794" s="298"/>
      <c r="M794" s="298"/>
      <c r="N794" s="298"/>
      <c r="O794" s="298"/>
      <c r="P794" s="298"/>
      <c r="Q794" s="299"/>
      <c r="R794" s="227"/>
      <c r="S794" s="228" t="e">
        <f>IF(C794="",NA(),MATCH($B794&amp;$C794,'Smelter Reference List'!$J:$J,0))</f>
        <v>#N/A</v>
      </c>
      <c r="T794" s="229"/>
      <c r="U794" s="229">
        <f t="shared" ca="1" si="24"/>
        <v>0</v>
      </c>
      <c r="V794" s="229"/>
      <c r="W794" s="229"/>
      <c r="Y794" s="223" t="str">
        <f t="shared" si="25"/>
        <v/>
      </c>
    </row>
    <row r="795" spans="1:25" s="223" customFormat="1" ht="20.25">
      <c r="A795" s="293"/>
      <c r="B795" s="294" t="str">
        <f>IF(LEN(A795)=0,"",INDEX('Smelter Reference List'!$A:$A,MATCH($A795,'Smelter Reference List'!$E:$E,0)))</f>
        <v/>
      </c>
      <c r="C795" s="301" t="str">
        <f>IF(LEN(A795)=0,"",INDEX('Smelter Reference List'!$C:$C,MATCH($A795,'Smelter Reference List'!$E:$E,0)))</f>
        <v/>
      </c>
      <c r="D795" s="294" t="str">
        <f ca="1">IF(ISERROR($S795),"",OFFSET('Smelter Reference List'!$C$4,$S795-4,0)&amp;"")</f>
        <v/>
      </c>
      <c r="E795" s="294" t="str">
        <f ca="1">IF(ISERROR($S795),"",OFFSET('Smelter Reference List'!$D$4,$S795-4,0)&amp;"")</f>
        <v/>
      </c>
      <c r="F795" s="294" t="str">
        <f ca="1">IF(ISERROR($S795),"",OFFSET('Smelter Reference List'!$E$4,$S795-4,0))</f>
        <v/>
      </c>
      <c r="G795" s="294" t="str">
        <f ca="1">IF(C795=$U$4,"Enter smelter details", IF(ISERROR($S795),"",OFFSET('Smelter Reference List'!$F$4,$S795-4,0)))</f>
        <v/>
      </c>
      <c r="H795" s="295" t="str">
        <f ca="1">IF(ISERROR($S795),"",OFFSET('Smelter Reference List'!$G$4,$S795-4,0))</f>
        <v/>
      </c>
      <c r="I795" s="296" t="str">
        <f ca="1">IF(ISERROR($S795),"",OFFSET('Smelter Reference List'!$H$4,$S795-4,0))</f>
        <v/>
      </c>
      <c r="J795" s="296" t="str">
        <f ca="1">IF(ISERROR($S795),"",OFFSET('Smelter Reference List'!$I$4,$S795-4,0))</f>
        <v/>
      </c>
      <c r="K795" s="298"/>
      <c r="L795" s="298"/>
      <c r="M795" s="298"/>
      <c r="N795" s="298"/>
      <c r="O795" s="298"/>
      <c r="P795" s="298"/>
      <c r="Q795" s="299"/>
      <c r="R795" s="227"/>
      <c r="S795" s="228" t="e">
        <f>IF(C795="",NA(),MATCH($B795&amp;$C795,'Smelter Reference List'!$J:$J,0))</f>
        <v>#N/A</v>
      </c>
      <c r="T795" s="229"/>
      <c r="U795" s="229">
        <f t="shared" ca="1" si="24"/>
        <v>0</v>
      </c>
      <c r="V795" s="229"/>
      <c r="W795" s="229"/>
      <c r="Y795" s="223" t="str">
        <f t="shared" si="25"/>
        <v/>
      </c>
    </row>
    <row r="796" spans="1:25" s="223" customFormat="1" ht="20.25">
      <c r="A796" s="293"/>
      <c r="B796" s="294" t="str">
        <f>IF(LEN(A796)=0,"",INDEX('Smelter Reference List'!$A:$A,MATCH($A796,'Smelter Reference List'!$E:$E,0)))</f>
        <v/>
      </c>
      <c r="C796" s="301" t="str">
        <f>IF(LEN(A796)=0,"",INDEX('Smelter Reference List'!$C:$C,MATCH($A796,'Smelter Reference List'!$E:$E,0)))</f>
        <v/>
      </c>
      <c r="D796" s="294" t="str">
        <f ca="1">IF(ISERROR($S796),"",OFFSET('Smelter Reference List'!$C$4,$S796-4,0)&amp;"")</f>
        <v/>
      </c>
      <c r="E796" s="294" t="str">
        <f ca="1">IF(ISERROR($S796),"",OFFSET('Smelter Reference List'!$D$4,$S796-4,0)&amp;"")</f>
        <v/>
      </c>
      <c r="F796" s="294" t="str">
        <f ca="1">IF(ISERROR($S796),"",OFFSET('Smelter Reference List'!$E$4,$S796-4,0))</f>
        <v/>
      </c>
      <c r="G796" s="294" t="str">
        <f ca="1">IF(C796=$U$4,"Enter smelter details", IF(ISERROR($S796),"",OFFSET('Smelter Reference List'!$F$4,$S796-4,0)))</f>
        <v/>
      </c>
      <c r="H796" s="295" t="str">
        <f ca="1">IF(ISERROR($S796),"",OFFSET('Smelter Reference List'!$G$4,$S796-4,0))</f>
        <v/>
      </c>
      <c r="I796" s="296" t="str">
        <f ca="1">IF(ISERROR($S796),"",OFFSET('Smelter Reference List'!$H$4,$S796-4,0))</f>
        <v/>
      </c>
      <c r="J796" s="296" t="str">
        <f ca="1">IF(ISERROR($S796),"",OFFSET('Smelter Reference List'!$I$4,$S796-4,0))</f>
        <v/>
      </c>
      <c r="K796" s="298"/>
      <c r="L796" s="298"/>
      <c r="M796" s="298"/>
      <c r="N796" s="298"/>
      <c r="O796" s="298"/>
      <c r="P796" s="298"/>
      <c r="Q796" s="299"/>
      <c r="R796" s="227"/>
      <c r="S796" s="228" t="e">
        <f>IF(C796="",NA(),MATCH($B796&amp;$C796,'Smelter Reference List'!$J:$J,0))</f>
        <v>#N/A</v>
      </c>
      <c r="T796" s="229"/>
      <c r="U796" s="229">
        <f t="shared" ca="1" si="24"/>
        <v>0</v>
      </c>
      <c r="V796" s="229"/>
      <c r="W796" s="229"/>
      <c r="Y796" s="223" t="str">
        <f t="shared" si="25"/>
        <v/>
      </c>
    </row>
    <row r="797" spans="1:25" s="223" customFormat="1" ht="20.25">
      <c r="A797" s="293"/>
      <c r="B797" s="294" t="str">
        <f>IF(LEN(A797)=0,"",INDEX('Smelter Reference List'!$A:$A,MATCH($A797,'Smelter Reference List'!$E:$E,0)))</f>
        <v/>
      </c>
      <c r="C797" s="301" t="str">
        <f>IF(LEN(A797)=0,"",INDEX('Smelter Reference List'!$C:$C,MATCH($A797,'Smelter Reference List'!$E:$E,0)))</f>
        <v/>
      </c>
      <c r="D797" s="294" t="str">
        <f ca="1">IF(ISERROR($S797),"",OFFSET('Smelter Reference List'!$C$4,$S797-4,0)&amp;"")</f>
        <v/>
      </c>
      <c r="E797" s="294" t="str">
        <f ca="1">IF(ISERROR($S797),"",OFFSET('Smelter Reference List'!$D$4,$S797-4,0)&amp;"")</f>
        <v/>
      </c>
      <c r="F797" s="294" t="str">
        <f ca="1">IF(ISERROR($S797),"",OFFSET('Smelter Reference List'!$E$4,$S797-4,0))</f>
        <v/>
      </c>
      <c r="G797" s="294" t="str">
        <f ca="1">IF(C797=$U$4,"Enter smelter details", IF(ISERROR($S797),"",OFFSET('Smelter Reference List'!$F$4,$S797-4,0)))</f>
        <v/>
      </c>
      <c r="H797" s="295" t="str">
        <f ca="1">IF(ISERROR($S797),"",OFFSET('Smelter Reference List'!$G$4,$S797-4,0))</f>
        <v/>
      </c>
      <c r="I797" s="296" t="str">
        <f ca="1">IF(ISERROR($S797),"",OFFSET('Smelter Reference List'!$H$4,$S797-4,0))</f>
        <v/>
      </c>
      <c r="J797" s="296" t="str">
        <f ca="1">IF(ISERROR($S797),"",OFFSET('Smelter Reference List'!$I$4,$S797-4,0))</f>
        <v/>
      </c>
      <c r="K797" s="298"/>
      <c r="L797" s="298"/>
      <c r="M797" s="298"/>
      <c r="N797" s="298"/>
      <c r="O797" s="298"/>
      <c r="P797" s="298"/>
      <c r="Q797" s="299"/>
      <c r="R797" s="227"/>
      <c r="S797" s="228" t="e">
        <f>IF(C797="",NA(),MATCH($B797&amp;$C797,'Smelter Reference List'!$J:$J,0))</f>
        <v>#N/A</v>
      </c>
      <c r="T797" s="229"/>
      <c r="U797" s="229">
        <f t="shared" ca="1" si="24"/>
        <v>0</v>
      </c>
      <c r="V797" s="229"/>
      <c r="W797" s="229"/>
      <c r="Y797" s="223" t="str">
        <f t="shared" si="25"/>
        <v/>
      </c>
    </row>
    <row r="798" spans="1:25" s="223" customFormat="1" ht="20.25">
      <c r="A798" s="293"/>
      <c r="B798" s="294" t="str">
        <f>IF(LEN(A798)=0,"",INDEX('Smelter Reference List'!$A:$A,MATCH($A798,'Smelter Reference List'!$E:$E,0)))</f>
        <v/>
      </c>
      <c r="C798" s="301" t="str">
        <f>IF(LEN(A798)=0,"",INDEX('Smelter Reference List'!$C:$C,MATCH($A798,'Smelter Reference List'!$E:$E,0)))</f>
        <v/>
      </c>
      <c r="D798" s="294" t="str">
        <f ca="1">IF(ISERROR($S798),"",OFFSET('Smelter Reference List'!$C$4,$S798-4,0)&amp;"")</f>
        <v/>
      </c>
      <c r="E798" s="294" t="str">
        <f ca="1">IF(ISERROR($S798),"",OFFSET('Smelter Reference List'!$D$4,$S798-4,0)&amp;"")</f>
        <v/>
      </c>
      <c r="F798" s="294" t="str">
        <f ca="1">IF(ISERROR($S798),"",OFFSET('Smelter Reference List'!$E$4,$S798-4,0))</f>
        <v/>
      </c>
      <c r="G798" s="294" t="str">
        <f ca="1">IF(C798=$U$4,"Enter smelter details", IF(ISERROR($S798),"",OFFSET('Smelter Reference List'!$F$4,$S798-4,0)))</f>
        <v/>
      </c>
      <c r="H798" s="295" t="str">
        <f ca="1">IF(ISERROR($S798),"",OFFSET('Smelter Reference List'!$G$4,$S798-4,0))</f>
        <v/>
      </c>
      <c r="I798" s="296" t="str">
        <f ca="1">IF(ISERROR($S798),"",OFFSET('Smelter Reference List'!$H$4,$S798-4,0))</f>
        <v/>
      </c>
      <c r="J798" s="296" t="str">
        <f ca="1">IF(ISERROR($S798),"",OFFSET('Smelter Reference List'!$I$4,$S798-4,0))</f>
        <v/>
      </c>
      <c r="K798" s="298"/>
      <c r="L798" s="298"/>
      <c r="M798" s="298"/>
      <c r="N798" s="298"/>
      <c r="O798" s="298"/>
      <c r="P798" s="298"/>
      <c r="Q798" s="299"/>
      <c r="R798" s="227"/>
      <c r="S798" s="228" t="e">
        <f>IF(C798="",NA(),MATCH($B798&amp;$C798,'Smelter Reference List'!$J:$J,0))</f>
        <v>#N/A</v>
      </c>
      <c r="T798" s="229"/>
      <c r="U798" s="229">
        <f t="shared" ca="1" si="24"/>
        <v>0</v>
      </c>
      <c r="V798" s="229"/>
      <c r="W798" s="229"/>
      <c r="Y798" s="223" t="str">
        <f t="shared" si="25"/>
        <v/>
      </c>
    </row>
    <row r="799" spans="1:25" s="223" customFormat="1" ht="20.25">
      <c r="A799" s="293"/>
      <c r="B799" s="294" t="str">
        <f>IF(LEN(A799)=0,"",INDEX('Smelter Reference List'!$A:$A,MATCH($A799,'Smelter Reference List'!$E:$E,0)))</f>
        <v/>
      </c>
      <c r="C799" s="301" t="str">
        <f>IF(LEN(A799)=0,"",INDEX('Smelter Reference List'!$C:$C,MATCH($A799,'Smelter Reference List'!$E:$E,0)))</f>
        <v/>
      </c>
      <c r="D799" s="294" t="str">
        <f ca="1">IF(ISERROR($S799),"",OFFSET('Smelter Reference List'!$C$4,$S799-4,0)&amp;"")</f>
        <v/>
      </c>
      <c r="E799" s="294" t="str">
        <f ca="1">IF(ISERROR($S799),"",OFFSET('Smelter Reference List'!$D$4,$S799-4,0)&amp;"")</f>
        <v/>
      </c>
      <c r="F799" s="294" t="str">
        <f ca="1">IF(ISERROR($S799),"",OFFSET('Smelter Reference List'!$E$4,$S799-4,0))</f>
        <v/>
      </c>
      <c r="G799" s="294" t="str">
        <f ca="1">IF(C799=$U$4,"Enter smelter details", IF(ISERROR($S799),"",OFFSET('Smelter Reference List'!$F$4,$S799-4,0)))</f>
        <v/>
      </c>
      <c r="H799" s="295" t="str">
        <f ca="1">IF(ISERROR($S799),"",OFFSET('Smelter Reference List'!$G$4,$S799-4,0))</f>
        <v/>
      </c>
      <c r="I799" s="296" t="str">
        <f ca="1">IF(ISERROR($S799),"",OFFSET('Smelter Reference List'!$H$4,$S799-4,0))</f>
        <v/>
      </c>
      <c r="J799" s="296" t="str">
        <f ca="1">IF(ISERROR($S799),"",OFFSET('Smelter Reference List'!$I$4,$S799-4,0))</f>
        <v/>
      </c>
      <c r="K799" s="298"/>
      <c r="L799" s="298"/>
      <c r="M799" s="298"/>
      <c r="N799" s="298"/>
      <c r="O799" s="298"/>
      <c r="P799" s="298"/>
      <c r="Q799" s="299"/>
      <c r="R799" s="227"/>
      <c r="S799" s="228" t="e">
        <f>IF(C799="",NA(),MATCH($B799&amp;$C799,'Smelter Reference List'!$J:$J,0))</f>
        <v>#N/A</v>
      </c>
      <c r="T799" s="229"/>
      <c r="U799" s="229">
        <f t="shared" ca="1" si="24"/>
        <v>0</v>
      </c>
      <c r="V799" s="229"/>
      <c r="W799" s="229"/>
      <c r="Y799" s="223" t="str">
        <f t="shared" si="25"/>
        <v/>
      </c>
    </row>
    <row r="800" spans="1:25" s="223" customFormat="1" ht="20.25">
      <c r="A800" s="293"/>
      <c r="B800" s="294" t="str">
        <f>IF(LEN(A800)=0,"",INDEX('Smelter Reference List'!$A:$A,MATCH($A800,'Smelter Reference List'!$E:$E,0)))</f>
        <v/>
      </c>
      <c r="C800" s="301" t="str">
        <f>IF(LEN(A800)=0,"",INDEX('Smelter Reference List'!$C:$C,MATCH($A800,'Smelter Reference List'!$E:$E,0)))</f>
        <v/>
      </c>
      <c r="D800" s="294" t="str">
        <f ca="1">IF(ISERROR($S800),"",OFFSET('Smelter Reference List'!$C$4,$S800-4,0)&amp;"")</f>
        <v/>
      </c>
      <c r="E800" s="294" t="str">
        <f ca="1">IF(ISERROR($S800),"",OFFSET('Smelter Reference List'!$D$4,$S800-4,0)&amp;"")</f>
        <v/>
      </c>
      <c r="F800" s="294" t="str">
        <f ca="1">IF(ISERROR($S800),"",OFFSET('Smelter Reference List'!$E$4,$S800-4,0))</f>
        <v/>
      </c>
      <c r="G800" s="294" t="str">
        <f ca="1">IF(C800=$U$4,"Enter smelter details", IF(ISERROR($S800),"",OFFSET('Smelter Reference List'!$F$4,$S800-4,0)))</f>
        <v/>
      </c>
      <c r="H800" s="295" t="str">
        <f ca="1">IF(ISERROR($S800),"",OFFSET('Smelter Reference List'!$G$4,$S800-4,0))</f>
        <v/>
      </c>
      <c r="I800" s="296" t="str">
        <f ca="1">IF(ISERROR($S800),"",OFFSET('Smelter Reference List'!$H$4,$S800-4,0))</f>
        <v/>
      </c>
      <c r="J800" s="296" t="str">
        <f ca="1">IF(ISERROR($S800),"",OFFSET('Smelter Reference List'!$I$4,$S800-4,0))</f>
        <v/>
      </c>
      <c r="K800" s="298"/>
      <c r="L800" s="298"/>
      <c r="M800" s="298"/>
      <c r="N800" s="298"/>
      <c r="O800" s="298"/>
      <c r="P800" s="298"/>
      <c r="Q800" s="299"/>
      <c r="R800" s="227"/>
      <c r="S800" s="228" t="e">
        <f>IF(C800="",NA(),MATCH($B800&amp;$C800,'Smelter Reference List'!$J:$J,0))</f>
        <v>#N/A</v>
      </c>
      <c r="T800" s="229"/>
      <c r="U800" s="229">
        <f t="shared" ca="1" si="24"/>
        <v>0</v>
      </c>
      <c r="V800" s="229"/>
      <c r="W800" s="229"/>
      <c r="Y800" s="223" t="str">
        <f t="shared" si="25"/>
        <v/>
      </c>
    </row>
    <row r="801" spans="1:25" s="223" customFormat="1" ht="20.25">
      <c r="A801" s="293"/>
      <c r="B801" s="294" t="str">
        <f>IF(LEN(A801)=0,"",INDEX('Smelter Reference List'!$A:$A,MATCH($A801,'Smelter Reference List'!$E:$E,0)))</f>
        <v/>
      </c>
      <c r="C801" s="301" t="str">
        <f>IF(LEN(A801)=0,"",INDEX('Smelter Reference List'!$C:$C,MATCH($A801,'Smelter Reference List'!$E:$E,0)))</f>
        <v/>
      </c>
      <c r="D801" s="294" t="str">
        <f ca="1">IF(ISERROR($S801),"",OFFSET('Smelter Reference List'!$C$4,$S801-4,0)&amp;"")</f>
        <v/>
      </c>
      <c r="E801" s="294" t="str">
        <f ca="1">IF(ISERROR($S801),"",OFFSET('Smelter Reference List'!$D$4,$S801-4,0)&amp;"")</f>
        <v/>
      </c>
      <c r="F801" s="294" t="str">
        <f ca="1">IF(ISERROR($S801),"",OFFSET('Smelter Reference List'!$E$4,$S801-4,0))</f>
        <v/>
      </c>
      <c r="G801" s="294" t="str">
        <f ca="1">IF(C801=$U$4,"Enter smelter details", IF(ISERROR($S801),"",OFFSET('Smelter Reference List'!$F$4,$S801-4,0)))</f>
        <v/>
      </c>
      <c r="H801" s="295" t="str">
        <f ca="1">IF(ISERROR($S801),"",OFFSET('Smelter Reference List'!$G$4,$S801-4,0))</f>
        <v/>
      </c>
      <c r="I801" s="296" t="str">
        <f ca="1">IF(ISERROR($S801),"",OFFSET('Smelter Reference List'!$H$4,$S801-4,0))</f>
        <v/>
      </c>
      <c r="J801" s="296" t="str">
        <f ca="1">IF(ISERROR($S801),"",OFFSET('Smelter Reference List'!$I$4,$S801-4,0))</f>
        <v/>
      </c>
      <c r="K801" s="298"/>
      <c r="L801" s="298"/>
      <c r="M801" s="298"/>
      <c r="N801" s="298"/>
      <c r="O801" s="298"/>
      <c r="P801" s="298"/>
      <c r="Q801" s="299"/>
      <c r="R801" s="227"/>
      <c r="S801" s="228" t="e">
        <f>IF(C801="",NA(),MATCH($B801&amp;$C801,'Smelter Reference List'!$J:$J,0))</f>
        <v>#N/A</v>
      </c>
      <c r="T801" s="229"/>
      <c r="U801" s="229">
        <f t="shared" ca="1" si="24"/>
        <v>0</v>
      </c>
      <c r="V801" s="229"/>
      <c r="W801" s="229"/>
      <c r="Y801" s="223" t="str">
        <f t="shared" si="25"/>
        <v/>
      </c>
    </row>
    <row r="802" spans="1:25" s="223" customFormat="1" ht="20.25">
      <c r="A802" s="293"/>
      <c r="B802" s="294" t="str">
        <f>IF(LEN(A802)=0,"",INDEX('Smelter Reference List'!$A:$A,MATCH($A802,'Smelter Reference List'!$E:$E,0)))</f>
        <v/>
      </c>
      <c r="C802" s="301" t="str">
        <f>IF(LEN(A802)=0,"",INDEX('Smelter Reference List'!$C:$C,MATCH($A802,'Smelter Reference List'!$E:$E,0)))</f>
        <v/>
      </c>
      <c r="D802" s="294" t="str">
        <f ca="1">IF(ISERROR($S802),"",OFFSET('Smelter Reference List'!$C$4,$S802-4,0)&amp;"")</f>
        <v/>
      </c>
      <c r="E802" s="294" t="str">
        <f ca="1">IF(ISERROR($S802),"",OFFSET('Smelter Reference List'!$D$4,$S802-4,0)&amp;"")</f>
        <v/>
      </c>
      <c r="F802" s="294" t="str">
        <f ca="1">IF(ISERROR($S802),"",OFFSET('Smelter Reference List'!$E$4,$S802-4,0))</f>
        <v/>
      </c>
      <c r="G802" s="294" t="str">
        <f ca="1">IF(C802=$U$4,"Enter smelter details", IF(ISERROR($S802),"",OFFSET('Smelter Reference List'!$F$4,$S802-4,0)))</f>
        <v/>
      </c>
      <c r="H802" s="295" t="str">
        <f ca="1">IF(ISERROR($S802),"",OFFSET('Smelter Reference List'!$G$4,$S802-4,0))</f>
        <v/>
      </c>
      <c r="I802" s="296" t="str">
        <f ca="1">IF(ISERROR($S802),"",OFFSET('Smelter Reference List'!$H$4,$S802-4,0))</f>
        <v/>
      </c>
      <c r="J802" s="296" t="str">
        <f ca="1">IF(ISERROR($S802),"",OFFSET('Smelter Reference List'!$I$4,$S802-4,0))</f>
        <v/>
      </c>
      <c r="K802" s="298"/>
      <c r="L802" s="298"/>
      <c r="M802" s="298"/>
      <c r="N802" s="298"/>
      <c r="O802" s="298"/>
      <c r="P802" s="298"/>
      <c r="Q802" s="299"/>
      <c r="R802" s="227"/>
      <c r="S802" s="228" t="e">
        <f>IF(C802="",NA(),MATCH($B802&amp;$C802,'Smelter Reference List'!$J:$J,0))</f>
        <v>#N/A</v>
      </c>
      <c r="T802" s="229"/>
      <c r="U802" s="229">
        <f t="shared" ca="1" si="24"/>
        <v>0</v>
      </c>
      <c r="V802" s="229"/>
      <c r="W802" s="229"/>
      <c r="Y802" s="223" t="str">
        <f t="shared" si="25"/>
        <v/>
      </c>
    </row>
    <row r="803" spans="1:25" s="223" customFormat="1" ht="20.25">
      <c r="A803" s="293"/>
      <c r="B803" s="294" t="str">
        <f>IF(LEN(A803)=0,"",INDEX('Smelter Reference List'!$A:$A,MATCH($A803,'Smelter Reference List'!$E:$E,0)))</f>
        <v/>
      </c>
      <c r="C803" s="301" t="str">
        <f>IF(LEN(A803)=0,"",INDEX('Smelter Reference List'!$C:$C,MATCH($A803,'Smelter Reference List'!$E:$E,0)))</f>
        <v/>
      </c>
      <c r="D803" s="294" t="str">
        <f ca="1">IF(ISERROR($S803),"",OFFSET('Smelter Reference List'!$C$4,$S803-4,0)&amp;"")</f>
        <v/>
      </c>
      <c r="E803" s="294" t="str">
        <f ca="1">IF(ISERROR($S803),"",OFFSET('Smelter Reference List'!$D$4,$S803-4,0)&amp;"")</f>
        <v/>
      </c>
      <c r="F803" s="294" t="str">
        <f ca="1">IF(ISERROR($S803),"",OFFSET('Smelter Reference List'!$E$4,$S803-4,0))</f>
        <v/>
      </c>
      <c r="G803" s="294" t="str">
        <f ca="1">IF(C803=$U$4,"Enter smelter details", IF(ISERROR($S803),"",OFFSET('Smelter Reference List'!$F$4,$S803-4,0)))</f>
        <v/>
      </c>
      <c r="H803" s="295" t="str">
        <f ca="1">IF(ISERROR($S803),"",OFFSET('Smelter Reference List'!$G$4,$S803-4,0))</f>
        <v/>
      </c>
      <c r="I803" s="296" t="str">
        <f ca="1">IF(ISERROR($S803),"",OFFSET('Smelter Reference List'!$H$4,$S803-4,0))</f>
        <v/>
      </c>
      <c r="J803" s="296" t="str">
        <f ca="1">IF(ISERROR($S803),"",OFFSET('Smelter Reference List'!$I$4,$S803-4,0))</f>
        <v/>
      </c>
      <c r="K803" s="298"/>
      <c r="L803" s="298"/>
      <c r="M803" s="298"/>
      <c r="N803" s="298"/>
      <c r="O803" s="298"/>
      <c r="P803" s="298"/>
      <c r="Q803" s="299"/>
      <c r="R803" s="227"/>
      <c r="S803" s="228" t="e">
        <f>IF(C803="",NA(),MATCH($B803&amp;$C803,'Smelter Reference List'!$J:$J,0))</f>
        <v>#N/A</v>
      </c>
      <c r="T803" s="229"/>
      <c r="U803" s="229">
        <f t="shared" ca="1" si="24"/>
        <v>0</v>
      </c>
      <c r="V803" s="229"/>
      <c r="W803" s="229"/>
      <c r="Y803" s="223" t="str">
        <f t="shared" si="25"/>
        <v/>
      </c>
    </row>
    <row r="804" spans="1:25" s="223" customFormat="1" ht="20.25">
      <c r="A804" s="293"/>
      <c r="B804" s="294" t="str">
        <f>IF(LEN(A804)=0,"",INDEX('Smelter Reference List'!$A:$A,MATCH($A804,'Smelter Reference List'!$E:$E,0)))</f>
        <v/>
      </c>
      <c r="C804" s="301" t="str">
        <f>IF(LEN(A804)=0,"",INDEX('Smelter Reference List'!$C:$C,MATCH($A804,'Smelter Reference List'!$E:$E,0)))</f>
        <v/>
      </c>
      <c r="D804" s="294" t="str">
        <f ca="1">IF(ISERROR($S804),"",OFFSET('Smelter Reference List'!$C$4,$S804-4,0)&amp;"")</f>
        <v/>
      </c>
      <c r="E804" s="294" t="str">
        <f ca="1">IF(ISERROR($S804),"",OFFSET('Smelter Reference List'!$D$4,$S804-4,0)&amp;"")</f>
        <v/>
      </c>
      <c r="F804" s="294" t="str">
        <f ca="1">IF(ISERROR($S804),"",OFFSET('Smelter Reference List'!$E$4,$S804-4,0))</f>
        <v/>
      </c>
      <c r="G804" s="294" t="str">
        <f ca="1">IF(C804=$U$4,"Enter smelter details", IF(ISERROR($S804),"",OFFSET('Smelter Reference List'!$F$4,$S804-4,0)))</f>
        <v/>
      </c>
      <c r="H804" s="295" t="str">
        <f ca="1">IF(ISERROR($S804),"",OFFSET('Smelter Reference List'!$G$4,$S804-4,0))</f>
        <v/>
      </c>
      <c r="I804" s="296" t="str">
        <f ca="1">IF(ISERROR($S804),"",OFFSET('Smelter Reference List'!$H$4,$S804-4,0))</f>
        <v/>
      </c>
      <c r="J804" s="296" t="str">
        <f ca="1">IF(ISERROR($S804),"",OFFSET('Smelter Reference List'!$I$4,$S804-4,0))</f>
        <v/>
      </c>
      <c r="K804" s="298"/>
      <c r="L804" s="298"/>
      <c r="M804" s="298"/>
      <c r="N804" s="298"/>
      <c r="O804" s="298"/>
      <c r="P804" s="298"/>
      <c r="Q804" s="299"/>
      <c r="R804" s="227"/>
      <c r="S804" s="228" t="e">
        <f>IF(C804="",NA(),MATCH($B804&amp;$C804,'Smelter Reference List'!$J:$J,0))</f>
        <v>#N/A</v>
      </c>
      <c r="T804" s="229"/>
      <c r="U804" s="229">
        <f t="shared" ca="1" si="24"/>
        <v>0</v>
      </c>
      <c r="V804" s="229"/>
      <c r="W804" s="229"/>
      <c r="Y804" s="223" t="str">
        <f t="shared" si="25"/>
        <v/>
      </c>
    </row>
    <row r="805" spans="1:25" s="223" customFormat="1" ht="20.25">
      <c r="A805" s="293"/>
      <c r="B805" s="294" t="str">
        <f>IF(LEN(A805)=0,"",INDEX('Smelter Reference List'!$A:$A,MATCH($A805,'Smelter Reference List'!$E:$E,0)))</f>
        <v/>
      </c>
      <c r="C805" s="301" t="str">
        <f>IF(LEN(A805)=0,"",INDEX('Smelter Reference List'!$C:$C,MATCH($A805,'Smelter Reference List'!$E:$E,0)))</f>
        <v/>
      </c>
      <c r="D805" s="294" t="str">
        <f ca="1">IF(ISERROR($S805),"",OFFSET('Smelter Reference List'!$C$4,$S805-4,0)&amp;"")</f>
        <v/>
      </c>
      <c r="E805" s="294" t="str">
        <f ca="1">IF(ISERROR($S805),"",OFFSET('Smelter Reference List'!$D$4,$S805-4,0)&amp;"")</f>
        <v/>
      </c>
      <c r="F805" s="294" t="str">
        <f ca="1">IF(ISERROR($S805),"",OFFSET('Smelter Reference List'!$E$4,$S805-4,0))</f>
        <v/>
      </c>
      <c r="G805" s="294" t="str">
        <f ca="1">IF(C805=$U$4,"Enter smelter details", IF(ISERROR($S805),"",OFFSET('Smelter Reference List'!$F$4,$S805-4,0)))</f>
        <v/>
      </c>
      <c r="H805" s="295" t="str">
        <f ca="1">IF(ISERROR($S805),"",OFFSET('Smelter Reference List'!$G$4,$S805-4,0))</f>
        <v/>
      </c>
      <c r="I805" s="296" t="str">
        <f ca="1">IF(ISERROR($S805),"",OFFSET('Smelter Reference List'!$H$4,$S805-4,0))</f>
        <v/>
      </c>
      <c r="J805" s="296" t="str">
        <f ca="1">IF(ISERROR($S805),"",OFFSET('Smelter Reference List'!$I$4,$S805-4,0))</f>
        <v/>
      </c>
      <c r="K805" s="298"/>
      <c r="L805" s="298"/>
      <c r="M805" s="298"/>
      <c r="N805" s="298"/>
      <c r="O805" s="298"/>
      <c r="P805" s="298"/>
      <c r="Q805" s="299"/>
      <c r="R805" s="227"/>
      <c r="S805" s="228" t="e">
        <f>IF(C805="",NA(),MATCH($B805&amp;$C805,'Smelter Reference List'!$J:$J,0))</f>
        <v>#N/A</v>
      </c>
      <c r="T805" s="229"/>
      <c r="U805" s="229">
        <f t="shared" ca="1" si="24"/>
        <v>0</v>
      </c>
      <c r="V805" s="229"/>
      <c r="W805" s="229"/>
      <c r="Y805" s="223" t="str">
        <f t="shared" si="25"/>
        <v/>
      </c>
    </row>
    <row r="806" spans="1:25" s="223" customFormat="1" ht="20.25">
      <c r="A806" s="293"/>
      <c r="B806" s="294" t="str">
        <f>IF(LEN(A806)=0,"",INDEX('Smelter Reference List'!$A:$A,MATCH($A806,'Smelter Reference List'!$E:$E,0)))</f>
        <v/>
      </c>
      <c r="C806" s="301" t="str">
        <f>IF(LEN(A806)=0,"",INDEX('Smelter Reference List'!$C:$C,MATCH($A806,'Smelter Reference List'!$E:$E,0)))</f>
        <v/>
      </c>
      <c r="D806" s="294" t="str">
        <f ca="1">IF(ISERROR($S806),"",OFFSET('Smelter Reference List'!$C$4,$S806-4,0)&amp;"")</f>
        <v/>
      </c>
      <c r="E806" s="294" t="str">
        <f ca="1">IF(ISERROR($S806),"",OFFSET('Smelter Reference List'!$D$4,$S806-4,0)&amp;"")</f>
        <v/>
      </c>
      <c r="F806" s="294" t="str">
        <f ca="1">IF(ISERROR($S806),"",OFFSET('Smelter Reference List'!$E$4,$S806-4,0))</f>
        <v/>
      </c>
      <c r="G806" s="294" t="str">
        <f ca="1">IF(C806=$U$4,"Enter smelter details", IF(ISERROR($S806),"",OFFSET('Smelter Reference List'!$F$4,$S806-4,0)))</f>
        <v/>
      </c>
      <c r="H806" s="295" t="str">
        <f ca="1">IF(ISERROR($S806),"",OFFSET('Smelter Reference List'!$G$4,$S806-4,0))</f>
        <v/>
      </c>
      <c r="I806" s="296" t="str">
        <f ca="1">IF(ISERROR($S806),"",OFFSET('Smelter Reference List'!$H$4,$S806-4,0))</f>
        <v/>
      </c>
      <c r="J806" s="296" t="str">
        <f ca="1">IF(ISERROR($S806),"",OFFSET('Smelter Reference List'!$I$4,$S806-4,0))</f>
        <v/>
      </c>
      <c r="K806" s="298"/>
      <c r="L806" s="298"/>
      <c r="M806" s="298"/>
      <c r="N806" s="298"/>
      <c r="O806" s="298"/>
      <c r="P806" s="298"/>
      <c r="Q806" s="299"/>
      <c r="R806" s="227"/>
      <c r="S806" s="228" t="e">
        <f>IF(C806="",NA(),MATCH($B806&amp;$C806,'Smelter Reference List'!$J:$J,0))</f>
        <v>#N/A</v>
      </c>
      <c r="T806" s="229"/>
      <c r="U806" s="229">
        <f t="shared" ca="1" si="24"/>
        <v>0</v>
      </c>
      <c r="V806" s="229"/>
      <c r="W806" s="229"/>
      <c r="Y806" s="223" t="str">
        <f t="shared" si="25"/>
        <v/>
      </c>
    </row>
    <row r="807" spans="1:25" s="223" customFormat="1" ht="20.25">
      <c r="A807" s="293"/>
      <c r="B807" s="294" t="str">
        <f>IF(LEN(A807)=0,"",INDEX('Smelter Reference List'!$A:$A,MATCH($A807,'Smelter Reference List'!$E:$E,0)))</f>
        <v/>
      </c>
      <c r="C807" s="301" t="str">
        <f>IF(LEN(A807)=0,"",INDEX('Smelter Reference List'!$C:$C,MATCH($A807,'Smelter Reference List'!$E:$E,0)))</f>
        <v/>
      </c>
      <c r="D807" s="294" t="str">
        <f ca="1">IF(ISERROR($S807),"",OFFSET('Smelter Reference List'!$C$4,$S807-4,0)&amp;"")</f>
        <v/>
      </c>
      <c r="E807" s="294" t="str">
        <f ca="1">IF(ISERROR($S807),"",OFFSET('Smelter Reference List'!$D$4,$S807-4,0)&amp;"")</f>
        <v/>
      </c>
      <c r="F807" s="294" t="str">
        <f ca="1">IF(ISERROR($S807),"",OFFSET('Smelter Reference List'!$E$4,$S807-4,0))</f>
        <v/>
      </c>
      <c r="G807" s="294" t="str">
        <f ca="1">IF(C807=$U$4,"Enter smelter details", IF(ISERROR($S807),"",OFFSET('Smelter Reference List'!$F$4,$S807-4,0)))</f>
        <v/>
      </c>
      <c r="H807" s="295" t="str">
        <f ca="1">IF(ISERROR($S807),"",OFFSET('Smelter Reference List'!$G$4,$S807-4,0))</f>
        <v/>
      </c>
      <c r="I807" s="296" t="str">
        <f ca="1">IF(ISERROR($S807),"",OFFSET('Smelter Reference List'!$H$4,$S807-4,0))</f>
        <v/>
      </c>
      <c r="J807" s="296" t="str">
        <f ca="1">IF(ISERROR($S807),"",OFFSET('Smelter Reference List'!$I$4,$S807-4,0))</f>
        <v/>
      </c>
      <c r="K807" s="298"/>
      <c r="L807" s="298"/>
      <c r="M807" s="298"/>
      <c r="N807" s="298"/>
      <c r="O807" s="298"/>
      <c r="P807" s="298"/>
      <c r="Q807" s="299"/>
      <c r="R807" s="227"/>
      <c r="S807" s="228" t="e">
        <f>IF(C807="",NA(),MATCH($B807&amp;$C807,'Smelter Reference List'!$J:$J,0))</f>
        <v>#N/A</v>
      </c>
      <c r="T807" s="229"/>
      <c r="U807" s="229">
        <f t="shared" ca="1" si="24"/>
        <v>0</v>
      </c>
      <c r="V807" s="229"/>
      <c r="W807" s="229"/>
      <c r="Y807" s="223" t="str">
        <f t="shared" si="25"/>
        <v/>
      </c>
    </row>
    <row r="808" spans="1:25" s="223" customFormat="1" ht="20.25">
      <c r="A808" s="293"/>
      <c r="B808" s="294" t="str">
        <f>IF(LEN(A808)=0,"",INDEX('Smelter Reference List'!$A:$A,MATCH($A808,'Smelter Reference List'!$E:$E,0)))</f>
        <v/>
      </c>
      <c r="C808" s="301" t="str">
        <f>IF(LEN(A808)=0,"",INDEX('Smelter Reference List'!$C:$C,MATCH($A808,'Smelter Reference List'!$E:$E,0)))</f>
        <v/>
      </c>
      <c r="D808" s="294" t="str">
        <f ca="1">IF(ISERROR($S808),"",OFFSET('Smelter Reference List'!$C$4,$S808-4,0)&amp;"")</f>
        <v/>
      </c>
      <c r="E808" s="294" t="str">
        <f ca="1">IF(ISERROR($S808),"",OFFSET('Smelter Reference List'!$D$4,$S808-4,0)&amp;"")</f>
        <v/>
      </c>
      <c r="F808" s="294" t="str">
        <f ca="1">IF(ISERROR($S808),"",OFFSET('Smelter Reference List'!$E$4,$S808-4,0))</f>
        <v/>
      </c>
      <c r="G808" s="294" t="str">
        <f ca="1">IF(C808=$U$4,"Enter smelter details", IF(ISERROR($S808),"",OFFSET('Smelter Reference List'!$F$4,$S808-4,0)))</f>
        <v/>
      </c>
      <c r="H808" s="295" t="str">
        <f ca="1">IF(ISERROR($S808),"",OFFSET('Smelter Reference List'!$G$4,$S808-4,0))</f>
        <v/>
      </c>
      <c r="I808" s="296" t="str">
        <f ca="1">IF(ISERROR($S808),"",OFFSET('Smelter Reference List'!$H$4,$S808-4,0))</f>
        <v/>
      </c>
      <c r="J808" s="296" t="str">
        <f ca="1">IF(ISERROR($S808),"",OFFSET('Smelter Reference List'!$I$4,$S808-4,0))</f>
        <v/>
      </c>
      <c r="K808" s="298"/>
      <c r="L808" s="298"/>
      <c r="M808" s="298"/>
      <c r="N808" s="298"/>
      <c r="O808" s="298"/>
      <c r="P808" s="298"/>
      <c r="Q808" s="299"/>
      <c r="R808" s="227"/>
      <c r="S808" s="228" t="e">
        <f>IF(C808="",NA(),MATCH($B808&amp;$C808,'Smelter Reference List'!$J:$J,0))</f>
        <v>#N/A</v>
      </c>
      <c r="T808" s="229"/>
      <c r="U808" s="229">
        <f t="shared" ca="1" si="24"/>
        <v>0</v>
      </c>
      <c r="V808" s="229"/>
      <c r="W808" s="229"/>
      <c r="Y808" s="223" t="str">
        <f t="shared" si="25"/>
        <v/>
      </c>
    </row>
    <row r="809" spans="1:25" s="223" customFormat="1" ht="20.25">
      <c r="A809" s="293"/>
      <c r="B809" s="294" t="str">
        <f>IF(LEN(A809)=0,"",INDEX('Smelter Reference List'!$A:$A,MATCH($A809,'Smelter Reference List'!$E:$E,0)))</f>
        <v/>
      </c>
      <c r="C809" s="301" t="str">
        <f>IF(LEN(A809)=0,"",INDEX('Smelter Reference List'!$C:$C,MATCH($A809,'Smelter Reference List'!$E:$E,0)))</f>
        <v/>
      </c>
      <c r="D809" s="294" t="str">
        <f ca="1">IF(ISERROR($S809),"",OFFSET('Smelter Reference List'!$C$4,$S809-4,0)&amp;"")</f>
        <v/>
      </c>
      <c r="E809" s="294" t="str">
        <f ca="1">IF(ISERROR($S809),"",OFFSET('Smelter Reference List'!$D$4,$S809-4,0)&amp;"")</f>
        <v/>
      </c>
      <c r="F809" s="294" t="str">
        <f ca="1">IF(ISERROR($S809),"",OFFSET('Smelter Reference List'!$E$4,$S809-4,0))</f>
        <v/>
      </c>
      <c r="G809" s="294" t="str">
        <f ca="1">IF(C809=$U$4,"Enter smelter details", IF(ISERROR($S809),"",OFFSET('Smelter Reference List'!$F$4,$S809-4,0)))</f>
        <v/>
      </c>
      <c r="H809" s="295" t="str">
        <f ca="1">IF(ISERROR($S809),"",OFFSET('Smelter Reference List'!$G$4,$S809-4,0))</f>
        <v/>
      </c>
      <c r="I809" s="296" t="str">
        <f ca="1">IF(ISERROR($S809),"",OFFSET('Smelter Reference List'!$H$4,$S809-4,0))</f>
        <v/>
      </c>
      <c r="J809" s="296" t="str">
        <f ca="1">IF(ISERROR($S809),"",OFFSET('Smelter Reference List'!$I$4,$S809-4,0))</f>
        <v/>
      </c>
      <c r="K809" s="298"/>
      <c r="L809" s="298"/>
      <c r="M809" s="298"/>
      <c r="N809" s="298"/>
      <c r="O809" s="298"/>
      <c r="P809" s="298"/>
      <c r="Q809" s="299"/>
      <c r="R809" s="227"/>
      <c r="S809" s="228" t="e">
        <f>IF(C809="",NA(),MATCH($B809&amp;$C809,'Smelter Reference List'!$J:$J,0))</f>
        <v>#N/A</v>
      </c>
      <c r="T809" s="229"/>
      <c r="U809" s="229">
        <f t="shared" ca="1" si="24"/>
        <v>0</v>
      </c>
      <c r="V809" s="229"/>
      <c r="W809" s="229"/>
      <c r="Y809" s="223" t="str">
        <f t="shared" si="25"/>
        <v/>
      </c>
    </row>
    <row r="810" spans="1:25" s="223" customFormat="1" ht="20.25">
      <c r="A810" s="293"/>
      <c r="B810" s="294" t="str">
        <f>IF(LEN(A810)=0,"",INDEX('Smelter Reference List'!$A:$A,MATCH($A810,'Smelter Reference List'!$E:$E,0)))</f>
        <v/>
      </c>
      <c r="C810" s="301" t="str">
        <f>IF(LEN(A810)=0,"",INDEX('Smelter Reference List'!$C:$C,MATCH($A810,'Smelter Reference List'!$E:$E,0)))</f>
        <v/>
      </c>
      <c r="D810" s="294" t="str">
        <f ca="1">IF(ISERROR($S810),"",OFFSET('Smelter Reference List'!$C$4,$S810-4,0)&amp;"")</f>
        <v/>
      </c>
      <c r="E810" s="294" t="str">
        <f ca="1">IF(ISERROR($S810),"",OFFSET('Smelter Reference List'!$D$4,$S810-4,0)&amp;"")</f>
        <v/>
      </c>
      <c r="F810" s="294" t="str">
        <f ca="1">IF(ISERROR($S810),"",OFFSET('Smelter Reference List'!$E$4,$S810-4,0))</f>
        <v/>
      </c>
      <c r="G810" s="294" t="str">
        <f ca="1">IF(C810=$U$4,"Enter smelter details", IF(ISERROR($S810),"",OFFSET('Smelter Reference List'!$F$4,$S810-4,0)))</f>
        <v/>
      </c>
      <c r="H810" s="295" t="str">
        <f ca="1">IF(ISERROR($S810),"",OFFSET('Smelter Reference List'!$G$4,$S810-4,0))</f>
        <v/>
      </c>
      <c r="I810" s="296" t="str">
        <f ca="1">IF(ISERROR($S810),"",OFFSET('Smelter Reference List'!$H$4,$S810-4,0))</f>
        <v/>
      </c>
      <c r="J810" s="296" t="str">
        <f ca="1">IF(ISERROR($S810),"",OFFSET('Smelter Reference List'!$I$4,$S810-4,0))</f>
        <v/>
      </c>
      <c r="K810" s="298"/>
      <c r="L810" s="298"/>
      <c r="M810" s="298"/>
      <c r="N810" s="298"/>
      <c r="O810" s="298"/>
      <c r="P810" s="298"/>
      <c r="Q810" s="299"/>
      <c r="R810" s="227"/>
      <c r="S810" s="228" t="e">
        <f>IF(C810="",NA(),MATCH($B810&amp;$C810,'Smelter Reference List'!$J:$J,0))</f>
        <v>#N/A</v>
      </c>
      <c r="T810" s="229"/>
      <c r="U810" s="229">
        <f t="shared" ca="1" si="24"/>
        <v>0</v>
      </c>
      <c r="V810" s="229"/>
      <c r="W810" s="229"/>
      <c r="Y810" s="223" t="str">
        <f t="shared" si="25"/>
        <v/>
      </c>
    </row>
    <row r="811" spans="1:25" s="223" customFormat="1" ht="20.25">
      <c r="A811" s="293"/>
      <c r="B811" s="294" t="str">
        <f>IF(LEN(A811)=0,"",INDEX('Smelter Reference List'!$A:$A,MATCH($A811,'Smelter Reference List'!$E:$E,0)))</f>
        <v/>
      </c>
      <c r="C811" s="301" t="str">
        <f>IF(LEN(A811)=0,"",INDEX('Smelter Reference List'!$C:$C,MATCH($A811,'Smelter Reference List'!$E:$E,0)))</f>
        <v/>
      </c>
      <c r="D811" s="294" t="str">
        <f ca="1">IF(ISERROR($S811),"",OFFSET('Smelter Reference List'!$C$4,$S811-4,0)&amp;"")</f>
        <v/>
      </c>
      <c r="E811" s="294" t="str">
        <f ca="1">IF(ISERROR($S811),"",OFFSET('Smelter Reference List'!$D$4,$S811-4,0)&amp;"")</f>
        <v/>
      </c>
      <c r="F811" s="294" t="str">
        <f ca="1">IF(ISERROR($S811),"",OFFSET('Smelter Reference List'!$E$4,$S811-4,0))</f>
        <v/>
      </c>
      <c r="G811" s="294" t="str">
        <f ca="1">IF(C811=$U$4,"Enter smelter details", IF(ISERROR($S811),"",OFFSET('Smelter Reference List'!$F$4,$S811-4,0)))</f>
        <v/>
      </c>
      <c r="H811" s="295" t="str">
        <f ca="1">IF(ISERROR($S811),"",OFFSET('Smelter Reference List'!$G$4,$S811-4,0))</f>
        <v/>
      </c>
      <c r="I811" s="296" t="str">
        <f ca="1">IF(ISERROR($S811),"",OFFSET('Smelter Reference List'!$H$4,$S811-4,0))</f>
        <v/>
      </c>
      <c r="J811" s="296" t="str">
        <f ca="1">IF(ISERROR($S811),"",OFFSET('Smelter Reference List'!$I$4,$S811-4,0))</f>
        <v/>
      </c>
      <c r="K811" s="298"/>
      <c r="L811" s="298"/>
      <c r="M811" s="298"/>
      <c r="N811" s="298"/>
      <c r="O811" s="298"/>
      <c r="P811" s="298"/>
      <c r="Q811" s="299"/>
      <c r="R811" s="227"/>
      <c r="S811" s="228" t="e">
        <f>IF(C811="",NA(),MATCH($B811&amp;$C811,'Smelter Reference List'!$J:$J,0))</f>
        <v>#N/A</v>
      </c>
      <c r="T811" s="229"/>
      <c r="U811" s="229">
        <f t="shared" ca="1" si="24"/>
        <v>0</v>
      </c>
      <c r="V811" s="229"/>
      <c r="W811" s="229"/>
      <c r="Y811" s="223" t="str">
        <f t="shared" si="25"/>
        <v/>
      </c>
    </row>
    <row r="812" spans="1:25" s="223" customFormat="1" ht="20.25">
      <c r="A812" s="293"/>
      <c r="B812" s="294" t="str">
        <f>IF(LEN(A812)=0,"",INDEX('Smelter Reference List'!$A:$A,MATCH($A812,'Smelter Reference List'!$E:$E,0)))</f>
        <v/>
      </c>
      <c r="C812" s="301" t="str">
        <f>IF(LEN(A812)=0,"",INDEX('Smelter Reference List'!$C:$C,MATCH($A812,'Smelter Reference List'!$E:$E,0)))</f>
        <v/>
      </c>
      <c r="D812" s="294" t="str">
        <f ca="1">IF(ISERROR($S812),"",OFFSET('Smelter Reference List'!$C$4,$S812-4,0)&amp;"")</f>
        <v/>
      </c>
      <c r="E812" s="294" t="str">
        <f ca="1">IF(ISERROR($S812),"",OFFSET('Smelter Reference List'!$D$4,$S812-4,0)&amp;"")</f>
        <v/>
      </c>
      <c r="F812" s="294" t="str">
        <f ca="1">IF(ISERROR($S812),"",OFFSET('Smelter Reference List'!$E$4,$S812-4,0))</f>
        <v/>
      </c>
      <c r="G812" s="294" t="str">
        <f ca="1">IF(C812=$U$4,"Enter smelter details", IF(ISERROR($S812),"",OFFSET('Smelter Reference List'!$F$4,$S812-4,0)))</f>
        <v/>
      </c>
      <c r="H812" s="295" t="str">
        <f ca="1">IF(ISERROR($S812),"",OFFSET('Smelter Reference List'!$G$4,$S812-4,0))</f>
        <v/>
      </c>
      <c r="I812" s="296" t="str">
        <f ca="1">IF(ISERROR($S812),"",OFFSET('Smelter Reference List'!$H$4,$S812-4,0))</f>
        <v/>
      </c>
      <c r="J812" s="296" t="str">
        <f ca="1">IF(ISERROR($S812),"",OFFSET('Smelter Reference List'!$I$4,$S812-4,0))</f>
        <v/>
      </c>
      <c r="K812" s="298"/>
      <c r="L812" s="298"/>
      <c r="M812" s="298"/>
      <c r="N812" s="298"/>
      <c r="O812" s="298"/>
      <c r="P812" s="298"/>
      <c r="Q812" s="299"/>
      <c r="R812" s="227"/>
      <c r="S812" s="228" t="e">
        <f>IF(C812="",NA(),MATCH($B812&amp;$C812,'Smelter Reference List'!$J:$J,0))</f>
        <v>#N/A</v>
      </c>
      <c r="T812" s="229"/>
      <c r="U812" s="229">
        <f t="shared" ca="1" si="24"/>
        <v>0</v>
      </c>
      <c r="V812" s="229"/>
      <c r="W812" s="229"/>
      <c r="Y812" s="223" t="str">
        <f t="shared" si="25"/>
        <v/>
      </c>
    </row>
    <row r="813" spans="1:25" s="223" customFormat="1" ht="20.25">
      <c r="A813" s="293"/>
      <c r="B813" s="294" t="str">
        <f>IF(LEN(A813)=0,"",INDEX('Smelter Reference List'!$A:$A,MATCH($A813,'Smelter Reference List'!$E:$E,0)))</f>
        <v/>
      </c>
      <c r="C813" s="301" t="str">
        <f>IF(LEN(A813)=0,"",INDEX('Smelter Reference List'!$C:$C,MATCH($A813,'Smelter Reference List'!$E:$E,0)))</f>
        <v/>
      </c>
      <c r="D813" s="294" t="str">
        <f ca="1">IF(ISERROR($S813),"",OFFSET('Smelter Reference List'!$C$4,$S813-4,0)&amp;"")</f>
        <v/>
      </c>
      <c r="E813" s="294" t="str">
        <f ca="1">IF(ISERROR($S813),"",OFFSET('Smelter Reference List'!$D$4,$S813-4,0)&amp;"")</f>
        <v/>
      </c>
      <c r="F813" s="294" t="str">
        <f ca="1">IF(ISERROR($S813),"",OFFSET('Smelter Reference List'!$E$4,$S813-4,0))</f>
        <v/>
      </c>
      <c r="G813" s="294" t="str">
        <f ca="1">IF(C813=$U$4,"Enter smelter details", IF(ISERROR($S813),"",OFFSET('Smelter Reference List'!$F$4,$S813-4,0)))</f>
        <v/>
      </c>
      <c r="H813" s="295" t="str">
        <f ca="1">IF(ISERROR($S813),"",OFFSET('Smelter Reference List'!$G$4,$S813-4,0))</f>
        <v/>
      </c>
      <c r="I813" s="296" t="str">
        <f ca="1">IF(ISERROR($S813),"",OFFSET('Smelter Reference List'!$H$4,$S813-4,0))</f>
        <v/>
      </c>
      <c r="J813" s="296" t="str">
        <f ca="1">IF(ISERROR($S813),"",OFFSET('Smelter Reference List'!$I$4,$S813-4,0))</f>
        <v/>
      </c>
      <c r="K813" s="298"/>
      <c r="L813" s="298"/>
      <c r="M813" s="298"/>
      <c r="N813" s="298"/>
      <c r="O813" s="298"/>
      <c r="P813" s="298"/>
      <c r="Q813" s="299"/>
      <c r="R813" s="227"/>
      <c r="S813" s="228" t="e">
        <f>IF(C813="",NA(),MATCH($B813&amp;$C813,'Smelter Reference List'!$J:$J,0))</f>
        <v>#N/A</v>
      </c>
      <c r="T813" s="229"/>
      <c r="U813" s="229">
        <f t="shared" ca="1" si="24"/>
        <v>0</v>
      </c>
      <c r="V813" s="229"/>
      <c r="W813" s="229"/>
      <c r="Y813" s="223" t="str">
        <f t="shared" si="25"/>
        <v/>
      </c>
    </row>
    <row r="814" spans="1:25" s="223" customFormat="1" ht="20.25">
      <c r="A814" s="293"/>
      <c r="B814" s="294" t="str">
        <f>IF(LEN(A814)=0,"",INDEX('Smelter Reference List'!$A:$A,MATCH($A814,'Smelter Reference List'!$E:$E,0)))</f>
        <v/>
      </c>
      <c r="C814" s="301" t="str">
        <f>IF(LEN(A814)=0,"",INDEX('Smelter Reference List'!$C:$C,MATCH($A814,'Smelter Reference List'!$E:$E,0)))</f>
        <v/>
      </c>
      <c r="D814" s="294" t="str">
        <f ca="1">IF(ISERROR($S814),"",OFFSET('Smelter Reference List'!$C$4,$S814-4,0)&amp;"")</f>
        <v/>
      </c>
      <c r="E814" s="294" t="str">
        <f ca="1">IF(ISERROR($S814),"",OFFSET('Smelter Reference List'!$D$4,$S814-4,0)&amp;"")</f>
        <v/>
      </c>
      <c r="F814" s="294" t="str">
        <f ca="1">IF(ISERROR($S814),"",OFFSET('Smelter Reference List'!$E$4,$S814-4,0))</f>
        <v/>
      </c>
      <c r="G814" s="294" t="str">
        <f ca="1">IF(C814=$U$4,"Enter smelter details", IF(ISERROR($S814),"",OFFSET('Smelter Reference List'!$F$4,$S814-4,0)))</f>
        <v/>
      </c>
      <c r="H814" s="295" t="str">
        <f ca="1">IF(ISERROR($S814),"",OFFSET('Smelter Reference List'!$G$4,$S814-4,0))</f>
        <v/>
      </c>
      <c r="I814" s="296" t="str">
        <f ca="1">IF(ISERROR($S814),"",OFFSET('Smelter Reference List'!$H$4,$S814-4,0))</f>
        <v/>
      </c>
      <c r="J814" s="296" t="str">
        <f ca="1">IF(ISERROR($S814),"",OFFSET('Smelter Reference List'!$I$4,$S814-4,0))</f>
        <v/>
      </c>
      <c r="K814" s="298"/>
      <c r="L814" s="298"/>
      <c r="M814" s="298"/>
      <c r="N814" s="298"/>
      <c r="O814" s="298"/>
      <c r="P814" s="298"/>
      <c r="Q814" s="299"/>
      <c r="R814" s="227"/>
      <c r="S814" s="228" t="e">
        <f>IF(C814="",NA(),MATCH($B814&amp;$C814,'Smelter Reference List'!$J:$J,0))</f>
        <v>#N/A</v>
      </c>
      <c r="T814" s="229"/>
      <c r="U814" s="229">
        <f t="shared" ca="1" si="24"/>
        <v>0</v>
      </c>
      <c r="V814" s="229"/>
      <c r="W814" s="229"/>
      <c r="Y814" s="223" t="str">
        <f t="shared" si="25"/>
        <v/>
      </c>
    </row>
    <row r="815" spans="1:25" s="223" customFormat="1" ht="20.25">
      <c r="A815" s="293"/>
      <c r="B815" s="294" t="str">
        <f>IF(LEN(A815)=0,"",INDEX('Smelter Reference List'!$A:$A,MATCH($A815,'Smelter Reference List'!$E:$E,0)))</f>
        <v/>
      </c>
      <c r="C815" s="301" t="str">
        <f>IF(LEN(A815)=0,"",INDEX('Smelter Reference List'!$C:$C,MATCH($A815,'Smelter Reference List'!$E:$E,0)))</f>
        <v/>
      </c>
      <c r="D815" s="294" t="str">
        <f ca="1">IF(ISERROR($S815),"",OFFSET('Smelter Reference List'!$C$4,$S815-4,0)&amp;"")</f>
        <v/>
      </c>
      <c r="E815" s="294" t="str">
        <f ca="1">IF(ISERROR($S815),"",OFFSET('Smelter Reference List'!$D$4,$S815-4,0)&amp;"")</f>
        <v/>
      </c>
      <c r="F815" s="294" t="str">
        <f ca="1">IF(ISERROR($S815),"",OFFSET('Smelter Reference List'!$E$4,$S815-4,0))</f>
        <v/>
      </c>
      <c r="G815" s="294" t="str">
        <f ca="1">IF(C815=$U$4,"Enter smelter details", IF(ISERROR($S815),"",OFFSET('Smelter Reference List'!$F$4,$S815-4,0)))</f>
        <v/>
      </c>
      <c r="H815" s="295" t="str">
        <f ca="1">IF(ISERROR($S815),"",OFFSET('Smelter Reference List'!$G$4,$S815-4,0))</f>
        <v/>
      </c>
      <c r="I815" s="296" t="str">
        <f ca="1">IF(ISERROR($S815),"",OFFSET('Smelter Reference List'!$H$4,$S815-4,0))</f>
        <v/>
      </c>
      <c r="J815" s="296" t="str">
        <f ca="1">IF(ISERROR($S815),"",OFFSET('Smelter Reference List'!$I$4,$S815-4,0))</f>
        <v/>
      </c>
      <c r="K815" s="298"/>
      <c r="L815" s="298"/>
      <c r="M815" s="298"/>
      <c r="N815" s="298"/>
      <c r="O815" s="298"/>
      <c r="P815" s="298"/>
      <c r="Q815" s="299"/>
      <c r="R815" s="227"/>
      <c r="S815" s="228" t="e">
        <f>IF(C815="",NA(),MATCH($B815&amp;$C815,'Smelter Reference List'!$J:$J,0))</f>
        <v>#N/A</v>
      </c>
      <c r="T815" s="229"/>
      <c r="U815" s="229">
        <f t="shared" ca="1" si="24"/>
        <v>0</v>
      </c>
      <c r="V815" s="229"/>
      <c r="W815" s="229"/>
      <c r="Y815" s="223" t="str">
        <f t="shared" si="25"/>
        <v/>
      </c>
    </row>
    <row r="816" spans="1:25" s="223" customFormat="1" ht="20.25">
      <c r="A816" s="293"/>
      <c r="B816" s="294" t="str">
        <f>IF(LEN(A816)=0,"",INDEX('Smelter Reference List'!$A:$A,MATCH($A816,'Smelter Reference List'!$E:$E,0)))</f>
        <v/>
      </c>
      <c r="C816" s="301" t="str">
        <f>IF(LEN(A816)=0,"",INDEX('Smelter Reference List'!$C:$C,MATCH($A816,'Smelter Reference List'!$E:$E,0)))</f>
        <v/>
      </c>
      <c r="D816" s="294" t="str">
        <f ca="1">IF(ISERROR($S816),"",OFFSET('Smelter Reference List'!$C$4,$S816-4,0)&amp;"")</f>
        <v/>
      </c>
      <c r="E816" s="294" t="str">
        <f ca="1">IF(ISERROR($S816),"",OFFSET('Smelter Reference List'!$D$4,$S816-4,0)&amp;"")</f>
        <v/>
      </c>
      <c r="F816" s="294" t="str">
        <f ca="1">IF(ISERROR($S816),"",OFFSET('Smelter Reference List'!$E$4,$S816-4,0))</f>
        <v/>
      </c>
      <c r="G816" s="294" t="str">
        <f ca="1">IF(C816=$U$4,"Enter smelter details", IF(ISERROR($S816),"",OFFSET('Smelter Reference List'!$F$4,$S816-4,0)))</f>
        <v/>
      </c>
      <c r="H816" s="295" t="str">
        <f ca="1">IF(ISERROR($S816),"",OFFSET('Smelter Reference List'!$G$4,$S816-4,0))</f>
        <v/>
      </c>
      <c r="I816" s="296" t="str">
        <f ca="1">IF(ISERROR($S816),"",OFFSET('Smelter Reference List'!$H$4,$S816-4,0))</f>
        <v/>
      </c>
      <c r="J816" s="296" t="str">
        <f ca="1">IF(ISERROR($S816),"",OFFSET('Smelter Reference List'!$I$4,$S816-4,0))</f>
        <v/>
      </c>
      <c r="K816" s="298"/>
      <c r="L816" s="298"/>
      <c r="M816" s="298"/>
      <c r="N816" s="298"/>
      <c r="O816" s="298"/>
      <c r="P816" s="298"/>
      <c r="Q816" s="299"/>
      <c r="R816" s="227"/>
      <c r="S816" s="228" t="e">
        <f>IF(C816="",NA(),MATCH($B816&amp;$C816,'Smelter Reference List'!$J:$J,0))</f>
        <v>#N/A</v>
      </c>
      <c r="T816" s="229"/>
      <c r="U816" s="229">
        <f t="shared" ca="1" si="24"/>
        <v>0</v>
      </c>
      <c r="V816" s="229"/>
      <c r="W816" s="229"/>
      <c r="Y816" s="223" t="str">
        <f t="shared" si="25"/>
        <v/>
      </c>
    </row>
    <row r="817" spans="1:25" s="223" customFormat="1" ht="20.25">
      <c r="A817" s="293"/>
      <c r="B817" s="294" t="str">
        <f>IF(LEN(A817)=0,"",INDEX('Smelter Reference List'!$A:$A,MATCH($A817,'Smelter Reference List'!$E:$E,0)))</f>
        <v/>
      </c>
      <c r="C817" s="301" t="str">
        <f>IF(LEN(A817)=0,"",INDEX('Smelter Reference List'!$C:$C,MATCH($A817,'Smelter Reference List'!$E:$E,0)))</f>
        <v/>
      </c>
      <c r="D817" s="294" t="str">
        <f ca="1">IF(ISERROR($S817),"",OFFSET('Smelter Reference List'!$C$4,$S817-4,0)&amp;"")</f>
        <v/>
      </c>
      <c r="E817" s="294" t="str">
        <f ca="1">IF(ISERROR($S817),"",OFFSET('Smelter Reference List'!$D$4,$S817-4,0)&amp;"")</f>
        <v/>
      </c>
      <c r="F817" s="294" t="str">
        <f ca="1">IF(ISERROR($S817),"",OFFSET('Smelter Reference List'!$E$4,$S817-4,0))</f>
        <v/>
      </c>
      <c r="G817" s="294" t="str">
        <f ca="1">IF(C817=$U$4,"Enter smelter details", IF(ISERROR($S817),"",OFFSET('Smelter Reference List'!$F$4,$S817-4,0)))</f>
        <v/>
      </c>
      <c r="H817" s="295" t="str">
        <f ca="1">IF(ISERROR($S817),"",OFFSET('Smelter Reference List'!$G$4,$S817-4,0))</f>
        <v/>
      </c>
      <c r="I817" s="296" t="str">
        <f ca="1">IF(ISERROR($S817),"",OFFSET('Smelter Reference List'!$H$4,$S817-4,0))</f>
        <v/>
      </c>
      <c r="J817" s="296" t="str">
        <f ca="1">IF(ISERROR($S817),"",OFFSET('Smelter Reference List'!$I$4,$S817-4,0))</f>
        <v/>
      </c>
      <c r="K817" s="298"/>
      <c r="L817" s="298"/>
      <c r="M817" s="298"/>
      <c r="N817" s="298"/>
      <c r="O817" s="298"/>
      <c r="P817" s="298"/>
      <c r="Q817" s="299"/>
      <c r="R817" s="227"/>
      <c r="S817" s="228" t="e">
        <f>IF(C817="",NA(),MATCH($B817&amp;$C817,'Smelter Reference List'!$J:$J,0))</f>
        <v>#N/A</v>
      </c>
      <c r="T817" s="229"/>
      <c r="U817" s="229">
        <f t="shared" ca="1" si="24"/>
        <v>0</v>
      </c>
      <c r="V817" s="229"/>
      <c r="W817" s="229"/>
      <c r="Y817" s="223" t="str">
        <f t="shared" si="25"/>
        <v/>
      </c>
    </row>
    <row r="818" spans="1:25" s="223" customFormat="1" ht="20.25">
      <c r="A818" s="293"/>
      <c r="B818" s="294" t="str">
        <f>IF(LEN(A818)=0,"",INDEX('Smelter Reference List'!$A:$A,MATCH($A818,'Smelter Reference List'!$E:$E,0)))</f>
        <v/>
      </c>
      <c r="C818" s="301" t="str">
        <f>IF(LEN(A818)=0,"",INDEX('Smelter Reference List'!$C:$C,MATCH($A818,'Smelter Reference List'!$E:$E,0)))</f>
        <v/>
      </c>
      <c r="D818" s="294" t="str">
        <f ca="1">IF(ISERROR($S818),"",OFFSET('Smelter Reference List'!$C$4,$S818-4,0)&amp;"")</f>
        <v/>
      </c>
      <c r="E818" s="294" t="str">
        <f ca="1">IF(ISERROR($S818),"",OFFSET('Smelter Reference List'!$D$4,$S818-4,0)&amp;"")</f>
        <v/>
      </c>
      <c r="F818" s="294" t="str">
        <f ca="1">IF(ISERROR($S818),"",OFFSET('Smelter Reference List'!$E$4,$S818-4,0))</f>
        <v/>
      </c>
      <c r="G818" s="294" t="str">
        <f ca="1">IF(C818=$U$4,"Enter smelter details", IF(ISERROR($S818),"",OFFSET('Smelter Reference List'!$F$4,$S818-4,0)))</f>
        <v/>
      </c>
      <c r="H818" s="295" t="str">
        <f ca="1">IF(ISERROR($S818),"",OFFSET('Smelter Reference List'!$G$4,$S818-4,0))</f>
        <v/>
      </c>
      <c r="I818" s="296" t="str">
        <f ca="1">IF(ISERROR($S818),"",OFFSET('Smelter Reference List'!$H$4,$S818-4,0))</f>
        <v/>
      </c>
      <c r="J818" s="296" t="str">
        <f ca="1">IF(ISERROR($S818),"",OFFSET('Smelter Reference List'!$I$4,$S818-4,0))</f>
        <v/>
      </c>
      <c r="K818" s="298"/>
      <c r="L818" s="298"/>
      <c r="M818" s="298"/>
      <c r="N818" s="298"/>
      <c r="O818" s="298"/>
      <c r="P818" s="298"/>
      <c r="Q818" s="299"/>
      <c r="R818" s="227"/>
      <c r="S818" s="228" t="e">
        <f>IF(C818="",NA(),MATCH($B818&amp;$C818,'Smelter Reference List'!$J:$J,0))</f>
        <v>#N/A</v>
      </c>
      <c r="T818" s="229"/>
      <c r="U818" s="229">
        <f t="shared" ca="1" si="24"/>
        <v>0</v>
      </c>
      <c r="V818" s="229"/>
      <c r="W818" s="229"/>
      <c r="Y818" s="223" t="str">
        <f t="shared" si="25"/>
        <v/>
      </c>
    </row>
    <row r="819" spans="1:25" s="223" customFormat="1" ht="20.25">
      <c r="A819" s="293"/>
      <c r="B819" s="294" t="str">
        <f>IF(LEN(A819)=0,"",INDEX('Smelter Reference List'!$A:$A,MATCH($A819,'Smelter Reference List'!$E:$E,0)))</f>
        <v/>
      </c>
      <c r="C819" s="301" t="str">
        <f>IF(LEN(A819)=0,"",INDEX('Smelter Reference List'!$C:$C,MATCH($A819,'Smelter Reference List'!$E:$E,0)))</f>
        <v/>
      </c>
      <c r="D819" s="294" t="str">
        <f ca="1">IF(ISERROR($S819),"",OFFSET('Smelter Reference List'!$C$4,$S819-4,0)&amp;"")</f>
        <v/>
      </c>
      <c r="E819" s="294" t="str">
        <f ca="1">IF(ISERROR($S819),"",OFFSET('Smelter Reference List'!$D$4,$S819-4,0)&amp;"")</f>
        <v/>
      </c>
      <c r="F819" s="294" t="str">
        <f ca="1">IF(ISERROR($S819),"",OFFSET('Smelter Reference List'!$E$4,$S819-4,0))</f>
        <v/>
      </c>
      <c r="G819" s="294" t="str">
        <f ca="1">IF(C819=$U$4,"Enter smelter details", IF(ISERROR($S819),"",OFFSET('Smelter Reference List'!$F$4,$S819-4,0)))</f>
        <v/>
      </c>
      <c r="H819" s="295" t="str">
        <f ca="1">IF(ISERROR($S819),"",OFFSET('Smelter Reference List'!$G$4,$S819-4,0))</f>
        <v/>
      </c>
      <c r="I819" s="296" t="str">
        <f ca="1">IF(ISERROR($S819),"",OFFSET('Smelter Reference List'!$H$4,$S819-4,0))</f>
        <v/>
      </c>
      <c r="J819" s="296" t="str">
        <f ca="1">IF(ISERROR($S819),"",OFFSET('Smelter Reference List'!$I$4,$S819-4,0))</f>
        <v/>
      </c>
      <c r="K819" s="298"/>
      <c r="L819" s="298"/>
      <c r="M819" s="298"/>
      <c r="N819" s="298"/>
      <c r="O819" s="298"/>
      <c r="P819" s="298"/>
      <c r="Q819" s="299"/>
      <c r="R819" s="227"/>
      <c r="S819" s="228" t="e">
        <f>IF(C819="",NA(),MATCH($B819&amp;$C819,'Smelter Reference List'!$J:$J,0))</f>
        <v>#N/A</v>
      </c>
      <c r="T819" s="229"/>
      <c r="U819" s="229">
        <f t="shared" ca="1" si="24"/>
        <v>0</v>
      </c>
      <c r="V819" s="229"/>
      <c r="W819" s="229"/>
      <c r="Y819" s="223" t="str">
        <f t="shared" si="25"/>
        <v/>
      </c>
    </row>
    <row r="820" spans="1:25" s="223" customFormat="1" ht="20.25">
      <c r="A820" s="293"/>
      <c r="B820" s="294" t="str">
        <f>IF(LEN(A820)=0,"",INDEX('Smelter Reference List'!$A:$A,MATCH($A820,'Smelter Reference List'!$E:$E,0)))</f>
        <v/>
      </c>
      <c r="C820" s="301" t="str">
        <f>IF(LEN(A820)=0,"",INDEX('Smelter Reference List'!$C:$C,MATCH($A820,'Smelter Reference List'!$E:$E,0)))</f>
        <v/>
      </c>
      <c r="D820" s="294" t="str">
        <f ca="1">IF(ISERROR($S820),"",OFFSET('Smelter Reference List'!$C$4,$S820-4,0)&amp;"")</f>
        <v/>
      </c>
      <c r="E820" s="294" t="str">
        <f ca="1">IF(ISERROR($S820),"",OFFSET('Smelter Reference List'!$D$4,$S820-4,0)&amp;"")</f>
        <v/>
      </c>
      <c r="F820" s="294" t="str">
        <f ca="1">IF(ISERROR($S820),"",OFFSET('Smelter Reference List'!$E$4,$S820-4,0))</f>
        <v/>
      </c>
      <c r="G820" s="294" t="str">
        <f ca="1">IF(C820=$U$4,"Enter smelter details", IF(ISERROR($S820),"",OFFSET('Smelter Reference List'!$F$4,$S820-4,0)))</f>
        <v/>
      </c>
      <c r="H820" s="295" t="str">
        <f ca="1">IF(ISERROR($S820),"",OFFSET('Smelter Reference List'!$G$4,$S820-4,0))</f>
        <v/>
      </c>
      <c r="I820" s="296" t="str">
        <f ca="1">IF(ISERROR($S820),"",OFFSET('Smelter Reference List'!$H$4,$S820-4,0))</f>
        <v/>
      </c>
      <c r="J820" s="296" t="str">
        <f ca="1">IF(ISERROR($S820),"",OFFSET('Smelter Reference List'!$I$4,$S820-4,0))</f>
        <v/>
      </c>
      <c r="K820" s="298"/>
      <c r="L820" s="298"/>
      <c r="M820" s="298"/>
      <c r="N820" s="298"/>
      <c r="O820" s="298"/>
      <c r="P820" s="298"/>
      <c r="Q820" s="299"/>
      <c r="R820" s="227"/>
      <c r="S820" s="228" t="e">
        <f>IF(C820="",NA(),MATCH($B820&amp;$C820,'Smelter Reference List'!$J:$J,0))</f>
        <v>#N/A</v>
      </c>
      <c r="T820" s="229"/>
      <c r="U820" s="229">
        <f t="shared" ca="1" si="24"/>
        <v>0</v>
      </c>
      <c r="V820" s="229"/>
      <c r="W820" s="229"/>
      <c r="Y820" s="223" t="str">
        <f t="shared" si="25"/>
        <v/>
      </c>
    </row>
    <row r="821" spans="1:25" s="223" customFormat="1" ht="20.25">
      <c r="A821" s="293"/>
      <c r="B821" s="294" t="str">
        <f>IF(LEN(A821)=0,"",INDEX('Smelter Reference List'!$A:$A,MATCH($A821,'Smelter Reference List'!$E:$E,0)))</f>
        <v/>
      </c>
      <c r="C821" s="301" t="str">
        <f>IF(LEN(A821)=0,"",INDEX('Smelter Reference List'!$C:$C,MATCH($A821,'Smelter Reference List'!$E:$E,0)))</f>
        <v/>
      </c>
      <c r="D821" s="294" t="str">
        <f ca="1">IF(ISERROR($S821),"",OFFSET('Smelter Reference List'!$C$4,$S821-4,0)&amp;"")</f>
        <v/>
      </c>
      <c r="E821" s="294" t="str">
        <f ca="1">IF(ISERROR($S821),"",OFFSET('Smelter Reference List'!$D$4,$S821-4,0)&amp;"")</f>
        <v/>
      </c>
      <c r="F821" s="294" t="str">
        <f ca="1">IF(ISERROR($S821),"",OFFSET('Smelter Reference List'!$E$4,$S821-4,0))</f>
        <v/>
      </c>
      <c r="G821" s="294" t="str">
        <f ca="1">IF(C821=$U$4,"Enter smelter details", IF(ISERROR($S821),"",OFFSET('Smelter Reference List'!$F$4,$S821-4,0)))</f>
        <v/>
      </c>
      <c r="H821" s="295" t="str">
        <f ca="1">IF(ISERROR($S821),"",OFFSET('Smelter Reference List'!$G$4,$S821-4,0))</f>
        <v/>
      </c>
      <c r="I821" s="296" t="str">
        <f ca="1">IF(ISERROR($S821),"",OFFSET('Smelter Reference List'!$H$4,$S821-4,0))</f>
        <v/>
      </c>
      <c r="J821" s="296" t="str">
        <f ca="1">IF(ISERROR($S821),"",OFFSET('Smelter Reference List'!$I$4,$S821-4,0))</f>
        <v/>
      </c>
      <c r="K821" s="298"/>
      <c r="L821" s="298"/>
      <c r="M821" s="298"/>
      <c r="N821" s="298"/>
      <c r="O821" s="298"/>
      <c r="P821" s="298"/>
      <c r="Q821" s="299"/>
      <c r="R821" s="227"/>
      <c r="S821" s="228" t="e">
        <f>IF(C821="",NA(),MATCH($B821&amp;$C821,'Smelter Reference List'!$J:$J,0))</f>
        <v>#N/A</v>
      </c>
      <c r="T821" s="229"/>
      <c r="U821" s="229">
        <f t="shared" ca="1" si="24"/>
        <v>0</v>
      </c>
      <c r="V821" s="229"/>
      <c r="W821" s="229"/>
      <c r="Y821" s="223" t="str">
        <f t="shared" si="25"/>
        <v/>
      </c>
    </row>
    <row r="822" spans="1:25" s="223" customFormat="1" ht="20.25">
      <c r="A822" s="293"/>
      <c r="B822" s="294" t="str">
        <f>IF(LEN(A822)=0,"",INDEX('Smelter Reference List'!$A:$A,MATCH($A822,'Smelter Reference List'!$E:$E,0)))</f>
        <v/>
      </c>
      <c r="C822" s="301" t="str">
        <f>IF(LEN(A822)=0,"",INDEX('Smelter Reference List'!$C:$C,MATCH($A822,'Smelter Reference List'!$E:$E,0)))</f>
        <v/>
      </c>
      <c r="D822" s="294" t="str">
        <f ca="1">IF(ISERROR($S822),"",OFFSET('Smelter Reference List'!$C$4,$S822-4,0)&amp;"")</f>
        <v/>
      </c>
      <c r="E822" s="294" t="str">
        <f ca="1">IF(ISERROR($S822),"",OFFSET('Smelter Reference List'!$D$4,$S822-4,0)&amp;"")</f>
        <v/>
      </c>
      <c r="F822" s="294" t="str">
        <f ca="1">IF(ISERROR($S822),"",OFFSET('Smelter Reference List'!$E$4,$S822-4,0))</f>
        <v/>
      </c>
      <c r="G822" s="294" t="str">
        <f ca="1">IF(C822=$U$4,"Enter smelter details", IF(ISERROR($S822),"",OFFSET('Smelter Reference List'!$F$4,$S822-4,0)))</f>
        <v/>
      </c>
      <c r="H822" s="295" t="str">
        <f ca="1">IF(ISERROR($S822),"",OFFSET('Smelter Reference List'!$G$4,$S822-4,0))</f>
        <v/>
      </c>
      <c r="I822" s="296" t="str">
        <f ca="1">IF(ISERROR($S822),"",OFFSET('Smelter Reference List'!$H$4,$S822-4,0))</f>
        <v/>
      </c>
      <c r="J822" s="296" t="str">
        <f ca="1">IF(ISERROR($S822),"",OFFSET('Smelter Reference List'!$I$4,$S822-4,0))</f>
        <v/>
      </c>
      <c r="K822" s="298"/>
      <c r="L822" s="298"/>
      <c r="M822" s="298"/>
      <c r="N822" s="298"/>
      <c r="O822" s="298"/>
      <c r="P822" s="298"/>
      <c r="Q822" s="299"/>
      <c r="R822" s="227"/>
      <c r="S822" s="228" t="e">
        <f>IF(C822="",NA(),MATCH($B822&amp;$C822,'Smelter Reference List'!$J:$J,0))</f>
        <v>#N/A</v>
      </c>
      <c r="T822" s="229"/>
      <c r="U822" s="229">
        <f t="shared" ca="1" si="24"/>
        <v>0</v>
      </c>
      <c r="V822" s="229"/>
      <c r="W822" s="229"/>
      <c r="Y822" s="223" t="str">
        <f t="shared" si="25"/>
        <v/>
      </c>
    </row>
    <row r="823" spans="1:25" s="223" customFormat="1" ht="20.25">
      <c r="A823" s="293"/>
      <c r="B823" s="294" t="str">
        <f>IF(LEN(A823)=0,"",INDEX('Smelter Reference List'!$A:$A,MATCH($A823,'Smelter Reference List'!$E:$E,0)))</f>
        <v/>
      </c>
      <c r="C823" s="301" t="str">
        <f>IF(LEN(A823)=0,"",INDEX('Smelter Reference List'!$C:$C,MATCH($A823,'Smelter Reference List'!$E:$E,0)))</f>
        <v/>
      </c>
      <c r="D823" s="294" t="str">
        <f ca="1">IF(ISERROR($S823),"",OFFSET('Smelter Reference List'!$C$4,$S823-4,0)&amp;"")</f>
        <v/>
      </c>
      <c r="E823" s="294" t="str">
        <f ca="1">IF(ISERROR($S823),"",OFFSET('Smelter Reference List'!$D$4,$S823-4,0)&amp;"")</f>
        <v/>
      </c>
      <c r="F823" s="294" t="str">
        <f ca="1">IF(ISERROR($S823),"",OFFSET('Smelter Reference List'!$E$4,$S823-4,0))</f>
        <v/>
      </c>
      <c r="G823" s="294" t="str">
        <f ca="1">IF(C823=$U$4,"Enter smelter details", IF(ISERROR($S823),"",OFFSET('Smelter Reference List'!$F$4,$S823-4,0)))</f>
        <v/>
      </c>
      <c r="H823" s="295" t="str">
        <f ca="1">IF(ISERROR($S823),"",OFFSET('Smelter Reference List'!$G$4,$S823-4,0))</f>
        <v/>
      </c>
      <c r="I823" s="296" t="str">
        <f ca="1">IF(ISERROR($S823),"",OFFSET('Smelter Reference List'!$H$4,$S823-4,0))</f>
        <v/>
      </c>
      <c r="J823" s="296" t="str">
        <f ca="1">IF(ISERROR($S823),"",OFFSET('Smelter Reference List'!$I$4,$S823-4,0))</f>
        <v/>
      </c>
      <c r="K823" s="298"/>
      <c r="L823" s="298"/>
      <c r="M823" s="298"/>
      <c r="N823" s="298"/>
      <c r="O823" s="298"/>
      <c r="P823" s="298"/>
      <c r="Q823" s="299"/>
      <c r="R823" s="227"/>
      <c r="S823" s="228" t="e">
        <f>IF(C823="",NA(),MATCH($B823&amp;$C823,'Smelter Reference List'!$J:$J,0))</f>
        <v>#N/A</v>
      </c>
      <c r="T823" s="229"/>
      <c r="U823" s="229">
        <f t="shared" ca="1" si="24"/>
        <v>0</v>
      </c>
      <c r="V823" s="229"/>
      <c r="W823" s="229"/>
      <c r="Y823" s="223" t="str">
        <f t="shared" si="25"/>
        <v/>
      </c>
    </row>
    <row r="824" spans="1:25" s="223" customFormat="1" ht="20.25">
      <c r="A824" s="293"/>
      <c r="B824" s="294" t="str">
        <f>IF(LEN(A824)=0,"",INDEX('Smelter Reference List'!$A:$A,MATCH($A824,'Smelter Reference List'!$E:$E,0)))</f>
        <v/>
      </c>
      <c r="C824" s="301" t="str">
        <f>IF(LEN(A824)=0,"",INDEX('Smelter Reference List'!$C:$C,MATCH($A824,'Smelter Reference List'!$E:$E,0)))</f>
        <v/>
      </c>
      <c r="D824" s="294" t="str">
        <f ca="1">IF(ISERROR($S824),"",OFFSET('Smelter Reference List'!$C$4,$S824-4,0)&amp;"")</f>
        <v/>
      </c>
      <c r="E824" s="294" t="str">
        <f ca="1">IF(ISERROR($S824),"",OFFSET('Smelter Reference List'!$D$4,$S824-4,0)&amp;"")</f>
        <v/>
      </c>
      <c r="F824" s="294" t="str">
        <f ca="1">IF(ISERROR($S824),"",OFFSET('Smelter Reference List'!$E$4,$S824-4,0))</f>
        <v/>
      </c>
      <c r="G824" s="294" t="str">
        <f ca="1">IF(C824=$U$4,"Enter smelter details", IF(ISERROR($S824),"",OFFSET('Smelter Reference List'!$F$4,$S824-4,0)))</f>
        <v/>
      </c>
      <c r="H824" s="295" t="str">
        <f ca="1">IF(ISERROR($S824),"",OFFSET('Smelter Reference List'!$G$4,$S824-4,0))</f>
        <v/>
      </c>
      <c r="I824" s="296" t="str">
        <f ca="1">IF(ISERROR($S824),"",OFFSET('Smelter Reference List'!$H$4,$S824-4,0))</f>
        <v/>
      </c>
      <c r="J824" s="296" t="str">
        <f ca="1">IF(ISERROR($S824),"",OFFSET('Smelter Reference List'!$I$4,$S824-4,0))</f>
        <v/>
      </c>
      <c r="K824" s="298"/>
      <c r="L824" s="298"/>
      <c r="M824" s="298"/>
      <c r="N824" s="298"/>
      <c r="O824" s="298"/>
      <c r="P824" s="298"/>
      <c r="Q824" s="299"/>
      <c r="R824" s="227"/>
      <c r="S824" s="228" t="e">
        <f>IF(C824="",NA(),MATCH($B824&amp;$C824,'Smelter Reference List'!$J:$J,0))</f>
        <v>#N/A</v>
      </c>
      <c r="T824" s="229"/>
      <c r="U824" s="229">
        <f t="shared" ca="1" si="24"/>
        <v>0</v>
      </c>
      <c r="V824" s="229"/>
      <c r="W824" s="229"/>
      <c r="Y824" s="223" t="str">
        <f t="shared" si="25"/>
        <v/>
      </c>
    </row>
    <row r="825" spans="1:25" s="223" customFormat="1" ht="20.25">
      <c r="A825" s="293"/>
      <c r="B825" s="294" t="str">
        <f>IF(LEN(A825)=0,"",INDEX('Smelter Reference List'!$A:$A,MATCH($A825,'Smelter Reference List'!$E:$E,0)))</f>
        <v/>
      </c>
      <c r="C825" s="301" t="str">
        <f>IF(LEN(A825)=0,"",INDEX('Smelter Reference List'!$C:$C,MATCH($A825,'Smelter Reference List'!$E:$E,0)))</f>
        <v/>
      </c>
      <c r="D825" s="294" t="str">
        <f ca="1">IF(ISERROR($S825),"",OFFSET('Smelter Reference List'!$C$4,$S825-4,0)&amp;"")</f>
        <v/>
      </c>
      <c r="E825" s="294" t="str">
        <f ca="1">IF(ISERROR($S825),"",OFFSET('Smelter Reference List'!$D$4,$S825-4,0)&amp;"")</f>
        <v/>
      </c>
      <c r="F825" s="294" t="str">
        <f ca="1">IF(ISERROR($S825),"",OFFSET('Smelter Reference List'!$E$4,$S825-4,0))</f>
        <v/>
      </c>
      <c r="G825" s="294" t="str">
        <f ca="1">IF(C825=$U$4,"Enter smelter details", IF(ISERROR($S825),"",OFFSET('Smelter Reference List'!$F$4,$S825-4,0)))</f>
        <v/>
      </c>
      <c r="H825" s="295" t="str">
        <f ca="1">IF(ISERROR($S825),"",OFFSET('Smelter Reference List'!$G$4,$S825-4,0))</f>
        <v/>
      </c>
      <c r="I825" s="296" t="str">
        <f ca="1">IF(ISERROR($S825),"",OFFSET('Smelter Reference List'!$H$4,$S825-4,0))</f>
        <v/>
      </c>
      <c r="J825" s="296" t="str">
        <f ca="1">IF(ISERROR($S825),"",OFFSET('Smelter Reference List'!$I$4,$S825-4,0))</f>
        <v/>
      </c>
      <c r="K825" s="298"/>
      <c r="L825" s="298"/>
      <c r="M825" s="298"/>
      <c r="N825" s="298"/>
      <c r="O825" s="298"/>
      <c r="P825" s="298"/>
      <c r="Q825" s="299"/>
      <c r="R825" s="227"/>
      <c r="S825" s="228" t="e">
        <f>IF(C825="",NA(),MATCH($B825&amp;$C825,'Smelter Reference List'!$J:$J,0))</f>
        <v>#N/A</v>
      </c>
      <c r="T825" s="229"/>
      <c r="U825" s="229">
        <f t="shared" ca="1" si="24"/>
        <v>0</v>
      </c>
      <c r="V825" s="229"/>
      <c r="W825" s="229"/>
      <c r="Y825" s="223" t="str">
        <f t="shared" si="25"/>
        <v/>
      </c>
    </row>
    <row r="826" spans="1:25" s="223" customFormat="1" ht="20.25">
      <c r="A826" s="293"/>
      <c r="B826" s="294" t="str">
        <f>IF(LEN(A826)=0,"",INDEX('Smelter Reference List'!$A:$A,MATCH($A826,'Smelter Reference List'!$E:$E,0)))</f>
        <v/>
      </c>
      <c r="C826" s="301" t="str">
        <f>IF(LEN(A826)=0,"",INDEX('Smelter Reference List'!$C:$C,MATCH($A826,'Smelter Reference List'!$E:$E,0)))</f>
        <v/>
      </c>
      <c r="D826" s="294" t="str">
        <f ca="1">IF(ISERROR($S826),"",OFFSET('Smelter Reference List'!$C$4,$S826-4,0)&amp;"")</f>
        <v/>
      </c>
      <c r="E826" s="294" t="str">
        <f ca="1">IF(ISERROR($S826),"",OFFSET('Smelter Reference List'!$D$4,$S826-4,0)&amp;"")</f>
        <v/>
      </c>
      <c r="F826" s="294" t="str">
        <f ca="1">IF(ISERROR($S826),"",OFFSET('Smelter Reference List'!$E$4,$S826-4,0))</f>
        <v/>
      </c>
      <c r="G826" s="294" t="str">
        <f ca="1">IF(C826=$U$4,"Enter smelter details", IF(ISERROR($S826),"",OFFSET('Smelter Reference List'!$F$4,$S826-4,0)))</f>
        <v/>
      </c>
      <c r="H826" s="295" t="str">
        <f ca="1">IF(ISERROR($S826),"",OFFSET('Smelter Reference List'!$G$4,$S826-4,0))</f>
        <v/>
      </c>
      <c r="I826" s="296" t="str">
        <f ca="1">IF(ISERROR($S826),"",OFFSET('Smelter Reference List'!$H$4,$S826-4,0))</f>
        <v/>
      </c>
      <c r="J826" s="296" t="str">
        <f ca="1">IF(ISERROR($S826),"",OFFSET('Smelter Reference List'!$I$4,$S826-4,0))</f>
        <v/>
      </c>
      <c r="K826" s="298"/>
      <c r="L826" s="298"/>
      <c r="M826" s="298"/>
      <c r="N826" s="298"/>
      <c r="O826" s="298"/>
      <c r="P826" s="298"/>
      <c r="Q826" s="299"/>
      <c r="R826" s="227"/>
      <c r="S826" s="228" t="e">
        <f>IF(C826="",NA(),MATCH($B826&amp;$C826,'Smelter Reference List'!$J:$J,0))</f>
        <v>#N/A</v>
      </c>
      <c r="T826" s="229"/>
      <c r="U826" s="229">
        <f t="shared" ca="1" si="24"/>
        <v>0</v>
      </c>
      <c r="V826" s="229"/>
      <c r="W826" s="229"/>
      <c r="Y826" s="223" t="str">
        <f t="shared" si="25"/>
        <v/>
      </c>
    </row>
    <row r="827" spans="1:25" s="223" customFormat="1" ht="20.25">
      <c r="A827" s="293"/>
      <c r="B827" s="294" t="str">
        <f>IF(LEN(A827)=0,"",INDEX('Smelter Reference List'!$A:$A,MATCH($A827,'Smelter Reference List'!$E:$E,0)))</f>
        <v/>
      </c>
      <c r="C827" s="301" t="str">
        <f>IF(LEN(A827)=0,"",INDEX('Smelter Reference List'!$C:$C,MATCH($A827,'Smelter Reference List'!$E:$E,0)))</f>
        <v/>
      </c>
      <c r="D827" s="294" t="str">
        <f ca="1">IF(ISERROR($S827),"",OFFSET('Smelter Reference List'!$C$4,$S827-4,0)&amp;"")</f>
        <v/>
      </c>
      <c r="E827" s="294" t="str">
        <f ca="1">IF(ISERROR($S827),"",OFFSET('Smelter Reference List'!$D$4,$S827-4,0)&amp;"")</f>
        <v/>
      </c>
      <c r="F827" s="294" t="str">
        <f ca="1">IF(ISERROR($S827),"",OFFSET('Smelter Reference List'!$E$4,$S827-4,0))</f>
        <v/>
      </c>
      <c r="G827" s="294" t="str">
        <f ca="1">IF(C827=$U$4,"Enter smelter details", IF(ISERROR($S827),"",OFFSET('Smelter Reference List'!$F$4,$S827-4,0)))</f>
        <v/>
      </c>
      <c r="H827" s="295" t="str">
        <f ca="1">IF(ISERROR($S827),"",OFFSET('Smelter Reference List'!$G$4,$S827-4,0))</f>
        <v/>
      </c>
      <c r="I827" s="296" t="str">
        <f ca="1">IF(ISERROR($S827),"",OFFSET('Smelter Reference List'!$H$4,$S827-4,0))</f>
        <v/>
      </c>
      <c r="J827" s="296" t="str">
        <f ca="1">IF(ISERROR($S827),"",OFFSET('Smelter Reference List'!$I$4,$S827-4,0))</f>
        <v/>
      </c>
      <c r="K827" s="298"/>
      <c r="L827" s="298"/>
      <c r="M827" s="298"/>
      <c r="N827" s="298"/>
      <c r="O827" s="298"/>
      <c r="P827" s="298"/>
      <c r="Q827" s="299"/>
      <c r="R827" s="227"/>
      <c r="S827" s="228" t="e">
        <f>IF(C827="",NA(),MATCH($B827&amp;$C827,'Smelter Reference List'!$J:$J,0))</f>
        <v>#N/A</v>
      </c>
      <c r="T827" s="229"/>
      <c r="U827" s="229">
        <f t="shared" ca="1" si="24"/>
        <v>0</v>
      </c>
      <c r="V827" s="229"/>
      <c r="W827" s="229"/>
      <c r="Y827" s="223" t="str">
        <f t="shared" si="25"/>
        <v/>
      </c>
    </row>
    <row r="828" spans="1:25" s="223" customFormat="1" ht="20.25">
      <c r="A828" s="293"/>
      <c r="B828" s="294" t="str">
        <f>IF(LEN(A828)=0,"",INDEX('Smelter Reference List'!$A:$A,MATCH($A828,'Smelter Reference List'!$E:$E,0)))</f>
        <v/>
      </c>
      <c r="C828" s="301" t="str">
        <f>IF(LEN(A828)=0,"",INDEX('Smelter Reference List'!$C:$C,MATCH($A828,'Smelter Reference List'!$E:$E,0)))</f>
        <v/>
      </c>
      <c r="D828" s="294" t="str">
        <f ca="1">IF(ISERROR($S828),"",OFFSET('Smelter Reference List'!$C$4,$S828-4,0)&amp;"")</f>
        <v/>
      </c>
      <c r="E828" s="294" t="str">
        <f ca="1">IF(ISERROR($S828),"",OFFSET('Smelter Reference List'!$D$4,$S828-4,0)&amp;"")</f>
        <v/>
      </c>
      <c r="F828" s="294" t="str">
        <f ca="1">IF(ISERROR($S828),"",OFFSET('Smelter Reference List'!$E$4,$S828-4,0))</f>
        <v/>
      </c>
      <c r="G828" s="294" t="str">
        <f ca="1">IF(C828=$U$4,"Enter smelter details", IF(ISERROR($S828),"",OFFSET('Smelter Reference List'!$F$4,$S828-4,0)))</f>
        <v/>
      </c>
      <c r="H828" s="295" t="str">
        <f ca="1">IF(ISERROR($S828),"",OFFSET('Smelter Reference List'!$G$4,$S828-4,0))</f>
        <v/>
      </c>
      <c r="I828" s="296" t="str">
        <f ca="1">IF(ISERROR($S828),"",OFFSET('Smelter Reference List'!$H$4,$S828-4,0))</f>
        <v/>
      </c>
      <c r="J828" s="296" t="str">
        <f ca="1">IF(ISERROR($S828),"",OFFSET('Smelter Reference List'!$I$4,$S828-4,0))</f>
        <v/>
      </c>
      <c r="K828" s="298"/>
      <c r="L828" s="298"/>
      <c r="M828" s="298"/>
      <c r="N828" s="298"/>
      <c r="O828" s="298"/>
      <c r="P828" s="298"/>
      <c r="Q828" s="299"/>
      <c r="R828" s="227"/>
      <c r="S828" s="228" t="e">
        <f>IF(C828="",NA(),MATCH($B828&amp;$C828,'Smelter Reference List'!$J:$J,0))</f>
        <v>#N/A</v>
      </c>
      <c r="T828" s="229"/>
      <c r="U828" s="229">
        <f t="shared" ca="1" si="24"/>
        <v>0</v>
      </c>
      <c r="V828" s="229"/>
      <c r="W828" s="229"/>
      <c r="Y828" s="223" t="str">
        <f t="shared" si="25"/>
        <v/>
      </c>
    </row>
    <row r="829" spans="1:25" s="223" customFormat="1" ht="20.25">
      <c r="A829" s="293"/>
      <c r="B829" s="294" t="str">
        <f>IF(LEN(A829)=0,"",INDEX('Smelter Reference List'!$A:$A,MATCH($A829,'Smelter Reference List'!$E:$E,0)))</f>
        <v/>
      </c>
      <c r="C829" s="301" t="str">
        <f>IF(LEN(A829)=0,"",INDEX('Smelter Reference List'!$C:$C,MATCH($A829,'Smelter Reference List'!$E:$E,0)))</f>
        <v/>
      </c>
      <c r="D829" s="294" t="str">
        <f ca="1">IF(ISERROR($S829),"",OFFSET('Smelter Reference List'!$C$4,$S829-4,0)&amp;"")</f>
        <v/>
      </c>
      <c r="E829" s="294" t="str">
        <f ca="1">IF(ISERROR($S829),"",OFFSET('Smelter Reference List'!$D$4,$S829-4,0)&amp;"")</f>
        <v/>
      </c>
      <c r="F829" s="294" t="str">
        <f ca="1">IF(ISERROR($S829),"",OFFSET('Smelter Reference List'!$E$4,$S829-4,0))</f>
        <v/>
      </c>
      <c r="G829" s="294" t="str">
        <f ca="1">IF(C829=$U$4,"Enter smelter details", IF(ISERROR($S829),"",OFFSET('Smelter Reference List'!$F$4,$S829-4,0)))</f>
        <v/>
      </c>
      <c r="H829" s="295" t="str">
        <f ca="1">IF(ISERROR($S829),"",OFFSET('Smelter Reference List'!$G$4,$S829-4,0))</f>
        <v/>
      </c>
      <c r="I829" s="296" t="str">
        <f ca="1">IF(ISERROR($S829),"",OFFSET('Smelter Reference List'!$H$4,$S829-4,0))</f>
        <v/>
      </c>
      <c r="J829" s="296" t="str">
        <f ca="1">IF(ISERROR($S829),"",OFFSET('Smelter Reference List'!$I$4,$S829-4,0))</f>
        <v/>
      </c>
      <c r="K829" s="298"/>
      <c r="L829" s="298"/>
      <c r="M829" s="298"/>
      <c r="N829" s="298"/>
      <c r="O829" s="298"/>
      <c r="P829" s="298"/>
      <c r="Q829" s="299"/>
      <c r="R829" s="227"/>
      <c r="S829" s="228" t="e">
        <f>IF(C829="",NA(),MATCH($B829&amp;$C829,'Smelter Reference List'!$J:$J,0))</f>
        <v>#N/A</v>
      </c>
      <c r="T829" s="229"/>
      <c r="U829" s="229">
        <f t="shared" ca="1" si="24"/>
        <v>0</v>
      </c>
      <c r="V829" s="229"/>
      <c r="W829" s="229"/>
      <c r="Y829" s="223" t="str">
        <f t="shared" si="25"/>
        <v/>
      </c>
    </row>
    <row r="830" spans="1:25" s="223" customFormat="1" ht="20.25">
      <c r="A830" s="293"/>
      <c r="B830" s="294" t="str">
        <f>IF(LEN(A830)=0,"",INDEX('Smelter Reference List'!$A:$A,MATCH($A830,'Smelter Reference List'!$E:$E,0)))</f>
        <v/>
      </c>
      <c r="C830" s="301" t="str">
        <f>IF(LEN(A830)=0,"",INDEX('Smelter Reference List'!$C:$C,MATCH($A830,'Smelter Reference List'!$E:$E,0)))</f>
        <v/>
      </c>
      <c r="D830" s="294" t="str">
        <f ca="1">IF(ISERROR($S830),"",OFFSET('Smelter Reference List'!$C$4,$S830-4,0)&amp;"")</f>
        <v/>
      </c>
      <c r="E830" s="294" t="str">
        <f ca="1">IF(ISERROR($S830),"",OFFSET('Smelter Reference List'!$D$4,$S830-4,0)&amp;"")</f>
        <v/>
      </c>
      <c r="F830" s="294" t="str">
        <f ca="1">IF(ISERROR($S830),"",OFFSET('Smelter Reference List'!$E$4,$S830-4,0))</f>
        <v/>
      </c>
      <c r="G830" s="294" t="str">
        <f ca="1">IF(C830=$U$4,"Enter smelter details", IF(ISERROR($S830),"",OFFSET('Smelter Reference List'!$F$4,$S830-4,0)))</f>
        <v/>
      </c>
      <c r="H830" s="295" t="str">
        <f ca="1">IF(ISERROR($S830),"",OFFSET('Smelter Reference List'!$G$4,$S830-4,0))</f>
        <v/>
      </c>
      <c r="I830" s="296" t="str">
        <f ca="1">IF(ISERROR($S830),"",OFFSET('Smelter Reference List'!$H$4,$S830-4,0))</f>
        <v/>
      </c>
      <c r="J830" s="296" t="str">
        <f ca="1">IF(ISERROR($S830),"",OFFSET('Smelter Reference List'!$I$4,$S830-4,0))</f>
        <v/>
      </c>
      <c r="K830" s="298"/>
      <c r="L830" s="298"/>
      <c r="M830" s="298"/>
      <c r="N830" s="298"/>
      <c r="O830" s="298"/>
      <c r="P830" s="298"/>
      <c r="Q830" s="299"/>
      <c r="R830" s="227"/>
      <c r="S830" s="228" t="e">
        <f>IF(C830="",NA(),MATCH($B830&amp;$C830,'Smelter Reference List'!$J:$J,0))</f>
        <v>#N/A</v>
      </c>
      <c r="T830" s="229"/>
      <c r="U830" s="229">
        <f t="shared" ca="1" si="24"/>
        <v>0</v>
      </c>
      <c r="V830" s="229"/>
      <c r="W830" s="229"/>
      <c r="Y830" s="223" t="str">
        <f t="shared" si="25"/>
        <v/>
      </c>
    </row>
    <row r="831" spans="1:25" s="223" customFormat="1" ht="20.25">
      <c r="A831" s="293"/>
      <c r="B831" s="294" t="str">
        <f>IF(LEN(A831)=0,"",INDEX('Smelter Reference List'!$A:$A,MATCH($A831,'Smelter Reference List'!$E:$E,0)))</f>
        <v/>
      </c>
      <c r="C831" s="301" t="str">
        <f>IF(LEN(A831)=0,"",INDEX('Smelter Reference List'!$C:$C,MATCH($A831,'Smelter Reference List'!$E:$E,0)))</f>
        <v/>
      </c>
      <c r="D831" s="294" t="str">
        <f ca="1">IF(ISERROR($S831),"",OFFSET('Smelter Reference List'!$C$4,$S831-4,0)&amp;"")</f>
        <v/>
      </c>
      <c r="E831" s="294" t="str">
        <f ca="1">IF(ISERROR($S831),"",OFFSET('Smelter Reference List'!$D$4,$S831-4,0)&amp;"")</f>
        <v/>
      </c>
      <c r="F831" s="294" t="str">
        <f ca="1">IF(ISERROR($S831),"",OFFSET('Smelter Reference List'!$E$4,$S831-4,0))</f>
        <v/>
      </c>
      <c r="G831" s="294" t="str">
        <f ca="1">IF(C831=$U$4,"Enter smelter details", IF(ISERROR($S831),"",OFFSET('Smelter Reference List'!$F$4,$S831-4,0)))</f>
        <v/>
      </c>
      <c r="H831" s="295" t="str">
        <f ca="1">IF(ISERROR($S831),"",OFFSET('Smelter Reference List'!$G$4,$S831-4,0))</f>
        <v/>
      </c>
      <c r="I831" s="296" t="str">
        <f ca="1">IF(ISERROR($S831),"",OFFSET('Smelter Reference List'!$H$4,$S831-4,0))</f>
        <v/>
      </c>
      <c r="J831" s="296" t="str">
        <f ca="1">IF(ISERROR($S831),"",OFFSET('Smelter Reference List'!$I$4,$S831-4,0))</f>
        <v/>
      </c>
      <c r="K831" s="298"/>
      <c r="L831" s="298"/>
      <c r="M831" s="298"/>
      <c r="N831" s="298"/>
      <c r="O831" s="298"/>
      <c r="P831" s="298"/>
      <c r="Q831" s="299"/>
      <c r="R831" s="227"/>
      <c r="S831" s="228" t="e">
        <f>IF(C831="",NA(),MATCH($B831&amp;$C831,'Smelter Reference List'!$J:$J,0))</f>
        <v>#N/A</v>
      </c>
      <c r="T831" s="229"/>
      <c r="U831" s="229">
        <f t="shared" ca="1" si="24"/>
        <v>0</v>
      </c>
      <c r="V831" s="229"/>
      <c r="W831" s="229"/>
      <c r="Y831" s="223" t="str">
        <f t="shared" si="25"/>
        <v/>
      </c>
    </row>
    <row r="832" spans="1:25" s="223" customFormat="1" ht="20.25">
      <c r="A832" s="293"/>
      <c r="B832" s="294" t="str">
        <f>IF(LEN(A832)=0,"",INDEX('Smelter Reference List'!$A:$A,MATCH($A832,'Smelter Reference List'!$E:$E,0)))</f>
        <v/>
      </c>
      <c r="C832" s="301" t="str">
        <f>IF(LEN(A832)=0,"",INDEX('Smelter Reference List'!$C:$C,MATCH($A832,'Smelter Reference List'!$E:$E,0)))</f>
        <v/>
      </c>
      <c r="D832" s="294" t="str">
        <f ca="1">IF(ISERROR($S832),"",OFFSET('Smelter Reference List'!$C$4,$S832-4,0)&amp;"")</f>
        <v/>
      </c>
      <c r="E832" s="294" t="str">
        <f ca="1">IF(ISERROR($S832),"",OFFSET('Smelter Reference List'!$D$4,$S832-4,0)&amp;"")</f>
        <v/>
      </c>
      <c r="F832" s="294" t="str">
        <f ca="1">IF(ISERROR($S832),"",OFFSET('Smelter Reference List'!$E$4,$S832-4,0))</f>
        <v/>
      </c>
      <c r="G832" s="294" t="str">
        <f ca="1">IF(C832=$U$4,"Enter smelter details", IF(ISERROR($S832),"",OFFSET('Smelter Reference List'!$F$4,$S832-4,0)))</f>
        <v/>
      </c>
      <c r="H832" s="295" t="str">
        <f ca="1">IF(ISERROR($S832),"",OFFSET('Smelter Reference List'!$G$4,$S832-4,0))</f>
        <v/>
      </c>
      <c r="I832" s="296" t="str">
        <f ca="1">IF(ISERROR($S832),"",OFFSET('Smelter Reference List'!$H$4,$S832-4,0))</f>
        <v/>
      </c>
      <c r="J832" s="296" t="str">
        <f ca="1">IF(ISERROR($S832),"",OFFSET('Smelter Reference List'!$I$4,$S832-4,0))</f>
        <v/>
      </c>
      <c r="K832" s="298"/>
      <c r="L832" s="298"/>
      <c r="M832" s="298"/>
      <c r="N832" s="298"/>
      <c r="O832" s="298"/>
      <c r="P832" s="298"/>
      <c r="Q832" s="299"/>
      <c r="R832" s="227"/>
      <c r="S832" s="228" t="e">
        <f>IF(C832="",NA(),MATCH($B832&amp;$C832,'Smelter Reference List'!$J:$J,0))</f>
        <v>#N/A</v>
      </c>
      <c r="T832" s="229"/>
      <c r="U832" s="229">
        <f t="shared" ca="1" si="24"/>
        <v>0</v>
      </c>
      <c r="V832" s="229"/>
      <c r="W832" s="229"/>
      <c r="Y832" s="223" t="str">
        <f t="shared" si="25"/>
        <v/>
      </c>
    </row>
    <row r="833" spans="1:25" s="223" customFormat="1" ht="20.25">
      <c r="A833" s="293"/>
      <c r="B833" s="294" t="str">
        <f>IF(LEN(A833)=0,"",INDEX('Smelter Reference List'!$A:$A,MATCH($A833,'Smelter Reference List'!$E:$E,0)))</f>
        <v/>
      </c>
      <c r="C833" s="301" t="str">
        <f>IF(LEN(A833)=0,"",INDEX('Smelter Reference List'!$C:$C,MATCH($A833,'Smelter Reference List'!$E:$E,0)))</f>
        <v/>
      </c>
      <c r="D833" s="294" t="str">
        <f ca="1">IF(ISERROR($S833),"",OFFSET('Smelter Reference List'!$C$4,$S833-4,0)&amp;"")</f>
        <v/>
      </c>
      <c r="E833" s="294" t="str">
        <f ca="1">IF(ISERROR($S833),"",OFFSET('Smelter Reference List'!$D$4,$S833-4,0)&amp;"")</f>
        <v/>
      </c>
      <c r="F833" s="294" t="str">
        <f ca="1">IF(ISERROR($S833),"",OFFSET('Smelter Reference List'!$E$4,$S833-4,0))</f>
        <v/>
      </c>
      <c r="G833" s="294" t="str">
        <f ca="1">IF(C833=$U$4,"Enter smelter details", IF(ISERROR($S833),"",OFFSET('Smelter Reference List'!$F$4,$S833-4,0)))</f>
        <v/>
      </c>
      <c r="H833" s="295" t="str">
        <f ca="1">IF(ISERROR($S833),"",OFFSET('Smelter Reference List'!$G$4,$S833-4,0))</f>
        <v/>
      </c>
      <c r="I833" s="296" t="str">
        <f ca="1">IF(ISERROR($S833),"",OFFSET('Smelter Reference List'!$H$4,$S833-4,0))</f>
        <v/>
      </c>
      <c r="J833" s="296" t="str">
        <f ca="1">IF(ISERROR($S833),"",OFFSET('Smelter Reference List'!$I$4,$S833-4,0))</f>
        <v/>
      </c>
      <c r="K833" s="298"/>
      <c r="L833" s="298"/>
      <c r="M833" s="298"/>
      <c r="N833" s="298"/>
      <c r="O833" s="298"/>
      <c r="P833" s="298"/>
      <c r="Q833" s="299"/>
      <c r="R833" s="227"/>
      <c r="S833" s="228" t="e">
        <f>IF(C833="",NA(),MATCH($B833&amp;$C833,'Smelter Reference List'!$J:$J,0))</f>
        <v>#N/A</v>
      </c>
      <c r="T833" s="229"/>
      <c r="U833" s="229">
        <f t="shared" ca="1" si="24"/>
        <v>0</v>
      </c>
      <c r="V833" s="229"/>
      <c r="W833" s="229"/>
      <c r="Y833" s="223" t="str">
        <f t="shared" si="25"/>
        <v/>
      </c>
    </row>
    <row r="834" spans="1:25" s="223" customFormat="1" ht="20.25">
      <c r="A834" s="293"/>
      <c r="B834" s="294" t="str">
        <f>IF(LEN(A834)=0,"",INDEX('Smelter Reference List'!$A:$A,MATCH($A834,'Smelter Reference List'!$E:$E,0)))</f>
        <v/>
      </c>
      <c r="C834" s="301" t="str">
        <f>IF(LEN(A834)=0,"",INDEX('Smelter Reference List'!$C:$C,MATCH($A834,'Smelter Reference List'!$E:$E,0)))</f>
        <v/>
      </c>
      <c r="D834" s="294" t="str">
        <f ca="1">IF(ISERROR($S834),"",OFFSET('Smelter Reference List'!$C$4,$S834-4,0)&amp;"")</f>
        <v/>
      </c>
      <c r="E834" s="294" t="str">
        <f ca="1">IF(ISERROR($S834),"",OFFSET('Smelter Reference List'!$D$4,$S834-4,0)&amp;"")</f>
        <v/>
      </c>
      <c r="F834" s="294" t="str">
        <f ca="1">IF(ISERROR($S834),"",OFFSET('Smelter Reference List'!$E$4,$S834-4,0))</f>
        <v/>
      </c>
      <c r="G834" s="294" t="str">
        <f ca="1">IF(C834=$U$4,"Enter smelter details", IF(ISERROR($S834),"",OFFSET('Smelter Reference List'!$F$4,$S834-4,0)))</f>
        <v/>
      </c>
      <c r="H834" s="295" t="str">
        <f ca="1">IF(ISERROR($S834),"",OFFSET('Smelter Reference List'!$G$4,$S834-4,0))</f>
        <v/>
      </c>
      <c r="I834" s="296" t="str">
        <f ca="1">IF(ISERROR($S834),"",OFFSET('Smelter Reference List'!$H$4,$S834-4,0))</f>
        <v/>
      </c>
      <c r="J834" s="296" t="str">
        <f ca="1">IF(ISERROR($S834),"",OFFSET('Smelter Reference List'!$I$4,$S834-4,0))</f>
        <v/>
      </c>
      <c r="K834" s="298"/>
      <c r="L834" s="298"/>
      <c r="M834" s="298"/>
      <c r="N834" s="298"/>
      <c r="O834" s="298"/>
      <c r="P834" s="298"/>
      <c r="Q834" s="299"/>
      <c r="R834" s="227"/>
      <c r="S834" s="228" t="e">
        <f>IF(C834="",NA(),MATCH($B834&amp;$C834,'Smelter Reference List'!$J:$J,0))</f>
        <v>#N/A</v>
      </c>
      <c r="T834" s="229"/>
      <c r="U834" s="229">
        <f t="shared" ca="1" si="24"/>
        <v>0</v>
      </c>
      <c r="V834" s="229"/>
      <c r="W834" s="229"/>
      <c r="Y834" s="223" t="str">
        <f t="shared" si="25"/>
        <v/>
      </c>
    </row>
    <row r="835" spans="1:25" s="223" customFormat="1" ht="20.25">
      <c r="A835" s="293"/>
      <c r="B835" s="294" t="str">
        <f>IF(LEN(A835)=0,"",INDEX('Smelter Reference List'!$A:$A,MATCH($A835,'Smelter Reference List'!$E:$E,0)))</f>
        <v/>
      </c>
      <c r="C835" s="301" t="str">
        <f>IF(LEN(A835)=0,"",INDEX('Smelter Reference List'!$C:$C,MATCH($A835,'Smelter Reference List'!$E:$E,0)))</f>
        <v/>
      </c>
      <c r="D835" s="294" t="str">
        <f ca="1">IF(ISERROR($S835),"",OFFSET('Smelter Reference List'!$C$4,$S835-4,0)&amp;"")</f>
        <v/>
      </c>
      <c r="E835" s="294" t="str">
        <f ca="1">IF(ISERROR($S835),"",OFFSET('Smelter Reference List'!$D$4,$S835-4,0)&amp;"")</f>
        <v/>
      </c>
      <c r="F835" s="294" t="str">
        <f ca="1">IF(ISERROR($S835),"",OFFSET('Smelter Reference List'!$E$4,$S835-4,0))</f>
        <v/>
      </c>
      <c r="G835" s="294" t="str">
        <f ca="1">IF(C835=$U$4,"Enter smelter details", IF(ISERROR($S835),"",OFFSET('Smelter Reference List'!$F$4,$S835-4,0)))</f>
        <v/>
      </c>
      <c r="H835" s="295" t="str">
        <f ca="1">IF(ISERROR($S835),"",OFFSET('Smelter Reference List'!$G$4,$S835-4,0))</f>
        <v/>
      </c>
      <c r="I835" s="296" t="str">
        <f ca="1">IF(ISERROR($S835),"",OFFSET('Smelter Reference List'!$H$4,$S835-4,0))</f>
        <v/>
      </c>
      <c r="J835" s="296" t="str">
        <f ca="1">IF(ISERROR($S835),"",OFFSET('Smelter Reference List'!$I$4,$S835-4,0))</f>
        <v/>
      </c>
      <c r="K835" s="298"/>
      <c r="L835" s="298"/>
      <c r="M835" s="298"/>
      <c r="N835" s="298"/>
      <c r="O835" s="298"/>
      <c r="P835" s="298"/>
      <c r="Q835" s="299"/>
      <c r="R835" s="227"/>
      <c r="S835" s="228" t="e">
        <f>IF(C835="",NA(),MATCH($B835&amp;$C835,'Smelter Reference List'!$J:$J,0))</f>
        <v>#N/A</v>
      </c>
      <c r="T835" s="229"/>
      <c r="U835" s="229">
        <f t="shared" ca="1" si="24"/>
        <v>0</v>
      </c>
      <c r="V835" s="229"/>
      <c r="W835" s="229"/>
      <c r="Y835" s="223" t="str">
        <f t="shared" si="25"/>
        <v/>
      </c>
    </row>
    <row r="836" spans="1:25" s="223" customFormat="1" ht="20.25">
      <c r="A836" s="293"/>
      <c r="B836" s="294" t="str">
        <f>IF(LEN(A836)=0,"",INDEX('Smelter Reference List'!$A:$A,MATCH($A836,'Smelter Reference List'!$E:$E,0)))</f>
        <v/>
      </c>
      <c r="C836" s="301" t="str">
        <f>IF(LEN(A836)=0,"",INDEX('Smelter Reference List'!$C:$C,MATCH($A836,'Smelter Reference List'!$E:$E,0)))</f>
        <v/>
      </c>
      <c r="D836" s="294" t="str">
        <f ca="1">IF(ISERROR($S836),"",OFFSET('Smelter Reference List'!$C$4,$S836-4,0)&amp;"")</f>
        <v/>
      </c>
      <c r="E836" s="294" t="str">
        <f ca="1">IF(ISERROR($S836),"",OFFSET('Smelter Reference List'!$D$4,$S836-4,0)&amp;"")</f>
        <v/>
      </c>
      <c r="F836" s="294" t="str">
        <f ca="1">IF(ISERROR($S836),"",OFFSET('Smelter Reference List'!$E$4,$S836-4,0))</f>
        <v/>
      </c>
      <c r="G836" s="294" t="str">
        <f ca="1">IF(C836=$U$4,"Enter smelter details", IF(ISERROR($S836),"",OFFSET('Smelter Reference List'!$F$4,$S836-4,0)))</f>
        <v/>
      </c>
      <c r="H836" s="295" t="str">
        <f ca="1">IF(ISERROR($S836),"",OFFSET('Smelter Reference List'!$G$4,$S836-4,0))</f>
        <v/>
      </c>
      <c r="I836" s="296" t="str">
        <f ca="1">IF(ISERROR($S836),"",OFFSET('Smelter Reference List'!$H$4,$S836-4,0))</f>
        <v/>
      </c>
      <c r="J836" s="296" t="str">
        <f ca="1">IF(ISERROR($S836),"",OFFSET('Smelter Reference List'!$I$4,$S836-4,0))</f>
        <v/>
      </c>
      <c r="K836" s="298"/>
      <c r="L836" s="298"/>
      <c r="M836" s="298"/>
      <c r="N836" s="298"/>
      <c r="O836" s="298"/>
      <c r="P836" s="298"/>
      <c r="Q836" s="299"/>
      <c r="R836" s="227"/>
      <c r="S836" s="228" t="e">
        <f>IF(C836="",NA(),MATCH($B836&amp;$C836,'Smelter Reference List'!$J:$J,0))</f>
        <v>#N/A</v>
      </c>
      <c r="T836" s="229"/>
      <c r="U836" s="229">
        <f t="shared" ca="1" si="24"/>
        <v>0</v>
      </c>
      <c r="V836" s="229"/>
      <c r="W836" s="229"/>
      <c r="Y836" s="223" t="str">
        <f t="shared" si="25"/>
        <v/>
      </c>
    </row>
    <row r="837" spans="1:25" s="223" customFormat="1" ht="20.25">
      <c r="A837" s="293"/>
      <c r="B837" s="294" t="str">
        <f>IF(LEN(A837)=0,"",INDEX('Smelter Reference List'!$A:$A,MATCH($A837,'Smelter Reference List'!$E:$E,0)))</f>
        <v/>
      </c>
      <c r="C837" s="301" t="str">
        <f>IF(LEN(A837)=0,"",INDEX('Smelter Reference List'!$C:$C,MATCH($A837,'Smelter Reference List'!$E:$E,0)))</f>
        <v/>
      </c>
      <c r="D837" s="294" t="str">
        <f ca="1">IF(ISERROR($S837),"",OFFSET('Smelter Reference List'!$C$4,$S837-4,0)&amp;"")</f>
        <v/>
      </c>
      <c r="E837" s="294" t="str">
        <f ca="1">IF(ISERROR($S837),"",OFFSET('Smelter Reference List'!$D$4,$S837-4,0)&amp;"")</f>
        <v/>
      </c>
      <c r="F837" s="294" t="str">
        <f ca="1">IF(ISERROR($S837),"",OFFSET('Smelter Reference List'!$E$4,$S837-4,0))</f>
        <v/>
      </c>
      <c r="G837" s="294" t="str">
        <f ca="1">IF(C837=$U$4,"Enter smelter details", IF(ISERROR($S837),"",OFFSET('Smelter Reference List'!$F$4,$S837-4,0)))</f>
        <v/>
      </c>
      <c r="H837" s="295" t="str">
        <f ca="1">IF(ISERROR($S837),"",OFFSET('Smelter Reference List'!$G$4,$S837-4,0))</f>
        <v/>
      </c>
      <c r="I837" s="296" t="str">
        <f ca="1">IF(ISERROR($S837),"",OFFSET('Smelter Reference List'!$H$4,$S837-4,0))</f>
        <v/>
      </c>
      <c r="J837" s="296" t="str">
        <f ca="1">IF(ISERROR($S837),"",OFFSET('Smelter Reference List'!$I$4,$S837-4,0))</f>
        <v/>
      </c>
      <c r="K837" s="298"/>
      <c r="L837" s="298"/>
      <c r="M837" s="298"/>
      <c r="N837" s="298"/>
      <c r="O837" s="298"/>
      <c r="P837" s="298"/>
      <c r="Q837" s="299"/>
      <c r="R837" s="227"/>
      <c r="S837" s="228" t="e">
        <f>IF(C837="",NA(),MATCH($B837&amp;$C837,'Smelter Reference List'!$J:$J,0))</f>
        <v>#N/A</v>
      </c>
      <c r="T837" s="229"/>
      <c r="U837" s="229">
        <f t="shared" ca="1" si="24"/>
        <v>0</v>
      </c>
      <c r="V837" s="229"/>
      <c r="W837" s="229"/>
      <c r="Y837" s="223" t="str">
        <f t="shared" si="25"/>
        <v/>
      </c>
    </row>
    <row r="838" spans="1:25" s="223" customFormat="1" ht="20.25">
      <c r="A838" s="293"/>
      <c r="B838" s="294" t="str">
        <f>IF(LEN(A838)=0,"",INDEX('Smelter Reference List'!$A:$A,MATCH($A838,'Smelter Reference List'!$E:$E,0)))</f>
        <v/>
      </c>
      <c r="C838" s="301" t="str">
        <f>IF(LEN(A838)=0,"",INDEX('Smelter Reference List'!$C:$C,MATCH($A838,'Smelter Reference List'!$E:$E,0)))</f>
        <v/>
      </c>
      <c r="D838" s="294" t="str">
        <f ca="1">IF(ISERROR($S838),"",OFFSET('Smelter Reference List'!$C$4,$S838-4,0)&amp;"")</f>
        <v/>
      </c>
      <c r="E838" s="294" t="str">
        <f ca="1">IF(ISERROR($S838),"",OFFSET('Smelter Reference List'!$D$4,$S838-4,0)&amp;"")</f>
        <v/>
      </c>
      <c r="F838" s="294" t="str">
        <f ca="1">IF(ISERROR($S838),"",OFFSET('Smelter Reference List'!$E$4,$S838-4,0))</f>
        <v/>
      </c>
      <c r="G838" s="294" t="str">
        <f ca="1">IF(C838=$U$4,"Enter smelter details", IF(ISERROR($S838),"",OFFSET('Smelter Reference List'!$F$4,$S838-4,0)))</f>
        <v/>
      </c>
      <c r="H838" s="295" t="str">
        <f ca="1">IF(ISERROR($S838),"",OFFSET('Smelter Reference List'!$G$4,$S838-4,0))</f>
        <v/>
      </c>
      <c r="I838" s="296" t="str">
        <f ca="1">IF(ISERROR($S838),"",OFFSET('Smelter Reference List'!$H$4,$S838-4,0))</f>
        <v/>
      </c>
      <c r="J838" s="296" t="str">
        <f ca="1">IF(ISERROR($S838),"",OFFSET('Smelter Reference List'!$I$4,$S838-4,0))</f>
        <v/>
      </c>
      <c r="K838" s="298"/>
      <c r="L838" s="298"/>
      <c r="M838" s="298"/>
      <c r="N838" s="298"/>
      <c r="O838" s="298"/>
      <c r="P838" s="298"/>
      <c r="Q838" s="299"/>
      <c r="R838" s="227"/>
      <c r="S838" s="228" t="e">
        <f>IF(C838="",NA(),MATCH($B838&amp;$C838,'Smelter Reference List'!$J:$J,0))</f>
        <v>#N/A</v>
      </c>
      <c r="T838" s="229"/>
      <c r="U838" s="229">
        <f t="shared" ref="U838:U901" ca="1" si="26">IF(AND(C838="Smelter not listed",OR(LEN(D838)=0,LEN(E838)=0)),1,0)</f>
        <v>0</v>
      </c>
      <c r="V838" s="229"/>
      <c r="W838" s="229"/>
      <c r="Y838" s="223" t="str">
        <f t="shared" ref="Y838:Y901" si="27">B838&amp;C838</f>
        <v/>
      </c>
    </row>
    <row r="839" spans="1:25" s="223" customFormat="1" ht="20.25">
      <c r="A839" s="293"/>
      <c r="B839" s="294" t="str">
        <f>IF(LEN(A839)=0,"",INDEX('Smelter Reference List'!$A:$A,MATCH($A839,'Smelter Reference List'!$E:$E,0)))</f>
        <v/>
      </c>
      <c r="C839" s="301" t="str">
        <f>IF(LEN(A839)=0,"",INDEX('Smelter Reference List'!$C:$C,MATCH($A839,'Smelter Reference List'!$E:$E,0)))</f>
        <v/>
      </c>
      <c r="D839" s="294" t="str">
        <f ca="1">IF(ISERROR($S839),"",OFFSET('Smelter Reference List'!$C$4,$S839-4,0)&amp;"")</f>
        <v/>
      </c>
      <c r="E839" s="294" t="str">
        <f ca="1">IF(ISERROR($S839),"",OFFSET('Smelter Reference List'!$D$4,$S839-4,0)&amp;"")</f>
        <v/>
      </c>
      <c r="F839" s="294" t="str">
        <f ca="1">IF(ISERROR($S839),"",OFFSET('Smelter Reference List'!$E$4,$S839-4,0))</f>
        <v/>
      </c>
      <c r="G839" s="294" t="str">
        <f ca="1">IF(C839=$U$4,"Enter smelter details", IF(ISERROR($S839),"",OFFSET('Smelter Reference List'!$F$4,$S839-4,0)))</f>
        <v/>
      </c>
      <c r="H839" s="295" t="str">
        <f ca="1">IF(ISERROR($S839),"",OFFSET('Smelter Reference List'!$G$4,$S839-4,0))</f>
        <v/>
      </c>
      <c r="I839" s="296" t="str">
        <f ca="1">IF(ISERROR($S839),"",OFFSET('Smelter Reference List'!$H$4,$S839-4,0))</f>
        <v/>
      </c>
      <c r="J839" s="296" t="str">
        <f ca="1">IF(ISERROR($S839),"",OFFSET('Smelter Reference List'!$I$4,$S839-4,0))</f>
        <v/>
      </c>
      <c r="K839" s="298"/>
      <c r="L839" s="298"/>
      <c r="M839" s="298"/>
      <c r="N839" s="298"/>
      <c r="O839" s="298"/>
      <c r="P839" s="298"/>
      <c r="Q839" s="299"/>
      <c r="R839" s="227"/>
      <c r="S839" s="228" t="e">
        <f>IF(C839="",NA(),MATCH($B839&amp;$C839,'Smelter Reference List'!$J:$J,0))</f>
        <v>#N/A</v>
      </c>
      <c r="T839" s="229"/>
      <c r="U839" s="229">
        <f t="shared" ca="1" si="26"/>
        <v>0</v>
      </c>
      <c r="V839" s="229"/>
      <c r="W839" s="229"/>
      <c r="Y839" s="223" t="str">
        <f t="shared" si="27"/>
        <v/>
      </c>
    </row>
    <row r="840" spans="1:25" s="223" customFormat="1" ht="20.25">
      <c r="A840" s="293"/>
      <c r="B840" s="294" t="str">
        <f>IF(LEN(A840)=0,"",INDEX('Smelter Reference List'!$A:$A,MATCH($A840,'Smelter Reference List'!$E:$E,0)))</f>
        <v/>
      </c>
      <c r="C840" s="301" t="str">
        <f>IF(LEN(A840)=0,"",INDEX('Smelter Reference List'!$C:$C,MATCH($A840,'Smelter Reference List'!$E:$E,0)))</f>
        <v/>
      </c>
      <c r="D840" s="294" t="str">
        <f ca="1">IF(ISERROR($S840),"",OFFSET('Smelter Reference List'!$C$4,$S840-4,0)&amp;"")</f>
        <v/>
      </c>
      <c r="E840" s="294" t="str">
        <f ca="1">IF(ISERROR($S840),"",OFFSET('Smelter Reference List'!$D$4,$S840-4,0)&amp;"")</f>
        <v/>
      </c>
      <c r="F840" s="294" t="str">
        <f ca="1">IF(ISERROR($S840),"",OFFSET('Smelter Reference List'!$E$4,$S840-4,0))</f>
        <v/>
      </c>
      <c r="G840" s="294" t="str">
        <f ca="1">IF(C840=$U$4,"Enter smelter details", IF(ISERROR($S840),"",OFFSET('Smelter Reference List'!$F$4,$S840-4,0)))</f>
        <v/>
      </c>
      <c r="H840" s="295" t="str">
        <f ca="1">IF(ISERROR($S840),"",OFFSET('Smelter Reference List'!$G$4,$S840-4,0))</f>
        <v/>
      </c>
      <c r="I840" s="296" t="str">
        <f ca="1">IF(ISERROR($S840),"",OFFSET('Smelter Reference List'!$H$4,$S840-4,0))</f>
        <v/>
      </c>
      <c r="J840" s="296" t="str">
        <f ca="1">IF(ISERROR($S840),"",OFFSET('Smelter Reference List'!$I$4,$S840-4,0))</f>
        <v/>
      </c>
      <c r="K840" s="298"/>
      <c r="L840" s="298"/>
      <c r="M840" s="298"/>
      <c r="N840" s="298"/>
      <c r="O840" s="298"/>
      <c r="P840" s="298"/>
      <c r="Q840" s="299"/>
      <c r="R840" s="227"/>
      <c r="S840" s="228" t="e">
        <f>IF(C840="",NA(),MATCH($B840&amp;$C840,'Smelter Reference List'!$J:$J,0))</f>
        <v>#N/A</v>
      </c>
      <c r="T840" s="229"/>
      <c r="U840" s="229">
        <f t="shared" ca="1" si="26"/>
        <v>0</v>
      </c>
      <c r="V840" s="229"/>
      <c r="W840" s="229"/>
      <c r="Y840" s="223" t="str">
        <f t="shared" si="27"/>
        <v/>
      </c>
    </row>
    <row r="841" spans="1:25" s="223" customFormat="1" ht="20.25">
      <c r="A841" s="293"/>
      <c r="B841" s="294" t="str">
        <f>IF(LEN(A841)=0,"",INDEX('Smelter Reference List'!$A:$A,MATCH($A841,'Smelter Reference List'!$E:$E,0)))</f>
        <v/>
      </c>
      <c r="C841" s="301" t="str">
        <f>IF(LEN(A841)=0,"",INDEX('Smelter Reference List'!$C:$C,MATCH($A841,'Smelter Reference List'!$E:$E,0)))</f>
        <v/>
      </c>
      <c r="D841" s="294" t="str">
        <f ca="1">IF(ISERROR($S841),"",OFFSET('Smelter Reference List'!$C$4,$S841-4,0)&amp;"")</f>
        <v/>
      </c>
      <c r="E841" s="294" t="str">
        <f ca="1">IF(ISERROR($S841),"",OFFSET('Smelter Reference List'!$D$4,$S841-4,0)&amp;"")</f>
        <v/>
      </c>
      <c r="F841" s="294" t="str">
        <f ca="1">IF(ISERROR($S841),"",OFFSET('Smelter Reference List'!$E$4,$S841-4,0))</f>
        <v/>
      </c>
      <c r="G841" s="294" t="str">
        <f ca="1">IF(C841=$U$4,"Enter smelter details", IF(ISERROR($S841),"",OFFSET('Smelter Reference List'!$F$4,$S841-4,0)))</f>
        <v/>
      </c>
      <c r="H841" s="295" t="str">
        <f ca="1">IF(ISERROR($S841),"",OFFSET('Smelter Reference List'!$G$4,$S841-4,0))</f>
        <v/>
      </c>
      <c r="I841" s="296" t="str">
        <f ca="1">IF(ISERROR($S841),"",OFFSET('Smelter Reference List'!$H$4,$S841-4,0))</f>
        <v/>
      </c>
      <c r="J841" s="296" t="str">
        <f ca="1">IF(ISERROR($S841),"",OFFSET('Smelter Reference List'!$I$4,$S841-4,0))</f>
        <v/>
      </c>
      <c r="K841" s="298"/>
      <c r="L841" s="298"/>
      <c r="M841" s="298"/>
      <c r="N841" s="298"/>
      <c r="O841" s="298"/>
      <c r="P841" s="298"/>
      <c r="Q841" s="299"/>
      <c r="R841" s="227"/>
      <c r="S841" s="228" t="e">
        <f>IF(C841="",NA(),MATCH($B841&amp;$C841,'Smelter Reference List'!$J:$J,0))</f>
        <v>#N/A</v>
      </c>
      <c r="T841" s="229"/>
      <c r="U841" s="229">
        <f t="shared" ca="1" si="26"/>
        <v>0</v>
      </c>
      <c r="V841" s="229"/>
      <c r="W841" s="229"/>
      <c r="Y841" s="223" t="str">
        <f t="shared" si="27"/>
        <v/>
      </c>
    </row>
    <row r="842" spans="1:25" s="223" customFormat="1" ht="20.25">
      <c r="A842" s="293"/>
      <c r="B842" s="294" t="str">
        <f>IF(LEN(A842)=0,"",INDEX('Smelter Reference List'!$A:$A,MATCH($A842,'Smelter Reference List'!$E:$E,0)))</f>
        <v/>
      </c>
      <c r="C842" s="301" t="str">
        <f>IF(LEN(A842)=0,"",INDEX('Smelter Reference List'!$C:$C,MATCH($A842,'Smelter Reference List'!$E:$E,0)))</f>
        <v/>
      </c>
      <c r="D842" s="294" t="str">
        <f ca="1">IF(ISERROR($S842),"",OFFSET('Smelter Reference List'!$C$4,$S842-4,0)&amp;"")</f>
        <v/>
      </c>
      <c r="E842" s="294" t="str">
        <f ca="1">IF(ISERROR($S842),"",OFFSET('Smelter Reference List'!$D$4,$S842-4,0)&amp;"")</f>
        <v/>
      </c>
      <c r="F842" s="294" t="str">
        <f ca="1">IF(ISERROR($S842),"",OFFSET('Smelter Reference List'!$E$4,$S842-4,0))</f>
        <v/>
      </c>
      <c r="G842" s="294" t="str">
        <f ca="1">IF(C842=$U$4,"Enter smelter details", IF(ISERROR($S842),"",OFFSET('Smelter Reference List'!$F$4,$S842-4,0)))</f>
        <v/>
      </c>
      <c r="H842" s="295" t="str">
        <f ca="1">IF(ISERROR($S842),"",OFFSET('Smelter Reference List'!$G$4,$S842-4,0))</f>
        <v/>
      </c>
      <c r="I842" s="296" t="str">
        <f ca="1">IF(ISERROR($S842),"",OFFSET('Smelter Reference List'!$H$4,$S842-4,0))</f>
        <v/>
      </c>
      <c r="J842" s="296" t="str">
        <f ca="1">IF(ISERROR($S842),"",OFFSET('Smelter Reference List'!$I$4,$S842-4,0))</f>
        <v/>
      </c>
      <c r="K842" s="298"/>
      <c r="L842" s="298"/>
      <c r="M842" s="298"/>
      <c r="N842" s="298"/>
      <c r="O842" s="298"/>
      <c r="P842" s="298"/>
      <c r="Q842" s="299"/>
      <c r="R842" s="227"/>
      <c r="S842" s="228" t="e">
        <f>IF(C842="",NA(),MATCH($B842&amp;$C842,'Smelter Reference List'!$J:$J,0))</f>
        <v>#N/A</v>
      </c>
      <c r="T842" s="229"/>
      <c r="U842" s="229">
        <f t="shared" ca="1" si="26"/>
        <v>0</v>
      </c>
      <c r="V842" s="229"/>
      <c r="W842" s="229"/>
      <c r="Y842" s="223" t="str">
        <f t="shared" si="27"/>
        <v/>
      </c>
    </row>
    <row r="843" spans="1:25" s="223" customFormat="1" ht="20.25">
      <c r="A843" s="293"/>
      <c r="B843" s="294" t="str">
        <f>IF(LEN(A843)=0,"",INDEX('Smelter Reference List'!$A:$A,MATCH($A843,'Smelter Reference List'!$E:$E,0)))</f>
        <v/>
      </c>
      <c r="C843" s="301" t="str">
        <f>IF(LEN(A843)=0,"",INDEX('Smelter Reference List'!$C:$C,MATCH($A843,'Smelter Reference List'!$E:$E,0)))</f>
        <v/>
      </c>
      <c r="D843" s="294" t="str">
        <f ca="1">IF(ISERROR($S843),"",OFFSET('Smelter Reference List'!$C$4,$S843-4,0)&amp;"")</f>
        <v/>
      </c>
      <c r="E843" s="294" t="str">
        <f ca="1">IF(ISERROR($S843),"",OFFSET('Smelter Reference List'!$D$4,$S843-4,0)&amp;"")</f>
        <v/>
      </c>
      <c r="F843" s="294" t="str">
        <f ca="1">IF(ISERROR($S843),"",OFFSET('Smelter Reference List'!$E$4,$S843-4,0))</f>
        <v/>
      </c>
      <c r="G843" s="294" t="str">
        <f ca="1">IF(C843=$U$4,"Enter smelter details", IF(ISERROR($S843),"",OFFSET('Smelter Reference List'!$F$4,$S843-4,0)))</f>
        <v/>
      </c>
      <c r="H843" s="295" t="str">
        <f ca="1">IF(ISERROR($S843),"",OFFSET('Smelter Reference List'!$G$4,$S843-4,0))</f>
        <v/>
      </c>
      <c r="I843" s="296" t="str">
        <f ca="1">IF(ISERROR($S843),"",OFFSET('Smelter Reference List'!$H$4,$S843-4,0))</f>
        <v/>
      </c>
      <c r="J843" s="296" t="str">
        <f ca="1">IF(ISERROR($S843),"",OFFSET('Smelter Reference List'!$I$4,$S843-4,0))</f>
        <v/>
      </c>
      <c r="K843" s="298"/>
      <c r="L843" s="298"/>
      <c r="M843" s="298"/>
      <c r="N843" s="298"/>
      <c r="O843" s="298"/>
      <c r="P843" s="298"/>
      <c r="Q843" s="299"/>
      <c r="R843" s="227"/>
      <c r="S843" s="228" t="e">
        <f>IF(C843="",NA(),MATCH($B843&amp;$C843,'Smelter Reference List'!$J:$J,0))</f>
        <v>#N/A</v>
      </c>
      <c r="T843" s="229"/>
      <c r="U843" s="229">
        <f t="shared" ca="1" si="26"/>
        <v>0</v>
      </c>
      <c r="V843" s="229"/>
      <c r="W843" s="229"/>
      <c r="Y843" s="223" t="str">
        <f t="shared" si="27"/>
        <v/>
      </c>
    </row>
    <row r="844" spans="1:25" s="223" customFormat="1" ht="20.25">
      <c r="A844" s="293"/>
      <c r="B844" s="294" t="str">
        <f>IF(LEN(A844)=0,"",INDEX('Smelter Reference List'!$A:$A,MATCH($A844,'Smelter Reference List'!$E:$E,0)))</f>
        <v/>
      </c>
      <c r="C844" s="301" t="str">
        <f>IF(LEN(A844)=0,"",INDEX('Smelter Reference List'!$C:$C,MATCH($A844,'Smelter Reference List'!$E:$E,0)))</f>
        <v/>
      </c>
      <c r="D844" s="294" t="str">
        <f ca="1">IF(ISERROR($S844),"",OFFSET('Smelter Reference List'!$C$4,$S844-4,0)&amp;"")</f>
        <v/>
      </c>
      <c r="E844" s="294" t="str">
        <f ca="1">IF(ISERROR($S844),"",OFFSET('Smelter Reference List'!$D$4,$S844-4,0)&amp;"")</f>
        <v/>
      </c>
      <c r="F844" s="294" t="str">
        <f ca="1">IF(ISERROR($S844),"",OFFSET('Smelter Reference List'!$E$4,$S844-4,0))</f>
        <v/>
      </c>
      <c r="G844" s="294" t="str">
        <f ca="1">IF(C844=$U$4,"Enter smelter details", IF(ISERROR($S844),"",OFFSET('Smelter Reference List'!$F$4,$S844-4,0)))</f>
        <v/>
      </c>
      <c r="H844" s="295" t="str">
        <f ca="1">IF(ISERROR($S844),"",OFFSET('Smelter Reference List'!$G$4,$S844-4,0))</f>
        <v/>
      </c>
      <c r="I844" s="296" t="str">
        <f ca="1">IF(ISERROR($S844),"",OFFSET('Smelter Reference List'!$H$4,$S844-4,0))</f>
        <v/>
      </c>
      <c r="J844" s="296" t="str">
        <f ca="1">IF(ISERROR($S844),"",OFFSET('Smelter Reference List'!$I$4,$S844-4,0))</f>
        <v/>
      </c>
      <c r="K844" s="298"/>
      <c r="L844" s="298"/>
      <c r="M844" s="298"/>
      <c r="N844" s="298"/>
      <c r="O844" s="298"/>
      <c r="P844" s="298"/>
      <c r="Q844" s="299"/>
      <c r="R844" s="227"/>
      <c r="S844" s="228" t="e">
        <f>IF(C844="",NA(),MATCH($B844&amp;$C844,'Smelter Reference List'!$J:$J,0))</f>
        <v>#N/A</v>
      </c>
      <c r="T844" s="229"/>
      <c r="U844" s="229">
        <f t="shared" ca="1" si="26"/>
        <v>0</v>
      </c>
      <c r="V844" s="229"/>
      <c r="W844" s="229"/>
      <c r="Y844" s="223" t="str">
        <f t="shared" si="27"/>
        <v/>
      </c>
    </row>
    <row r="845" spans="1:25" s="223" customFormat="1" ht="20.25">
      <c r="A845" s="293"/>
      <c r="B845" s="294" t="str">
        <f>IF(LEN(A845)=0,"",INDEX('Smelter Reference List'!$A:$A,MATCH($A845,'Smelter Reference List'!$E:$E,0)))</f>
        <v/>
      </c>
      <c r="C845" s="301" t="str">
        <f>IF(LEN(A845)=0,"",INDEX('Smelter Reference List'!$C:$C,MATCH($A845,'Smelter Reference List'!$E:$E,0)))</f>
        <v/>
      </c>
      <c r="D845" s="294" t="str">
        <f ca="1">IF(ISERROR($S845),"",OFFSET('Smelter Reference List'!$C$4,$S845-4,0)&amp;"")</f>
        <v/>
      </c>
      <c r="E845" s="294" t="str">
        <f ca="1">IF(ISERROR($S845),"",OFFSET('Smelter Reference List'!$D$4,$S845-4,0)&amp;"")</f>
        <v/>
      </c>
      <c r="F845" s="294" t="str">
        <f ca="1">IF(ISERROR($S845),"",OFFSET('Smelter Reference List'!$E$4,$S845-4,0))</f>
        <v/>
      </c>
      <c r="G845" s="294" t="str">
        <f ca="1">IF(C845=$U$4,"Enter smelter details", IF(ISERROR($S845),"",OFFSET('Smelter Reference List'!$F$4,$S845-4,0)))</f>
        <v/>
      </c>
      <c r="H845" s="295" t="str">
        <f ca="1">IF(ISERROR($S845),"",OFFSET('Smelter Reference List'!$G$4,$S845-4,0))</f>
        <v/>
      </c>
      <c r="I845" s="296" t="str">
        <f ca="1">IF(ISERROR($S845),"",OFFSET('Smelter Reference List'!$H$4,$S845-4,0))</f>
        <v/>
      </c>
      <c r="J845" s="296" t="str">
        <f ca="1">IF(ISERROR($S845),"",OFFSET('Smelter Reference List'!$I$4,$S845-4,0))</f>
        <v/>
      </c>
      <c r="K845" s="298"/>
      <c r="L845" s="298"/>
      <c r="M845" s="298"/>
      <c r="N845" s="298"/>
      <c r="O845" s="298"/>
      <c r="P845" s="298"/>
      <c r="Q845" s="299"/>
      <c r="R845" s="227"/>
      <c r="S845" s="228" t="e">
        <f>IF(C845="",NA(),MATCH($B845&amp;$C845,'Smelter Reference List'!$J:$J,0))</f>
        <v>#N/A</v>
      </c>
      <c r="T845" s="229"/>
      <c r="U845" s="229">
        <f t="shared" ca="1" si="26"/>
        <v>0</v>
      </c>
      <c r="V845" s="229"/>
      <c r="W845" s="229"/>
      <c r="Y845" s="223" t="str">
        <f t="shared" si="27"/>
        <v/>
      </c>
    </row>
    <row r="846" spans="1:25" s="223" customFormat="1" ht="20.25">
      <c r="A846" s="293"/>
      <c r="B846" s="294" t="str">
        <f>IF(LEN(A846)=0,"",INDEX('Smelter Reference List'!$A:$A,MATCH($A846,'Smelter Reference List'!$E:$E,0)))</f>
        <v/>
      </c>
      <c r="C846" s="301" t="str">
        <f>IF(LEN(A846)=0,"",INDEX('Smelter Reference List'!$C:$C,MATCH($A846,'Smelter Reference List'!$E:$E,0)))</f>
        <v/>
      </c>
      <c r="D846" s="294" t="str">
        <f ca="1">IF(ISERROR($S846),"",OFFSET('Smelter Reference List'!$C$4,$S846-4,0)&amp;"")</f>
        <v/>
      </c>
      <c r="E846" s="294" t="str">
        <f ca="1">IF(ISERROR($S846),"",OFFSET('Smelter Reference List'!$D$4,$S846-4,0)&amp;"")</f>
        <v/>
      </c>
      <c r="F846" s="294" t="str">
        <f ca="1">IF(ISERROR($S846),"",OFFSET('Smelter Reference List'!$E$4,$S846-4,0))</f>
        <v/>
      </c>
      <c r="G846" s="294" t="str">
        <f ca="1">IF(C846=$U$4,"Enter smelter details", IF(ISERROR($S846),"",OFFSET('Smelter Reference List'!$F$4,$S846-4,0)))</f>
        <v/>
      </c>
      <c r="H846" s="295" t="str">
        <f ca="1">IF(ISERROR($S846),"",OFFSET('Smelter Reference List'!$G$4,$S846-4,0))</f>
        <v/>
      </c>
      <c r="I846" s="296" t="str">
        <f ca="1">IF(ISERROR($S846),"",OFFSET('Smelter Reference List'!$H$4,$S846-4,0))</f>
        <v/>
      </c>
      <c r="J846" s="296" t="str">
        <f ca="1">IF(ISERROR($S846),"",OFFSET('Smelter Reference List'!$I$4,$S846-4,0))</f>
        <v/>
      </c>
      <c r="K846" s="298"/>
      <c r="L846" s="298"/>
      <c r="M846" s="298"/>
      <c r="N846" s="298"/>
      <c r="O846" s="298"/>
      <c r="P846" s="298"/>
      <c r="Q846" s="299"/>
      <c r="R846" s="227"/>
      <c r="S846" s="228" t="e">
        <f>IF(C846="",NA(),MATCH($B846&amp;$C846,'Smelter Reference List'!$J:$J,0))</f>
        <v>#N/A</v>
      </c>
      <c r="T846" s="229"/>
      <c r="U846" s="229">
        <f t="shared" ca="1" si="26"/>
        <v>0</v>
      </c>
      <c r="V846" s="229"/>
      <c r="W846" s="229"/>
      <c r="Y846" s="223" t="str">
        <f t="shared" si="27"/>
        <v/>
      </c>
    </row>
    <row r="847" spans="1:25" s="223" customFormat="1" ht="20.25">
      <c r="A847" s="293"/>
      <c r="B847" s="294" t="str">
        <f>IF(LEN(A847)=0,"",INDEX('Smelter Reference List'!$A:$A,MATCH($A847,'Smelter Reference List'!$E:$E,0)))</f>
        <v/>
      </c>
      <c r="C847" s="301" t="str">
        <f>IF(LEN(A847)=0,"",INDEX('Smelter Reference List'!$C:$C,MATCH($A847,'Smelter Reference List'!$E:$E,0)))</f>
        <v/>
      </c>
      <c r="D847" s="294" t="str">
        <f ca="1">IF(ISERROR($S847),"",OFFSET('Smelter Reference List'!$C$4,$S847-4,0)&amp;"")</f>
        <v/>
      </c>
      <c r="E847" s="294" t="str">
        <f ca="1">IF(ISERROR($S847),"",OFFSET('Smelter Reference List'!$D$4,$S847-4,0)&amp;"")</f>
        <v/>
      </c>
      <c r="F847" s="294" t="str">
        <f ca="1">IF(ISERROR($S847),"",OFFSET('Smelter Reference List'!$E$4,$S847-4,0))</f>
        <v/>
      </c>
      <c r="G847" s="294" t="str">
        <f ca="1">IF(C847=$U$4,"Enter smelter details", IF(ISERROR($S847),"",OFFSET('Smelter Reference List'!$F$4,$S847-4,0)))</f>
        <v/>
      </c>
      <c r="H847" s="295" t="str">
        <f ca="1">IF(ISERROR($S847),"",OFFSET('Smelter Reference List'!$G$4,$S847-4,0))</f>
        <v/>
      </c>
      <c r="I847" s="296" t="str">
        <f ca="1">IF(ISERROR($S847),"",OFFSET('Smelter Reference List'!$H$4,$S847-4,0))</f>
        <v/>
      </c>
      <c r="J847" s="296" t="str">
        <f ca="1">IF(ISERROR($S847),"",OFFSET('Smelter Reference List'!$I$4,$S847-4,0))</f>
        <v/>
      </c>
      <c r="K847" s="298"/>
      <c r="L847" s="298"/>
      <c r="M847" s="298"/>
      <c r="N847" s="298"/>
      <c r="O847" s="298"/>
      <c r="P847" s="298"/>
      <c r="Q847" s="299"/>
      <c r="R847" s="227"/>
      <c r="S847" s="228" t="e">
        <f>IF(C847="",NA(),MATCH($B847&amp;$C847,'Smelter Reference List'!$J:$J,0))</f>
        <v>#N/A</v>
      </c>
      <c r="T847" s="229"/>
      <c r="U847" s="229">
        <f t="shared" ca="1" si="26"/>
        <v>0</v>
      </c>
      <c r="V847" s="229"/>
      <c r="W847" s="229"/>
      <c r="Y847" s="223" t="str">
        <f t="shared" si="27"/>
        <v/>
      </c>
    </row>
    <row r="848" spans="1:25" s="223" customFormat="1" ht="20.25">
      <c r="A848" s="293"/>
      <c r="B848" s="294" t="str">
        <f>IF(LEN(A848)=0,"",INDEX('Smelter Reference List'!$A:$A,MATCH($A848,'Smelter Reference List'!$E:$E,0)))</f>
        <v/>
      </c>
      <c r="C848" s="301" t="str">
        <f>IF(LEN(A848)=0,"",INDEX('Smelter Reference List'!$C:$C,MATCH($A848,'Smelter Reference List'!$E:$E,0)))</f>
        <v/>
      </c>
      <c r="D848" s="294" t="str">
        <f ca="1">IF(ISERROR($S848),"",OFFSET('Smelter Reference List'!$C$4,$S848-4,0)&amp;"")</f>
        <v/>
      </c>
      <c r="E848" s="294" t="str">
        <f ca="1">IF(ISERROR($S848),"",OFFSET('Smelter Reference List'!$D$4,$S848-4,0)&amp;"")</f>
        <v/>
      </c>
      <c r="F848" s="294" t="str">
        <f ca="1">IF(ISERROR($S848),"",OFFSET('Smelter Reference List'!$E$4,$S848-4,0))</f>
        <v/>
      </c>
      <c r="G848" s="294" t="str">
        <f ca="1">IF(C848=$U$4,"Enter smelter details", IF(ISERROR($S848),"",OFFSET('Smelter Reference List'!$F$4,$S848-4,0)))</f>
        <v/>
      </c>
      <c r="H848" s="295" t="str">
        <f ca="1">IF(ISERROR($S848),"",OFFSET('Smelter Reference List'!$G$4,$S848-4,0))</f>
        <v/>
      </c>
      <c r="I848" s="296" t="str">
        <f ca="1">IF(ISERROR($S848),"",OFFSET('Smelter Reference List'!$H$4,$S848-4,0))</f>
        <v/>
      </c>
      <c r="J848" s="296" t="str">
        <f ca="1">IF(ISERROR($S848),"",OFFSET('Smelter Reference List'!$I$4,$S848-4,0))</f>
        <v/>
      </c>
      <c r="K848" s="298"/>
      <c r="L848" s="298"/>
      <c r="M848" s="298"/>
      <c r="N848" s="298"/>
      <c r="O848" s="298"/>
      <c r="P848" s="298"/>
      <c r="Q848" s="299"/>
      <c r="R848" s="227"/>
      <c r="S848" s="228" t="e">
        <f>IF(C848="",NA(),MATCH($B848&amp;$C848,'Smelter Reference List'!$J:$J,0))</f>
        <v>#N/A</v>
      </c>
      <c r="T848" s="229"/>
      <c r="U848" s="229">
        <f t="shared" ca="1" si="26"/>
        <v>0</v>
      </c>
      <c r="V848" s="229"/>
      <c r="W848" s="229"/>
      <c r="Y848" s="223" t="str">
        <f t="shared" si="27"/>
        <v/>
      </c>
    </row>
    <row r="849" spans="1:25" s="223" customFormat="1" ht="20.25">
      <c r="A849" s="293"/>
      <c r="B849" s="294" t="str">
        <f>IF(LEN(A849)=0,"",INDEX('Smelter Reference List'!$A:$A,MATCH($A849,'Smelter Reference List'!$E:$E,0)))</f>
        <v/>
      </c>
      <c r="C849" s="301" t="str">
        <f>IF(LEN(A849)=0,"",INDEX('Smelter Reference List'!$C:$C,MATCH($A849,'Smelter Reference List'!$E:$E,0)))</f>
        <v/>
      </c>
      <c r="D849" s="294" t="str">
        <f ca="1">IF(ISERROR($S849),"",OFFSET('Smelter Reference List'!$C$4,$S849-4,0)&amp;"")</f>
        <v/>
      </c>
      <c r="E849" s="294" t="str">
        <f ca="1">IF(ISERROR($S849),"",OFFSET('Smelter Reference List'!$D$4,$S849-4,0)&amp;"")</f>
        <v/>
      </c>
      <c r="F849" s="294" t="str">
        <f ca="1">IF(ISERROR($S849),"",OFFSET('Smelter Reference List'!$E$4,$S849-4,0))</f>
        <v/>
      </c>
      <c r="G849" s="294" t="str">
        <f ca="1">IF(C849=$U$4,"Enter smelter details", IF(ISERROR($S849),"",OFFSET('Smelter Reference List'!$F$4,$S849-4,0)))</f>
        <v/>
      </c>
      <c r="H849" s="295" t="str">
        <f ca="1">IF(ISERROR($S849),"",OFFSET('Smelter Reference List'!$G$4,$S849-4,0))</f>
        <v/>
      </c>
      <c r="I849" s="296" t="str">
        <f ca="1">IF(ISERROR($S849),"",OFFSET('Smelter Reference List'!$H$4,$S849-4,0))</f>
        <v/>
      </c>
      <c r="J849" s="296" t="str">
        <f ca="1">IF(ISERROR($S849),"",OFFSET('Smelter Reference List'!$I$4,$S849-4,0))</f>
        <v/>
      </c>
      <c r="K849" s="298"/>
      <c r="L849" s="298"/>
      <c r="M849" s="298"/>
      <c r="N849" s="298"/>
      <c r="O849" s="298"/>
      <c r="P849" s="298"/>
      <c r="Q849" s="299"/>
      <c r="R849" s="227"/>
      <c r="S849" s="228" t="e">
        <f>IF(C849="",NA(),MATCH($B849&amp;$C849,'Smelter Reference List'!$J:$J,0))</f>
        <v>#N/A</v>
      </c>
      <c r="T849" s="229"/>
      <c r="U849" s="229">
        <f t="shared" ca="1" si="26"/>
        <v>0</v>
      </c>
      <c r="V849" s="229"/>
      <c r="W849" s="229"/>
      <c r="Y849" s="223" t="str">
        <f t="shared" si="27"/>
        <v/>
      </c>
    </row>
    <row r="850" spans="1:25" s="223" customFormat="1" ht="20.25">
      <c r="A850" s="293"/>
      <c r="B850" s="294" t="str">
        <f>IF(LEN(A850)=0,"",INDEX('Smelter Reference List'!$A:$A,MATCH($A850,'Smelter Reference List'!$E:$E,0)))</f>
        <v/>
      </c>
      <c r="C850" s="301" t="str">
        <f>IF(LEN(A850)=0,"",INDEX('Smelter Reference List'!$C:$C,MATCH($A850,'Smelter Reference List'!$E:$E,0)))</f>
        <v/>
      </c>
      <c r="D850" s="294" t="str">
        <f ca="1">IF(ISERROR($S850),"",OFFSET('Smelter Reference List'!$C$4,$S850-4,0)&amp;"")</f>
        <v/>
      </c>
      <c r="E850" s="294" t="str">
        <f ca="1">IF(ISERROR($S850),"",OFFSET('Smelter Reference List'!$D$4,$S850-4,0)&amp;"")</f>
        <v/>
      </c>
      <c r="F850" s="294" t="str">
        <f ca="1">IF(ISERROR($S850),"",OFFSET('Smelter Reference List'!$E$4,$S850-4,0))</f>
        <v/>
      </c>
      <c r="G850" s="294" t="str">
        <f ca="1">IF(C850=$U$4,"Enter smelter details", IF(ISERROR($S850),"",OFFSET('Smelter Reference List'!$F$4,$S850-4,0)))</f>
        <v/>
      </c>
      <c r="H850" s="295" t="str">
        <f ca="1">IF(ISERROR($S850),"",OFFSET('Smelter Reference List'!$G$4,$S850-4,0))</f>
        <v/>
      </c>
      <c r="I850" s="296" t="str">
        <f ca="1">IF(ISERROR($S850),"",OFFSET('Smelter Reference List'!$H$4,$S850-4,0))</f>
        <v/>
      </c>
      <c r="J850" s="296" t="str">
        <f ca="1">IF(ISERROR($S850),"",OFFSET('Smelter Reference List'!$I$4,$S850-4,0))</f>
        <v/>
      </c>
      <c r="K850" s="298"/>
      <c r="L850" s="298"/>
      <c r="M850" s="298"/>
      <c r="N850" s="298"/>
      <c r="O850" s="298"/>
      <c r="P850" s="298"/>
      <c r="Q850" s="299"/>
      <c r="R850" s="227"/>
      <c r="S850" s="228" t="e">
        <f>IF(C850="",NA(),MATCH($B850&amp;$C850,'Smelter Reference List'!$J:$J,0))</f>
        <v>#N/A</v>
      </c>
      <c r="T850" s="229"/>
      <c r="U850" s="229">
        <f t="shared" ca="1" si="26"/>
        <v>0</v>
      </c>
      <c r="V850" s="229"/>
      <c r="W850" s="229"/>
      <c r="Y850" s="223" t="str">
        <f t="shared" si="27"/>
        <v/>
      </c>
    </row>
    <row r="851" spans="1:25" s="223" customFormat="1" ht="20.25">
      <c r="A851" s="293"/>
      <c r="B851" s="294" t="str">
        <f>IF(LEN(A851)=0,"",INDEX('Smelter Reference List'!$A:$A,MATCH($A851,'Smelter Reference List'!$E:$E,0)))</f>
        <v/>
      </c>
      <c r="C851" s="301" t="str">
        <f>IF(LEN(A851)=0,"",INDEX('Smelter Reference List'!$C:$C,MATCH($A851,'Smelter Reference List'!$E:$E,0)))</f>
        <v/>
      </c>
      <c r="D851" s="294" t="str">
        <f ca="1">IF(ISERROR($S851),"",OFFSET('Smelter Reference List'!$C$4,$S851-4,0)&amp;"")</f>
        <v/>
      </c>
      <c r="E851" s="294" t="str">
        <f ca="1">IF(ISERROR($S851),"",OFFSET('Smelter Reference List'!$D$4,$S851-4,0)&amp;"")</f>
        <v/>
      </c>
      <c r="F851" s="294" t="str">
        <f ca="1">IF(ISERROR($S851),"",OFFSET('Smelter Reference List'!$E$4,$S851-4,0))</f>
        <v/>
      </c>
      <c r="G851" s="294" t="str">
        <f ca="1">IF(C851=$U$4,"Enter smelter details", IF(ISERROR($S851),"",OFFSET('Smelter Reference List'!$F$4,$S851-4,0)))</f>
        <v/>
      </c>
      <c r="H851" s="295" t="str">
        <f ca="1">IF(ISERROR($S851),"",OFFSET('Smelter Reference List'!$G$4,$S851-4,0))</f>
        <v/>
      </c>
      <c r="I851" s="296" t="str">
        <f ca="1">IF(ISERROR($S851),"",OFFSET('Smelter Reference List'!$H$4,$S851-4,0))</f>
        <v/>
      </c>
      <c r="J851" s="296" t="str">
        <f ca="1">IF(ISERROR($S851),"",OFFSET('Smelter Reference List'!$I$4,$S851-4,0))</f>
        <v/>
      </c>
      <c r="K851" s="298"/>
      <c r="L851" s="298"/>
      <c r="M851" s="298"/>
      <c r="N851" s="298"/>
      <c r="O851" s="298"/>
      <c r="P851" s="298"/>
      <c r="Q851" s="299"/>
      <c r="R851" s="227"/>
      <c r="S851" s="228" t="e">
        <f>IF(C851="",NA(),MATCH($B851&amp;$C851,'Smelter Reference List'!$J:$J,0))</f>
        <v>#N/A</v>
      </c>
      <c r="T851" s="229"/>
      <c r="U851" s="229">
        <f t="shared" ca="1" si="26"/>
        <v>0</v>
      </c>
      <c r="V851" s="229"/>
      <c r="W851" s="229"/>
      <c r="Y851" s="223" t="str">
        <f t="shared" si="27"/>
        <v/>
      </c>
    </row>
    <row r="852" spans="1:25" s="223" customFormat="1" ht="20.25">
      <c r="A852" s="293"/>
      <c r="B852" s="294" t="str">
        <f>IF(LEN(A852)=0,"",INDEX('Smelter Reference List'!$A:$A,MATCH($A852,'Smelter Reference List'!$E:$E,0)))</f>
        <v/>
      </c>
      <c r="C852" s="301" t="str">
        <f>IF(LEN(A852)=0,"",INDEX('Smelter Reference List'!$C:$C,MATCH($A852,'Smelter Reference List'!$E:$E,0)))</f>
        <v/>
      </c>
      <c r="D852" s="294" t="str">
        <f ca="1">IF(ISERROR($S852),"",OFFSET('Smelter Reference List'!$C$4,$S852-4,0)&amp;"")</f>
        <v/>
      </c>
      <c r="E852" s="294" t="str">
        <f ca="1">IF(ISERROR($S852),"",OFFSET('Smelter Reference List'!$D$4,$S852-4,0)&amp;"")</f>
        <v/>
      </c>
      <c r="F852" s="294" t="str">
        <f ca="1">IF(ISERROR($S852),"",OFFSET('Smelter Reference List'!$E$4,$S852-4,0))</f>
        <v/>
      </c>
      <c r="G852" s="294" t="str">
        <f ca="1">IF(C852=$U$4,"Enter smelter details", IF(ISERROR($S852),"",OFFSET('Smelter Reference List'!$F$4,$S852-4,0)))</f>
        <v/>
      </c>
      <c r="H852" s="295" t="str">
        <f ca="1">IF(ISERROR($S852),"",OFFSET('Smelter Reference List'!$G$4,$S852-4,0))</f>
        <v/>
      </c>
      <c r="I852" s="296" t="str">
        <f ca="1">IF(ISERROR($S852),"",OFFSET('Smelter Reference List'!$H$4,$S852-4,0))</f>
        <v/>
      </c>
      <c r="J852" s="296" t="str">
        <f ca="1">IF(ISERROR($S852),"",OFFSET('Smelter Reference List'!$I$4,$S852-4,0))</f>
        <v/>
      </c>
      <c r="K852" s="298"/>
      <c r="L852" s="298"/>
      <c r="M852" s="298"/>
      <c r="N852" s="298"/>
      <c r="O852" s="298"/>
      <c r="P852" s="298"/>
      <c r="Q852" s="299"/>
      <c r="R852" s="227"/>
      <c r="S852" s="228" t="e">
        <f>IF(C852="",NA(),MATCH($B852&amp;$C852,'Smelter Reference List'!$J:$J,0))</f>
        <v>#N/A</v>
      </c>
      <c r="T852" s="229"/>
      <c r="U852" s="229">
        <f t="shared" ca="1" si="26"/>
        <v>0</v>
      </c>
      <c r="V852" s="229"/>
      <c r="W852" s="229"/>
      <c r="Y852" s="223" t="str">
        <f t="shared" si="27"/>
        <v/>
      </c>
    </row>
    <row r="853" spans="1:25" s="223" customFormat="1" ht="20.25">
      <c r="A853" s="293"/>
      <c r="B853" s="294" t="str">
        <f>IF(LEN(A853)=0,"",INDEX('Smelter Reference List'!$A:$A,MATCH($A853,'Smelter Reference List'!$E:$E,0)))</f>
        <v/>
      </c>
      <c r="C853" s="301" t="str">
        <f>IF(LEN(A853)=0,"",INDEX('Smelter Reference List'!$C:$C,MATCH($A853,'Smelter Reference List'!$E:$E,0)))</f>
        <v/>
      </c>
      <c r="D853" s="294" t="str">
        <f ca="1">IF(ISERROR($S853),"",OFFSET('Smelter Reference List'!$C$4,$S853-4,0)&amp;"")</f>
        <v/>
      </c>
      <c r="E853" s="294" t="str">
        <f ca="1">IF(ISERROR($S853),"",OFFSET('Smelter Reference List'!$D$4,$S853-4,0)&amp;"")</f>
        <v/>
      </c>
      <c r="F853" s="294" t="str">
        <f ca="1">IF(ISERROR($S853),"",OFFSET('Smelter Reference List'!$E$4,$S853-4,0))</f>
        <v/>
      </c>
      <c r="G853" s="294" t="str">
        <f ca="1">IF(C853=$U$4,"Enter smelter details", IF(ISERROR($S853),"",OFFSET('Smelter Reference List'!$F$4,$S853-4,0)))</f>
        <v/>
      </c>
      <c r="H853" s="295" t="str">
        <f ca="1">IF(ISERROR($S853),"",OFFSET('Smelter Reference List'!$G$4,$S853-4,0))</f>
        <v/>
      </c>
      <c r="I853" s="296" t="str">
        <f ca="1">IF(ISERROR($S853),"",OFFSET('Smelter Reference List'!$H$4,$S853-4,0))</f>
        <v/>
      </c>
      <c r="J853" s="296" t="str">
        <f ca="1">IF(ISERROR($S853),"",OFFSET('Smelter Reference List'!$I$4,$S853-4,0))</f>
        <v/>
      </c>
      <c r="K853" s="298"/>
      <c r="L853" s="298"/>
      <c r="M853" s="298"/>
      <c r="N853" s="298"/>
      <c r="O853" s="298"/>
      <c r="P853" s="298"/>
      <c r="Q853" s="299"/>
      <c r="R853" s="227"/>
      <c r="S853" s="228" t="e">
        <f>IF(C853="",NA(),MATCH($B853&amp;$C853,'Smelter Reference List'!$J:$J,0))</f>
        <v>#N/A</v>
      </c>
      <c r="T853" s="229"/>
      <c r="U853" s="229">
        <f t="shared" ca="1" si="26"/>
        <v>0</v>
      </c>
      <c r="V853" s="229"/>
      <c r="W853" s="229"/>
      <c r="Y853" s="223" t="str">
        <f t="shared" si="27"/>
        <v/>
      </c>
    </row>
    <row r="854" spans="1:25" s="223" customFormat="1" ht="20.25">
      <c r="A854" s="293"/>
      <c r="B854" s="294" t="str">
        <f>IF(LEN(A854)=0,"",INDEX('Smelter Reference List'!$A:$A,MATCH($A854,'Smelter Reference List'!$E:$E,0)))</f>
        <v/>
      </c>
      <c r="C854" s="301" t="str">
        <f>IF(LEN(A854)=0,"",INDEX('Smelter Reference List'!$C:$C,MATCH($A854,'Smelter Reference List'!$E:$E,0)))</f>
        <v/>
      </c>
      <c r="D854" s="294" t="str">
        <f ca="1">IF(ISERROR($S854),"",OFFSET('Smelter Reference List'!$C$4,$S854-4,0)&amp;"")</f>
        <v/>
      </c>
      <c r="E854" s="294" t="str">
        <f ca="1">IF(ISERROR($S854),"",OFFSET('Smelter Reference List'!$D$4,$S854-4,0)&amp;"")</f>
        <v/>
      </c>
      <c r="F854" s="294" t="str">
        <f ca="1">IF(ISERROR($S854),"",OFFSET('Smelter Reference List'!$E$4,$S854-4,0))</f>
        <v/>
      </c>
      <c r="G854" s="294" t="str">
        <f ca="1">IF(C854=$U$4,"Enter smelter details", IF(ISERROR($S854),"",OFFSET('Smelter Reference List'!$F$4,$S854-4,0)))</f>
        <v/>
      </c>
      <c r="H854" s="295" t="str">
        <f ca="1">IF(ISERROR($S854),"",OFFSET('Smelter Reference List'!$G$4,$S854-4,0))</f>
        <v/>
      </c>
      <c r="I854" s="296" t="str">
        <f ca="1">IF(ISERROR($S854),"",OFFSET('Smelter Reference List'!$H$4,$S854-4,0))</f>
        <v/>
      </c>
      <c r="J854" s="296" t="str">
        <f ca="1">IF(ISERROR($S854),"",OFFSET('Smelter Reference List'!$I$4,$S854-4,0))</f>
        <v/>
      </c>
      <c r="K854" s="298"/>
      <c r="L854" s="298"/>
      <c r="M854" s="298"/>
      <c r="N854" s="298"/>
      <c r="O854" s="298"/>
      <c r="P854" s="298"/>
      <c r="Q854" s="299"/>
      <c r="R854" s="227"/>
      <c r="S854" s="228" t="e">
        <f>IF(C854="",NA(),MATCH($B854&amp;$C854,'Smelter Reference List'!$J:$J,0))</f>
        <v>#N/A</v>
      </c>
      <c r="T854" s="229"/>
      <c r="U854" s="229">
        <f t="shared" ca="1" si="26"/>
        <v>0</v>
      </c>
      <c r="V854" s="229"/>
      <c r="W854" s="229"/>
      <c r="Y854" s="223" t="str">
        <f t="shared" si="27"/>
        <v/>
      </c>
    </row>
    <row r="855" spans="1:25" s="223" customFormat="1" ht="20.25">
      <c r="A855" s="293"/>
      <c r="B855" s="294" t="str">
        <f>IF(LEN(A855)=0,"",INDEX('Smelter Reference List'!$A:$A,MATCH($A855,'Smelter Reference List'!$E:$E,0)))</f>
        <v/>
      </c>
      <c r="C855" s="301" t="str">
        <f>IF(LEN(A855)=0,"",INDEX('Smelter Reference List'!$C:$C,MATCH($A855,'Smelter Reference List'!$E:$E,0)))</f>
        <v/>
      </c>
      <c r="D855" s="294" t="str">
        <f ca="1">IF(ISERROR($S855),"",OFFSET('Smelter Reference List'!$C$4,$S855-4,0)&amp;"")</f>
        <v/>
      </c>
      <c r="E855" s="294" t="str">
        <f ca="1">IF(ISERROR($S855),"",OFFSET('Smelter Reference List'!$D$4,$S855-4,0)&amp;"")</f>
        <v/>
      </c>
      <c r="F855" s="294" t="str">
        <f ca="1">IF(ISERROR($S855),"",OFFSET('Smelter Reference List'!$E$4,$S855-4,0))</f>
        <v/>
      </c>
      <c r="G855" s="294" t="str">
        <f ca="1">IF(C855=$U$4,"Enter smelter details", IF(ISERROR($S855),"",OFFSET('Smelter Reference List'!$F$4,$S855-4,0)))</f>
        <v/>
      </c>
      <c r="H855" s="295" t="str">
        <f ca="1">IF(ISERROR($S855),"",OFFSET('Smelter Reference List'!$G$4,$S855-4,0))</f>
        <v/>
      </c>
      <c r="I855" s="296" t="str">
        <f ca="1">IF(ISERROR($S855),"",OFFSET('Smelter Reference List'!$H$4,$S855-4,0))</f>
        <v/>
      </c>
      <c r="J855" s="296" t="str">
        <f ca="1">IF(ISERROR($S855),"",OFFSET('Smelter Reference List'!$I$4,$S855-4,0))</f>
        <v/>
      </c>
      <c r="K855" s="298"/>
      <c r="L855" s="298"/>
      <c r="M855" s="298"/>
      <c r="N855" s="298"/>
      <c r="O855" s="298"/>
      <c r="P855" s="298"/>
      <c r="Q855" s="299"/>
      <c r="R855" s="227"/>
      <c r="S855" s="228" t="e">
        <f>IF(C855="",NA(),MATCH($B855&amp;$C855,'Smelter Reference List'!$J:$J,0))</f>
        <v>#N/A</v>
      </c>
      <c r="T855" s="229"/>
      <c r="U855" s="229">
        <f t="shared" ca="1" si="26"/>
        <v>0</v>
      </c>
      <c r="V855" s="229"/>
      <c r="W855" s="229"/>
      <c r="Y855" s="223" t="str">
        <f t="shared" si="27"/>
        <v/>
      </c>
    </row>
    <row r="856" spans="1:25" s="223" customFormat="1" ht="20.25">
      <c r="A856" s="293"/>
      <c r="B856" s="294" t="str">
        <f>IF(LEN(A856)=0,"",INDEX('Smelter Reference List'!$A:$A,MATCH($A856,'Smelter Reference List'!$E:$E,0)))</f>
        <v/>
      </c>
      <c r="C856" s="301" t="str">
        <f>IF(LEN(A856)=0,"",INDEX('Smelter Reference List'!$C:$C,MATCH($A856,'Smelter Reference List'!$E:$E,0)))</f>
        <v/>
      </c>
      <c r="D856" s="294" t="str">
        <f ca="1">IF(ISERROR($S856),"",OFFSET('Smelter Reference List'!$C$4,$S856-4,0)&amp;"")</f>
        <v/>
      </c>
      <c r="E856" s="294" t="str">
        <f ca="1">IF(ISERROR($S856),"",OFFSET('Smelter Reference List'!$D$4,$S856-4,0)&amp;"")</f>
        <v/>
      </c>
      <c r="F856" s="294" t="str">
        <f ca="1">IF(ISERROR($S856),"",OFFSET('Smelter Reference List'!$E$4,$S856-4,0))</f>
        <v/>
      </c>
      <c r="G856" s="294" t="str">
        <f ca="1">IF(C856=$U$4,"Enter smelter details", IF(ISERROR($S856),"",OFFSET('Smelter Reference List'!$F$4,$S856-4,0)))</f>
        <v/>
      </c>
      <c r="H856" s="295" t="str">
        <f ca="1">IF(ISERROR($S856),"",OFFSET('Smelter Reference List'!$G$4,$S856-4,0))</f>
        <v/>
      </c>
      <c r="I856" s="296" t="str">
        <f ca="1">IF(ISERROR($S856),"",OFFSET('Smelter Reference List'!$H$4,$S856-4,0))</f>
        <v/>
      </c>
      <c r="J856" s="296" t="str">
        <f ca="1">IF(ISERROR($S856),"",OFFSET('Smelter Reference List'!$I$4,$S856-4,0))</f>
        <v/>
      </c>
      <c r="K856" s="298"/>
      <c r="L856" s="298"/>
      <c r="M856" s="298"/>
      <c r="N856" s="298"/>
      <c r="O856" s="298"/>
      <c r="P856" s="298"/>
      <c r="Q856" s="299"/>
      <c r="R856" s="227"/>
      <c r="S856" s="228" t="e">
        <f>IF(C856="",NA(),MATCH($B856&amp;$C856,'Smelter Reference List'!$J:$J,0))</f>
        <v>#N/A</v>
      </c>
      <c r="T856" s="229"/>
      <c r="U856" s="229">
        <f t="shared" ca="1" si="26"/>
        <v>0</v>
      </c>
      <c r="V856" s="229"/>
      <c r="W856" s="229"/>
      <c r="Y856" s="223" t="str">
        <f t="shared" si="27"/>
        <v/>
      </c>
    </row>
    <row r="857" spans="1:25" s="223" customFormat="1" ht="20.25">
      <c r="A857" s="293"/>
      <c r="B857" s="294" t="str">
        <f>IF(LEN(A857)=0,"",INDEX('Smelter Reference List'!$A:$A,MATCH($A857,'Smelter Reference List'!$E:$E,0)))</f>
        <v/>
      </c>
      <c r="C857" s="301" t="str">
        <f>IF(LEN(A857)=0,"",INDEX('Smelter Reference List'!$C:$C,MATCH($A857,'Smelter Reference List'!$E:$E,0)))</f>
        <v/>
      </c>
      <c r="D857" s="294" t="str">
        <f ca="1">IF(ISERROR($S857),"",OFFSET('Smelter Reference List'!$C$4,$S857-4,0)&amp;"")</f>
        <v/>
      </c>
      <c r="E857" s="294" t="str">
        <f ca="1">IF(ISERROR($S857),"",OFFSET('Smelter Reference List'!$D$4,$S857-4,0)&amp;"")</f>
        <v/>
      </c>
      <c r="F857" s="294" t="str">
        <f ca="1">IF(ISERROR($S857),"",OFFSET('Smelter Reference List'!$E$4,$S857-4,0))</f>
        <v/>
      </c>
      <c r="G857" s="294" t="str">
        <f ca="1">IF(C857=$U$4,"Enter smelter details", IF(ISERROR($S857),"",OFFSET('Smelter Reference List'!$F$4,$S857-4,0)))</f>
        <v/>
      </c>
      <c r="H857" s="295" t="str">
        <f ca="1">IF(ISERROR($S857),"",OFFSET('Smelter Reference List'!$G$4,$S857-4,0))</f>
        <v/>
      </c>
      <c r="I857" s="296" t="str">
        <f ca="1">IF(ISERROR($S857),"",OFFSET('Smelter Reference List'!$H$4,$S857-4,0))</f>
        <v/>
      </c>
      <c r="J857" s="296" t="str">
        <f ca="1">IF(ISERROR($S857),"",OFFSET('Smelter Reference List'!$I$4,$S857-4,0))</f>
        <v/>
      </c>
      <c r="K857" s="298"/>
      <c r="L857" s="298"/>
      <c r="M857" s="298"/>
      <c r="N857" s="298"/>
      <c r="O857" s="298"/>
      <c r="P857" s="298"/>
      <c r="Q857" s="299"/>
      <c r="R857" s="227"/>
      <c r="S857" s="228" t="e">
        <f>IF(C857="",NA(),MATCH($B857&amp;$C857,'Smelter Reference List'!$J:$J,0))</f>
        <v>#N/A</v>
      </c>
      <c r="T857" s="229"/>
      <c r="U857" s="229">
        <f t="shared" ca="1" si="26"/>
        <v>0</v>
      </c>
      <c r="V857" s="229"/>
      <c r="W857" s="229"/>
      <c r="Y857" s="223" t="str">
        <f t="shared" si="27"/>
        <v/>
      </c>
    </row>
    <row r="858" spans="1:25" s="223" customFormat="1" ht="20.25">
      <c r="A858" s="293"/>
      <c r="B858" s="294" t="str">
        <f>IF(LEN(A858)=0,"",INDEX('Smelter Reference List'!$A:$A,MATCH($A858,'Smelter Reference List'!$E:$E,0)))</f>
        <v/>
      </c>
      <c r="C858" s="301" t="str">
        <f>IF(LEN(A858)=0,"",INDEX('Smelter Reference List'!$C:$C,MATCH($A858,'Smelter Reference List'!$E:$E,0)))</f>
        <v/>
      </c>
      <c r="D858" s="294" t="str">
        <f ca="1">IF(ISERROR($S858),"",OFFSET('Smelter Reference List'!$C$4,$S858-4,0)&amp;"")</f>
        <v/>
      </c>
      <c r="E858" s="294" t="str">
        <f ca="1">IF(ISERROR($S858),"",OFFSET('Smelter Reference List'!$D$4,$S858-4,0)&amp;"")</f>
        <v/>
      </c>
      <c r="F858" s="294" t="str">
        <f ca="1">IF(ISERROR($S858),"",OFFSET('Smelter Reference List'!$E$4,$S858-4,0))</f>
        <v/>
      </c>
      <c r="G858" s="294" t="str">
        <f ca="1">IF(C858=$U$4,"Enter smelter details", IF(ISERROR($S858),"",OFFSET('Smelter Reference List'!$F$4,$S858-4,0)))</f>
        <v/>
      </c>
      <c r="H858" s="295" t="str">
        <f ca="1">IF(ISERROR($S858),"",OFFSET('Smelter Reference List'!$G$4,$S858-4,0))</f>
        <v/>
      </c>
      <c r="I858" s="296" t="str">
        <f ca="1">IF(ISERROR($S858),"",OFFSET('Smelter Reference List'!$H$4,$S858-4,0))</f>
        <v/>
      </c>
      <c r="J858" s="296" t="str">
        <f ca="1">IF(ISERROR($S858),"",OFFSET('Smelter Reference List'!$I$4,$S858-4,0))</f>
        <v/>
      </c>
      <c r="K858" s="298"/>
      <c r="L858" s="298"/>
      <c r="M858" s="298"/>
      <c r="N858" s="298"/>
      <c r="O858" s="298"/>
      <c r="P858" s="298"/>
      <c r="Q858" s="299"/>
      <c r="R858" s="227"/>
      <c r="S858" s="228" t="e">
        <f>IF(C858="",NA(),MATCH($B858&amp;$C858,'Smelter Reference List'!$J:$J,0))</f>
        <v>#N/A</v>
      </c>
      <c r="T858" s="229"/>
      <c r="U858" s="229">
        <f t="shared" ca="1" si="26"/>
        <v>0</v>
      </c>
      <c r="V858" s="229"/>
      <c r="W858" s="229"/>
      <c r="Y858" s="223" t="str">
        <f t="shared" si="27"/>
        <v/>
      </c>
    </row>
    <row r="859" spans="1:25" s="223" customFormat="1" ht="20.25">
      <c r="A859" s="293"/>
      <c r="B859" s="294" t="str">
        <f>IF(LEN(A859)=0,"",INDEX('Smelter Reference List'!$A:$A,MATCH($A859,'Smelter Reference List'!$E:$E,0)))</f>
        <v/>
      </c>
      <c r="C859" s="301" t="str">
        <f>IF(LEN(A859)=0,"",INDEX('Smelter Reference List'!$C:$C,MATCH($A859,'Smelter Reference List'!$E:$E,0)))</f>
        <v/>
      </c>
      <c r="D859" s="294" t="str">
        <f ca="1">IF(ISERROR($S859),"",OFFSET('Smelter Reference List'!$C$4,$S859-4,0)&amp;"")</f>
        <v/>
      </c>
      <c r="E859" s="294" t="str">
        <f ca="1">IF(ISERROR($S859),"",OFFSET('Smelter Reference List'!$D$4,$S859-4,0)&amp;"")</f>
        <v/>
      </c>
      <c r="F859" s="294" t="str">
        <f ca="1">IF(ISERROR($S859),"",OFFSET('Smelter Reference List'!$E$4,$S859-4,0))</f>
        <v/>
      </c>
      <c r="G859" s="294" t="str">
        <f ca="1">IF(C859=$U$4,"Enter smelter details", IF(ISERROR($S859),"",OFFSET('Smelter Reference List'!$F$4,$S859-4,0)))</f>
        <v/>
      </c>
      <c r="H859" s="295" t="str">
        <f ca="1">IF(ISERROR($S859),"",OFFSET('Smelter Reference List'!$G$4,$S859-4,0))</f>
        <v/>
      </c>
      <c r="I859" s="296" t="str">
        <f ca="1">IF(ISERROR($S859),"",OFFSET('Smelter Reference List'!$H$4,$S859-4,0))</f>
        <v/>
      </c>
      <c r="J859" s="296" t="str">
        <f ca="1">IF(ISERROR($S859),"",OFFSET('Smelter Reference List'!$I$4,$S859-4,0))</f>
        <v/>
      </c>
      <c r="K859" s="298"/>
      <c r="L859" s="298"/>
      <c r="M859" s="298"/>
      <c r="N859" s="298"/>
      <c r="O859" s="298"/>
      <c r="P859" s="298"/>
      <c r="Q859" s="299"/>
      <c r="R859" s="227"/>
      <c r="S859" s="228" t="e">
        <f>IF(C859="",NA(),MATCH($B859&amp;$C859,'Smelter Reference List'!$J:$J,0))</f>
        <v>#N/A</v>
      </c>
      <c r="T859" s="229"/>
      <c r="U859" s="229">
        <f t="shared" ca="1" si="26"/>
        <v>0</v>
      </c>
      <c r="V859" s="229"/>
      <c r="W859" s="229"/>
      <c r="Y859" s="223" t="str">
        <f t="shared" si="27"/>
        <v/>
      </c>
    </row>
    <row r="860" spans="1:25" s="223" customFormat="1" ht="20.25">
      <c r="A860" s="293"/>
      <c r="B860" s="294" t="str">
        <f>IF(LEN(A860)=0,"",INDEX('Smelter Reference List'!$A:$A,MATCH($A860,'Smelter Reference List'!$E:$E,0)))</f>
        <v/>
      </c>
      <c r="C860" s="301" t="str">
        <f>IF(LEN(A860)=0,"",INDEX('Smelter Reference List'!$C:$C,MATCH($A860,'Smelter Reference List'!$E:$E,0)))</f>
        <v/>
      </c>
      <c r="D860" s="294" t="str">
        <f ca="1">IF(ISERROR($S860),"",OFFSET('Smelter Reference List'!$C$4,$S860-4,0)&amp;"")</f>
        <v/>
      </c>
      <c r="E860" s="294" t="str">
        <f ca="1">IF(ISERROR($S860),"",OFFSET('Smelter Reference List'!$D$4,$S860-4,0)&amp;"")</f>
        <v/>
      </c>
      <c r="F860" s="294" t="str">
        <f ca="1">IF(ISERROR($S860),"",OFFSET('Smelter Reference List'!$E$4,$S860-4,0))</f>
        <v/>
      </c>
      <c r="G860" s="294" t="str">
        <f ca="1">IF(C860=$U$4,"Enter smelter details", IF(ISERROR($S860),"",OFFSET('Smelter Reference List'!$F$4,$S860-4,0)))</f>
        <v/>
      </c>
      <c r="H860" s="295" t="str">
        <f ca="1">IF(ISERROR($S860),"",OFFSET('Smelter Reference List'!$G$4,$S860-4,0))</f>
        <v/>
      </c>
      <c r="I860" s="296" t="str">
        <f ca="1">IF(ISERROR($S860),"",OFFSET('Smelter Reference List'!$H$4,$S860-4,0))</f>
        <v/>
      </c>
      <c r="J860" s="296" t="str">
        <f ca="1">IF(ISERROR($S860),"",OFFSET('Smelter Reference List'!$I$4,$S860-4,0))</f>
        <v/>
      </c>
      <c r="K860" s="298"/>
      <c r="L860" s="298"/>
      <c r="M860" s="298"/>
      <c r="N860" s="298"/>
      <c r="O860" s="298"/>
      <c r="P860" s="298"/>
      <c r="Q860" s="299"/>
      <c r="R860" s="227"/>
      <c r="S860" s="228" t="e">
        <f>IF(C860="",NA(),MATCH($B860&amp;$C860,'Smelter Reference List'!$J:$J,0))</f>
        <v>#N/A</v>
      </c>
      <c r="T860" s="229"/>
      <c r="U860" s="229">
        <f t="shared" ca="1" si="26"/>
        <v>0</v>
      </c>
      <c r="V860" s="229"/>
      <c r="W860" s="229"/>
      <c r="Y860" s="223" t="str">
        <f t="shared" si="27"/>
        <v/>
      </c>
    </row>
    <row r="861" spans="1:25" s="223" customFormat="1" ht="20.25">
      <c r="A861" s="293"/>
      <c r="B861" s="294" t="str">
        <f>IF(LEN(A861)=0,"",INDEX('Smelter Reference List'!$A:$A,MATCH($A861,'Smelter Reference List'!$E:$E,0)))</f>
        <v/>
      </c>
      <c r="C861" s="301" t="str">
        <f>IF(LEN(A861)=0,"",INDEX('Smelter Reference List'!$C:$C,MATCH($A861,'Smelter Reference List'!$E:$E,0)))</f>
        <v/>
      </c>
      <c r="D861" s="294" t="str">
        <f ca="1">IF(ISERROR($S861),"",OFFSET('Smelter Reference List'!$C$4,$S861-4,0)&amp;"")</f>
        <v/>
      </c>
      <c r="E861" s="294" t="str">
        <f ca="1">IF(ISERROR($S861),"",OFFSET('Smelter Reference List'!$D$4,$S861-4,0)&amp;"")</f>
        <v/>
      </c>
      <c r="F861" s="294" t="str">
        <f ca="1">IF(ISERROR($S861),"",OFFSET('Smelter Reference List'!$E$4,$S861-4,0))</f>
        <v/>
      </c>
      <c r="G861" s="294" t="str">
        <f ca="1">IF(C861=$U$4,"Enter smelter details", IF(ISERROR($S861),"",OFFSET('Smelter Reference List'!$F$4,$S861-4,0)))</f>
        <v/>
      </c>
      <c r="H861" s="295" t="str">
        <f ca="1">IF(ISERROR($S861),"",OFFSET('Smelter Reference List'!$G$4,$S861-4,0))</f>
        <v/>
      </c>
      <c r="I861" s="296" t="str">
        <f ca="1">IF(ISERROR($S861),"",OFFSET('Smelter Reference List'!$H$4,$S861-4,0))</f>
        <v/>
      </c>
      <c r="J861" s="296" t="str">
        <f ca="1">IF(ISERROR($S861),"",OFFSET('Smelter Reference List'!$I$4,$S861-4,0))</f>
        <v/>
      </c>
      <c r="K861" s="298"/>
      <c r="L861" s="298"/>
      <c r="M861" s="298"/>
      <c r="N861" s="298"/>
      <c r="O861" s="298"/>
      <c r="P861" s="298"/>
      <c r="Q861" s="299"/>
      <c r="R861" s="227"/>
      <c r="S861" s="228" t="e">
        <f>IF(C861="",NA(),MATCH($B861&amp;$C861,'Smelter Reference List'!$J:$J,0))</f>
        <v>#N/A</v>
      </c>
      <c r="T861" s="229"/>
      <c r="U861" s="229">
        <f t="shared" ca="1" si="26"/>
        <v>0</v>
      </c>
      <c r="V861" s="229"/>
      <c r="W861" s="229"/>
      <c r="Y861" s="223" t="str">
        <f t="shared" si="27"/>
        <v/>
      </c>
    </row>
    <row r="862" spans="1:25" s="223" customFormat="1" ht="20.25">
      <c r="A862" s="293"/>
      <c r="B862" s="294" t="str">
        <f>IF(LEN(A862)=0,"",INDEX('Smelter Reference List'!$A:$A,MATCH($A862,'Smelter Reference List'!$E:$E,0)))</f>
        <v/>
      </c>
      <c r="C862" s="301" t="str">
        <f>IF(LEN(A862)=0,"",INDEX('Smelter Reference List'!$C:$C,MATCH($A862,'Smelter Reference List'!$E:$E,0)))</f>
        <v/>
      </c>
      <c r="D862" s="294" t="str">
        <f ca="1">IF(ISERROR($S862),"",OFFSET('Smelter Reference List'!$C$4,$S862-4,0)&amp;"")</f>
        <v/>
      </c>
      <c r="E862" s="294" t="str">
        <f ca="1">IF(ISERROR($S862),"",OFFSET('Smelter Reference List'!$D$4,$S862-4,0)&amp;"")</f>
        <v/>
      </c>
      <c r="F862" s="294" t="str">
        <f ca="1">IF(ISERROR($S862),"",OFFSET('Smelter Reference List'!$E$4,$S862-4,0))</f>
        <v/>
      </c>
      <c r="G862" s="294" t="str">
        <f ca="1">IF(C862=$U$4,"Enter smelter details", IF(ISERROR($S862),"",OFFSET('Smelter Reference List'!$F$4,$S862-4,0)))</f>
        <v/>
      </c>
      <c r="H862" s="295" t="str">
        <f ca="1">IF(ISERROR($S862),"",OFFSET('Smelter Reference List'!$G$4,$S862-4,0))</f>
        <v/>
      </c>
      <c r="I862" s="296" t="str">
        <f ca="1">IF(ISERROR($S862),"",OFFSET('Smelter Reference List'!$H$4,$S862-4,0))</f>
        <v/>
      </c>
      <c r="J862" s="296" t="str">
        <f ca="1">IF(ISERROR($S862),"",OFFSET('Smelter Reference List'!$I$4,$S862-4,0))</f>
        <v/>
      </c>
      <c r="K862" s="298"/>
      <c r="L862" s="298"/>
      <c r="M862" s="298"/>
      <c r="N862" s="298"/>
      <c r="O862" s="298"/>
      <c r="P862" s="298"/>
      <c r="Q862" s="299"/>
      <c r="R862" s="227"/>
      <c r="S862" s="228" t="e">
        <f>IF(C862="",NA(),MATCH($B862&amp;$C862,'Smelter Reference List'!$J:$J,0))</f>
        <v>#N/A</v>
      </c>
      <c r="T862" s="229"/>
      <c r="U862" s="229">
        <f t="shared" ca="1" si="26"/>
        <v>0</v>
      </c>
      <c r="V862" s="229"/>
      <c r="W862" s="229"/>
      <c r="Y862" s="223" t="str">
        <f t="shared" si="27"/>
        <v/>
      </c>
    </row>
    <row r="863" spans="1:25" s="223" customFormat="1" ht="20.25">
      <c r="A863" s="293"/>
      <c r="B863" s="294" t="str">
        <f>IF(LEN(A863)=0,"",INDEX('Smelter Reference List'!$A:$A,MATCH($A863,'Smelter Reference List'!$E:$E,0)))</f>
        <v/>
      </c>
      <c r="C863" s="301" t="str">
        <f>IF(LEN(A863)=0,"",INDEX('Smelter Reference List'!$C:$C,MATCH($A863,'Smelter Reference List'!$E:$E,0)))</f>
        <v/>
      </c>
      <c r="D863" s="294" t="str">
        <f ca="1">IF(ISERROR($S863),"",OFFSET('Smelter Reference List'!$C$4,$S863-4,0)&amp;"")</f>
        <v/>
      </c>
      <c r="E863" s="294" t="str">
        <f ca="1">IF(ISERROR($S863),"",OFFSET('Smelter Reference List'!$D$4,$S863-4,0)&amp;"")</f>
        <v/>
      </c>
      <c r="F863" s="294" t="str">
        <f ca="1">IF(ISERROR($S863),"",OFFSET('Smelter Reference List'!$E$4,$S863-4,0))</f>
        <v/>
      </c>
      <c r="G863" s="294" t="str">
        <f ca="1">IF(C863=$U$4,"Enter smelter details", IF(ISERROR($S863),"",OFFSET('Smelter Reference List'!$F$4,$S863-4,0)))</f>
        <v/>
      </c>
      <c r="H863" s="295" t="str">
        <f ca="1">IF(ISERROR($S863),"",OFFSET('Smelter Reference List'!$G$4,$S863-4,0))</f>
        <v/>
      </c>
      <c r="I863" s="296" t="str">
        <f ca="1">IF(ISERROR($S863),"",OFFSET('Smelter Reference List'!$H$4,$S863-4,0))</f>
        <v/>
      </c>
      <c r="J863" s="296" t="str">
        <f ca="1">IF(ISERROR($S863),"",OFFSET('Smelter Reference List'!$I$4,$S863-4,0))</f>
        <v/>
      </c>
      <c r="K863" s="298"/>
      <c r="L863" s="298"/>
      <c r="M863" s="298"/>
      <c r="N863" s="298"/>
      <c r="O863" s="298"/>
      <c r="P863" s="298"/>
      <c r="Q863" s="299"/>
      <c r="R863" s="227"/>
      <c r="S863" s="228" t="e">
        <f>IF(C863="",NA(),MATCH($B863&amp;$C863,'Smelter Reference List'!$J:$J,0))</f>
        <v>#N/A</v>
      </c>
      <c r="T863" s="229"/>
      <c r="U863" s="229">
        <f t="shared" ca="1" si="26"/>
        <v>0</v>
      </c>
      <c r="V863" s="229"/>
      <c r="W863" s="229"/>
      <c r="Y863" s="223" t="str">
        <f t="shared" si="27"/>
        <v/>
      </c>
    </row>
    <row r="864" spans="1:25" s="223" customFormat="1" ht="20.25">
      <c r="A864" s="293"/>
      <c r="B864" s="294" t="str">
        <f>IF(LEN(A864)=0,"",INDEX('Smelter Reference List'!$A:$A,MATCH($A864,'Smelter Reference List'!$E:$E,0)))</f>
        <v/>
      </c>
      <c r="C864" s="301" t="str">
        <f>IF(LEN(A864)=0,"",INDEX('Smelter Reference List'!$C:$C,MATCH($A864,'Smelter Reference List'!$E:$E,0)))</f>
        <v/>
      </c>
      <c r="D864" s="294" t="str">
        <f ca="1">IF(ISERROR($S864),"",OFFSET('Smelter Reference List'!$C$4,$S864-4,0)&amp;"")</f>
        <v/>
      </c>
      <c r="E864" s="294" t="str">
        <f ca="1">IF(ISERROR($S864),"",OFFSET('Smelter Reference List'!$D$4,$S864-4,0)&amp;"")</f>
        <v/>
      </c>
      <c r="F864" s="294" t="str">
        <f ca="1">IF(ISERROR($S864),"",OFFSET('Smelter Reference List'!$E$4,$S864-4,0))</f>
        <v/>
      </c>
      <c r="G864" s="294" t="str">
        <f ca="1">IF(C864=$U$4,"Enter smelter details", IF(ISERROR($S864),"",OFFSET('Smelter Reference List'!$F$4,$S864-4,0)))</f>
        <v/>
      </c>
      <c r="H864" s="295" t="str">
        <f ca="1">IF(ISERROR($S864),"",OFFSET('Smelter Reference List'!$G$4,$S864-4,0))</f>
        <v/>
      </c>
      <c r="I864" s="296" t="str">
        <f ca="1">IF(ISERROR($S864),"",OFFSET('Smelter Reference List'!$H$4,$S864-4,0))</f>
        <v/>
      </c>
      <c r="J864" s="296" t="str">
        <f ca="1">IF(ISERROR($S864),"",OFFSET('Smelter Reference List'!$I$4,$S864-4,0))</f>
        <v/>
      </c>
      <c r="K864" s="298"/>
      <c r="L864" s="298"/>
      <c r="M864" s="298"/>
      <c r="N864" s="298"/>
      <c r="O864" s="298"/>
      <c r="P864" s="298"/>
      <c r="Q864" s="299"/>
      <c r="R864" s="227"/>
      <c r="S864" s="228" t="e">
        <f>IF(C864="",NA(),MATCH($B864&amp;$C864,'Smelter Reference List'!$J:$J,0))</f>
        <v>#N/A</v>
      </c>
      <c r="T864" s="229"/>
      <c r="U864" s="229">
        <f t="shared" ca="1" si="26"/>
        <v>0</v>
      </c>
      <c r="V864" s="229"/>
      <c r="W864" s="229"/>
      <c r="Y864" s="223" t="str">
        <f t="shared" si="27"/>
        <v/>
      </c>
    </row>
    <row r="865" spans="1:25" s="223" customFormat="1" ht="20.25">
      <c r="A865" s="293"/>
      <c r="B865" s="294" t="str">
        <f>IF(LEN(A865)=0,"",INDEX('Smelter Reference List'!$A:$A,MATCH($A865,'Smelter Reference List'!$E:$E,0)))</f>
        <v/>
      </c>
      <c r="C865" s="301" t="str">
        <f>IF(LEN(A865)=0,"",INDEX('Smelter Reference List'!$C:$C,MATCH($A865,'Smelter Reference List'!$E:$E,0)))</f>
        <v/>
      </c>
      <c r="D865" s="294" t="str">
        <f ca="1">IF(ISERROR($S865),"",OFFSET('Smelter Reference List'!$C$4,$S865-4,0)&amp;"")</f>
        <v/>
      </c>
      <c r="E865" s="294" t="str">
        <f ca="1">IF(ISERROR($S865),"",OFFSET('Smelter Reference List'!$D$4,$S865-4,0)&amp;"")</f>
        <v/>
      </c>
      <c r="F865" s="294" t="str">
        <f ca="1">IF(ISERROR($S865),"",OFFSET('Smelter Reference List'!$E$4,$S865-4,0))</f>
        <v/>
      </c>
      <c r="G865" s="294" t="str">
        <f ca="1">IF(C865=$U$4,"Enter smelter details", IF(ISERROR($S865),"",OFFSET('Smelter Reference List'!$F$4,$S865-4,0)))</f>
        <v/>
      </c>
      <c r="H865" s="295" t="str">
        <f ca="1">IF(ISERROR($S865),"",OFFSET('Smelter Reference List'!$G$4,$S865-4,0))</f>
        <v/>
      </c>
      <c r="I865" s="296" t="str">
        <f ca="1">IF(ISERROR($S865),"",OFFSET('Smelter Reference List'!$H$4,$S865-4,0))</f>
        <v/>
      </c>
      <c r="J865" s="296" t="str">
        <f ca="1">IF(ISERROR($S865),"",OFFSET('Smelter Reference List'!$I$4,$S865-4,0))</f>
        <v/>
      </c>
      <c r="K865" s="298"/>
      <c r="L865" s="298"/>
      <c r="M865" s="298"/>
      <c r="N865" s="298"/>
      <c r="O865" s="298"/>
      <c r="P865" s="298"/>
      <c r="Q865" s="299"/>
      <c r="R865" s="227"/>
      <c r="S865" s="228" t="e">
        <f>IF(C865="",NA(),MATCH($B865&amp;$C865,'Smelter Reference List'!$J:$J,0))</f>
        <v>#N/A</v>
      </c>
      <c r="T865" s="229"/>
      <c r="U865" s="229">
        <f t="shared" ca="1" si="26"/>
        <v>0</v>
      </c>
      <c r="V865" s="229"/>
      <c r="W865" s="229"/>
      <c r="Y865" s="223" t="str">
        <f t="shared" si="27"/>
        <v/>
      </c>
    </row>
    <row r="866" spans="1:25" s="223" customFormat="1" ht="20.25">
      <c r="A866" s="293"/>
      <c r="B866" s="294" t="str">
        <f>IF(LEN(A866)=0,"",INDEX('Smelter Reference List'!$A:$A,MATCH($A866,'Smelter Reference List'!$E:$E,0)))</f>
        <v/>
      </c>
      <c r="C866" s="301" t="str">
        <f>IF(LEN(A866)=0,"",INDEX('Smelter Reference List'!$C:$C,MATCH($A866,'Smelter Reference List'!$E:$E,0)))</f>
        <v/>
      </c>
      <c r="D866" s="294" t="str">
        <f ca="1">IF(ISERROR($S866),"",OFFSET('Smelter Reference List'!$C$4,$S866-4,0)&amp;"")</f>
        <v/>
      </c>
      <c r="E866" s="294" t="str">
        <f ca="1">IF(ISERROR($S866),"",OFFSET('Smelter Reference List'!$D$4,$S866-4,0)&amp;"")</f>
        <v/>
      </c>
      <c r="F866" s="294" t="str">
        <f ca="1">IF(ISERROR($S866),"",OFFSET('Smelter Reference List'!$E$4,$S866-4,0))</f>
        <v/>
      </c>
      <c r="G866" s="294" t="str">
        <f ca="1">IF(C866=$U$4,"Enter smelter details", IF(ISERROR($S866),"",OFFSET('Smelter Reference List'!$F$4,$S866-4,0)))</f>
        <v/>
      </c>
      <c r="H866" s="295" t="str">
        <f ca="1">IF(ISERROR($S866),"",OFFSET('Smelter Reference List'!$G$4,$S866-4,0))</f>
        <v/>
      </c>
      <c r="I866" s="296" t="str">
        <f ca="1">IF(ISERROR($S866),"",OFFSET('Smelter Reference List'!$H$4,$S866-4,0))</f>
        <v/>
      </c>
      <c r="J866" s="296" t="str">
        <f ca="1">IF(ISERROR($S866),"",OFFSET('Smelter Reference List'!$I$4,$S866-4,0))</f>
        <v/>
      </c>
      <c r="K866" s="298"/>
      <c r="L866" s="298"/>
      <c r="M866" s="298"/>
      <c r="N866" s="298"/>
      <c r="O866" s="298"/>
      <c r="P866" s="298"/>
      <c r="Q866" s="299"/>
      <c r="R866" s="227"/>
      <c r="S866" s="228" t="e">
        <f>IF(C866="",NA(),MATCH($B866&amp;$C866,'Smelter Reference List'!$J:$J,0))</f>
        <v>#N/A</v>
      </c>
      <c r="T866" s="229"/>
      <c r="U866" s="229">
        <f t="shared" ca="1" si="26"/>
        <v>0</v>
      </c>
      <c r="V866" s="229"/>
      <c r="W866" s="229"/>
      <c r="Y866" s="223" t="str">
        <f t="shared" si="27"/>
        <v/>
      </c>
    </row>
    <row r="867" spans="1:25" s="223" customFormat="1" ht="20.25">
      <c r="A867" s="293"/>
      <c r="B867" s="294" t="str">
        <f>IF(LEN(A867)=0,"",INDEX('Smelter Reference List'!$A:$A,MATCH($A867,'Smelter Reference List'!$E:$E,0)))</f>
        <v/>
      </c>
      <c r="C867" s="301" t="str">
        <f>IF(LEN(A867)=0,"",INDEX('Smelter Reference List'!$C:$C,MATCH($A867,'Smelter Reference List'!$E:$E,0)))</f>
        <v/>
      </c>
      <c r="D867" s="294" t="str">
        <f ca="1">IF(ISERROR($S867),"",OFFSET('Smelter Reference List'!$C$4,$S867-4,0)&amp;"")</f>
        <v/>
      </c>
      <c r="E867" s="294" t="str">
        <f ca="1">IF(ISERROR($S867),"",OFFSET('Smelter Reference List'!$D$4,$S867-4,0)&amp;"")</f>
        <v/>
      </c>
      <c r="F867" s="294" t="str">
        <f ca="1">IF(ISERROR($S867),"",OFFSET('Smelter Reference List'!$E$4,$S867-4,0))</f>
        <v/>
      </c>
      <c r="G867" s="294" t="str">
        <f ca="1">IF(C867=$U$4,"Enter smelter details", IF(ISERROR($S867),"",OFFSET('Smelter Reference List'!$F$4,$S867-4,0)))</f>
        <v/>
      </c>
      <c r="H867" s="295" t="str">
        <f ca="1">IF(ISERROR($S867),"",OFFSET('Smelter Reference List'!$G$4,$S867-4,0))</f>
        <v/>
      </c>
      <c r="I867" s="296" t="str">
        <f ca="1">IF(ISERROR($S867),"",OFFSET('Smelter Reference List'!$H$4,$S867-4,0))</f>
        <v/>
      </c>
      <c r="J867" s="296" t="str">
        <f ca="1">IF(ISERROR($S867),"",OFFSET('Smelter Reference List'!$I$4,$S867-4,0))</f>
        <v/>
      </c>
      <c r="K867" s="298"/>
      <c r="L867" s="298"/>
      <c r="M867" s="298"/>
      <c r="N867" s="298"/>
      <c r="O867" s="298"/>
      <c r="P867" s="298"/>
      <c r="Q867" s="299"/>
      <c r="R867" s="227"/>
      <c r="S867" s="228" t="e">
        <f>IF(C867="",NA(),MATCH($B867&amp;$C867,'Smelter Reference List'!$J:$J,0))</f>
        <v>#N/A</v>
      </c>
      <c r="T867" s="229"/>
      <c r="U867" s="229">
        <f t="shared" ca="1" si="26"/>
        <v>0</v>
      </c>
      <c r="V867" s="229"/>
      <c r="W867" s="229"/>
      <c r="Y867" s="223" t="str">
        <f t="shared" si="27"/>
        <v/>
      </c>
    </row>
    <row r="868" spans="1:25" s="223" customFormat="1" ht="20.25">
      <c r="A868" s="293"/>
      <c r="B868" s="294" t="str">
        <f>IF(LEN(A868)=0,"",INDEX('Smelter Reference List'!$A:$A,MATCH($A868,'Smelter Reference List'!$E:$E,0)))</f>
        <v/>
      </c>
      <c r="C868" s="301" t="str">
        <f>IF(LEN(A868)=0,"",INDEX('Smelter Reference List'!$C:$C,MATCH($A868,'Smelter Reference List'!$E:$E,0)))</f>
        <v/>
      </c>
      <c r="D868" s="294" t="str">
        <f ca="1">IF(ISERROR($S868),"",OFFSET('Smelter Reference List'!$C$4,$S868-4,0)&amp;"")</f>
        <v/>
      </c>
      <c r="E868" s="294" t="str">
        <f ca="1">IF(ISERROR($S868),"",OFFSET('Smelter Reference List'!$D$4,$S868-4,0)&amp;"")</f>
        <v/>
      </c>
      <c r="F868" s="294" t="str">
        <f ca="1">IF(ISERROR($S868),"",OFFSET('Smelter Reference List'!$E$4,$S868-4,0))</f>
        <v/>
      </c>
      <c r="G868" s="294" t="str">
        <f ca="1">IF(C868=$U$4,"Enter smelter details", IF(ISERROR($S868),"",OFFSET('Smelter Reference List'!$F$4,$S868-4,0)))</f>
        <v/>
      </c>
      <c r="H868" s="295" t="str">
        <f ca="1">IF(ISERROR($S868),"",OFFSET('Smelter Reference List'!$G$4,$S868-4,0))</f>
        <v/>
      </c>
      <c r="I868" s="296" t="str">
        <f ca="1">IF(ISERROR($S868),"",OFFSET('Smelter Reference List'!$H$4,$S868-4,0))</f>
        <v/>
      </c>
      <c r="J868" s="296" t="str">
        <f ca="1">IF(ISERROR($S868),"",OFFSET('Smelter Reference List'!$I$4,$S868-4,0))</f>
        <v/>
      </c>
      <c r="K868" s="298"/>
      <c r="L868" s="298"/>
      <c r="M868" s="298"/>
      <c r="N868" s="298"/>
      <c r="O868" s="298"/>
      <c r="P868" s="298"/>
      <c r="Q868" s="299"/>
      <c r="R868" s="227"/>
      <c r="S868" s="228" t="e">
        <f>IF(C868="",NA(),MATCH($B868&amp;$C868,'Smelter Reference List'!$J:$J,0))</f>
        <v>#N/A</v>
      </c>
      <c r="T868" s="229"/>
      <c r="U868" s="229">
        <f t="shared" ca="1" si="26"/>
        <v>0</v>
      </c>
      <c r="V868" s="229"/>
      <c r="W868" s="229"/>
      <c r="Y868" s="223" t="str">
        <f t="shared" si="27"/>
        <v/>
      </c>
    </row>
    <row r="869" spans="1:25" s="223" customFormat="1" ht="20.25">
      <c r="A869" s="293"/>
      <c r="B869" s="294" t="str">
        <f>IF(LEN(A869)=0,"",INDEX('Smelter Reference List'!$A:$A,MATCH($A869,'Smelter Reference List'!$E:$E,0)))</f>
        <v/>
      </c>
      <c r="C869" s="301" t="str">
        <f>IF(LEN(A869)=0,"",INDEX('Smelter Reference List'!$C:$C,MATCH($A869,'Smelter Reference List'!$E:$E,0)))</f>
        <v/>
      </c>
      <c r="D869" s="294" t="str">
        <f ca="1">IF(ISERROR($S869),"",OFFSET('Smelter Reference List'!$C$4,$S869-4,0)&amp;"")</f>
        <v/>
      </c>
      <c r="E869" s="294" t="str">
        <f ca="1">IF(ISERROR($S869),"",OFFSET('Smelter Reference List'!$D$4,$S869-4,0)&amp;"")</f>
        <v/>
      </c>
      <c r="F869" s="294" t="str">
        <f ca="1">IF(ISERROR($S869),"",OFFSET('Smelter Reference List'!$E$4,$S869-4,0))</f>
        <v/>
      </c>
      <c r="G869" s="294" t="str">
        <f ca="1">IF(C869=$U$4,"Enter smelter details", IF(ISERROR($S869),"",OFFSET('Smelter Reference List'!$F$4,$S869-4,0)))</f>
        <v/>
      </c>
      <c r="H869" s="295" t="str">
        <f ca="1">IF(ISERROR($S869),"",OFFSET('Smelter Reference List'!$G$4,$S869-4,0))</f>
        <v/>
      </c>
      <c r="I869" s="296" t="str">
        <f ca="1">IF(ISERROR($S869),"",OFFSET('Smelter Reference List'!$H$4,$S869-4,0))</f>
        <v/>
      </c>
      <c r="J869" s="296" t="str">
        <f ca="1">IF(ISERROR($S869),"",OFFSET('Smelter Reference List'!$I$4,$S869-4,0))</f>
        <v/>
      </c>
      <c r="K869" s="298"/>
      <c r="L869" s="298"/>
      <c r="M869" s="298"/>
      <c r="N869" s="298"/>
      <c r="O869" s="298"/>
      <c r="P869" s="298"/>
      <c r="Q869" s="299"/>
      <c r="R869" s="227"/>
      <c r="S869" s="228" t="e">
        <f>IF(C869="",NA(),MATCH($B869&amp;$C869,'Smelter Reference List'!$J:$J,0))</f>
        <v>#N/A</v>
      </c>
      <c r="T869" s="229"/>
      <c r="U869" s="229">
        <f t="shared" ca="1" si="26"/>
        <v>0</v>
      </c>
      <c r="V869" s="229"/>
      <c r="W869" s="229"/>
      <c r="Y869" s="223" t="str">
        <f t="shared" si="27"/>
        <v/>
      </c>
    </row>
    <row r="870" spans="1:25" s="223" customFormat="1" ht="20.25">
      <c r="A870" s="293"/>
      <c r="B870" s="294" t="str">
        <f>IF(LEN(A870)=0,"",INDEX('Smelter Reference List'!$A:$A,MATCH($A870,'Smelter Reference List'!$E:$E,0)))</f>
        <v/>
      </c>
      <c r="C870" s="301" t="str">
        <f>IF(LEN(A870)=0,"",INDEX('Smelter Reference List'!$C:$C,MATCH($A870,'Smelter Reference List'!$E:$E,0)))</f>
        <v/>
      </c>
      <c r="D870" s="294" t="str">
        <f ca="1">IF(ISERROR($S870),"",OFFSET('Smelter Reference List'!$C$4,$S870-4,0)&amp;"")</f>
        <v/>
      </c>
      <c r="E870" s="294" t="str">
        <f ca="1">IF(ISERROR($S870),"",OFFSET('Smelter Reference List'!$D$4,$S870-4,0)&amp;"")</f>
        <v/>
      </c>
      <c r="F870" s="294" t="str">
        <f ca="1">IF(ISERROR($S870),"",OFFSET('Smelter Reference List'!$E$4,$S870-4,0))</f>
        <v/>
      </c>
      <c r="G870" s="294" t="str">
        <f ca="1">IF(C870=$U$4,"Enter smelter details", IF(ISERROR($S870),"",OFFSET('Smelter Reference List'!$F$4,$S870-4,0)))</f>
        <v/>
      </c>
      <c r="H870" s="295" t="str">
        <f ca="1">IF(ISERROR($S870),"",OFFSET('Smelter Reference List'!$G$4,$S870-4,0))</f>
        <v/>
      </c>
      <c r="I870" s="296" t="str">
        <f ca="1">IF(ISERROR($S870),"",OFFSET('Smelter Reference List'!$H$4,$S870-4,0))</f>
        <v/>
      </c>
      <c r="J870" s="296" t="str">
        <f ca="1">IF(ISERROR($S870),"",OFFSET('Smelter Reference List'!$I$4,$S870-4,0))</f>
        <v/>
      </c>
      <c r="K870" s="298"/>
      <c r="L870" s="298"/>
      <c r="M870" s="298"/>
      <c r="N870" s="298"/>
      <c r="O870" s="298"/>
      <c r="P870" s="298"/>
      <c r="Q870" s="299"/>
      <c r="R870" s="227"/>
      <c r="S870" s="228" t="e">
        <f>IF(C870="",NA(),MATCH($B870&amp;$C870,'Smelter Reference List'!$J:$J,0))</f>
        <v>#N/A</v>
      </c>
      <c r="T870" s="229"/>
      <c r="U870" s="229">
        <f t="shared" ca="1" si="26"/>
        <v>0</v>
      </c>
      <c r="V870" s="229"/>
      <c r="W870" s="229"/>
      <c r="Y870" s="223" t="str">
        <f t="shared" si="27"/>
        <v/>
      </c>
    </row>
    <row r="871" spans="1:25" s="223" customFormat="1" ht="20.25">
      <c r="A871" s="293"/>
      <c r="B871" s="294" t="str">
        <f>IF(LEN(A871)=0,"",INDEX('Smelter Reference List'!$A:$A,MATCH($A871,'Smelter Reference List'!$E:$E,0)))</f>
        <v/>
      </c>
      <c r="C871" s="301" t="str">
        <f>IF(LEN(A871)=0,"",INDEX('Smelter Reference List'!$C:$C,MATCH($A871,'Smelter Reference List'!$E:$E,0)))</f>
        <v/>
      </c>
      <c r="D871" s="294" t="str">
        <f ca="1">IF(ISERROR($S871),"",OFFSET('Smelter Reference List'!$C$4,$S871-4,0)&amp;"")</f>
        <v/>
      </c>
      <c r="E871" s="294" t="str">
        <f ca="1">IF(ISERROR($S871),"",OFFSET('Smelter Reference List'!$D$4,$S871-4,0)&amp;"")</f>
        <v/>
      </c>
      <c r="F871" s="294" t="str">
        <f ca="1">IF(ISERROR($S871),"",OFFSET('Smelter Reference List'!$E$4,$S871-4,0))</f>
        <v/>
      </c>
      <c r="G871" s="294" t="str">
        <f ca="1">IF(C871=$U$4,"Enter smelter details", IF(ISERROR($S871),"",OFFSET('Smelter Reference List'!$F$4,$S871-4,0)))</f>
        <v/>
      </c>
      <c r="H871" s="295" t="str">
        <f ca="1">IF(ISERROR($S871),"",OFFSET('Smelter Reference List'!$G$4,$S871-4,0))</f>
        <v/>
      </c>
      <c r="I871" s="296" t="str">
        <f ca="1">IF(ISERROR($S871),"",OFFSET('Smelter Reference List'!$H$4,$S871-4,0))</f>
        <v/>
      </c>
      <c r="J871" s="296" t="str">
        <f ca="1">IF(ISERROR($S871),"",OFFSET('Smelter Reference List'!$I$4,$S871-4,0))</f>
        <v/>
      </c>
      <c r="K871" s="298"/>
      <c r="L871" s="298"/>
      <c r="M871" s="298"/>
      <c r="N871" s="298"/>
      <c r="O871" s="298"/>
      <c r="P871" s="298"/>
      <c r="Q871" s="299"/>
      <c r="R871" s="227"/>
      <c r="S871" s="228" t="e">
        <f>IF(C871="",NA(),MATCH($B871&amp;$C871,'Smelter Reference List'!$J:$J,0))</f>
        <v>#N/A</v>
      </c>
      <c r="T871" s="229"/>
      <c r="U871" s="229">
        <f t="shared" ca="1" si="26"/>
        <v>0</v>
      </c>
      <c r="V871" s="229"/>
      <c r="W871" s="229"/>
      <c r="Y871" s="223" t="str">
        <f t="shared" si="27"/>
        <v/>
      </c>
    </row>
    <row r="872" spans="1:25" s="223" customFormat="1" ht="20.25">
      <c r="A872" s="293"/>
      <c r="B872" s="294" t="str">
        <f>IF(LEN(A872)=0,"",INDEX('Smelter Reference List'!$A:$A,MATCH($A872,'Smelter Reference List'!$E:$E,0)))</f>
        <v/>
      </c>
      <c r="C872" s="301" t="str">
        <f>IF(LEN(A872)=0,"",INDEX('Smelter Reference List'!$C:$C,MATCH($A872,'Smelter Reference List'!$E:$E,0)))</f>
        <v/>
      </c>
      <c r="D872" s="294" t="str">
        <f ca="1">IF(ISERROR($S872),"",OFFSET('Smelter Reference List'!$C$4,$S872-4,0)&amp;"")</f>
        <v/>
      </c>
      <c r="E872" s="294" t="str">
        <f ca="1">IF(ISERROR($S872),"",OFFSET('Smelter Reference List'!$D$4,$S872-4,0)&amp;"")</f>
        <v/>
      </c>
      <c r="F872" s="294" t="str">
        <f ca="1">IF(ISERROR($S872),"",OFFSET('Smelter Reference List'!$E$4,$S872-4,0))</f>
        <v/>
      </c>
      <c r="G872" s="294" t="str">
        <f ca="1">IF(C872=$U$4,"Enter smelter details", IF(ISERROR($S872),"",OFFSET('Smelter Reference List'!$F$4,$S872-4,0)))</f>
        <v/>
      </c>
      <c r="H872" s="295" t="str">
        <f ca="1">IF(ISERROR($S872),"",OFFSET('Smelter Reference List'!$G$4,$S872-4,0))</f>
        <v/>
      </c>
      <c r="I872" s="296" t="str">
        <f ca="1">IF(ISERROR($S872),"",OFFSET('Smelter Reference List'!$H$4,$S872-4,0))</f>
        <v/>
      </c>
      <c r="J872" s="296" t="str">
        <f ca="1">IF(ISERROR($S872),"",OFFSET('Smelter Reference List'!$I$4,$S872-4,0))</f>
        <v/>
      </c>
      <c r="K872" s="298"/>
      <c r="L872" s="298"/>
      <c r="M872" s="298"/>
      <c r="N872" s="298"/>
      <c r="O872" s="298"/>
      <c r="P872" s="298"/>
      <c r="Q872" s="299"/>
      <c r="R872" s="227"/>
      <c r="S872" s="228" t="e">
        <f>IF(C872="",NA(),MATCH($B872&amp;$C872,'Smelter Reference List'!$J:$J,0))</f>
        <v>#N/A</v>
      </c>
      <c r="T872" s="229"/>
      <c r="U872" s="229">
        <f t="shared" ca="1" si="26"/>
        <v>0</v>
      </c>
      <c r="V872" s="229"/>
      <c r="W872" s="229"/>
      <c r="Y872" s="223" t="str">
        <f t="shared" si="27"/>
        <v/>
      </c>
    </row>
    <row r="873" spans="1:25" s="223" customFormat="1" ht="20.25">
      <c r="A873" s="293"/>
      <c r="B873" s="294" t="str">
        <f>IF(LEN(A873)=0,"",INDEX('Smelter Reference List'!$A:$A,MATCH($A873,'Smelter Reference List'!$E:$E,0)))</f>
        <v/>
      </c>
      <c r="C873" s="301" t="str">
        <f>IF(LEN(A873)=0,"",INDEX('Smelter Reference List'!$C:$C,MATCH($A873,'Smelter Reference List'!$E:$E,0)))</f>
        <v/>
      </c>
      <c r="D873" s="294" t="str">
        <f ca="1">IF(ISERROR($S873),"",OFFSET('Smelter Reference List'!$C$4,$S873-4,0)&amp;"")</f>
        <v/>
      </c>
      <c r="E873" s="294" t="str">
        <f ca="1">IF(ISERROR($S873),"",OFFSET('Smelter Reference List'!$D$4,$S873-4,0)&amp;"")</f>
        <v/>
      </c>
      <c r="F873" s="294" t="str">
        <f ca="1">IF(ISERROR($S873),"",OFFSET('Smelter Reference List'!$E$4,$S873-4,0))</f>
        <v/>
      </c>
      <c r="G873" s="294" t="str">
        <f ca="1">IF(C873=$U$4,"Enter smelter details", IF(ISERROR($S873),"",OFFSET('Smelter Reference List'!$F$4,$S873-4,0)))</f>
        <v/>
      </c>
      <c r="H873" s="295" t="str">
        <f ca="1">IF(ISERROR($S873),"",OFFSET('Smelter Reference List'!$G$4,$S873-4,0))</f>
        <v/>
      </c>
      <c r="I873" s="296" t="str">
        <f ca="1">IF(ISERROR($S873),"",OFFSET('Smelter Reference List'!$H$4,$S873-4,0))</f>
        <v/>
      </c>
      <c r="J873" s="296" t="str">
        <f ca="1">IF(ISERROR($S873),"",OFFSET('Smelter Reference List'!$I$4,$S873-4,0))</f>
        <v/>
      </c>
      <c r="K873" s="298"/>
      <c r="L873" s="298"/>
      <c r="M873" s="298"/>
      <c r="N873" s="298"/>
      <c r="O873" s="298"/>
      <c r="P873" s="298"/>
      <c r="Q873" s="299"/>
      <c r="R873" s="227"/>
      <c r="S873" s="228" t="e">
        <f>IF(C873="",NA(),MATCH($B873&amp;$C873,'Smelter Reference List'!$J:$J,0))</f>
        <v>#N/A</v>
      </c>
      <c r="T873" s="229"/>
      <c r="U873" s="229">
        <f t="shared" ca="1" si="26"/>
        <v>0</v>
      </c>
      <c r="V873" s="229"/>
      <c r="W873" s="229"/>
      <c r="Y873" s="223" t="str">
        <f t="shared" si="27"/>
        <v/>
      </c>
    </row>
    <row r="874" spans="1:25" s="223" customFormat="1" ht="20.25">
      <c r="A874" s="293"/>
      <c r="B874" s="294" t="str">
        <f>IF(LEN(A874)=0,"",INDEX('Smelter Reference List'!$A:$A,MATCH($A874,'Smelter Reference List'!$E:$E,0)))</f>
        <v/>
      </c>
      <c r="C874" s="301" t="str">
        <f>IF(LEN(A874)=0,"",INDEX('Smelter Reference List'!$C:$C,MATCH($A874,'Smelter Reference List'!$E:$E,0)))</f>
        <v/>
      </c>
      <c r="D874" s="294" t="str">
        <f ca="1">IF(ISERROR($S874),"",OFFSET('Smelter Reference List'!$C$4,$S874-4,0)&amp;"")</f>
        <v/>
      </c>
      <c r="E874" s="294" t="str">
        <f ca="1">IF(ISERROR($S874),"",OFFSET('Smelter Reference List'!$D$4,$S874-4,0)&amp;"")</f>
        <v/>
      </c>
      <c r="F874" s="294" t="str">
        <f ca="1">IF(ISERROR($S874),"",OFFSET('Smelter Reference List'!$E$4,$S874-4,0))</f>
        <v/>
      </c>
      <c r="G874" s="294" t="str">
        <f ca="1">IF(C874=$U$4,"Enter smelter details", IF(ISERROR($S874),"",OFFSET('Smelter Reference List'!$F$4,$S874-4,0)))</f>
        <v/>
      </c>
      <c r="H874" s="295" t="str">
        <f ca="1">IF(ISERROR($S874),"",OFFSET('Smelter Reference List'!$G$4,$S874-4,0))</f>
        <v/>
      </c>
      <c r="I874" s="296" t="str">
        <f ca="1">IF(ISERROR($S874),"",OFFSET('Smelter Reference List'!$H$4,$S874-4,0))</f>
        <v/>
      </c>
      <c r="J874" s="296" t="str">
        <f ca="1">IF(ISERROR($S874),"",OFFSET('Smelter Reference List'!$I$4,$S874-4,0))</f>
        <v/>
      </c>
      <c r="K874" s="298"/>
      <c r="L874" s="298"/>
      <c r="M874" s="298"/>
      <c r="N874" s="298"/>
      <c r="O874" s="298"/>
      <c r="P874" s="298"/>
      <c r="Q874" s="299"/>
      <c r="R874" s="227"/>
      <c r="S874" s="228" t="e">
        <f>IF(C874="",NA(),MATCH($B874&amp;$C874,'Smelter Reference List'!$J:$J,0))</f>
        <v>#N/A</v>
      </c>
      <c r="T874" s="229"/>
      <c r="U874" s="229">
        <f t="shared" ca="1" si="26"/>
        <v>0</v>
      </c>
      <c r="V874" s="229"/>
      <c r="W874" s="229"/>
      <c r="Y874" s="223" t="str">
        <f t="shared" si="27"/>
        <v/>
      </c>
    </row>
    <row r="875" spans="1:25" s="223" customFormat="1" ht="20.25">
      <c r="A875" s="293"/>
      <c r="B875" s="294" t="str">
        <f>IF(LEN(A875)=0,"",INDEX('Smelter Reference List'!$A:$A,MATCH($A875,'Smelter Reference List'!$E:$E,0)))</f>
        <v/>
      </c>
      <c r="C875" s="301" t="str">
        <f>IF(LEN(A875)=0,"",INDEX('Smelter Reference List'!$C:$C,MATCH($A875,'Smelter Reference List'!$E:$E,0)))</f>
        <v/>
      </c>
      <c r="D875" s="294" t="str">
        <f ca="1">IF(ISERROR($S875),"",OFFSET('Smelter Reference List'!$C$4,$S875-4,0)&amp;"")</f>
        <v/>
      </c>
      <c r="E875" s="294" t="str">
        <f ca="1">IF(ISERROR($S875),"",OFFSET('Smelter Reference List'!$D$4,$S875-4,0)&amp;"")</f>
        <v/>
      </c>
      <c r="F875" s="294" t="str">
        <f ca="1">IF(ISERROR($S875),"",OFFSET('Smelter Reference List'!$E$4,$S875-4,0))</f>
        <v/>
      </c>
      <c r="G875" s="294" t="str">
        <f ca="1">IF(C875=$U$4,"Enter smelter details", IF(ISERROR($S875),"",OFFSET('Smelter Reference List'!$F$4,$S875-4,0)))</f>
        <v/>
      </c>
      <c r="H875" s="295" t="str">
        <f ca="1">IF(ISERROR($S875),"",OFFSET('Smelter Reference List'!$G$4,$S875-4,0))</f>
        <v/>
      </c>
      <c r="I875" s="296" t="str">
        <f ca="1">IF(ISERROR($S875),"",OFFSET('Smelter Reference List'!$H$4,$S875-4,0))</f>
        <v/>
      </c>
      <c r="J875" s="296" t="str">
        <f ca="1">IF(ISERROR($S875),"",OFFSET('Smelter Reference List'!$I$4,$S875-4,0))</f>
        <v/>
      </c>
      <c r="K875" s="298"/>
      <c r="L875" s="298"/>
      <c r="M875" s="298"/>
      <c r="N875" s="298"/>
      <c r="O875" s="298"/>
      <c r="P875" s="298"/>
      <c r="Q875" s="299"/>
      <c r="R875" s="227"/>
      <c r="S875" s="228" t="e">
        <f>IF(C875="",NA(),MATCH($B875&amp;$C875,'Smelter Reference List'!$J:$J,0))</f>
        <v>#N/A</v>
      </c>
      <c r="T875" s="229"/>
      <c r="U875" s="229">
        <f t="shared" ca="1" si="26"/>
        <v>0</v>
      </c>
      <c r="V875" s="229"/>
      <c r="W875" s="229"/>
      <c r="Y875" s="223" t="str">
        <f t="shared" si="27"/>
        <v/>
      </c>
    </row>
    <row r="876" spans="1:25" s="223" customFormat="1" ht="20.25">
      <c r="A876" s="293"/>
      <c r="B876" s="294" t="str">
        <f>IF(LEN(A876)=0,"",INDEX('Smelter Reference List'!$A:$A,MATCH($A876,'Smelter Reference List'!$E:$E,0)))</f>
        <v/>
      </c>
      <c r="C876" s="301" t="str">
        <f>IF(LEN(A876)=0,"",INDEX('Smelter Reference List'!$C:$C,MATCH($A876,'Smelter Reference List'!$E:$E,0)))</f>
        <v/>
      </c>
      <c r="D876" s="294" t="str">
        <f ca="1">IF(ISERROR($S876),"",OFFSET('Smelter Reference List'!$C$4,$S876-4,0)&amp;"")</f>
        <v/>
      </c>
      <c r="E876" s="294" t="str">
        <f ca="1">IF(ISERROR($S876),"",OFFSET('Smelter Reference List'!$D$4,$S876-4,0)&amp;"")</f>
        <v/>
      </c>
      <c r="F876" s="294" t="str">
        <f ca="1">IF(ISERROR($S876),"",OFFSET('Smelter Reference List'!$E$4,$S876-4,0))</f>
        <v/>
      </c>
      <c r="G876" s="294" t="str">
        <f ca="1">IF(C876=$U$4,"Enter smelter details", IF(ISERROR($S876),"",OFFSET('Smelter Reference List'!$F$4,$S876-4,0)))</f>
        <v/>
      </c>
      <c r="H876" s="295" t="str">
        <f ca="1">IF(ISERROR($S876),"",OFFSET('Smelter Reference List'!$G$4,$S876-4,0))</f>
        <v/>
      </c>
      <c r="I876" s="296" t="str">
        <f ca="1">IF(ISERROR($S876),"",OFFSET('Smelter Reference List'!$H$4,$S876-4,0))</f>
        <v/>
      </c>
      <c r="J876" s="296" t="str">
        <f ca="1">IF(ISERROR($S876),"",OFFSET('Smelter Reference List'!$I$4,$S876-4,0))</f>
        <v/>
      </c>
      <c r="K876" s="298"/>
      <c r="L876" s="298"/>
      <c r="M876" s="298"/>
      <c r="N876" s="298"/>
      <c r="O876" s="298"/>
      <c r="P876" s="298"/>
      <c r="Q876" s="299"/>
      <c r="R876" s="227"/>
      <c r="S876" s="228" t="e">
        <f>IF(C876="",NA(),MATCH($B876&amp;$C876,'Smelter Reference List'!$J:$J,0))</f>
        <v>#N/A</v>
      </c>
      <c r="T876" s="229"/>
      <c r="U876" s="229">
        <f t="shared" ca="1" si="26"/>
        <v>0</v>
      </c>
      <c r="V876" s="229"/>
      <c r="W876" s="229"/>
      <c r="Y876" s="223" t="str">
        <f t="shared" si="27"/>
        <v/>
      </c>
    </row>
    <row r="877" spans="1:25" s="223" customFormat="1" ht="20.25">
      <c r="A877" s="293"/>
      <c r="B877" s="294" t="str">
        <f>IF(LEN(A877)=0,"",INDEX('Smelter Reference List'!$A:$A,MATCH($A877,'Smelter Reference List'!$E:$E,0)))</f>
        <v/>
      </c>
      <c r="C877" s="301" t="str">
        <f>IF(LEN(A877)=0,"",INDEX('Smelter Reference List'!$C:$C,MATCH($A877,'Smelter Reference List'!$E:$E,0)))</f>
        <v/>
      </c>
      <c r="D877" s="294" t="str">
        <f ca="1">IF(ISERROR($S877),"",OFFSET('Smelter Reference List'!$C$4,$S877-4,0)&amp;"")</f>
        <v/>
      </c>
      <c r="E877" s="294" t="str">
        <f ca="1">IF(ISERROR($S877),"",OFFSET('Smelter Reference List'!$D$4,$S877-4,0)&amp;"")</f>
        <v/>
      </c>
      <c r="F877" s="294" t="str">
        <f ca="1">IF(ISERROR($S877),"",OFFSET('Smelter Reference List'!$E$4,$S877-4,0))</f>
        <v/>
      </c>
      <c r="G877" s="294" t="str">
        <f ca="1">IF(C877=$U$4,"Enter smelter details", IF(ISERROR($S877),"",OFFSET('Smelter Reference List'!$F$4,$S877-4,0)))</f>
        <v/>
      </c>
      <c r="H877" s="295" t="str">
        <f ca="1">IF(ISERROR($S877),"",OFFSET('Smelter Reference List'!$G$4,$S877-4,0))</f>
        <v/>
      </c>
      <c r="I877" s="296" t="str">
        <f ca="1">IF(ISERROR($S877),"",OFFSET('Smelter Reference List'!$H$4,$S877-4,0))</f>
        <v/>
      </c>
      <c r="J877" s="296" t="str">
        <f ca="1">IF(ISERROR($S877),"",OFFSET('Smelter Reference List'!$I$4,$S877-4,0))</f>
        <v/>
      </c>
      <c r="K877" s="298"/>
      <c r="L877" s="298"/>
      <c r="M877" s="298"/>
      <c r="N877" s="298"/>
      <c r="O877" s="298"/>
      <c r="P877" s="298"/>
      <c r="Q877" s="299"/>
      <c r="R877" s="227"/>
      <c r="S877" s="228" t="e">
        <f>IF(C877="",NA(),MATCH($B877&amp;$C877,'Smelter Reference List'!$J:$J,0))</f>
        <v>#N/A</v>
      </c>
      <c r="T877" s="229"/>
      <c r="U877" s="229">
        <f t="shared" ca="1" si="26"/>
        <v>0</v>
      </c>
      <c r="V877" s="229"/>
      <c r="W877" s="229"/>
      <c r="Y877" s="223" t="str">
        <f t="shared" si="27"/>
        <v/>
      </c>
    </row>
    <row r="878" spans="1:25" s="223" customFormat="1" ht="20.25">
      <c r="A878" s="293"/>
      <c r="B878" s="294" t="str">
        <f>IF(LEN(A878)=0,"",INDEX('Smelter Reference List'!$A:$A,MATCH($A878,'Smelter Reference List'!$E:$E,0)))</f>
        <v/>
      </c>
      <c r="C878" s="301" t="str">
        <f>IF(LEN(A878)=0,"",INDEX('Smelter Reference List'!$C:$C,MATCH($A878,'Smelter Reference List'!$E:$E,0)))</f>
        <v/>
      </c>
      <c r="D878" s="294" t="str">
        <f ca="1">IF(ISERROR($S878),"",OFFSET('Smelter Reference List'!$C$4,$S878-4,0)&amp;"")</f>
        <v/>
      </c>
      <c r="E878" s="294" t="str">
        <f ca="1">IF(ISERROR($S878),"",OFFSET('Smelter Reference List'!$D$4,$S878-4,0)&amp;"")</f>
        <v/>
      </c>
      <c r="F878" s="294" t="str">
        <f ca="1">IF(ISERROR($S878),"",OFFSET('Smelter Reference List'!$E$4,$S878-4,0))</f>
        <v/>
      </c>
      <c r="G878" s="294" t="str">
        <f ca="1">IF(C878=$U$4,"Enter smelter details", IF(ISERROR($S878),"",OFFSET('Smelter Reference List'!$F$4,$S878-4,0)))</f>
        <v/>
      </c>
      <c r="H878" s="295" t="str">
        <f ca="1">IF(ISERROR($S878),"",OFFSET('Smelter Reference List'!$G$4,$S878-4,0))</f>
        <v/>
      </c>
      <c r="I878" s="296" t="str">
        <f ca="1">IF(ISERROR($S878),"",OFFSET('Smelter Reference List'!$H$4,$S878-4,0))</f>
        <v/>
      </c>
      <c r="J878" s="296" t="str">
        <f ca="1">IF(ISERROR($S878),"",OFFSET('Smelter Reference List'!$I$4,$S878-4,0))</f>
        <v/>
      </c>
      <c r="K878" s="298"/>
      <c r="L878" s="298"/>
      <c r="M878" s="298"/>
      <c r="N878" s="298"/>
      <c r="O878" s="298"/>
      <c r="P878" s="298"/>
      <c r="Q878" s="299"/>
      <c r="R878" s="227"/>
      <c r="S878" s="228" t="e">
        <f>IF(C878="",NA(),MATCH($B878&amp;$C878,'Smelter Reference List'!$J:$J,0))</f>
        <v>#N/A</v>
      </c>
      <c r="T878" s="229"/>
      <c r="U878" s="229">
        <f t="shared" ca="1" si="26"/>
        <v>0</v>
      </c>
      <c r="V878" s="229"/>
      <c r="W878" s="229"/>
      <c r="Y878" s="223" t="str">
        <f t="shared" si="27"/>
        <v/>
      </c>
    </row>
    <row r="879" spans="1:25" s="223" customFormat="1" ht="20.25">
      <c r="A879" s="293"/>
      <c r="B879" s="294" t="str">
        <f>IF(LEN(A879)=0,"",INDEX('Smelter Reference List'!$A:$A,MATCH($A879,'Smelter Reference List'!$E:$E,0)))</f>
        <v/>
      </c>
      <c r="C879" s="301" t="str">
        <f>IF(LEN(A879)=0,"",INDEX('Smelter Reference List'!$C:$C,MATCH($A879,'Smelter Reference List'!$E:$E,0)))</f>
        <v/>
      </c>
      <c r="D879" s="294" t="str">
        <f ca="1">IF(ISERROR($S879),"",OFFSET('Smelter Reference List'!$C$4,$S879-4,0)&amp;"")</f>
        <v/>
      </c>
      <c r="E879" s="294" t="str">
        <f ca="1">IF(ISERROR($S879),"",OFFSET('Smelter Reference List'!$D$4,$S879-4,0)&amp;"")</f>
        <v/>
      </c>
      <c r="F879" s="294" t="str">
        <f ca="1">IF(ISERROR($S879),"",OFFSET('Smelter Reference List'!$E$4,$S879-4,0))</f>
        <v/>
      </c>
      <c r="G879" s="294" t="str">
        <f ca="1">IF(C879=$U$4,"Enter smelter details", IF(ISERROR($S879),"",OFFSET('Smelter Reference List'!$F$4,$S879-4,0)))</f>
        <v/>
      </c>
      <c r="H879" s="295" t="str">
        <f ca="1">IF(ISERROR($S879),"",OFFSET('Smelter Reference List'!$G$4,$S879-4,0))</f>
        <v/>
      </c>
      <c r="I879" s="296" t="str">
        <f ca="1">IF(ISERROR($S879),"",OFFSET('Smelter Reference List'!$H$4,$S879-4,0))</f>
        <v/>
      </c>
      <c r="J879" s="296" t="str">
        <f ca="1">IF(ISERROR($S879),"",OFFSET('Smelter Reference List'!$I$4,$S879-4,0))</f>
        <v/>
      </c>
      <c r="K879" s="298"/>
      <c r="L879" s="298"/>
      <c r="M879" s="298"/>
      <c r="N879" s="298"/>
      <c r="O879" s="298"/>
      <c r="P879" s="298"/>
      <c r="Q879" s="299"/>
      <c r="R879" s="227"/>
      <c r="S879" s="228" t="e">
        <f>IF(C879="",NA(),MATCH($B879&amp;$C879,'Smelter Reference List'!$J:$J,0))</f>
        <v>#N/A</v>
      </c>
      <c r="T879" s="229"/>
      <c r="U879" s="229">
        <f t="shared" ca="1" si="26"/>
        <v>0</v>
      </c>
      <c r="V879" s="229"/>
      <c r="W879" s="229"/>
      <c r="Y879" s="223" t="str">
        <f t="shared" si="27"/>
        <v/>
      </c>
    </row>
    <row r="880" spans="1:25" s="223" customFormat="1" ht="20.25">
      <c r="A880" s="293"/>
      <c r="B880" s="294" t="str">
        <f>IF(LEN(A880)=0,"",INDEX('Smelter Reference List'!$A:$A,MATCH($A880,'Smelter Reference List'!$E:$E,0)))</f>
        <v/>
      </c>
      <c r="C880" s="301" t="str">
        <f>IF(LEN(A880)=0,"",INDEX('Smelter Reference List'!$C:$C,MATCH($A880,'Smelter Reference List'!$E:$E,0)))</f>
        <v/>
      </c>
      <c r="D880" s="294" t="str">
        <f ca="1">IF(ISERROR($S880),"",OFFSET('Smelter Reference List'!$C$4,$S880-4,0)&amp;"")</f>
        <v/>
      </c>
      <c r="E880" s="294" t="str">
        <f ca="1">IF(ISERROR($S880),"",OFFSET('Smelter Reference List'!$D$4,$S880-4,0)&amp;"")</f>
        <v/>
      </c>
      <c r="F880" s="294" t="str">
        <f ca="1">IF(ISERROR($S880),"",OFFSET('Smelter Reference List'!$E$4,$S880-4,0))</f>
        <v/>
      </c>
      <c r="G880" s="294" t="str">
        <f ca="1">IF(C880=$U$4,"Enter smelter details", IF(ISERROR($S880),"",OFFSET('Smelter Reference List'!$F$4,$S880-4,0)))</f>
        <v/>
      </c>
      <c r="H880" s="295" t="str">
        <f ca="1">IF(ISERROR($S880),"",OFFSET('Smelter Reference List'!$G$4,$S880-4,0))</f>
        <v/>
      </c>
      <c r="I880" s="296" t="str">
        <f ca="1">IF(ISERROR($S880),"",OFFSET('Smelter Reference List'!$H$4,$S880-4,0))</f>
        <v/>
      </c>
      <c r="J880" s="296" t="str">
        <f ca="1">IF(ISERROR($S880),"",OFFSET('Smelter Reference List'!$I$4,$S880-4,0))</f>
        <v/>
      </c>
      <c r="K880" s="298"/>
      <c r="L880" s="298"/>
      <c r="M880" s="298"/>
      <c r="N880" s="298"/>
      <c r="O880" s="298"/>
      <c r="P880" s="298"/>
      <c r="Q880" s="299"/>
      <c r="R880" s="227"/>
      <c r="S880" s="228" t="e">
        <f>IF(C880="",NA(),MATCH($B880&amp;$C880,'Smelter Reference List'!$J:$J,0))</f>
        <v>#N/A</v>
      </c>
      <c r="T880" s="229"/>
      <c r="U880" s="229">
        <f t="shared" ca="1" si="26"/>
        <v>0</v>
      </c>
      <c r="V880" s="229"/>
      <c r="W880" s="229"/>
      <c r="Y880" s="223" t="str">
        <f t="shared" si="27"/>
        <v/>
      </c>
    </row>
    <row r="881" spans="1:25" s="223" customFormat="1" ht="20.25">
      <c r="A881" s="293"/>
      <c r="B881" s="294" t="str">
        <f>IF(LEN(A881)=0,"",INDEX('Smelter Reference List'!$A:$A,MATCH($A881,'Smelter Reference List'!$E:$E,0)))</f>
        <v/>
      </c>
      <c r="C881" s="301" t="str">
        <f>IF(LEN(A881)=0,"",INDEX('Smelter Reference List'!$C:$C,MATCH($A881,'Smelter Reference List'!$E:$E,0)))</f>
        <v/>
      </c>
      <c r="D881" s="294" t="str">
        <f ca="1">IF(ISERROR($S881),"",OFFSET('Smelter Reference List'!$C$4,$S881-4,0)&amp;"")</f>
        <v/>
      </c>
      <c r="E881" s="294" t="str">
        <f ca="1">IF(ISERROR($S881),"",OFFSET('Smelter Reference List'!$D$4,$S881-4,0)&amp;"")</f>
        <v/>
      </c>
      <c r="F881" s="294" t="str">
        <f ca="1">IF(ISERROR($S881),"",OFFSET('Smelter Reference List'!$E$4,$S881-4,0))</f>
        <v/>
      </c>
      <c r="G881" s="294" t="str">
        <f ca="1">IF(C881=$U$4,"Enter smelter details", IF(ISERROR($S881),"",OFFSET('Smelter Reference List'!$F$4,$S881-4,0)))</f>
        <v/>
      </c>
      <c r="H881" s="295" t="str">
        <f ca="1">IF(ISERROR($S881),"",OFFSET('Smelter Reference List'!$G$4,$S881-4,0))</f>
        <v/>
      </c>
      <c r="I881" s="296" t="str">
        <f ca="1">IF(ISERROR($S881),"",OFFSET('Smelter Reference List'!$H$4,$S881-4,0))</f>
        <v/>
      </c>
      <c r="J881" s="296" t="str">
        <f ca="1">IF(ISERROR($S881),"",OFFSET('Smelter Reference List'!$I$4,$S881-4,0))</f>
        <v/>
      </c>
      <c r="K881" s="298"/>
      <c r="L881" s="298"/>
      <c r="M881" s="298"/>
      <c r="N881" s="298"/>
      <c r="O881" s="298"/>
      <c r="P881" s="298"/>
      <c r="Q881" s="299"/>
      <c r="R881" s="227"/>
      <c r="S881" s="228" t="e">
        <f>IF(C881="",NA(),MATCH($B881&amp;$C881,'Smelter Reference List'!$J:$J,0))</f>
        <v>#N/A</v>
      </c>
      <c r="T881" s="229"/>
      <c r="U881" s="229">
        <f t="shared" ca="1" si="26"/>
        <v>0</v>
      </c>
      <c r="V881" s="229"/>
      <c r="W881" s="229"/>
      <c r="Y881" s="223" t="str">
        <f t="shared" si="27"/>
        <v/>
      </c>
    </row>
    <row r="882" spans="1:25" s="223" customFormat="1" ht="20.25">
      <c r="A882" s="293"/>
      <c r="B882" s="294" t="str">
        <f>IF(LEN(A882)=0,"",INDEX('Smelter Reference List'!$A:$A,MATCH($A882,'Smelter Reference List'!$E:$E,0)))</f>
        <v/>
      </c>
      <c r="C882" s="301" t="str">
        <f>IF(LEN(A882)=0,"",INDEX('Smelter Reference List'!$C:$C,MATCH($A882,'Smelter Reference List'!$E:$E,0)))</f>
        <v/>
      </c>
      <c r="D882" s="294" t="str">
        <f ca="1">IF(ISERROR($S882),"",OFFSET('Smelter Reference List'!$C$4,$S882-4,0)&amp;"")</f>
        <v/>
      </c>
      <c r="E882" s="294" t="str">
        <f ca="1">IF(ISERROR($S882),"",OFFSET('Smelter Reference List'!$D$4,$S882-4,0)&amp;"")</f>
        <v/>
      </c>
      <c r="F882" s="294" t="str">
        <f ca="1">IF(ISERROR($S882),"",OFFSET('Smelter Reference List'!$E$4,$S882-4,0))</f>
        <v/>
      </c>
      <c r="G882" s="294" t="str">
        <f ca="1">IF(C882=$U$4,"Enter smelter details", IF(ISERROR($S882),"",OFFSET('Smelter Reference List'!$F$4,$S882-4,0)))</f>
        <v/>
      </c>
      <c r="H882" s="295" t="str">
        <f ca="1">IF(ISERROR($S882),"",OFFSET('Smelter Reference List'!$G$4,$S882-4,0))</f>
        <v/>
      </c>
      <c r="I882" s="296" t="str">
        <f ca="1">IF(ISERROR($S882),"",OFFSET('Smelter Reference List'!$H$4,$S882-4,0))</f>
        <v/>
      </c>
      <c r="J882" s="296" t="str">
        <f ca="1">IF(ISERROR($S882),"",OFFSET('Smelter Reference List'!$I$4,$S882-4,0))</f>
        <v/>
      </c>
      <c r="K882" s="298"/>
      <c r="L882" s="298"/>
      <c r="M882" s="298"/>
      <c r="N882" s="298"/>
      <c r="O882" s="298"/>
      <c r="P882" s="298"/>
      <c r="Q882" s="299"/>
      <c r="R882" s="227"/>
      <c r="S882" s="228" t="e">
        <f>IF(C882="",NA(),MATCH($B882&amp;$C882,'Smelter Reference List'!$J:$J,0))</f>
        <v>#N/A</v>
      </c>
      <c r="T882" s="229"/>
      <c r="U882" s="229">
        <f t="shared" ca="1" si="26"/>
        <v>0</v>
      </c>
      <c r="V882" s="229"/>
      <c r="W882" s="229"/>
      <c r="Y882" s="223" t="str">
        <f t="shared" si="27"/>
        <v/>
      </c>
    </row>
    <row r="883" spans="1:25" s="223" customFormat="1" ht="20.25">
      <c r="A883" s="293"/>
      <c r="B883" s="294" t="str">
        <f>IF(LEN(A883)=0,"",INDEX('Smelter Reference List'!$A:$A,MATCH($A883,'Smelter Reference List'!$E:$E,0)))</f>
        <v/>
      </c>
      <c r="C883" s="301" t="str">
        <f>IF(LEN(A883)=0,"",INDEX('Smelter Reference List'!$C:$C,MATCH($A883,'Smelter Reference List'!$E:$E,0)))</f>
        <v/>
      </c>
      <c r="D883" s="294" t="str">
        <f ca="1">IF(ISERROR($S883),"",OFFSET('Smelter Reference List'!$C$4,$S883-4,0)&amp;"")</f>
        <v/>
      </c>
      <c r="E883" s="294" t="str">
        <f ca="1">IF(ISERROR($S883),"",OFFSET('Smelter Reference List'!$D$4,$S883-4,0)&amp;"")</f>
        <v/>
      </c>
      <c r="F883" s="294" t="str">
        <f ca="1">IF(ISERROR($S883),"",OFFSET('Smelter Reference List'!$E$4,$S883-4,0))</f>
        <v/>
      </c>
      <c r="G883" s="294" t="str">
        <f ca="1">IF(C883=$U$4,"Enter smelter details", IF(ISERROR($S883),"",OFFSET('Smelter Reference List'!$F$4,$S883-4,0)))</f>
        <v/>
      </c>
      <c r="H883" s="295" t="str">
        <f ca="1">IF(ISERROR($S883),"",OFFSET('Smelter Reference List'!$G$4,$S883-4,0))</f>
        <v/>
      </c>
      <c r="I883" s="296" t="str">
        <f ca="1">IF(ISERROR($S883),"",OFFSET('Smelter Reference List'!$H$4,$S883-4,0))</f>
        <v/>
      </c>
      <c r="J883" s="296" t="str">
        <f ca="1">IF(ISERROR($S883),"",OFFSET('Smelter Reference List'!$I$4,$S883-4,0))</f>
        <v/>
      </c>
      <c r="K883" s="298"/>
      <c r="L883" s="298"/>
      <c r="M883" s="298"/>
      <c r="N883" s="298"/>
      <c r="O883" s="298"/>
      <c r="P883" s="298"/>
      <c r="Q883" s="299"/>
      <c r="R883" s="227"/>
      <c r="S883" s="228" t="e">
        <f>IF(C883="",NA(),MATCH($B883&amp;$C883,'Smelter Reference List'!$J:$J,0))</f>
        <v>#N/A</v>
      </c>
      <c r="T883" s="229"/>
      <c r="U883" s="229">
        <f t="shared" ca="1" si="26"/>
        <v>0</v>
      </c>
      <c r="V883" s="229"/>
      <c r="W883" s="229"/>
      <c r="Y883" s="223" t="str">
        <f t="shared" si="27"/>
        <v/>
      </c>
    </row>
    <row r="884" spans="1:25" s="223" customFormat="1" ht="20.25">
      <c r="A884" s="293"/>
      <c r="B884" s="294" t="str">
        <f>IF(LEN(A884)=0,"",INDEX('Smelter Reference List'!$A:$A,MATCH($A884,'Smelter Reference List'!$E:$E,0)))</f>
        <v/>
      </c>
      <c r="C884" s="301" t="str">
        <f>IF(LEN(A884)=0,"",INDEX('Smelter Reference List'!$C:$C,MATCH($A884,'Smelter Reference List'!$E:$E,0)))</f>
        <v/>
      </c>
      <c r="D884" s="294" t="str">
        <f ca="1">IF(ISERROR($S884),"",OFFSET('Smelter Reference List'!$C$4,$S884-4,0)&amp;"")</f>
        <v/>
      </c>
      <c r="E884" s="294" t="str">
        <f ca="1">IF(ISERROR($S884),"",OFFSET('Smelter Reference List'!$D$4,$S884-4,0)&amp;"")</f>
        <v/>
      </c>
      <c r="F884" s="294" t="str">
        <f ca="1">IF(ISERROR($S884),"",OFFSET('Smelter Reference List'!$E$4,$S884-4,0))</f>
        <v/>
      </c>
      <c r="G884" s="294" t="str">
        <f ca="1">IF(C884=$U$4,"Enter smelter details", IF(ISERROR($S884),"",OFFSET('Smelter Reference List'!$F$4,$S884-4,0)))</f>
        <v/>
      </c>
      <c r="H884" s="295" t="str">
        <f ca="1">IF(ISERROR($S884),"",OFFSET('Smelter Reference List'!$G$4,$S884-4,0))</f>
        <v/>
      </c>
      <c r="I884" s="296" t="str">
        <f ca="1">IF(ISERROR($S884),"",OFFSET('Smelter Reference List'!$H$4,$S884-4,0))</f>
        <v/>
      </c>
      <c r="J884" s="296" t="str">
        <f ca="1">IF(ISERROR($S884),"",OFFSET('Smelter Reference List'!$I$4,$S884-4,0))</f>
        <v/>
      </c>
      <c r="K884" s="298"/>
      <c r="L884" s="298"/>
      <c r="M884" s="298"/>
      <c r="N884" s="298"/>
      <c r="O884" s="298"/>
      <c r="P884" s="298"/>
      <c r="Q884" s="299"/>
      <c r="R884" s="227"/>
      <c r="S884" s="228" t="e">
        <f>IF(C884="",NA(),MATCH($B884&amp;$C884,'Smelter Reference List'!$J:$J,0))</f>
        <v>#N/A</v>
      </c>
      <c r="T884" s="229"/>
      <c r="U884" s="229">
        <f t="shared" ca="1" si="26"/>
        <v>0</v>
      </c>
      <c r="V884" s="229"/>
      <c r="W884" s="229"/>
      <c r="Y884" s="223" t="str">
        <f t="shared" si="27"/>
        <v/>
      </c>
    </row>
    <row r="885" spans="1:25" s="223" customFormat="1" ht="20.25">
      <c r="A885" s="293"/>
      <c r="B885" s="294" t="str">
        <f>IF(LEN(A885)=0,"",INDEX('Smelter Reference List'!$A:$A,MATCH($A885,'Smelter Reference List'!$E:$E,0)))</f>
        <v/>
      </c>
      <c r="C885" s="301" t="str">
        <f>IF(LEN(A885)=0,"",INDEX('Smelter Reference List'!$C:$C,MATCH($A885,'Smelter Reference List'!$E:$E,0)))</f>
        <v/>
      </c>
      <c r="D885" s="294" t="str">
        <f ca="1">IF(ISERROR($S885),"",OFFSET('Smelter Reference List'!$C$4,$S885-4,0)&amp;"")</f>
        <v/>
      </c>
      <c r="E885" s="294" t="str">
        <f ca="1">IF(ISERROR($S885),"",OFFSET('Smelter Reference List'!$D$4,$S885-4,0)&amp;"")</f>
        <v/>
      </c>
      <c r="F885" s="294" t="str">
        <f ca="1">IF(ISERROR($S885),"",OFFSET('Smelter Reference List'!$E$4,$S885-4,0))</f>
        <v/>
      </c>
      <c r="G885" s="294" t="str">
        <f ca="1">IF(C885=$U$4,"Enter smelter details", IF(ISERROR($S885),"",OFFSET('Smelter Reference List'!$F$4,$S885-4,0)))</f>
        <v/>
      </c>
      <c r="H885" s="295" t="str">
        <f ca="1">IF(ISERROR($S885),"",OFFSET('Smelter Reference List'!$G$4,$S885-4,0))</f>
        <v/>
      </c>
      <c r="I885" s="296" t="str">
        <f ca="1">IF(ISERROR($S885),"",OFFSET('Smelter Reference List'!$H$4,$S885-4,0))</f>
        <v/>
      </c>
      <c r="J885" s="296" t="str">
        <f ca="1">IF(ISERROR($S885),"",OFFSET('Smelter Reference List'!$I$4,$S885-4,0))</f>
        <v/>
      </c>
      <c r="K885" s="298"/>
      <c r="L885" s="298"/>
      <c r="M885" s="298"/>
      <c r="N885" s="298"/>
      <c r="O885" s="298"/>
      <c r="P885" s="298"/>
      <c r="Q885" s="299"/>
      <c r="R885" s="227"/>
      <c r="S885" s="228" t="e">
        <f>IF(C885="",NA(),MATCH($B885&amp;$C885,'Smelter Reference List'!$J:$J,0))</f>
        <v>#N/A</v>
      </c>
      <c r="T885" s="229"/>
      <c r="U885" s="229">
        <f t="shared" ca="1" si="26"/>
        <v>0</v>
      </c>
      <c r="V885" s="229"/>
      <c r="W885" s="229"/>
      <c r="Y885" s="223" t="str">
        <f t="shared" si="27"/>
        <v/>
      </c>
    </row>
    <row r="886" spans="1:25" s="223" customFormat="1" ht="20.25">
      <c r="A886" s="293"/>
      <c r="B886" s="294" t="str">
        <f>IF(LEN(A886)=0,"",INDEX('Smelter Reference List'!$A:$A,MATCH($A886,'Smelter Reference List'!$E:$E,0)))</f>
        <v/>
      </c>
      <c r="C886" s="301" t="str">
        <f>IF(LEN(A886)=0,"",INDEX('Smelter Reference List'!$C:$C,MATCH($A886,'Smelter Reference List'!$E:$E,0)))</f>
        <v/>
      </c>
      <c r="D886" s="294" t="str">
        <f ca="1">IF(ISERROR($S886),"",OFFSET('Smelter Reference List'!$C$4,$S886-4,0)&amp;"")</f>
        <v/>
      </c>
      <c r="E886" s="294" t="str">
        <f ca="1">IF(ISERROR($S886),"",OFFSET('Smelter Reference List'!$D$4,$S886-4,0)&amp;"")</f>
        <v/>
      </c>
      <c r="F886" s="294" t="str">
        <f ca="1">IF(ISERROR($S886),"",OFFSET('Smelter Reference List'!$E$4,$S886-4,0))</f>
        <v/>
      </c>
      <c r="G886" s="294" t="str">
        <f ca="1">IF(C886=$U$4,"Enter smelter details", IF(ISERROR($S886),"",OFFSET('Smelter Reference List'!$F$4,$S886-4,0)))</f>
        <v/>
      </c>
      <c r="H886" s="295" t="str">
        <f ca="1">IF(ISERROR($S886),"",OFFSET('Smelter Reference List'!$G$4,$S886-4,0))</f>
        <v/>
      </c>
      <c r="I886" s="296" t="str">
        <f ca="1">IF(ISERROR($S886),"",OFFSET('Smelter Reference List'!$H$4,$S886-4,0))</f>
        <v/>
      </c>
      <c r="J886" s="296" t="str">
        <f ca="1">IF(ISERROR($S886),"",OFFSET('Smelter Reference List'!$I$4,$S886-4,0))</f>
        <v/>
      </c>
      <c r="K886" s="298"/>
      <c r="L886" s="298"/>
      <c r="M886" s="298"/>
      <c r="N886" s="298"/>
      <c r="O886" s="298"/>
      <c r="P886" s="298"/>
      <c r="Q886" s="299"/>
      <c r="R886" s="227"/>
      <c r="S886" s="228" t="e">
        <f>IF(C886="",NA(),MATCH($B886&amp;$C886,'Smelter Reference List'!$J:$J,0))</f>
        <v>#N/A</v>
      </c>
      <c r="T886" s="229"/>
      <c r="U886" s="229">
        <f t="shared" ca="1" si="26"/>
        <v>0</v>
      </c>
      <c r="V886" s="229"/>
      <c r="W886" s="229"/>
      <c r="Y886" s="223" t="str">
        <f t="shared" si="27"/>
        <v/>
      </c>
    </row>
    <row r="887" spans="1:25" s="223" customFormat="1" ht="20.25">
      <c r="A887" s="293"/>
      <c r="B887" s="294" t="str">
        <f>IF(LEN(A887)=0,"",INDEX('Smelter Reference List'!$A:$A,MATCH($A887,'Smelter Reference List'!$E:$E,0)))</f>
        <v/>
      </c>
      <c r="C887" s="301" t="str">
        <f>IF(LEN(A887)=0,"",INDEX('Smelter Reference List'!$C:$C,MATCH($A887,'Smelter Reference List'!$E:$E,0)))</f>
        <v/>
      </c>
      <c r="D887" s="294" t="str">
        <f ca="1">IF(ISERROR($S887),"",OFFSET('Smelter Reference List'!$C$4,$S887-4,0)&amp;"")</f>
        <v/>
      </c>
      <c r="E887" s="294" t="str">
        <f ca="1">IF(ISERROR($S887),"",OFFSET('Smelter Reference List'!$D$4,$S887-4,0)&amp;"")</f>
        <v/>
      </c>
      <c r="F887" s="294" t="str">
        <f ca="1">IF(ISERROR($S887),"",OFFSET('Smelter Reference List'!$E$4,$S887-4,0))</f>
        <v/>
      </c>
      <c r="G887" s="294" t="str">
        <f ca="1">IF(C887=$U$4,"Enter smelter details", IF(ISERROR($S887),"",OFFSET('Smelter Reference List'!$F$4,$S887-4,0)))</f>
        <v/>
      </c>
      <c r="H887" s="295" t="str">
        <f ca="1">IF(ISERROR($S887),"",OFFSET('Smelter Reference List'!$G$4,$S887-4,0))</f>
        <v/>
      </c>
      <c r="I887" s="296" t="str">
        <f ca="1">IF(ISERROR($S887),"",OFFSET('Smelter Reference List'!$H$4,$S887-4,0))</f>
        <v/>
      </c>
      <c r="J887" s="296" t="str">
        <f ca="1">IF(ISERROR($S887),"",OFFSET('Smelter Reference List'!$I$4,$S887-4,0))</f>
        <v/>
      </c>
      <c r="K887" s="298"/>
      <c r="L887" s="298"/>
      <c r="M887" s="298"/>
      <c r="N887" s="298"/>
      <c r="O887" s="298"/>
      <c r="P887" s="298"/>
      <c r="Q887" s="299"/>
      <c r="R887" s="227"/>
      <c r="S887" s="228" t="e">
        <f>IF(C887="",NA(),MATCH($B887&amp;$C887,'Smelter Reference List'!$J:$J,0))</f>
        <v>#N/A</v>
      </c>
      <c r="T887" s="229"/>
      <c r="U887" s="229">
        <f t="shared" ca="1" si="26"/>
        <v>0</v>
      </c>
      <c r="V887" s="229"/>
      <c r="W887" s="229"/>
      <c r="Y887" s="223" t="str">
        <f t="shared" si="27"/>
        <v/>
      </c>
    </row>
    <row r="888" spans="1:25" s="223" customFormat="1" ht="20.25">
      <c r="A888" s="293"/>
      <c r="B888" s="294" t="str">
        <f>IF(LEN(A888)=0,"",INDEX('Smelter Reference List'!$A:$A,MATCH($A888,'Smelter Reference List'!$E:$E,0)))</f>
        <v/>
      </c>
      <c r="C888" s="301" t="str">
        <f>IF(LEN(A888)=0,"",INDEX('Smelter Reference List'!$C:$C,MATCH($A888,'Smelter Reference List'!$E:$E,0)))</f>
        <v/>
      </c>
      <c r="D888" s="294" t="str">
        <f ca="1">IF(ISERROR($S888),"",OFFSET('Smelter Reference List'!$C$4,$S888-4,0)&amp;"")</f>
        <v/>
      </c>
      <c r="E888" s="294" t="str">
        <f ca="1">IF(ISERROR($S888),"",OFFSET('Smelter Reference List'!$D$4,$S888-4,0)&amp;"")</f>
        <v/>
      </c>
      <c r="F888" s="294" t="str">
        <f ca="1">IF(ISERROR($S888),"",OFFSET('Smelter Reference List'!$E$4,$S888-4,0))</f>
        <v/>
      </c>
      <c r="G888" s="294" t="str">
        <f ca="1">IF(C888=$U$4,"Enter smelter details", IF(ISERROR($S888),"",OFFSET('Smelter Reference List'!$F$4,$S888-4,0)))</f>
        <v/>
      </c>
      <c r="H888" s="295" t="str">
        <f ca="1">IF(ISERROR($S888),"",OFFSET('Smelter Reference List'!$G$4,$S888-4,0))</f>
        <v/>
      </c>
      <c r="I888" s="296" t="str">
        <f ca="1">IF(ISERROR($S888),"",OFFSET('Smelter Reference List'!$H$4,$S888-4,0))</f>
        <v/>
      </c>
      <c r="J888" s="296" t="str">
        <f ca="1">IF(ISERROR($S888),"",OFFSET('Smelter Reference List'!$I$4,$S888-4,0))</f>
        <v/>
      </c>
      <c r="K888" s="298"/>
      <c r="L888" s="298"/>
      <c r="M888" s="298"/>
      <c r="N888" s="298"/>
      <c r="O888" s="298"/>
      <c r="P888" s="298"/>
      <c r="Q888" s="299"/>
      <c r="R888" s="227"/>
      <c r="S888" s="228" t="e">
        <f>IF(C888="",NA(),MATCH($B888&amp;$C888,'Smelter Reference List'!$J:$J,0))</f>
        <v>#N/A</v>
      </c>
      <c r="T888" s="229"/>
      <c r="U888" s="229">
        <f t="shared" ca="1" si="26"/>
        <v>0</v>
      </c>
      <c r="V888" s="229"/>
      <c r="W888" s="229"/>
      <c r="Y888" s="223" t="str">
        <f t="shared" si="27"/>
        <v/>
      </c>
    </row>
    <row r="889" spans="1:25" s="223" customFormat="1" ht="20.25">
      <c r="A889" s="293"/>
      <c r="B889" s="294" t="str">
        <f>IF(LEN(A889)=0,"",INDEX('Smelter Reference List'!$A:$A,MATCH($A889,'Smelter Reference List'!$E:$E,0)))</f>
        <v/>
      </c>
      <c r="C889" s="301" t="str">
        <f>IF(LEN(A889)=0,"",INDEX('Smelter Reference List'!$C:$C,MATCH($A889,'Smelter Reference List'!$E:$E,0)))</f>
        <v/>
      </c>
      <c r="D889" s="294" t="str">
        <f ca="1">IF(ISERROR($S889),"",OFFSET('Smelter Reference List'!$C$4,$S889-4,0)&amp;"")</f>
        <v/>
      </c>
      <c r="E889" s="294" t="str">
        <f ca="1">IF(ISERROR($S889),"",OFFSET('Smelter Reference List'!$D$4,$S889-4,0)&amp;"")</f>
        <v/>
      </c>
      <c r="F889" s="294" t="str">
        <f ca="1">IF(ISERROR($S889),"",OFFSET('Smelter Reference List'!$E$4,$S889-4,0))</f>
        <v/>
      </c>
      <c r="G889" s="294" t="str">
        <f ca="1">IF(C889=$U$4,"Enter smelter details", IF(ISERROR($S889),"",OFFSET('Smelter Reference List'!$F$4,$S889-4,0)))</f>
        <v/>
      </c>
      <c r="H889" s="295" t="str">
        <f ca="1">IF(ISERROR($S889),"",OFFSET('Smelter Reference List'!$G$4,$S889-4,0))</f>
        <v/>
      </c>
      <c r="I889" s="296" t="str">
        <f ca="1">IF(ISERROR($S889),"",OFFSET('Smelter Reference List'!$H$4,$S889-4,0))</f>
        <v/>
      </c>
      <c r="J889" s="296" t="str">
        <f ca="1">IF(ISERROR($S889),"",OFFSET('Smelter Reference List'!$I$4,$S889-4,0))</f>
        <v/>
      </c>
      <c r="K889" s="298"/>
      <c r="L889" s="298"/>
      <c r="M889" s="298"/>
      <c r="N889" s="298"/>
      <c r="O889" s="298"/>
      <c r="P889" s="298"/>
      <c r="Q889" s="299"/>
      <c r="R889" s="227"/>
      <c r="S889" s="228" t="e">
        <f>IF(C889="",NA(),MATCH($B889&amp;$C889,'Smelter Reference List'!$J:$J,0))</f>
        <v>#N/A</v>
      </c>
      <c r="T889" s="229"/>
      <c r="U889" s="229">
        <f t="shared" ca="1" si="26"/>
        <v>0</v>
      </c>
      <c r="V889" s="229"/>
      <c r="W889" s="229"/>
      <c r="Y889" s="223" t="str">
        <f t="shared" si="27"/>
        <v/>
      </c>
    </row>
    <row r="890" spans="1:25" s="223" customFormat="1" ht="20.25">
      <c r="A890" s="293"/>
      <c r="B890" s="294" t="str">
        <f>IF(LEN(A890)=0,"",INDEX('Smelter Reference List'!$A:$A,MATCH($A890,'Smelter Reference List'!$E:$E,0)))</f>
        <v/>
      </c>
      <c r="C890" s="301" t="str">
        <f>IF(LEN(A890)=0,"",INDEX('Smelter Reference List'!$C:$C,MATCH($A890,'Smelter Reference List'!$E:$E,0)))</f>
        <v/>
      </c>
      <c r="D890" s="294" t="str">
        <f ca="1">IF(ISERROR($S890),"",OFFSET('Smelter Reference List'!$C$4,$S890-4,0)&amp;"")</f>
        <v/>
      </c>
      <c r="E890" s="294" t="str">
        <f ca="1">IF(ISERROR($S890),"",OFFSET('Smelter Reference List'!$D$4,$S890-4,0)&amp;"")</f>
        <v/>
      </c>
      <c r="F890" s="294" t="str">
        <f ca="1">IF(ISERROR($S890),"",OFFSET('Smelter Reference List'!$E$4,$S890-4,0))</f>
        <v/>
      </c>
      <c r="G890" s="294" t="str">
        <f ca="1">IF(C890=$U$4,"Enter smelter details", IF(ISERROR($S890),"",OFFSET('Smelter Reference List'!$F$4,$S890-4,0)))</f>
        <v/>
      </c>
      <c r="H890" s="295" t="str">
        <f ca="1">IF(ISERROR($S890),"",OFFSET('Smelter Reference List'!$G$4,$S890-4,0))</f>
        <v/>
      </c>
      <c r="I890" s="296" t="str">
        <f ca="1">IF(ISERROR($S890),"",OFFSET('Smelter Reference List'!$H$4,$S890-4,0))</f>
        <v/>
      </c>
      <c r="J890" s="296" t="str">
        <f ca="1">IF(ISERROR($S890),"",OFFSET('Smelter Reference List'!$I$4,$S890-4,0))</f>
        <v/>
      </c>
      <c r="K890" s="298"/>
      <c r="L890" s="298"/>
      <c r="M890" s="298"/>
      <c r="N890" s="298"/>
      <c r="O890" s="298"/>
      <c r="P890" s="298"/>
      <c r="Q890" s="299"/>
      <c r="R890" s="227"/>
      <c r="S890" s="228" t="e">
        <f>IF(C890="",NA(),MATCH($B890&amp;$C890,'Smelter Reference List'!$J:$J,0))</f>
        <v>#N/A</v>
      </c>
      <c r="T890" s="229"/>
      <c r="U890" s="229">
        <f t="shared" ca="1" si="26"/>
        <v>0</v>
      </c>
      <c r="V890" s="229"/>
      <c r="W890" s="229"/>
      <c r="Y890" s="223" t="str">
        <f t="shared" si="27"/>
        <v/>
      </c>
    </row>
    <row r="891" spans="1:25" s="223" customFormat="1" ht="20.25">
      <c r="A891" s="293"/>
      <c r="B891" s="294" t="str">
        <f>IF(LEN(A891)=0,"",INDEX('Smelter Reference List'!$A:$A,MATCH($A891,'Smelter Reference List'!$E:$E,0)))</f>
        <v/>
      </c>
      <c r="C891" s="301" t="str">
        <f>IF(LEN(A891)=0,"",INDEX('Smelter Reference List'!$C:$C,MATCH($A891,'Smelter Reference List'!$E:$E,0)))</f>
        <v/>
      </c>
      <c r="D891" s="294" t="str">
        <f ca="1">IF(ISERROR($S891),"",OFFSET('Smelter Reference List'!$C$4,$S891-4,0)&amp;"")</f>
        <v/>
      </c>
      <c r="E891" s="294" t="str">
        <f ca="1">IF(ISERROR($S891),"",OFFSET('Smelter Reference List'!$D$4,$S891-4,0)&amp;"")</f>
        <v/>
      </c>
      <c r="F891" s="294" t="str">
        <f ca="1">IF(ISERROR($S891),"",OFFSET('Smelter Reference List'!$E$4,$S891-4,0))</f>
        <v/>
      </c>
      <c r="G891" s="294" t="str">
        <f ca="1">IF(C891=$U$4,"Enter smelter details", IF(ISERROR($S891),"",OFFSET('Smelter Reference List'!$F$4,$S891-4,0)))</f>
        <v/>
      </c>
      <c r="H891" s="295" t="str">
        <f ca="1">IF(ISERROR($S891),"",OFFSET('Smelter Reference List'!$G$4,$S891-4,0))</f>
        <v/>
      </c>
      <c r="I891" s="296" t="str">
        <f ca="1">IF(ISERROR($S891),"",OFFSET('Smelter Reference List'!$H$4,$S891-4,0))</f>
        <v/>
      </c>
      <c r="J891" s="296" t="str">
        <f ca="1">IF(ISERROR($S891),"",OFFSET('Smelter Reference List'!$I$4,$S891-4,0))</f>
        <v/>
      </c>
      <c r="K891" s="298"/>
      <c r="L891" s="298"/>
      <c r="M891" s="298"/>
      <c r="N891" s="298"/>
      <c r="O891" s="298"/>
      <c r="P891" s="298"/>
      <c r="Q891" s="299"/>
      <c r="R891" s="227"/>
      <c r="S891" s="228" t="e">
        <f>IF(C891="",NA(),MATCH($B891&amp;$C891,'Smelter Reference List'!$J:$J,0))</f>
        <v>#N/A</v>
      </c>
      <c r="T891" s="229"/>
      <c r="U891" s="229">
        <f t="shared" ca="1" si="26"/>
        <v>0</v>
      </c>
      <c r="V891" s="229"/>
      <c r="W891" s="229"/>
      <c r="Y891" s="223" t="str">
        <f t="shared" si="27"/>
        <v/>
      </c>
    </row>
    <row r="892" spans="1:25" s="223" customFormat="1" ht="20.25">
      <c r="A892" s="293"/>
      <c r="B892" s="294" t="str">
        <f>IF(LEN(A892)=0,"",INDEX('Smelter Reference List'!$A:$A,MATCH($A892,'Smelter Reference List'!$E:$E,0)))</f>
        <v/>
      </c>
      <c r="C892" s="301" t="str">
        <f>IF(LEN(A892)=0,"",INDEX('Smelter Reference List'!$C:$C,MATCH($A892,'Smelter Reference List'!$E:$E,0)))</f>
        <v/>
      </c>
      <c r="D892" s="294" t="str">
        <f ca="1">IF(ISERROR($S892),"",OFFSET('Smelter Reference List'!$C$4,$S892-4,0)&amp;"")</f>
        <v/>
      </c>
      <c r="E892" s="294" t="str">
        <f ca="1">IF(ISERROR($S892),"",OFFSET('Smelter Reference List'!$D$4,$S892-4,0)&amp;"")</f>
        <v/>
      </c>
      <c r="F892" s="294" t="str">
        <f ca="1">IF(ISERROR($S892),"",OFFSET('Smelter Reference List'!$E$4,$S892-4,0))</f>
        <v/>
      </c>
      <c r="G892" s="294" t="str">
        <f ca="1">IF(C892=$U$4,"Enter smelter details", IF(ISERROR($S892),"",OFFSET('Smelter Reference List'!$F$4,$S892-4,0)))</f>
        <v/>
      </c>
      <c r="H892" s="295" t="str">
        <f ca="1">IF(ISERROR($S892),"",OFFSET('Smelter Reference List'!$G$4,$S892-4,0))</f>
        <v/>
      </c>
      <c r="I892" s="296" t="str">
        <f ca="1">IF(ISERROR($S892),"",OFFSET('Smelter Reference List'!$H$4,$S892-4,0))</f>
        <v/>
      </c>
      <c r="J892" s="296" t="str">
        <f ca="1">IF(ISERROR($S892),"",OFFSET('Smelter Reference List'!$I$4,$S892-4,0))</f>
        <v/>
      </c>
      <c r="K892" s="298"/>
      <c r="L892" s="298"/>
      <c r="M892" s="298"/>
      <c r="N892" s="298"/>
      <c r="O892" s="298"/>
      <c r="P892" s="298"/>
      <c r="Q892" s="299"/>
      <c r="R892" s="227"/>
      <c r="S892" s="228" t="e">
        <f>IF(C892="",NA(),MATCH($B892&amp;$C892,'Smelter Reference List'!$J:$J,0))</f>
        <v>#N/A</v>
      </c>
      <c r="T892" s="229"/>
      <c r="U892" s="229">
        <f t="shared" ca="1" si="26"/>
        <v>0</v>
      </c>
      <c r="V892" s="229"/>
      <c r="W892" s="229"/>
      <c r="Y892" s="223" t="str">
        <f t="shared" si="27"/>
        <v/>
      </c>
    </row>
    <row r="893" spans="1:25" s="223" customFormat="1" ht="20.25">
      <c r="A893" s="293"/>
      <c r="B893" s="294" t="str">
        <f>IF(LEN(A893)=0,"",INDEX('Smelter Reference List'!$A:$A,MATCH($A893,'Smelter Reference List'!$E:$E,0)))</f>
        <v/>
      </c>
      <c r="C893" s="301" t="str">
        <f>IF(LEN(A893)=0,"",INDEX('Smelter Reference List'!$C:$C,MATCH($A893,'Smelter Reference List'!$E:$E,0)))</f>
        <v/>
      </c>
      <c r="D893" s="294" t="str">
        <f ca="1">IF(ISERROR($S893),"",OFFSET('Smelter Reference List'!$C$4,$S893-4,0)&amp;"")</f>
        <v/>
      </c>
      <c r="E893" s="294" t="str">
        <f ca="1">IF(ISERROR($S893),"",OFFSET('Smelter Reference List'!$D$4,$S893-4,0)&amp;"")</f>
        <v/>
      </c>
      <c r="F893" s="294" t="str">
        <f ca="1">IF(ISERROR($S893),"",OFFSET('Smelter Reference List'!$E$4,$S893-4,0))</f>
        <v/>
      </c>
      <c r="G893" s="294" t="str">
        <f ca="1">IF(C893=$U$4,"Enter smelter details", IF(ISERROR($S893),"",OFFSET('Smelter Reference List'!$F$4,$S893-4,0)))</f>
        <v/>
      </c>
      <c r="H893" s="295" t="str">
        <f ca="1">IF(ISERROR($S893),"",OFFSET('Smelter Reference List'!$G$4,$S893-4,0))</f>
        <v/>
      </c>
      <c r="I893" s="296" t="str">
        <f ca="1">IF(ISERROR($S893),"",OFFSET('Smelter Reference List'!$H$4,$S893-4,0))</f>
        <v/>
      </c>
      <c r="J893" s="296" t="str">
        <f ca="1">IF(ISERROR($S893),"",OFFSET('Smelter Reference List'!$I$4,$S893-4,0))</f>
        <v/>
      </c>
      <c r="K893" s="298"/>
      <c r="L893" s="298"/>
      <c r="M893" s="298"/>
      <c r="N893" s="298"/>
      <c r="O893" s="298"/>
      <c r="P893" s="298"/>
      <c r="Q893" s="299"/>
      <c r="R893" s="227"/>
      <c r="S893" s="228" t="e">
        <f>IF(C893="",NA(),MATCH($B893&amp;$C893,'Smelter Reference List'!$J:$J,0))</f>
        <v>#N/A</v>
      </c>
      <c r="T893" s="229"/>
      <c r="U893" s="229">
        <f t="shared" ca="1" si="26"/>
        <v>0</v>
      </c>
      <c r="V893" s="229"/>
      <c r="W893" s="229"/>
      <c r="Y893" s="223" t="str">
        <f t="shared" si="27"/>
        <v/>
      </c>
    </row>
    <row r="894" spans="1:25" s="223" customFormat="1" ht="20.25">
      <c r="A894" s="293"/>
      <c r="B894" s="294" t="str">
        <f>IF(LEN(A894)=0,"",INDEX('Smelter Reference List'!$A:$A,MATCH($A894,'Smelter Reference List'!$E:$E,0)))</f>
        <v/>
      </c>
      <c r="C894" s="301" t="str">
        <f>IF(LEN(A894)=0,"",INDEX('Smelter Reference List'!$C:$C,MATCH($A894,'Smelter Reference List'!$E:$E,0)))</f>
        <v/>
      </c>
      <c r="D894" s="294" t="str">
        <f ca="1">IF(ISERROR($S894),"",OFFSET('Smelter Reference List'!$C$4,$S894-4,0)&amp;"")</f>
        <v/>
      </c>
      <c r="E894" s="294" t="str">
        <f ca="1">IF(ISERROR($S894),"",OFFSET('Smelter Reference List'!$D$4,$S894-4,0)&amp;"")</f>
        <v/>
      </c>
      <c r="F894" s="294" t="str">
        <f ca="1">IF(ISERROR($S894),"",OFFSET('Smelter Reference List'!$E$4,$S894-4,0))</f>
        <v/>
      </c>
      <c r="G894" s="294" t="str">
        <f ca="1">IF(C894=$U$4,"Enter smelter details", IF(ISERROR($S894),"",OFFSET('Smelter Reference List'!$F$4,$S894-4,0)))</f>
        <v/>
      </c>
      <c r="H894" s="295" t="str">
        <f ca="1">IF(ISERROR($S894),"",OFFSET('Smelter Reference List'!$G$4,$S894-4,0))</f>
        <v/>
      </c>
      <c r="I894" s="296" t="str">
        <f ca="1">IF(ISERROR($S894),"",OFFSET('Smelter Reference List'!$H$4,$S894-4,0))</f>
        <v/>
      </c>
      <c r="J894" s="296" t="str">
        <f ca="1">IF(ISERROR($S894),"",OFFSET('Smelter Reference List'!$I$4,$S894-4,0))</f>
        <v/>
      </c>
      <c r="K894" s="298"/>
      <c r="L894" s="298"/>
      <c r="M894" s="298"/>
      <c r="N894" s="298"/>
      <c r="O894" s="298"/>
      <c r="P894" s="298"/>
      <c r="Q894" s="299"/>
      <c r="R894" s="227"/>
      <c r="S894" s="228" t="e">
        <f>IF(C894="",NA(),MATCH($B894&amp;$C894,'Smelter Reference List'!$J:$J,0))</f>
        <v>#N/A</v>
      </c>
      <c r="T894" s="229"/>
      <c r="U894" s="229">
        <f t="shared" ca="1" si="26"/>
        <v>0</v>
      </c>
      <c r="V894" s="229"/>
      <c r="W894" s="229"/>
      <c r="Y894" s="223" t="str">
        <f t="shared" si="27"/>
        <v/>
      </c>
    </row>
    <row r="895" spans="1:25" s="223" customFormat="1" ht="20.25">
      <c r="A895" s="293"/>
      <c r="B895" s="294" t="str">
        <f>IF(LEN(A895)=0,"",INDEX('Smelter Reference List'!$A:$A,MATCH($A895,'Smelter Reference List'!$E:$E,0)))</f>
        <v/>
      </c>
      <c r="C895" s="301" t="str">
        <f>IF(LEN(A895)=0,"",INDEX('Smelter Reference List'!$C:$C,MATCH($A895,'Smelter Reference List'!$E:$E,0)))</f>
        <v/>
      </c>
      <c r="D895" s="294" t="str">
        <f ca="1">IF(ISERROR($S895),"",OFFSET('Smelter Reference List'!$C$4,$S895-4,0)&amp;"")</f>
        <v/>
      </c>
      <c r="E895" s="294" t="str">
        <f ca="1">IF(ISERROR($S895),"",OFFSET('Smelter Reference List'!$D$4,$S895-4,0)&amp;"")</f>
        <v/>
      </c>
      <c r="F895" s="294" t="str">
        <f ca="1">IF(ISERROR($S895),"",OFFSET('Smelter Reference List'!$E$4,$S895-4,0))</f>
        <v/>
      </c>
      <c r="G895" s="294" t="str">
        <f ca="1">IF(C895=$U$4,"Enter smelter details", IF(ISERROR($S895),"",OFFSET('Smelter Reference List'!$F$4,$S895-4,0)))</f>
        <v/>
      </c>
      <c r="H895" s="295" t="str">
        <f ca="1">IF(ISERROR($S895),"",OFFSET('Smelter Reference List'!$G$4,$S895-4,0))</f>
        <v/>
      </c>
      <c r="I895" s="296" t="str">
        <f ca="1">IF(ISERROR($S895),"",OFFSET('Smelter Reference List'!$H$4,$S895-4,0))</f>
        <v/>
      </c>
      <c r="J895" s="296" t="str">
        <f ca="1">IF(ISERROR($S895),"",OFFSET('Smelter Reference List'!$I$4,$S895-4,0))</f>
        <v/>
      </c>
      <c r="K895" s="298"/>
      <c r="L895" s="298"/>
      <c r="M895" s="298"/>
      <c r="N895" s="298"/>
      <c r="O895" s="298"/>
      <c r="P895" s="298"/>
      <c r="Q895" s="299"/>
      <c r="R895" s="227"/>
      <c r="S895" s="228" t="e">
        <f>IF(C895="",NA(),MATCH($B895&amp;$C895,'Smelter Reference List'!$J:$J,0))</f>
        <v>#N/A</v>
      </c>
      <c r="T895" s="229"/>
      <c r="U895" s="229">
        <f t="shared" ca="1" si="26"/>
        <v>0</v>
      </c>
      <c r="V895" s="229"/>
      <c r="W895" s="229"/>
      <c r="Y895" s="223" t="str">
        <f t="shared" si="27"/>
        <v/>
      </c>
    </row>
    <row r="896" spans="1:25" s="223" customFormat="1" ht="20.25">
      <c r="A896" s="293"/>
      <c r="B896" s="294" t="str">
        <f>IF(LEN(A896)=0,"",INDEX('Smelter Reference List'!$A:$A,MATCH($A896,'Smelter Reference List'!$E:$E,0)))</f>
        <v/>
      </c>
      <c r="C896" s="301" t="str">
        <f>IF(LEN(A896)=0,"",INDEX('Smelter Reference List'!$C:$C,MATCH($A896,'Smelter Reference List'!$E:$E,0)))</f>
        <v/>
      </c>
      <c r="D896" s="294" t="str">
        <f ca="1">IF(ISERROR($S896),"",OFFSET('Smelter Reference List'!$C$4,$S896-4,0)&amp;"")</f>
        <v/>
      </c>
      <c r="E896" s="294" t="str">
        <f ca="1">IF(ISERROR($S896),"",OFFSET('Smelter Reference List'!$D$4,$S896-4,0)&amp;"")</f>
        <v/>
      </c>
      <c r="F896" s="294" t="str">
        <f ca="1">IF(ISERROR($S896),"",OFFSET('Smelter Reference List'!$E$4,$S896-4,0))</f>
        <v/>
      </c>
      <c r="G896" s="294" t="str">
        <f ca="1">IF(C896=$U$4,"Enter smelter details", IF(ISERROR($S896),"",OFFSET('Smelter Reference List'!$F$4,$S896-4,0)))</f>
        <v/>
      </c>
      <c r="H896" s="295" t="str">
        <f ca="1">IF(ISERROR($S896),"",OFFSET('Smelter Reference List'!$G$4,$S896-4,0))</f>
        <v/>
      </c>
      <c r="I896" s="296" t="str">
        <f ca="1">IF(ISERROR($S896),"",OFFSET('Smelter Reference List'!$H$4,$S896-4,0))</f>
        <v/>
      </c>
      <c r="J896" s="296" t="str">
        <f ca="1">IF(ISERROR($S896),"",OFFSET('Smelter Reference List'!$I$4,$S896-4,0))</f>
        <v/>
      </c>
      <c r="K896" s="298"/>
      <c r="L896" s="298"/>
      <c r="M896" s="298"/>
      <c r="N896" s="298"/>
      <c r="O896" s="298"/>
      <c r="P896" s="298"/>
      <c r="Q896" s="299"/>
      <c r="R896" s="227"/>
      <c r="S896" s="228" t="e">
        <f>IF(C896="",NA(),MATCH($B896&amp;$C896,'Smelter Reference List'!$J:$J,0))</f>
        <v>#N/A</v>
      </c>
      <c r="T896" s="229"/>
      <c r="U896" s="229">
        <f t="shared" ca="1" si="26"/>
        <v>0</v>
      </c>
      <c r="V896" s="229"/>
      <c r="W896" s="229"/>
      <c r="Y896" s="223" t="str">
        <f t="shared" si="27"/>
        <v/>
      </c>
    </row>
    <row r="897" spans="1:25" s="223" customFormat="1" ht="20.25">
      <c r="A897" s="293"/>
      <c r="B897" s="294" t="str">
        <f>IF(LEN(A897)=0,"",INDEX('Smelter Reference List'!$A:$A,MATCH($A897,'Smelter Reference List'!$E:$E,0)))</f>
        <v/>
      </c>
      <c r="C897" s="301" t="str">
        <f>IF(LEN(A897)=0,"",INDEX('Smelter Reference List'!$C:$C,MATCH($A897,'Smelter Reference List'!$E:$E,0)))</f>
        <v/>
      </c>
      <c r="D897" s="294" t="str">
        <f ca="1">IF(ISERROR($S897),"",OFFSET('Smelter Reference List'!$C$4,$S897-4,0)&amp;"")</f>
        <v/>
      </c>
      <c r="E897" s="294" t="str">
        <f ca="1">IF(ISERROR($S897),"",OFFSET('Smelter Reference List'!$D$4,$S897-4,0)&amp;"")</f>
        <v/>
      </c>
      <c r="F897" s="294" t="str">
        <f ca="1">IF(ISERROR($S897),"",OFFSET('Smelter Reference List'!$E$4,$S897-4,0))</f>
        <v/>
      </c>
      <c r="G897" s="294" t="str">
        <f ca="1">IF(C897=$U$4,"Enter smelter details", IF(ISERROR($S897),"",OFFSET('Smelter Reference List'!$F$4,$S897-4,0)))</f>
        <v/>
      </c>
      <c r="H897" s="295" t="str">
        <f ca="1">IF(ISERROR($S897),"",OFFSET('Smelter Reference List'!$G$4,$S897-4,0))</f>
        <v/>
      </c>
      <c r="I897" s="296" t="str">
        <f ca="1">IF(ISERROR($S897),"",OFFSET('Smelter Reference List'!$H$4,$S897-4,0))</f>
        <v/>
      </c>
      <c r="J897" s="296" t="str">
        <f ca="1">IF(ISERROR($S897),"",OFFSET('Smelter Reference List'!$I$4,$S897-4,0))</f>
        <v/>
      </c>
      <c r="K897" s="298"/>
      <c r="L897" s="298"/>
      <c r="M897" s="298"/>
      <c r="N897" s="298"/>
      <c r="O897" s="298"/>
      <c r="P897" s="298"/>
      <c r="Q897" s="299"/>
      <c r="R897" s="227"/>
      <c r="S897" s="228" t="e">
        <f>IF(C897="",NA(),MATCH($B897&amp;$C897,'Smelter Reference List'!$J:$J,0))</f>
        <v>#N/A</v>
      </c>
      <c r="T897" s="229"/>
      <c r="U897" s="229">
        <f t="shared" ca="1" si="26"/>
        <v>0</v>
      </c>
      <c r="V897" s="229"/>
      <c r="W897" s="229"/>
      <c r="Y897" s="223" t="str">
        <f t="shared" si="27"/>
        <v/>
      </c>
    </row>
    <row r="898" spans="1:25" s="223" customFormat="1" ht="20.25">
      <c r="A898" s="293"/>
      <c r="B898" s="294" t="str">
        <f>IF(LEN(A898)=0,"",INDEX('Smelter Reference List'!$A:$A,MATCH($A898,'Smelter Reference List'!$E:$E,0)))</f>
        <v/>
      </c>
      <c r="C898" s="301" t="str">
        <f>IF(LEN(A898)=0,"",INDEX('Smelter Reference List'!$C:$C,MATCH($A898,'Smelter Reference List'!$E:$E,0)))</f>
        <v/>
      </c>
      <c r="D898" s="294" t="str">
        <f ca="1">IF(ISERROR($S898),"",OFFSET('Smelter Reference List'!$C$4,$S898-4,0)&amp;"")</f>
        <v/>
      </c>
      <c r="E898" s="294" t="str">
        <f ca="1">IF(ISERROR($S898),"",OFFSET('Smelter Reference List'!$D$4,$S898-4,0)&amp;"")</f>
        <v/>
      </c>
      <c r="F898" s="294" t="str">
        <f ca="1">IF(ISERROR($S898),"",OFFSET('Smelter Reference List'!$E$4,$S898-4,0))</f>
        <v/>
      </c>
      <c r="G898" s="294" t="str">
        <f ca="1">IF(C898=$U$4,"Enter smelter details", IF(ISERROR($S898),"",OFFSET('Smelter Reference List'!$F$4,$S898-4,0)))</f>
        <v/>
      </c>
      <c r="H898" s="295" t="str">
        <f ca="1">IF(ISERROR($S898),"",OFFSET('Smelter Reference List'!$G$4,$S898-4,0))</f>
        <v/>
      </c>
      <c r="I898" s="296" t="str">
        <f ca="1">IF(ISERROR($S898),"",OFFSET('Smelter Reference List'!$H$4,$S898-4,0))</f>
        <v/>
      </c>
      <c r="J898" s="296" t="str">
        <f ca="1">IF(ISERROR($S898),"",OFFSET('Smelter Reference List'!$I$4,$S898-4,0))</f>
        <v/>
      </c>
      <c r="K898" s="298"/>
      <c r="L898" s="298"/>
      <c r="M898" s="298"/>
      <c r="N898" s="298"/>
      <c r="O898" s="298"/>
      <c r="P898" s="298"/>
      <c r="Q898" s="299"/>
      <c r="R898" s="227"/>
      <c r="S898" s="228" t="e">
        <f>IF(C898="",NA(),MATCH($B898&amp;$C898,'Smelter Reference List'!$J:$J,0))</f>
        <v>#N/A</v>
      </c>
      <c r="T898" s="229"/>
      <c r="U898" s="229">
        <f t="shared" ca="1" si="26"/>
        <v>0</v>
      </c>
      <c r="V898" s="229"/>
      <c r="W898" s="229"/>
      <c r="Y898" s="223" t="str">
        <f t="shared" si="27"/>
        <v/>
      </c>
    </row>
    <row r="899" spans="1:25" s="223" customFormat="1" ht="20.25">
      <c r="A899" s="293"/>
      <c r="B899" s="294" t="str">
        <f>IF(LEN(A899)=0,"",INDEX('Smelter Reference List'!$A:$A,MATCH($A899,'Smelter Reference List'!$E:$E,0)))</f>
        <v/>
      </c>
      <c r="C899" s="301" t="str">
        <f>IF(LEN(A899)=0,"",INDEX('Smelter Reference List'!$C:$C,MATCH($A899,'Smelter Reference List'!$E:$E,0)))</f>
        <v/>
      </c>
      <c r="D899" s="294" t="str">
        <f ca="1">IF(ISERROR($S899),"",OFFSET('Smelter Reference List'!$C$4,$S899-4,0)&amp;"")</f>
        <v/>
      </c>
      <c r="E899" s="294" t="str">
        <f ca="1">IF(ISERROR($S899),"",OFFSET('Smelter Reference List'!$D$4,$S899-4,0)&amp;"")</f>
        <v/>
      </c>
      <c r="F899" s="294" t="str">
        <f ca="1">IF(ISERROR($S899),"",OFFSET('Smelter Reference List'!$E$4,$S899-4,0))</f>
        <v/>
      </c>
      <c r="G899" s="294" t="str">
        <f ca="1">IF(C899=$U$4,"Enter smelter details", IF(ISERROR($S899),"",OFFSET('Smelter Reference List'!$F$4,$S899-4,0)))</f>
        <v/>
      </c>
      <c r="H899" s="295" t="str">
        <f ca="1">IF(ISERROR($S899),"",OFFSET('Smelter Reference List'!$G$4,$S899-4,0))</f>
        <v/>
      </c>
      <c r="I899" s="296" t="str">
        <f ca="1">IF(ISERROR($S899),"",OFFSET('Smelter Reference List'!$H$4,$S899-4,0))</f>
        <v/>
      </c>
      <c r="J899" s="296" t="str">
        <f ca="1">IF(ISERROR($S899),"",OFFSET('Smelter Reference List'!$I$4,$S899-4,0))</f>
        <v/>
      </c>
      <c r="K899" s="298"/>
      <c r="L899" s="298"/>
      <c r="M899" s="298"/>
      <c r="N899" s="298"/>
      <c r="O899" s="298"/>
      <c r="P899" s="298"/>
      <c r="Q899" s="299"/>
      <c r="R899" s="227"/>
      <c r="S899" s="228" t="e">
        <f>IF(C899="",NA(),MATCH($B899&amp;$C899,'Smelter Reference List'!$J:$J,0))</f>
        <v>#N/A</v>
      </c>
      <c r="T899" s="229"/>
      <c r="U899" s="229">
        <f t="shared" ca="1" si="26"/>
        <v>0</v>
      </c>
      <c r="V899" s="229"/>
      <c r="W899" s="229"/>
      <c r="Y899" s="223" t="str">
        <f t="shared" si="27"/>
        <v/>
      </c>
    </row>
    <row r="900" spans="1:25" s="223" customFormat="1" ht="20.25">
      <c r="A900" s="293"/>
      <c r="B900" s="294" t="str">
        <f>IF(LEN(A900)=0,"",INDEX('Smelter Reference List'!$A:$A,MATCH($A900,'Smelter Reference List'!$E:$E,0)))</f>
        <v/>
      </c>
      <c r="C900" s="301" t="str">
        <f>IF(LEN(A900)=0,"",INDEX('Smelter Reference List'!$C:$C,MATCH($A900,'Smelter Reference List'!$E:$E,0)))</f>
        <v/>
      </c>
      <c r="D900" s="294" t="str">
        <f ca="1">IF(ISERROR($S900),"",OFFSET('Smelter Reference List'!$C$4,$S900-4,0)&amp;"")</f>
        <v/>
      </c>
      <c r="E900" s="294" t="str">
        <f ca="1">IF(ISERROR($S900),"",OFFSET('Smelter Reference List'!$D$4,$S900-4,0)&amp;"")</f>
        <v/>
      </c>
      <c r="F900" s="294" t="str">
        <f ca="1">IF(ISERROR($S900),"",OFFSET('Smelter Reference List'!$E$4,$S900-4,0))</f>
        <v/>
      </c>
      <c r="G900" s="294" t="str">
        <f ca="1">IF(C900=$U$4,"Enter smelter details", IF(ISERROR($S900),"",OFFSET('Smelter Reference List'!$F$4,$S900-4,0)))</f>
        <v/>
      </c>
      <c r="H900" s="295" t="str">
        <f ca="1">IF(ISERROR($S900),"",OFFSET('Smelter Reference List'!$G$4,$S900-4,0))</f>
        <v/>
      </c>
      <c r="I900" s="296" t="str">
        <f ca="1">IF(ISERROR($S900),"",OFFSET('Smelter Reference List'!$H$4,$S900-4,0))</f>
        <v/>
      </c>
      <c r="J900" s="296" t="str">
        <f ca="1">IF(ISERROR($S900),"",OFFSET('Smelter Reference List'!$I$4,$S900-4,0))</f>
        <v/>
      </c>
      <c r="K900" s="298"/>
      <c r="L900" s="298"/>
      <c r="M900" s="298"/>
      <c r="N900" s="298"/>
      <c r="O900" s="298"/>
      <c r="P900" s="298"/>
      <c r="Q900" s="299"/>
      <c r="R900" s="227"/>
      <c r="S900" s="228" t="e">
        <f>IF(C900="",NA(),MATCH($B900&amp;$C900,'Smelter Reference List'!$J:$J,0))</f>
        <v>#N/A</v>
      </c>
      <c r="T900" s="229"/>
      <c r="U900" s="229">
        <f t="shared" ca="1" si="26"/>
        <v>0</v>
      </c>
      <c r="V900" s="229"/>
      <c r="W900" s="229"/>
      <c r="Y900" s="223" t="str">
        <f t="shared" si="27"/>
        <v/>
      </c>
    </row>
    <row r="901" spans="1:25" s="223" customFormat="1" ht="20.25">
      <c r="A901" s="293"/>
      <c r="B901" s="294" t="str">
        <f>IF(LEN(A901)=0,"",INDEX('Smelter Reference List'!$A:$A,MATCH($A901,'Smelter Reference List'!$E:$E,0)))</f>
        <v/>
      </c>
      <c r="C901" s="301" t="str">
        <f>IF(LEN(A901)=0,"",INDEX('Smelter Reference List'!$C:$C,MATCH($A901,'Smelter Reference List'!$E:$E,0)))</f>
        <v/>
      </c>
      <c r="D901" s="294" t="str">
        <f ca="1">IF(ISERROR($S901),"",OFFSET('Smelter Reference List'!$C$4,$S901-4,0)&amp;"")</f>
        <v/>
      </c>
      <c r="E901" s="294" t="str">
        <f ca="1">IF(ISERROR($S901),"",OFFSET('Smelter Reference List'!$D$4,$S901-4,0)&amp;"")</f>
        <v/>
      </c>
      <c r="F901" s="294" t="str">
        <f ca="1">IF(ISERROR($S901),"",OFFSET('Smelter Reference List'!$E$4,$S901-4,0))</f>
        <v/>
      </c>
      <c r="G901" s="294" t="str">
        <f ca="1">IF(C901=$U$4,"Enter smelter details", IF(ISERROR($S901),"",OFFSET('Smelter Reference List'!$F$4,$S901-4,0)))</f>
        <v/>
      </c>
      <c r="H901" s="295" t="str">
        <f ca="1">IF(ISERROR($S901),"",OFFSET('Smelter Reference List'!$G$4,$S901-4,0))</f>
        <v/>
      </c>
      <c r="I901" s="296" t="str">
        <f ca="1">IF(ISERROR($S901),"",OFFSET('Smelter Reference List'!$H$4,$S901-4,0))</f>
        <v/>
      </c>
      <c r="J901" s="296" t="str">
        <f ca="1">IF(ISERROR($S901),"",OFFSET('Smelter Reference List'!$I$4,$S901-4,0))</f>
        <v/>
      </c>
      <c r="K901" s="298"/>
      <c r="L901" s="298"/>
      <c r="M901" s="298"/>
      <c r="N901" s="298"/>
      <c r="O901" s="298"/>
      <c r="P901" s="298"/>
      <c r="Q901" s="299"/>
      <c r="R901" s="227"/>
      <c r="S901" s="228" t="e">
        <f>IF(C901="",NA(),MATCH($B901&amp;$C901,'Smelter Reference List'!$J:$J,0))</f>
        <v>#N/A</v>
      </c>
      <c r="T901" s="229"/>
      <c r="U901" s="229">
        <f t="shared" ca="1" si="26"/>
        <v>0</v>
      </c>
      <c r="V901" s="229"/>
      <c r="W901" s="229"/>
      <c r="Y901" s="223" t="str">
        <f t="shared" si="27"/>
        <v/>
      </c>
    </row>
    <row r="902" spans="1:25" s="223" customFormat="1" ht="20.25">
      <c r="A902" s="293"/>
      <c r="B902" s="294" t="str">
        <f>IF(LEN(A902)=0,"",INDEX('Smelter Reference List'!$A:$A,MATCH($A902,'Smelter Reference List'!$E:$E,0)))</f>
        <v/>
      </c>
      <c r="C902" s="301" t="str">
        <f>IF(LEN(A902)=0,"",INDEX('Smelter Reference List'!$C:$C,MATCH($A902,'Smelter Reference List'!$E:$E,0)))</f>
        <v/>
      </c>
      <c r="D902" s="294" t="str">
        <f ca="1">IF(ISERROR($S902),"",OFFSET('Smelter Reference List'!$C$4,$S902-4,0)&amp;"")</f>
        <v/>
      </c>
      <c r="E902" s="294" t="str">
        <f ca="1">IF(ISERROR($S902),"",OFFSET('Smelter Reference List'!$D$4,$S902-4,0)&amp;"")</f>
        <v/>
      </c>
      <c r="F902" s="294" t="str">
        <f ca="1">IF(ISERROR($S902),"",OFFSET('Smelter Reference List'!$E$4,$S902-4,0))</f>
        <v/>
      </c>
      <c r="G902" s="294" t="str">
        <f ca="1">IF(C902=$U$4,"Enter smelter details", IF(ISERROR($S902),"",OFFSET('Smelter Reference List'!$F$4,$S902-4,0)))</f>
        <v/>
      </c>
      <c r="H902" s="295" t="str">
        <f ca="1">IF(ISERROR($S902),"",OFFSET('Smelter Reference List'!$G$4,$S902-4,0))</f>
        <v/>
      </c>
      <c r="I902" s="296" t="str">
        <f ca="1">IF(ISERROR($S902),"",OFFSET('Smelter Reference List'!$H$4,$S902-4,0))</f>
        <v/>
      </c>
      <c r="J902" s="296" t="str">
        <f ca="1">IF(ISERROR($S902),"",OFFSET('Smelter Reference List'!$I$4,$S902-4,0))</f>
        <v/>
      </c>
      <c r="K902" s="298"/>
      <c r="L902" s="298"/>
      <c r="M902" s="298"/>
      <c r="N902" s="298"/>
      <c r="O902" s="298"/>
      <c r="P902" s="298"/>
      <c r="Q902" s="299"/>
      <c r="R902" s="227"/>
      <c r="S902" s="228" t="e">
        <f>IF(C902="",NA(),MATCH($B902&amp;$C902,'Smelter Reference List'!$J:$J,0))</f>
        <v>#N/A</v>
      </c>
      <c r="T902" s="229"/>
      <c r="U902" s="229">
        <f t="shared" ref="U902:U965" ca="1" si="28">IF(AND(C902="Smelter not listed",OR(LEN(D902)=0,LEN(E902)=0)),1,0)</f>
        <v>0</v>
      </c>
      <c r="V902" s="229"/>
      <c r="W902" s="229"/>
      <c r="Y902" s="223" t="str">
        <f t="shared" ref="Y902:Y965" si="29">B902&amp;C902</f>
        <v/>
      </c>
    </row>
    <row r="903" spans="1:25" s="223" customFormat="1" ht="20.25">
      <c r="A903" s="293"/>
      <c r="B903" s="294" t="str">
        <f>IF(LEN(A903)=0,"",INDEX('Smelter Reference List'!$A:$A,MATCH($A903,'Smelter Reference List'!$E:$E,0)))</f>
        <v/>
      </c>
      <c r="C903" s="301" t="str">
        <f>IF(LEN(A903)=0,"",INDEX('Smelter Reference List'!$C:$C,MATCH($A903,'Smelter Reference List'!$E:$E,0)))</f>
        <v/>
      </c>
      <c r="D903" s="294" t="str">
        <f ca="1">IF(ISERROR($S903),"",OFFSET('Smelter Reference List'!$C$4,$S903-4,0)&amp;"")</f>
        <v/>
      </c>
      <c r="E903" s="294" t="str">
        <f ca="1">IF(ISERROR($S903),"",OFFSET('Smelter Reference List'!$D$4,$S903-4,0)&amp;"")</f>
        <v/>
      </c>
      <c r="F903" s="294" t="str">
        <f ca="1">IF(ISERROR($S903),"",OFFSET('Smelter Reference List'!$E$4,$S903-4,0))</f>
        <v/>
      </c>
      <c r="G903" s="294" t="str">
        <f ca="1">IF(C903=$U$4,"Enter smelter details", IF(ISERROR($S903),"",OFFSET('Smelter Reference List'!$F$4,$S903-4,0)))</f>
        <v/>
      </c>
      <c r="H903" s="295" t="str">
        <f ca="1">IF(ISERROR($S903),"",OFFSET('Smelter Reference List'!$G$4,$S903-4,0))</f>
        <v/>
      </c>
      <c r="I903" s="296" t="str">
        <f ca="1">IF(ISERROR($S903),"",OFFSET('Smelter Reference List'!$H$4,$S903-4,0))</f>
        <v/>
      </c>
      <c r="J903" s="296" t="str">
        <f ca="1">IF(ISERROR($S903),"",OFFSET('Smelter Reference List'!$I$4,$S903-4,0))</f>
        <v/>
      </c>
      <c r="K903" s="298"/>
      <c r="L903" s="298"/>
      <c r="M903" s="298"/>
      <c r="N903" s="298"/>
      <c r="O903" s="298"/>
      <c r="P903" s="298"/>
      <c r="Q903" s="299"/>
      <c r="R903" s="227"/>
      <c r="S903" s="228" t="e">
        <f>IF(C903="",NA(),MATCH($B903&amp;$C903,'Smelter Reference List'!$J:$J,0))</f>
        <v>#N/A</v>
      </c>
      <c r="T903" s="229"/>
      <c r="U903" s="229">
        <f t="shared" ca="1" si="28"/>
        <v>0</v>
      </c>
      <c r="V903" s="229"/>
      <c r="W903" s="229"/>
      <c r="Y903" s="223" t="str">
        <f t="shared" si="29"/>
        <v/>
      </c>
    </row>
    <row r="904" spans="1:25" s="223" customFormat="1" ht="20.25">
      <c r="A904" s="293"/>
      <c r="B904" s="294" t="str">
        <f>IF(LEN(A904)=0,"",INDEX('Smelter Reference List'!$A:$A,MATCH($A904,'Smelter Reference List'!$E:$E,0)))</f>
        <v/>
      </c>
      <c r="C904" s="301" t="str">
        <f>IF(LEN(A904)=0,"",INDEX('Smelter Reference List'!$C:$C,MATCH($A904,'Smelter Reference List'!$E:$E,0)))</f>
        <v/>
      </c>
      <c r="D904" s="294" t="str">
        <f ca="1">IF(ISERROR($S904),"",OFFSET('Smelter Reference List'!$C$4,$S904-4,0)&amp;"")</f>
        <v/>
      </c>
      <c r="E904" s="294" t="str">
        <f ca="1">IF(ISERROR($S904),"",OFFSET('Smelter Reference List'!$D$4,$S904-4,0)&amp;"")</f>
        <v/>
      </c>
      <c r="F904" s="294" t="str">
        <f ca="1">IF(ISERROR($S904),"",OFFSET('Smelter Reference List'!$E$4,$S904-4,0))</f>
        <v/>
      </c>
      <c r="G904" s="294" t="str">
        <f ca="1">IF(C904=$U$4,"Enter smelter details", IF(ISERROR($S904),"",OFFSET('Smelter Reference List'!$F$4,$S904-4,0)))</f>
        <v/>
      </c>
      <c r="H904" s="295" t="str">
        <f ca="1">IF(ISERROR($S904),"",OFFSET('Smelter Reference List'!$G$4,$S904-4,0))</f>
        <v/>
      </c>
      <c r="I904" s="296" t="str">
        <f ca="1">IF(ISERROR($S904),"",OFFSET('Smelter Reference List'!$H$4,$S904-4,0))</f>
        <v/>
      </c>
      <c r="J904" s="296" t="str">
        <f ca="1">IF(ISERROR($S904),"",OFFSET('Smelter Reference List'!$I$4,$S904-4,0))</f>
        <v/>
      </c>
      <c r="K904" s="298"/>
      <c r="L904" s="298"/>
      <c r="M904" s="298"/>
      <c r="N904" s="298"/>
      <c r="O904" s="298"/>
      <c r="P904" s="298"/>
      <c r="Q904" s="299"/>
      <c r="R904" s="227"/>
      <c r="S904" s="228" t="e">
        <f>IF(C904="",NA(),MATCH($B904&amp;$C904,'Smelter Reference List'!$J:$J,0))</f>
        <v>#N/A</v>
      </c>
      <c r="T904" s="229"/>
      <c r="U904" s="229">
        <f t="shared" ca="1" si="28"/>
        <v>0</v>
      </c>
      <c r="V904" s="229"/>
      <c r="W904" s="229"/>
      <c r="Y904" s="223" t="str">
        <f t="shared" si="29"/>
        <v/>
      </c>
    </row>
    <row r="905" spans="1:25" s="223" customFormat="1" ht="20.25">
      <c r="A905" s="293"/>
      <c r="B905" s="294" t="str">
        <f>IF(LEN(A905)=0,"",INDEX('Smelter Reference List'!$A:$A,MATCH($A905,'Smelter Reference List'!$E:$E,0)))</f>
        <v/>
      </c>
      <c r="C905" s="301" t="str">
        <f>IF(LEN(A905)=0,"",INDEX('Smelter Reference List'!$C:$C,MATCH($A905,'Smelter Reference List'!$E:$E,0)))</f>
        <v/>
      </c>
      <c r="D905" s="294" t="str">
        <f ca="1">IF(ISERROR($S905),"",OFFSET('Smelter Reference List'!$C$4,$S905-4,0)&amp;"")</f>
        <v/>
      </c>
      <c r="E905" s="294" t="str">
        <f ca="1">IF(ISERROR($S905),"",OFFSET('Smelter Reference List'!$D$4,$S905-4,0)&amp;"")</f>
        <v/>
      </c>
      <c r="F905" s="294" t="str">
        <f ca="1">IF(ISERROR($S905),"",OFFSET('Smelter Reference List'!$E$4,$S905-4,0))</f>
        <v/>
      </c>
      <c r="G905" s="294" t="str">
        <f ca="1">IF(C905=$U$4,"Enter smelter details", IF(ISERROR($S905),"",OFFSET('Smelter Reference List'!$F$4,$S905-4,0)))</f>
        <v/>
      </c>
      <c r="H905" s="295" t="str">
        <f ca="1">IF(ISERROR($S905),"",OFFSET('Smelter Reference List'!$G$4,$S905-4,0))</f>
        <v/>
      </c>
      <c r="I905" s="296" t="str">
        <f ca="1">IF(ISERROR($S905),"",OFFSET('Smelter Reference List'!$H$4,$S905-4,0))</f>
        <v/>
      </c>
      <c r="J905" s="296" t="str">
        <f ca="1">IF(ISERROR($S905),"",OFFSET('Smelter Reference List'!$I$4,$S905-4,0))</f>
        <v/>
      </c>
      <c r="K905" s="298"/>
      <c r="L905" s="298"/>
      <c r="M905" s="298"/>
      <c r="N905" s="298"/>
      <c r="O905" s="298"/>
      <c r="P905" s="298"/>
      <c r="Q905" s="299"/>
      <c r="R905" s="227"/>
      <c r="S905" s="228" t="e">
        <f>IF(C905="",NA(),MATCH($B905&amp;$C905,'Smelter Reference List'!$J:$J,0))</f>
        <v>#N/A</v>
      </c>
      <c r="T905" s="229"/>
      <c r="U905" s="229">
        <f t="shared" ca="1" si="28"/>
        <v>0</v>
      </c>
      <c r="V905" s="229"/>
      <c r="W905" s="229"/>
      <c r="Y905" s="223" t="str">
        <f t="shared" si="29"/>
        <v/>
      </c>
    </row>
    <row r="906" spans="1:25" s="223" customFormat="1" ht="20.25">
      <c r="A906" s="293"/>
      <c r="B906" s="294" t="str">
        <f>IF(LEN(A906)=0,"",INDEX('Smelter Reference List'!$A:$A,MATCH($A906,'Smelter Reference List'!$E:$E,0)))</f>
        <v/>
      </c>
      <c r="C906" s="301" t="str">
        <f>IF(LEN(A906)=0,"",INDEX('Smelter Reference List'!$C:$C,MATCH($A906,'Smelter Reference List'!$E:$E,0)))</f>
        <v/>
      </c>
      <c r="D906" s="294" t="str">
        <f ca="1">IF(ISERROR($S906),"",OFFSET('Smelter Reference List'!$C$4,$S906-4,0)&amp;"")</f>
        <v/>
      </c>
      <c r="E906" s="294" t="str">
        <f ca="1">IF(ISERROR($S906),"",OFFSET('Smelter Reference List'!$D$4,$S906-4,0)&amp;"")</f>
        <v/>
      </c>
      <c r="F906" s="294" t="str">
        <f ca="1">IF(ISERROR($S906),"",OFFSET('Smelter Reference List'!$E$4,$S906-4,0))</f>
        <v/>
      </c>
      <c r="G906" s="294" t="str">
        <f ca="1">IF(C906=$U$4,"Enter smelter details", IF(ISERROR($S906),"",OFFSET('Smelter Reference List'!$F$4,$S906-4,0)))</f>
        <v/>
      </c>
      <c r="H906" s="295" t="str">
        <f ca="1">IF(ISERROR($S906),"",OFFSET('Smelter Reference List'!$G$4,$S906-4,0))</f>
        <v/>
      </c>
      <c r="I906" s="296" t="str">
        <f ca="1">IF(ISERROR($S906),"",OFFSET('Smelter Reference List'!$H$4,$S906-4,0))</f>
        <v/>
      </c>
      <c r="J906" s="296" t="str">
        <f ca="1">IF(ISERROR($S906),"",OFFSET('Smelter Reference List'!$I$4,$S906-4,0))</f>
        <v/>
      </c>
      <c r="K906" s="298"/>
      <c r="L906" s="298"/>
      <c r="M906" s="298"/>
      <c r="N906" s="298"/>
      <c r="O906" s="298"/>
      <c r="P906" s="298"/>
      <c r="Q906" s="299"/>
      <c r="R906" s="227"/>
      <c r="S906" s="228" t="e">
        <f>IF(C906="",NA(),MATCH($B906&amp;$C906,'Smelter Reference List'!$J:$J,0))</f>
        <v>#N/A</v>
      </c>
      <c r="T906" s="229"/>
      <c r="U906" s="229">
        <f t="shared" ca="1" si="28"/>
        <v>0</v>
      </c>
      <c r="V906" s="229"/>
      <c r="W906" s="229"/>
      <c r="Y906" s="223" t="str">
        <f t="shared" si="29"/>
        <v/>
      </c>
    </row>
    <row r="907" spans="1:25" s="223" customFormat="1" ht="20.25">
      <c r="A907" s="293"/>
      <c r="B907" s="294" t="str">
        <f>IF(LEN(A907)=0,"",INDEX('Smelter Reference List'!$A:$A,MATCH($A907,'Smelter Reference List'!$E:$E,0)))</f>
        <v/>
      </c>
      <c r="C907" s="301" t="str">
        <f>IF(LEN(A907)=0,"",INDEX('Smelter Reference List'!$C:$C,MATCH($A907,'Smelter Reference List'!$E:$E,0)))</f>
        <v/>
      </c>
      <c r="D907" s="294" t="str">
        <f ca="1">IF(ISERROR($S907),"",OFFSET('Smelter Reference List'!$C$4,$S907-4,0)&amp;"")</f>
        <v/>
      </c>
      <c r="E907" s="294" t="str">
        <f ca="1">IF(ISERROR($S907),"",OFFSET('Smelter Reference List'!$D$4,$S907-4,0)&amp;"")</f>
        <v/>
      </c>
      <c r="F907" s="294" t="str">
        <f ca="1">IF(ISERROR($S907),"",OFFSET('Smelter Reference List'!$E$4,$S907-4,0))</f>
        <v/>
      </c>
      <c r="G907" s="294" t="str">
        <f ca="1">IF(C907=$U$4,"Enter smelter details", IF(ISERROR($S907),"",OFFSET('Smelter Reference List'!$F$4,$S907-4,0)))</f>
        <v/>
      </c>
      <c r="H907" s="295" t="str">
        <f ca="1">IF(ISERROR($S907),"",OFFSET('Smelter Reference List'!$G$4,$S907-4,0))</f>
        <v/>
      </c>
      <c r="I907" s="296" t="str">
        <f ca="1">IF(ISERROR($S907),"",OFFSET('Smelter Reference List'!$H$4,$S907-4,0))</f>
        <v/>
      </c>
      <c r="J907" s="296" t="str">
        <f ca="1">IF(ISERROR($S907),"",OFFSET('Smelter Reference List'!$I$4,$S907-4,0))</f>
        <v/>
      </c>
      <c r="K907" s="298"/>
      <c r="L907" s="298"/>
      <c r="M907" s="298"/>
      <c r="N907" s="298"/>
      <c r="O907" s="298"/>
      <c r="P907" s="298"/>
      <c r="Q907" s="299"/>
      <c r="R907" s="227"/>
      <c r="S907" s="228" t="e">
        <f>IF(C907="",NA(),MATCH($B907&amp;$C907,'Smelter Reference List'!$J:$J,0))</f>
        <v>#N/A</v>
      </c>
      <c r="T907" s="229"/>
      <c r="U907" s="229">
        <f t="shared" ca="1" si="28"/>
        <v>0</v>
      </c>
      <c r="V907" s="229"/>
      <c r="W907" s="229"/>
      <c r="Y907" s="223" t="str">
        <f t="shared" si="29"/>
        <v/>
      </c>
    </row>
    <row r="908" spans="1:25" s="223" customFormat="1" ht="20.25">
      <c r="A908" s="293"/>
      <c r="B908" s="294" t="str">
        <f>IF(LEN(A908)=0,"",INDEX('Smelter Reference List'!$A:$A,MATCH($A908,'Smelter Reference List'!$E:$E,0)))</f>
        <v/>
      </c>
      <c r="C908" s="301" t="str">
        <f>IF(LEN(A908)=0,"",INDEX('Smelter Reference List'!$C:$C,MATCH($A908,'Smelter Reference List'!$E:$E,0)))</f>
        <v/>
      </c>
      <c r="D908" s="294" t="str">
        <f ca="1">IF(ISERROR($S908),"",OFFSET('Smelter Reference List'!$C$4,$S908-4,0)&amp;"")</f>
        <v/>
      </c>
      <c r="E908" s="294" t="str">
        <f ca="1">IF(ISERROR($S908),"",OFFSET('Smelter Reference List'!$D$4,$S908-4,0)&amp;"")</f>
        <v/>
      </c>
      <c r="F908" s="294" t="str">
        <f ca="1">IF(ISERROR($S908),"",OFFSET('Smelter Reference List'!$E$4,$S908-4,0))</f>
        <v/>
      </c>
      <c r="G908" s="294" t="str">
        <f ca="1">IF(C908=$U$4,"Enter smelter details", IF(ISERROR($S908),"",OFFSET('Smelter Reference List'!$F$4,$S908-4,0)))</f>
        <v/>
      </c>
      <c r="H908" s="295" t="str">
        <f ca="1">IF(ISERROR($S908),"",OFFSET('Smelter Reference List'!$G$4,$S908-4,0))</f>
        <v/>
      </c>
      <c r="I908" s="296" t="str">
        <f ca="1">IF(ISERROR($S908),"",OFFSET('Smelter Reference List'!$H$4,$S908-4,0))</f>
        <v/>
      </c>
      <c r="J908" s="296" t="str">
        <f ca="1">IF(ISERROR($S908),"",OFFSET('Smelter Reference List'!$I$4,$S908-4,0))</f>
        <v/>
      </c>
      <c r="K908" s="298"/>
      <c r="L908" s="298"/>
      <c r="M908" s="298"/>
      <c r="N908" s="298"/>
      <c r="O908" s="298"/>
      <c r="P908" s="298"/>
      <c r="Q908" s="299"/>
      <c r="R908" s="227"/>
      <c r="S908" s="228" t="e">
        <f>IF(C908="",NA(),MATCH($B908&amp;$C908,'Smelter Reference List'!$J:$J,0))</f>
        <v>#N/A</v>
      </c>
      <c r="T908" s="229"/>
      <c r="U908" s="229">
        <f t="shared" ca="1" si="28"/>
        <v>0</v>
      </c>
      <c r="V908" s="229"/>
      <c r="W908" s="229"/>
      <c r="Y908" s="223" t="str">
        <f t="shared" si="29"/>
        <v/>
      </c>
    </row>
    <row r="909" spans="1:25" s="223" customFormat="1" ht="20.25">
      <c r="A909" s="293"/>
      <c r="B909" s="294" t="str">
        <f>IF(LEN(A909)=0,"",INDEX('Smelter Reference List'!$A:$A,MATCH($A909,'Smelter Reference List'!$E:$E,0)))</f>
        <v/>
      </c>
      <c r="C909" s="301" t="str">
        <f>IF(LEN(A909)=0,"",INDEX('Smelter Reference List'!$C:$C,MATCH($A909,'Smelter Reference List'!$E:$E,0)))</f>
        <v/>
      </c>
      <c r="D909" s="294" t="str">
        <f ca="1">IF(ISERROR($S909),"",OFFSET('Smelter Reference List'!$C$4,$S909-4,0)&amp;"")</f>
        <v/>
      </c>
      <c r="E909" s="294" t="str">
        <f ca="1">IF(ISERROR($S909),"",OFFSET('Smelter Reference List'!$D$4,$S909-4,0)&amp;"")</f>
        <v/>
      </c>
      <c r="F909" s="294" t="str">
        <f ca="1">IF(ISERROR($S909),"",OFFSET('Smelter Reference List'!$E$4,$S909-4,0))</f>
        <v/>
      </c>
      <c r="G909" s="294" t="str">
        <f ca="1">IF(C909=$U$4,"Enter smelter details", IF(ISERROR($S909),"",OFFSET('Smelter Reference List'!$F$4,$S909-4,0)))</f>
        <v/>
      </c>
      <c r="H909" s="295" t="str">
        <f ca="1">IF(ISERROR($S909),"",OFFSET('Smelter Reference List'!$G$4,$S909-4,0))</f>
        <v/>
      </c>
      <c r="I909" s="296" t="str">
        <f ca="1">IF(ISERROR($S909),"",OFFSET('Smelter Reference List'!$H$4,$S909-4,0))</f>
        <v/>
      </c>
      <c r="J909" s="296" t="str">
        <f ca="1">IF(ISERROR($S909),"",OFFSET('Smelter Reference List'!$I$4,$S909-4,0))</f>
        <v/>
      </c>
      <c r="K909" s="298"/>
      <c r="L909" s="298"/>
      <c r="M909" s="298"/>
      <c r="N909" s="298"/>
      <c r="O909" s="298"/>
      <c r="P909" s="298"/>
      <c r="Q909" s="299"/>
      <c r="R909" s="227"/>
      <c r="S909" s="228" t="e">
        <f>IF(C909="",NA(),MATCH($B909&amp;$C909,'Smelter Reference List'!$J:$J,0))</f>
        <v>#N/A</v>
      </c>
      <c r="T909" s="229"/>
      <c r="U909" s="229">
        <f t="shared" ca="1" si="28"/>
        <v>0</v>
      </c>
      <c r="V909" s="229"/>
      <c r="W909" s="229"/>
      <c r="Y909" s="223" t="str">
        <f t="shared" si="29"/>
        <v/>
      </c>
    </row>
    <row r="910" spans="1:25" s="223" customFormat="1" ht="20.25">
      <c r="A910" s="293"/>
      <c r="B910" s="294" t="str">
        <f>IF(LEN(A910)=0,"",INDEX('Smelter Reference List'!$A:$A,MATCH($A910,'Smelter Reference List'!$E:$E,0)))</f>
        <v/>
      </c>
      <c r="C910" s="301" t="str">
        <f>IF(LEN(A910)=0,"",INDEX('Smelter Reference List'!$C:$C,MATCH($A910,'Smelter Reference List'!$E:$E,0)))</f>
        <v/>
      </c>
      <c r="D910" s="294" t="str">
        <f ca="1">IF(ISERROR($S910),"",OFFSET('Smelter Reference List'!$C$4,$S910-4,0)&amp;"")</f>
        <v/>
      </c>
      <c r="E910" s="294" t="str">
        <f ca="1">IF(ISERROR($S910),"",OFFSET('Smelter Reference List'!$D$4,$S910-4,0)&amp;"")</f>
        <v/>
      </c>
      <c r="F910" s="294" t="str">
        <f ca="1">IF(ISERROR($S910),"",OFFSET('Smelter Reference List'!$E$4,$S910-4,0))</f>
        <v/>
      </c>
      <c r="G910" s="294" t="str">
        <f ca="1">IF(C910=$U$4,"Enter smelter details", IF(ISERROR($S910),"",OFFSET('Smelter Reference List'!$F$4,$S910-4,0)))</f>
        <v/>
      </c>
      <c r="H910" s="295" t="str">
        <f ca="1">IF(ISERROR($S910),"",OFFSET('Smelter Reference List'!$G$4,$S910-4,0))</f>
        <v/>
      </c>
      <c r="I910" s="296" t="str">
        <f ca="1">IF(ISERROR($S910),"",OFFSET('Smelter Reference List'!$H$4,$S910-4,0))</f>
        <v/>
      </c>
      <c r="J910" s="296" t="str">
        <f ca="1">IF(ISERROR($S910),"",OFFSET('Smelter Reference List'!$I$4,$S910-4,0))</f>
        <v/>
      </c>
      <c r="K910" s="298"/>
      <c r="L910" s="298"/>
      <c r="M910" s="298"/>
      <c r="N910" s="298"/>
      <c r="O910" s="298"/>
      <c r="P910" s="298"/>
      <c r="Q910" s="299"/>
      <c r="R910" s="227"/>
      <c r="S910" s="228" t="e">
        <f>IF(C910="",NA(),MATCH($B910&amp;$C910,'Smelter Reference List'!$J:$J,0))</f>
        <v>#N/A</v>
      </c>
      <c r="T910" s="229"/>
      <c r="U910" s="229">
        <f t="shared" ca="1" si="28"/>
        <v>0</v>
      </c>
      <c r="V910" s="229"/>
      <c r="W910" s="229"/>
      <c r="Y910" s="223" t="str">
        <f t="shared" si="29"/>
        <v/>
      </c>
    </row>
    <row r="911" spans="1:25" s="223" customFormat="1" ht="20.25">
      <c r="A911" s="293"/>
      <c r="B911" s="294" t="str">
        <f>IF(LEN(A911)=0,"",INDEX('Smelter Reference List'!$A:$A,MATCH($A911,'Smelter Reference List'!$E:$E,0)))</f>
        <v/>
      </c>
      <c r="C911" s="301" t="str">
        <f>IF(LEN(A911)=0,"",INDEX('Smelter Reference List'!$C:$C,MATCH($A911,'Smelter Reference List'!$E:$E,0)))</f>
        <v/>
      </c>
      <c r="D911" s="294" t="str">
        <f ca="1">IF(ISERROR($S911),"",OFFSET('Smelter Reference List'!$C$4,$S911-4,0)&amp;"")</f>
        <v/>
      </c>
      <c r="E911" s="294" t="str">
        <f ca="1">IF(ISERROR($S911),"",OFFSET('Smelter Reference List'!$D$4,$S911-4,0)&amp;"")</f>
        <v/>
      </c>
      <c r="F911" s="294" t="str">
        <f ca="1">IF(ISERROR($S911),"",OFFSET('Smelter Reference List'!$E$4,$S911-4,0))</f>
        <v/>
      </c>
      <c r="G911" s="294" t="str">
        <f ca="1">IF(C911=$U$4,"Enter smelter details", IF(ISERROR($S911),"",OFFSET('Smelter Reference List'!$F$4,$S911-4,0)))</f>
        <v/>
      </c>
      <c r="H911" s="295" t="str">
        <f ca="1">IF(ISERROR($S911),"",OFFSET('Smelter Reference List'!$G$4,$S911-4,0))</f>
        <v/>
      </c>
      <c r="I911" s="296" t="str">
        <f ca="1">IF(ISERROR($S911),"",OFFSET('Smelter Reference List'!$H$4,$S911-4,0))</f>
        <v/>
      </c>
      <c r="J911" s="296" t="str">
        <f ca="1">IF(ISERROR($S911),"",OFFSET('Smelter Reference List'!$I$4,$S911-4,0))</f>
        <v/>
      </c>
      <c r="K911" s="298"/>
      <c r="L911" s="298"/>
      <c r="M911" s="298"/>
      <c r="N911" s="298"/>
      <c r="O911" s="298"/>
      <c r="P911" s="298"/>
      <c r="Q911" s="299"/>
      <c r="R911" s="227"/>
      <c r="S911" s="228" t="e">
        <f>IF(C911="",NA(),MATCH($B911&amp;$C911,'Smelter Reference List'!$J:$J,0))</f>
        <v>#N/A</v>
      </c>
      <c r="T911" s="229"/>
      <c r="U911" s="229">
        <f t="shared" ca="1" si="28"/>
        <v>0</v>
      </c>
      <c r="V911" s="229"/>
      <c r="W911" s="229"/>
      <c r="Y911" s="223" t="str">
        <f t="shared" si="29"/>
        <v/>
      </c>
    </row>
    <row r="912" spans="1:25" s="223" customFormat="1" ht="20.25">
      <c r="A912" s="293"/>
      <c r="B912" s="294" t="str">
        <f>IF(LEN(A912)=0,"",INDEX('Smelter Reference List'!$A:$A,MATCH($A912,'Smelter Reference List'!$E:$E,0)))</f>
        <v/>
      </c>
      <c r="C912" s="301" t="str">
        <f>IF(LEN(A912)=0,"",INDEX('Smelter Reference List'!$C:$C,MATCH($A912,'Smelter Reference List'!$E:$E,0)))</f>
        <v/>
      </c>
      <c r="D912" s="294" t="str">
        <f ca="1">IF(ISERROR($S912),"",OFFSET('Smelter Reference List'!$C$4,$S912-4,0)&amp;"")</f>
        <v/>
      </c>
      <c r="E912" s="294" t="str">
        <f ca="1">IF(ISERROR($S912),"",OFFSET('Smelter Reference List'!$D$4,$S912-4,0)&amp;"")</f>
        <v/>
      </c>
      <c r="F912" s="294" t="str">
        <f ca="1">IF(ISERROR($S912),"",OFFSET('Smelter Reference List'!$E$4,$S912-4,0))</f>
        <v/>
      </c>
      <c r="G912" s="294" t="str">
        <f ca="1">IF(C912=$U$4,"Enter smelter details", IF(ISERROR($S912),"",OFFSET('Smelter Reference List'!$F$4,$S912-4,0)))</f>
        <v/>
      </c>
      <c r="H912" s="295" t="str">
        <f ca="1">IF(ISERROR($S912),"",OFFSET('Smelter Reference List'!$G$4,$S912-4,0))</f>
        <v/>
      </c>
      <c r="I912" s="296" t="str">
        <f ca="1">IF(ISERROR($S912),"",OFFSET('Smelter Reference List'!$H$4,$S912-4,0))</f>
        <v/>
      </c>
      <c r="J912" s="296" t="str">
        <f ca="1">IF(ISERROR($S912),"",OFFSET('Smelter Reference List'!$I$4,$S912-4,0))</f>
        <v/>
      </c>
      <c r="K912" s="298"/>
      <c r="L912" s="298"/>
      <c r="M912" s="298"/>
      <c r="N912" s="298"/>
      <c r="O912" s="298"/>
      <c r="P912" s="298"/>
      <c r="Q912" s="299"/>
      <c r="R912" s="227"/>
      <c r="S912" s="228" t="e">
        <f>IF(C912="",NA(),MATCH($B912&amp;$C912,'Smelter Reference List'!$J:$J,0))</f>
        <v>#N/A</v>
      </c>
      <c r="T912" s="229"/>
      <c r="U912" s="229">
        <f t="shared" ca="1" si="28"/>
        <v>0</v>
      </c>
      <c r="V912" s="229"/>
      <c r="W912" s="229"/>
      <c r="Y912" s="223" t="str">
        <f t="shared" si="29"/>
        <v/>
      </c>
    </row>
    <row r="913" spans="1:25" s="223" customFormat="1" ht="20.25">
      <c r="A913" s="293"/>
      <c r="B913" s="294" t="str">
        <f>IF(LEN(A913)=0,"",INDEX('Smelter Reference List'!$A:$A,MATCH($A913,'Smelter Reference List'!$E:$E,0)))</f>
        <v/>
      </c>
      <c r="C913" s="301" t="str">
        <f>IF(LEN(A913)=0,"",INDEX('Smelter Reference List'!$C:$C,MATCH($A913,'Smelter Reference List'!$E:$E,0)))</f>
        <v/>
      </c>
      <c r="D913" s="294" t="str">
        <f ca="1">IF(ISERROR($S913),"",OFFSET('Smelter Reference List'!$C$4,$S913-4,0)&amp;"")</f>
        <v/>
      </c>
      <c r="E913" s="294" t="str">
        <f ca="1">IF(ISERROR($S913),"",OFFSET('Smelter Reference List'!$D$4,$S913-4,0)&amp;"")</f>
        <v/>
      </c>
      <c r="F913" s="294" t="str">
        <f ca="1">IF(ISERROR($S913),"",OFFSET('Smelter Reference List'!$E$4,$S913-4,0))</f>
        <v/>
      </c>
      <c r="G913" s="294" t="str">
        <f ca="1">IF(C913=$U$4,"Enter smelter details", IF(ISERROR($S913),"",OFFSET('Smelter Reference List'!$F$4,$S913-4,0)))</f>
        <v/>
      </c>
      <c r="H913" s="295" t="str">
        <f ca="1">IF(ISERROR($S913),"",OFFSET('Smelter Reference List'!$G$4,$S913-4,0))</f>
        <v/>
      </c>
      <c r="I913" s="296" t="str">
        <f ca="1">IF(ISERROR($S913),"",OFFSET('Smelter Reference List'!$H$4,$S913-4,0))</f>
        <v/>
      </c>
      <c r="J913" s="296" t="str">
        <f ca="1">IF(ISERROR($S913),"",OFFSET('Smelter Reference List'!$I$4,$S913-4,0))</f>
        <v/>
      </c>
      <c r="K913" s="298"/>
      <c r="L913" s="298"/>
      <c r="M913" s="298"/>
      <c r="N913" s="298"/>
      <c r="O913" s="298"/>
      <c r="P913" s="298"/>
      <c r="Q913" s="299"/>
      <c r="R913" s="227"/>
      <c r="S913" s="228" t="e">
        <f>IF(C913="",NA(),MATCH($B913&amp;$C913,'Smelter Reference List'!$J:$J,0))</f>
        <v>#N/A</v>
      </c>
      <c r="T913" s="229"/>
      <c r="U913" s="229">
        <f t="shared" ca="1" si="28"/>
        <v>0</v>
      </c>
      <c r="V913" s="229"/>
      <c r="W913" s="229"/>
      <c r="Y913" s="223" t="str">
        <f t="shared" si="29"/>
        <v/>
      </c>
    </row>
    <row r="914" spans="1:25" s="223" customFormat="1" ht="20.25">
      <c r="A914" s="293"/>
      <c r="B914" s="294" t="str">
        <f>IF(LEN(A914)=0,"",INDEX('Smelter Reference List'!$A:$A,MATCH($A914,'Smelter Reference List'!$E:$E,0)))</f>
        <v/>
      </c>
      <c r="C914" s="301" t="str">
        <f>IF(LEN(A914)=0,"",INDEX('Smelter Reference List'!$C:$C,MATCH($A914,'Smelter Reference List'!$E:$E,0)))</f>
        <v/>
      </c>
      <c r="D914" s="294" t="str">
        <f ca="1">IF(ISERROR($S914),"",OFFSET('Smelter Reference List'!$C$4,$S914-4,0)&amp;"")</f>
        <v/>
      </c>
      <c r="E914" s="294" t="str">
        <f ca="1">IF(ISERROR($S914),"",OFFSET('Smelter Reference List'!$D$4,$S914-4,0)&amp;"")</f>
        <v/>
      </c>
      <c r="F914" s="294" t="str">
        <f ca="1">IF(ISERROR($S914),"",OFFSET('Smelter Reference List'!$E$4,$S914-4,0))</f>
        <v/>
      </c>
      <c r="G914" s="294" t="str">
        <f ca="1">IF(C914=$U$4,"Enter smelter details", IF(ISERROR($S914),"",OFFSET('Smelter Reference List'!$F$4,$S914-4,0)))</f>
        <v/>
      </c>
      <c r="H914" s="295" t="str">
        <f ca="1">IF(ISERROR($S914),"",OFFSET('Smelter Reference List'!$G$4,$S914-4,0))</f>
        <v/>
      </c>
      <c r="I914" s="296" t="str">
        <f ca="1">IF(ISERROR($S914),"",OFFSET('Smelter Reference List'!$H$4,$S914-4,0))</f>
        <v/>
      </c>
      <c r="J914" s="296" t="str">
        <f ca="1">IF(ISERROR($S914),"",OFFSET('Smelter Reference List'!$I$4,$S914-4,0))</f>
        <v/>
      </c>
      <c r="K914" s="298"/>
      <c r="L914" s="298"/>
      <c r="M914" s="298"/>
      <c r="N914" s="298"/>
      <c r="O914" s="298"/>
      <c r="P914" s="298"/>
      <c r="Q914" s="299"/>
      <c r="R914" s="227"/>
      <c r="S914" s="228" t="e">
        <f>IF(C914="",NA(),MATCH($B914&amp;$C914,'Smelter Reference List'!$J:$J,0))</f>
        <v>#N/A</v>
      </c>
      <c r="T914" s="229"/>
      <c r="U914" s="229">
        <f t="shared" ca="1" si="28"/>
        <v>0</v>
      </c>
      <c r="V914" s="229"/>
      <c r="W914" s="229"/>
      <c r="Y914" s="223" t="str">
        <f t="shared" si="29"/>
        <v/>
      </c>
    </row>
    <row r="915" spans="1:25" s="223" customFormat="1" ht="20.25">
      <c r="A915" s="293"/>
      <c r="B915" s="294" t="str">
        <f>IF(LEN(A915)=0,"",INDEX('Smelter Reference List'!$A:$A,MATCH($A915,'Smelter Reference List'!$E:$E,0)))</f>
        <v/>
      </c>
      <c r="C915" s="301" t="str">
        <f>IF(LEN(A915)=0,"",INDEX('Smelter Reference List'!$C:$C,MATCH($A915,'Smelter Reference List'!$E:$E,0)))</f>
        <v/>
      </c>
      <c r="D915" s="294" t="str">
        <f ca="1">IF(ISERROR($S915),"",OFFSET('Smelter Reference List'!$C$4,$S915-4,0)&amp;"")</f>
        <v/>
      </c>
      <c r="E915" s="294" t="str">
        <f ca="1">IF(ISERROR($S915),"",OFFSET('Smelter Reference List'!$D$4,$S915-4,0)&amp;"")</f>
        <v/>
      </c>
      <c r="F915" s="294" t="str">
        <f ca="1">IF(ISERROR($S915),"",OFFSET('Smelter Reference List'!$E$4,$S915-4,0))</f>
        <v/>
      </c>
      <c r="G915" s="294" t="str">
        <f ca="1">IF(C915=$U$4,"Enter smelter details", IF(ISERROR($S915),"",OFFSET('Smelter Reference List'!$F$4,$S915-4,0)))</f>
        <v/>
      </c>
      <c r="H915" s="295" t="str">
        <f ca="1">IF(ISERROR($S915),"",OFFSET('Smelter Reference List'!$G$4,$S915-4,0))</f>
        <v/>
      </c>
      <c r="I915" s="296" t="str">
        <f ca="1">IF(ISERROR($S915),"",OFFSET('Smelter Reference List'!$H$4,$S915-4,0))</f>
        <v/>
      </c>
      <c r="J915" s="296" t="str">
        <f ca="1">IF(ISERROR($S915),"",OFFSET('Smelter Reference List'!$I$4,$S915-4,0))</f>
        <v/>
      </c>
      <c r="K915" s="298"/>
      <c r="L915" s="298"/>
      <c r="M915" s="298"/>
      <c r="N915" s="298"/>
      <c r="O915" s="298"/>
      <c r="P915" s="298"/>
      <c r="Q915" s="299"/>
      <c r="R915" s="227"/>
      <c r="S915" s="228" t="e">
        <f>IF(C915="",NA(),MATCH($B915&amp;$C915,'Smelter Reference List'!$J:$J,0))</f>
        <v>#N/A</v>
      </c>
      <c r="T915" s="229"/>
      <c r="U915" s="229">
        <f t="shared" ca="1" si="28"/>
        <v>0</v>
      </c>
      <c r="V915" s="229"/>
      <c r="W915" s="229"/>
      <c r="Y915" s="223" t="str">
        <f t="shared" si="29"/>
        <v/>
      </c>
    </row>
    <row r="916" spans="1:25" s="223" customFormat="1" ht="20.25">
      <c r="A916" s="293"/>
      <c r="B916" s="294" t="str">
        <f>IF(LEN(A916)=0,"",INDEX('Smelter Reference List'!$A:$A,MATCH($A916,'Smelter Reference List'!$E:$E,0)))</f>
        <v/>
      </c>
      <c r="C916" s="301" t="str">
        <f>IF(LEN(A916)=0,"",INDEX('Smelter Reference List'!$C:$C,MATCH($A916,'Smelter Reference List'!$E:$E,0)))</f>
        <v/>
      </c>
      <c r="D916" s="294" t="str">
        <f ca="1">IF(ISERROR($S916),"",OFFSET('Smelter Reference List'!$C$4,$S916-4,0)&amp;"")</f>
        <v/>
      </c>
      <c r="E916" s="294" t="str">
        <f ca="1">IF(ISERROR($S916),"",OFFSET('Smelter Reference List'!$D$4,$S916-4,0)&amp;"")</f>
        <v/>
      </c>
      <c r="F916" s="294" t="str">
        <f ca="1">IF(ISERROR($S916),"",OFFSET('Smelter Reference List'!$E$4,$S916-4,0))</f>
        <v/>
      </c>
      <c r="G916" s="294" t="str">
        <f ca="1">IF(C916=$U$4,"Enter smelter details", IF(ISERROR($S916),"",OFFSET('Smelter Reference List'!$F$4,$S916-4,0)))</f>
        <v/>
      </c>
      <c r="H916" s="295" t="str">
        <f ca="1">IF(ISERROR($S916),"",OFFSET('Smelter Reference List'!$G$4,$S916-4,0))</f>
        <v/>
      </c>
      <c r="I916" s="296" t="str">
        <f ca="1">IF(ISERROR($S916),"",OFFSET('Smelter Reference List'!$H$4,$S916-4,0))</f>
        <v/>
      </c>
      <c r="J916" s="296" t="str">
        <f ca="1">IF(ISERROR($S916),"",OFFSET('Smelter Reference List'!$I$4,$S916-4,0))</f>
        <v/>
      </c>
      <c r="K916" s="298"/>
      <c r="L916" s="298"/>
      <c r="M916" s="298"/>
      <c r="N916" s="298"/>
      <c r="O916" s="298"/>
      <c r="P916" s="298"/>
      <c r="Q916" s="299"/>
      <c r="R916" s="227"/>
      <c r="S916" s="228" t="e">
        <f>IF(C916="",NA(),MATCH($B916&amp;$C916,'Smelter Reference List'!$J:$J,0))</f>
        <v>#N/A</v>
      </c>
      <c r="T916" s="229"/>
      <c r="U916" s="229">
        <f t="shared" ca="1" si="28"/>
        <v>0</v>
      </c>
      <c r="V916" s="229"/>
      <c r="W916" s="229"/>
      <c r="Y916" s="223" t="str">
        <f t="shared" si="29"/>
        <v/>
      </c>
    </row>
    <row r="917" spans="1:25" s="223" customFormat="1" ht="20.25">
      <c r="A917" s="293"/>
      <c r="B917" s="294" t="str">
        <f>IF(LEN(A917)=0,"",INDEX('Smelter Reference List'!$A:$A,MATCH($A917,'Smelter Reference List'!$E:$E,0)))</f>
        <v/>
      </c>
      <c r="C917" s="301" t="str">
        <f>IF(LEN(A917)=0,"",INDEX('Smelter Reference List'!$C:$C,MATCH($A917,'Smelter Reference List'!$E:$E,0)))</f>
        <v/>
      </c>
      <c r="D917" s="294" t="str">
        <f ca="1">IF(ISERROR($S917),"",OFFSET('Smelter Reference List'!$C$4,$S917-4,0)&amp;"")</f>
        <v/>
      </c>
      <c r="E917" s="294" t="str">
        <f ca="1">IF(ISERROR($S917),"",OFFSET('Smelter Reference List'!$D$4,$S917-4,0)&amp;"")</f>
        <v/>
      </c>
      <c r="F917" s="294" t="str">
        <f ca="1">IF(ISERROR($S917),"",OFFSET('Smelter Reference List'!$E$4,$S917-4,0))</f>
        <v/>
      </c>
      <c r="G917" s="294" t="str">
        <f ca="1">IF(C917=$U$4,"Enter smelter details", IF(ISERROR($S917),"",OFFSET('Smelter Reference List'!$F$4,$S917-4,0)))</f>
        <v/>
      </c>
      <c r="H917" s="295" t="str">
        <f ca="1">IF(ISERROR($S917),"",OFFSET('Smelter Reference List'!$G$4,$S917-4,0))</f>
        <v/>
      </c>
      <c r="I917" s="296" t="str">
        <f ca="1">IF(ISERROR($S917),"",OFFSET('Smelter Reference List'!$H$4,$S917-4,0))</f>
        <v/>
      </c>
      <c r="J917" s="296" t="str">
        <f ca="1">IF(ISERROR($S917),"",OFFSET('Smelter Reference List'!$I$4,$S917-4,0))</f>
        <v/>
      </c>
      <c r="K917" s="298"/>
      <c r="L917" s="298"/>
      <c r="M917" s="298"/>
      <c r="N917" s="298"/>
      <c r="O917" s="298"/>
      <c r="P917" s="298"/>
      <c r="Q917" s="299"/>
      <c r="R917" s="227"/>
      <c r="S917" s="228" t="e">
        <f>IF(C917="",NA(),MATCH($B917&amp;$C917,'Smelter Reference List'!$J:$J,0))</f>
        <v>#N/A</v>
      </c>
      <c r="T917" s="229"/>
      <c r="U917" s="229">
        <f t="shared" ca="1" si="28"/>
        <v>0</v>
      </c>
      <c r="V917" s="229"/>
      <c r="W917" s="229"/>
      <c r="Y917" s="223" t="str">
        <f t="shared" si="29"/>
        <v/>
      </c>
    </row>
    <row r="918" spans="1:25" s="223" customFormat="1" ht="20.25">
      <c r="A918" s="293"/>
      <c r="B918" s="294" t="str">
        <f>IF(LEN(A918)=0,"",INDEX('Smelter Reference List'!$A:$A,MATCH($A918,'Smelter Reference List'!$E:$E,0)))</f>
        <v/>
      </c>
      <c r="C918" s="301" t="str">
        <f>IF(LEN(A918)=0,"",INDEX('Smelter Reference List'!$C:$C,MATCH($A918,'Smelter Reference List'!$E:$E,0)))</f>
        <v/>
      </c>
      <c r="D918" s="294" t="str">
        <f ca="1">IF(ISERROR($S918),"",OFFSET('Smelter Reference List'!$C$4,$S918-4,0)&amp;"")</f>
        <v/>
      </c>
      <c r="E918" s="294" t="str">
        <f ca="1">IF(ISERROR($S918),"",OFFSET('Smelter Reference List'!$D$4,$S918-4,0)&amp;"")</f>
        <v/>
      </c>
      <c r="F918" s="294" t="str">
        <f ca="1">IF(ISERROR($S918),"",OFFSET('Smelter Reference List'!$E$4,$S918-4,0))</f>
        <v/>
      </c>
      <c r="G918" s="294" t="str">
        <f ca="1">IF(C918=$U$4,"Enter smelter details", IF(ISERROR($S918),"",OFFSET('Smelter Reference List'!$F$4,$S918-4,0)))</f>
        <v/>
      </c>
      <c r="H918" s="295" t="str">
        <f ca="1">IF(ISERROR($S918),"",OFFSET('Smelter Reference List'!$G$4,$S918-4,0))</f>
        <v/>
      </c>
      <c r="I918" s="296" t="str">
        <f ca="1">IF(ISERROR($S918),"",OFFSET('Smelter Reference List'!$H$4,$S918-4,0))</f>
        <v/>
      </c>
      <c r="J918" s="296" t="str">
        <f ca="1">IF(ISERROR($S918),"",OFFSET('Smelter Reference List'!$I$4,$S918-4,0))</f>
        <v/>
      </c>
      <c r="K918" s="298"/>
      <c r="L918" s="298"/>
      <c r="M918" s="298"/>
      <c r="N918" s="298"/>
      <c r="O918" s="298"/>
      <c r="P918" s="298"/>
      <c r="Q918" s="299"/>
      <c r="R918" s="227"/>
      <c r="S918" s="228" t="e">
        <f>IF(C918="",NA(),MATCH($B918&amp;$C918,'Smelter Reference List'!$J:$J,0))</f>
        <v>#N/A</v>
      </c>
      <c r="T918" s="229"/>
      <c r="U918" s="229">
        <f t="shared" ca="1" si="28"/>
        <v>0</v>
      </c>
      <c r="V918" s="229"/>
      <c r="W918" s="229"/>
      <c r="Y918" s="223" t="str">
        <f t="shared" si="29"/>
        <v/>
      </c>
    </row>
    <row r="919" spans="1:25" s="223" customFormat="1" ht="20.25">
      <c r="A919" s="293"/>
      <c r="B919" s="294" t="str">
        <f>IF(LEN(A919)=0,"",INDEX('Smelter Reference List'!$A:$A,MATCH($A919,'Smelter Reference List'!$E:$E,0)))</f>
        <v/>
      </c>
      <c r="C919" s="301" t="str">
        <f>IF(LEN(A919)=0,"",INDEX('Smelter Reference List'!$C:$C,MATCH($A919,'Smelter Reference List'!$E:$E,0)))</f>
        <v/>
      </c>
      <c r="D919" s="294" t="str">
        <f ca="1">IF(ISERROR($S919),"",OFFSET('Smelter Reference List'!$C$4,$S919-4,0)&amp;"")</f>
        <v/>
      </c>
      <c r="E919" s="294" t="str">
        <f ca="1">IF(ISERROR($S919),"",OFFSET('Smelter Reference List'!$D$4,$S919-4,0)&amp;"")</f>
        <v/>
      </c>
      <c r="F919" s="294" t="str">
        <f ca="1">IF(ISERROR($S919),"",OFFSET('Smelter Reference List'!$E$4,$S919-4,0))</f>
        <v/>
      </c>
      <c r="G919" s="294" t="str">
        <f ca="1">IF(C919=$U$4,"Enter smelter details", IF(ISERROR($S919),"",OFFSET('Smelter Reference List'!$F$4,$S919-4,0)))</f>
        <v/>
      </c>
      <c r="H919" s="295" t="str">
        <f ca="1">IF(ISERROR($S919),"",OFFSET('Smelter Reference List'!$G$4,$S919-4,0))</f>
        <v/>
      </c>
      <c r="I919" s="296" t="str">
        <f ca="1">IF(ISERROR($S919),"",OFFSET('Smelter Reference List'!$H$4,$S919-4,0))</f>
        <v/>
      </c>
      <c r="J919" s="296" t="str">
        <f ca="1">IF(ISERROR($S919),"",OFFSET('Smelter Reference List'!$I$4,$S919-4,0))</f>
        <v/>
      </c>
      <c r="K919" s="298"/>
      <c r="L919" s="298"/>
      <c r="M919" s="298"/>
      <c r="N919" s="298"/>
      <c r="O919" s="298"/>
      <c r="P919" s="298"/>
      <c r="Q919" s="299"/>
      <c r="R919" s="227"/>
      <c r="S919" s="228" t="e">
        <f>IF(C919="",NA(),MATCH($B919&amp;$C919,'Smelter Reference List'!$J:$J,0))</f>
        <v>#N/A</v>
      </c>
      <c r="T919" s="229"/>
      <c r="U919" s="229">
        <f t="shared" ca="1" si="28"/>
        <v>0</v>
      </c>
      <c r="V919" s="229"/>
      <c r="W919" s="229"/>
      <c r="Y919" s="223" t="str">
        <f t="shared" si="29"/>
        <v/>
      </c>
    </row>
    <row r="920" spans="1:25" s="223" customFormat="1" ht="20.25">
      <c r="A920" s="293"/>
      <c r="B920" s="294" t="str">
        <f>IF(LEN(A920)=0,"",INDEX('Smelter Reference List'!$A:$A,MATCH($A920,'Smelter Reference List'!$E:$E,0)))</f>
        <v/>
      </c>
      <c r="C920" s="301" t="str">
        <f>IF(LEN(A920)=0,"",INDEX('Smelter Reference List'!$C:$C,MATCH($A920,'Smelter Reference List'!$E:$E,0)))</f>
        <v/>
      </c>
      <c r="D920" s="294" t="str">
        <f ca="1">IF(ISERROR($S920),"",OFFSET('Smelter Reference List'!$C$4,$S920-4,0)&amp;"")</f>
        <v/>
      </c>
      <c r="E920" s="294" t="str">
        <f ca="1">IF(ISERROR($S920),"",OFFSET('Smelter Reference List'!$D$4,$S920-4,0)&amp;"")</f>
        <v/>
      </c>
      <c r="F920" s="294" t="str">
        <f ca="1">IF(ISERROR($S920),"",OFFSET('Smelter Reference List'!$E$4,$S920-4,0))</f>
        <v/>
      </c>
      <c r="G920" s="294" t="str">
        <f ca="1">IF(C920=$U$4,"Enter smelter details", IF(ISERROR($S920),"",OFFSET('Smelter Reference List'!$F$4,$S920-4,0)))</f>
        <v/>
      </c>
      <c r="H920" s="295" t="str">
        <f ca="1">IF(ISERROR($S920),"",OFFSET('Smelter Reference List'!$G$4,$S920-4,0))</f>
        <v/>
      </c>
      <c r="I920" s="296" t="str">
        <f ca="1">IF(ISERROR($S920),"",OFFSET('Smelter Reference List'!$H$4,$S920-4,0))</f>
        <v/>
      </c>
      <c r="J920" s="296" t="str">
        <f ca="1">IF(ISERROR($S920),"",OFFSET('Smelter Reference List'!$I$4,$S920-4,0))</f>
        <v/>
      </c>
      <c r="K920" s="298"/>
      <c r="L920" s="298"/>
      <c r="M920" s="298"/>
      <c r="N920" s="298"/>
      <c r="O920" s="298"/>
      <c r="P920" s="298"/>
      <c r="Q920" s="299"/>
      <c r="R920" s="227"/>
      <c r="S920" s="228" t="e">
        <f>IF(C920="",NA(),MATCH($B920&amp;$C920,'Smelter Reference List'!$J:$J,0))</f>
        <v>#N/A</v>
      </c>
      <c r="T920" s="229"/>
      <c r="U920" s="229">
        <f t="shared" ca="1" si="28"/>
        <v>0</v>
      </c>
      <c r="V920" s="229"/>
      <c r="W920" s="229"/>
      <c r="Y920" s="223" t="str">
        <f t="shared" si="29"/>
        <v/>
      </c>
    </row>
    <row r="921" spans="1:25" s="223" customFormat="1" ht="20.25">
      <c r="A921" s="293"/>
      <c r="B921" s="294" t="str">
        <f>IF(LEN(A921)=0,"",INDEX('Smelter Reference List'!$A:$A,MATCH($A921,'Smelter Reference List'!$E:$E,0)))</f>
        <v/>
      </c>
      <c r="C921" s="301" t="str">
        <f>IF(LEN(A921)=0,"",INDEX('Smelter Reference List'!$C:$C,MATCH($A921,'Smelter Reference List'!$E:$E,0)))</f>
        <v/>
      </c>
      <c r="D921" s="294" t="str">
        <f ca="1">IF(ISERROR($S921),"",OFFSET('Smelter Reference List'!$C$4,$S921-4,0)&amp;"")</f>
        <v/>
      </c>
      <c r="E921" s="294" t="str">
        <f ca="1">IF(ISERROR($S921),"",OFFSET('Smelter Reference List'!$D$4,$S921-4,0)&amp;"")</f>
        <v/>
      </c>
      <c r="F921" s="294" t="str">
        <f ca="1">IF(ISERROR($S921),"",OFFSET('Smelter Reference List'!$E$4,$S921-4,0))</f>
        <v/>
      </c>
      <c r="G921" s="294" t="str">
        <f ca="1">IF(C921=$U$4,"Enter smelter details", IF(ISERROR($S921),"",OFFSET('Smelter Reference List'!$F$4,$S921-4,0)))</f>
        <v/>
      </c>
      <c r="H921" s="295" t="str">
        <f ca="1">IF(ISERROR($S921),"",OFFSET('Smelter Reference List'!$G$4,$S921-4,0))</f>
        <v/>
      </c>
      <c r="I921" s="296" t="str">
        <f ca="1">IF(ISERROR($S921),"",OFFSET('Smelter Reference List'!$H$4,$S921-4,0))</f>
        <v/>
      </c>
      <c r="J921" s="296" t="str">
        <f ca="1">IF(ISERROR($S921),"",OFFSET('Smelter Reference List'!$I$4,$S921-4,0))</f>
        <v/>
      </c>
      <c r="K921" s="298"/>
      <c r="L921" s="298"/>
      <c r="M921" s="298"/>
      <c r="N921" s="298"/>
      <c r="O921" s="298"/>
      <c r="P921" s="298"/>
      <c r="Q921" s="299"/>
      <c r="R921" s="227"/>
      <c r="S921" s="228" t="e">
        <f>IF(C921="",NA(),MATCH($B921&amp;$C921,'Smelter Reference List'!$J:$J,0))</f>
        <v>#N/A</v>
      </c>
      <c r="T921" s="229"/>
      <c r="U921" s="229">
        <f t="shared" ca="1" si="28"/>
        <v>0</v>
      </c>
      <c r="V921" s="229"/>
      <c r="W921" s="229"/>
      <c r="Y921" s="223" t="str">
        <f t="shared" si="29"/>
        <v/>
      </c>
    </row>
    <row r="922" spans="1:25" s="223" customFormat="1" ht="20.25">
      <c r="A922" s="293"/>
      <c r="B922" s="294" t="str">
        <f>IF(LEN(A922)=0,"",INDEX('Smelter Reference List'!$A:$A,MATCH($A922,'Smelter Reference List'!$E:$E,0)))</f>
        <v/>
      </c>
      <c r="C922" s="301" t="str">
        <f>IF(LEN(A922)=0,"",INDEX('Smelter Reference List'!$C:$C,MATCH($A922,'Smelter Reference List'!$E:$E,0)))</f>
        <v/>
      </c>
      <c r="D922" s="294" t="str">
        <f ca="1">IF(ISERROR($S922),"",OFFSET('Smelter Reference List'!$C$4,$S922-4,0)&amp;"")</f>
        <v/>
      </c>
      <c r="E922" s="294" t="str">
        <f ca="1">IF(ISERROR($S922),"",OFFSET('Smelter Reference List'!$D$4,$S922-4,0)&amp;"")</f>
        <v/>
      </c>
      <c r="F922" s="294" t="str">
        <f ca="1">IF(ISERROR($S922),"",OFFSET('Smelter Reference List'!$E$4,$S922-4,0))</f>
        <v/>
      </c>
      <c r="G922" s="294" t="str">
        <f ca="1">IF(C922=$U$4,"Enter smelter details", IF(ISERROR($S922),"",OFFSET('Smelter Reference List'!$F$4,$S922-4,0)))</f>
        <v/>
      </c>
      <c r="H922" s="295" t="str">
        <f ca="1">IF(ISERROR($S922),"",OFFSET('Smelter Reference List'!$G$4,$S922-4,0))</f>
        <v/>
      </c>
      <c r="I922" s="296" t="str">
        <f ca="1">IF(ISERROR($S922),"",OFFSET('Smelter Reference List'!$H$4,$S922-4,0))</f>
        <v/>
      </c>
      <c r="J922" s="296" t="str">
        <f ca="1">IF(ISERROR($S922),"",OFFSET('Smelter Reference List'!$I$4,$S922-4,0))</f>
        <v/>
      </c>
      <c r="K922" s="298"/>
      <c r="L922" s="298"/>
      <c r="M922" s="298"/>
      <c r="N922" s="298"/>
      <c r="O922" s="298"/>
      <c r="P922" s="298"/>
      <c r="Q922" s="299"/>
      <c r="R922" s="227"/>
      <c r="S922" s="228" t="e">
        <f>IF(C922="",NA(),MATCH($B922&amp;$C922,'Smelter Reference List'!$J:$J,0))</f>
        <v>#N/A</v>
      </c>
      <c r="T922" s="229"/>
      <c r="U922" s="229">
        <f t="shared" ca="1" si="28"/>
        <v>0</v>
      </c>
      <c r="V922" s="229"/>
      <c r="W922" s="229"/>
      <c r="Y922" s="223" t="str">
        <f t="shared" si="29"/>
        <v/>
      </c>
    </row>
    <row r="923" spans="1:25" s="223" customFormat="1" ht="20.25">
      <c r="A923" s="293"/>
      <c r="B923" s="294" t="str">
        <f>IF(LEN(A923)=0,"",INDEX('Smelter Reference List'!$A:$A,MATCH($A923,'Smelter Reference List'!$E:$E,0)))</f>
        <v/>
      </c>
      <c r="C923" s="301" t="str">
        <f>IF(LEN(A923)=0,"",INDEX('Smelter Reference List'!$C:$C,MATCH($A923,'Smelter Reference List'!$E:$E,0)))</f>
        <v/>
      </c>
      <c r="D923" s="294" t="str">
        <f ca="1">IF(ISERROR($S923),"",OFFSET('Smelter Reference List'!$C$4,$S923-4,0)&amp;"")</f>
        <v/>
      </c>
      <c r="E923" s="294" t="str">
        <f ca="1">IF(ISERROR($S923),"",OFFSET('Smelter Reference List'!$D$4,$S923-4,0)&amp;"")</f>
        <v/>
      </c>
      <c r="F923" s="294" t="str">
        <f ca="1">IF(ISERROR($S923),"",OFFSET('Smelter Reference List'!$E$4,$S923-4,0))</f>
        <v/>
      </c>
      <c r="G923" s="294" t="str">
        <f ca="1">IF(C923=$U$4,"Enter smelter details", IF(ISERROR($S923),"",OFFSET('Smelter Reference List'!$F$4,$S923-4,0)))</f>
        <v/>
      </c>
      <c r="H923" s="295" t="str">
        <f ca="1">IF(ISERROR($S923),"",OFFSET('Smelter Reference List'!$G$4,$S923-4,0))</f>
        <v/>
      </c>
      <c r="I923" s="296" t="str">
        <f ca="1">IF(ISERROR($S923),"",OFFSET('Smelter Reference List'!$H$4,$S923-4,0))</f>
        <v/>
      </c>
      <c r="J923" s="296" t="str">
        <f ca="1">IF(ISERROR($S923),"",OFFSET('Smelter Reference List'!$I$4,$S923-4,0))</f>
        <v/>
      </c>
      <c r="K923" s="298"/>
      <c r="L923" s="298"/>
      <c r="M923" s="298"/>
      <c r="N923" s="298"/>
      <c r="O923" s="298"/>
      <c r="P923" s="298"/>
      <c r="Q923" s="299"/>
      <c r="R923" s="227"/>
      <c r="S923" s="228" t="e">
        <f>IF(C923="",NA(),MATCH($B923&amp;$C923,'Smelter Reference List'!$J:$J,0))</f>
        <v>#N/A</v>
      </c>
      <c r="T923" s="229"/>
      <c r="U923" s="229">
        <f t="shared" ca="1" si="28"/>
        <v>0</v>
      </c>
      <c r="V923" s="229"/>
      <c r="W923" s="229"/>
      <c r="Y923" s="223" t="str">
        <f t="shared" si="29"/>
        <v/>
      </c>
    </row>
    <row r="924" spans="1:25" s="223" customFormat="1" ht="20.25">
      <c r="A924" s="293"/>
      <c r="B924" s="294" t="str">
        <f>IF(LEN(A924)=0,"",INDEX('Smelter Reference List'!$A:$A,MATCH($A924,'Smelter Reference List'!$E:$E,0)))</f>
        <v/>
      </c>
      <c r="C924" s="301" t="str">
        <f>IF(LEN(A924)=0,"",INDEX('Smelter Reference List'!$C:$C,MATCH($A924,'Smelter Reference List'!$E:$E,0)))</f>
        <v/>
      </c>
      <c r="D924" s="294" t="str">
        <f ca="1">IF(ISERROR($S924),"",OFFSET('Smelter Reference List'!$C$4,$S924-4,0)&amp;"")</f>
        <v/>
      </c>
      <c r="E924" s="294" t="str">
        <f ca="1">IF(ISERROR($S924),"",OFFSET('Smelter Reference List'!$D$4,$S924-4,0)&amp;"")</f>
        <v/>
      </c>
      <c r="F924" s="294" t="str">
        <f ca="1">IF(ISERROR($S924),"",OFFSET('Smelter Reference List'!$E$4,$S924-4,0))</f>
        <v/>
      </c>
      <c r="G924" s="294" t="str">
        <f ca="1">IF(C924=$U$4,"Enter smelter details", IF(ISERROR($S924),"",OFFSET('Smelter Reference List'!$F$4,$S924-4,0)))</f>
        <v/>
      </c>
      <c r="H924" s="295" t="str">
        <f ca="1">IF(ISERROR($S924),"",OFFSET('Smelter Reference List'!$G$4,$S924-4,0))</f>
        <v/>
      </c>
      <c r="I924" s="296" t="str">
        <f ca="1">IF(ISERROR($S924),"",OFFSET('Smelter Reference List'!$H$4,$S924-4,0))</f>
        <v/>
      </c>
      <c r="J924" s="296" t="str">
        <f ca="1">IF(ISERROR($S924),"",OFFSET('Smelter Reference List'!$I$4,$S924-4,0))</f>
        <v/>
      </c>
      <c r="K924" s="298"/>
      <c r="L924" s="298"/>
      <c r="M924" s="298"/>
      <c r="N924" s="298"/>
      <c r="O924" s="298"/>
      <c r="P924" s="298"/>
      <c r="Q924" s="299"/>
      <c r="R924" s="227"/>
      <c r="S924" s="228" t="e">
        <f>IF(C924="",NA(),MATCH($B924&amp;$C924,'Smelter Reference List'!$J:$J,0))</f>
        <v>#N/A</v>
      </c>
      <c r="T924" s="229"/>
      <c r="U924" s="229">
        <f t="shared" ca="1" si="28"/>
        <v>0</v>
      </c>
      <c r="V924" s="229"/>
      <c r="W924" s="229"/>
      <c r="Y924" s="223" t="str">
        <f t="shared" si="29"/>
        <v/>
      </c>
    </row>
    <row r="925" spans="1:25" s="223" customFormat="1" ht="20.25">
      <c r="A925" s="293"/>
      <c r="B925" s="294" t="str">
        <f>IF(LEN(A925)=0,"",INDEX('Smelter Reference List'!$A:$A,MATCH($A925,'Smelter Reference List'!$E:$E,0)))</f>
        <v/>
      </c>
      <c r="C925" s="301" t="str">
        <f>IF(LEN(A925)=0,"",INDEX('Smelter Reference List'!$C:$C,MATCH($A925,'Smelter Reference List'!$E:$E,0)))</f>
        <v/>
      </c>
      <c r="D925" s="294" t="str">
        <f ca="1">IF(ISERROR($S925),"",OFFSET('Smelter Reference List'!$C$4,$S925-4,0)&amp;"")</f>
        <v/>
      </c>
      <c r="E925" s="294" t="str">
        <f ca="1">IF(ISERROR($S925),"",OFFSET('Smelter Reference List'!$D$4,$S925-4,0)&amp;"")</f>
        <v/>
      </c>
      <c r="F925" s="294" t="str">
        <f ca="1">IF(ISERROR($S925),"",OFFSET('Smelter Reference List'!$E$4,$S925-4,0))</f>
        <v/>
      </c>
      <c r="G925" s="294" t="str">
        <f ca="1">IF(C925=$U$4,"Enter smelter details", IF(ISERROR($S925),"",OFFSET('Smelter Reference List'!$F$4,$S925-4,0)))</f>
        <v/>
      </c>
      <c r="H925" s="295" t="str">
        <f ca="1">IF(ISERROR($S925),"",OFFSET('Smelter Reference List'!$G$4,$S925-4,0))</f>
        <v/>
      </c>
      <c r="I925" s="296" t="str">
        <f ca="1">IF(ISERROR($S925),"",OFFSET('Smelter Reference List'!$H$4,$S925-4,0))</f>
        <v/>
      </c>
      <c r="J925" s="296" t="str">
        <f ca="1">IF(ISERROR($S925),"",OFFSET('Smelter Reference List'!$I$4,$S925-4,0))</f>
        <v/>
      </c>
      <c r="K925" s="298"/>
      <c r="L925" s="298"/>
      <c r="M925" s="298"/>
      <c r="N925" s="298"/>
      <c r="O925" s="298"/>
      <c r="P925" s="298"/>
      <c r="Q925" s="299"/>
      <c r="R925" s="227"/>
      <c r="S925" s="228" t="e">
        <f>IF(C925="",NA(),MATCH($B925&amp;$C925,'Smelter Reference List'!$J:$J,0))</f>
        <v>#N/A</v>
      </c>
      <c r="T925" s="229"/>
      <c r="U925" s="229">
        <f t="shared" ca="1" si="28"/>
        <v>0</v>
      </c>
      <c r="V925" s="229"/>
      <c r="W925" s="229"/>
      <c r="Y925" s="223" t="str">
        <f t="shared" si="29"/>
        <v/>
      </c>
    </row>
    <row r="926" spans="1:25" s="223" customFormat="1" ht="20.25">
      <c r="A926" s="293"/>
      <c r="B926" s="294" t="str">
        <f>IF(LEN(A926)=0,"",INDEX('Smelter Reference List'!$A:$A,MATCH($A926,'Smelter Reference List'!$E:$E,0)))</f>
        <v/>
      </c>
      <c r="C926" s="301" t="str">
        <f>IF(LEN(A926)=0,"",INDEX('Smelter Reference List'!$C:$C,MATCH($A926,'Smelter Reference List'!$E:$E,0)))</f>
        <v/>
      </c>
      <c r="D926" s="294" t="str">
        <f ca="1">IF(ISERROR($S926),"",OFFSET('Smelter Reference List'!$C$4,$S926-4,0)&amp;"")</f>
        <v/>
      </c>
      <c r="E926" s="294" t="str">
        <f ca="1">IF(ISERROR($S926),"",OFFSET('Smelter Reference List'!$D$4,$S926-4,0)&amp;"")</f>
        <v/>
      </c>
      <c r="F926" s="294" t="str">
        <f ca="1">IF(ISERROR($S926),"",OFFSET('Smelter Reference List'!$E$4,$S926-4,0))</f>
        <v/>
      </c>
      <c r="G926" s="294" t="str">
        <f ca="1">IF(C926=$U$4,"Enter smelter details", IF(ISERROR($S926),"",OFFSET('Smelter Reference List'!$F$4,$S926-4,0)))</f>
        <v/>
      </c>
      <c r="H926" s="295" t="str">
        <f ca="1">IF(ISERROR($S926),"",OFFSET('Smelter Reference List'!$G$4,$S926-4,0))</f>
        <v/>
      </c>
      <c r="I926" s="296" t="str">
        <f ca="1">IF(ISERROR($S926),"",OFFSET('Smelter Reference List'!$H$4,$S926-4,0))</f>
        <v/>
      </c>
      <c r="J926" s="296" t="str">
        <f ca="1">IF(ISERROR($S926),"",OFFSET('Smelter Reference List'!$I$4,$S926-4,0))</f>
        <v/>
      </c>
      <c r="K926" s="298"/>
      <c r="L926" s="298"/>
      <c r="M926" s="298"/>
      <c r="N926" s="298"/>
      <c r="O926" s="298"/>
      <c r="P926" s="298"/>
      <c r="Q926" s="299"/>
      <c r="R926" s="227"/>
      <c r="S926" s="228" t="e">
        <f>IF(C926="",NA(),MATCH($B926&amp;$C926,'Smelter Reference List'!$J:$J,0))</f>
        <v>#N/A</v>
      </c>
      <c r="T926" s="229"/>
      <c r="U926" s="229">
        <f t="shared" ca="1" si="28"/>
        <v>0</v>
      </c>
      <c r="V926" s="229"/>
      <c r="W926" s="229"/>
      <c r="Y926" s="223" t="str">
        <f t="shared" si="29"/>
        <v/>
      </c>
    </row>
    <row r="927" spans="1:25" s="223" customFormat="1" ht="20.25">
      <c r="A927" s="293"/>
      <c r="B927" s="294" t="str">
        <f>IF(LEN(A927)=0,"",INDEX('Smelter Reference List'!$A:$A,MATCH($A927,'Smelter Reference List'!$E:$E,0)))</f>
        <v/>
      </c>
      <c r="C927" s="301" t="str">
        <f>IF(LEN(A927)=0,"",INDEX('Smelter Reference List'!$C:$C,MATCH($A927,'Smelter Reference List'!$E:$E,0)))</f>
        <v/>
      </c>
      <c r="D927" s="294" t="str">
        <f ca="1">IF(ISERROR($S927),"",OFFSET('Smelter Reference List'!$C$4,$S927-4,0)&amp;"")</f>
        <v/>
      </c>
      <c r="E927" s="294" t="str">
        <f ca="1">IF(ISERROR($S927),"",OFFSET('Smelter Reference List'!$D$4,$S927-4,0)&amp;"")</f>
        <v/>
      </c>
      <c r="F927" s="294" t="str">
        <f ca="1">IF(ISERROR($S927),"",OFFSET('Smelter Reference List'!$E$4,$S927-4,0))</f>
        <v/>
      </c>
      <c r="G927" s="294" t="str">
        <f ca="1">IF(C927=$U$4,"Enter smelter details", IF(ISERROR($S927),"",OFFSET('Smelter Reference List'!$F$4,$S927-4,0)))</f>
        <v/>
      </c>
      <c r="H927" s="295" t="str">
        <f ca="1">IF(ISERROR($S927),"",OFFSET('Smelter Reference List'!$G$4,$S927-4,0))</f>
        <v/>
      </c>
      <c r="I927" s="296" t="str">
        <f ca="1">IF(ISERROR($S927),"",OFFSET('Smelter Reference List'!$H$4,$S927-4,0))</f>
        <v/>
      </c>
      <c r="J927" s="296" t="str">
        <f ca="1">IF(ISERROR($S927),"",OFFSET('Smelter Reference List'!$I$4,$S927-4,0))</f>
        <v/>
      </c>
      <c r="K927" s="298"/>
      <c r="L927" s="298"/>
      <c r="M927" s="298"/>
      <c r="N927" s="298"/>
      <c r="O927" s="298"/>
      <c r="P927" s="298"/>
      <c r="Q927" s="299"/>
      <c r="R927" s="227"/>
      <c r="S927" s="228" t="e">
        <f>IF(C927="",NA(),MATCH($B927&amp;$C927,'Smelter Reference List'!$J:$J,0))</f>
        <v>#N/A</v>
      </c>
      <c r="T927" s="229"/>
      <c r="U927" s="229">
        <f t="shared" ca="1" si="28"/>
        <v>0</v>
      </c>
      <c r="V927" s="229"/>
      <c r="W927" s="229"/>
      <c r="Y927" s="223" t="str">
        <f t="shared" si="29"/>
        <v/>
      </c>
    </row>
    <row r="928" spans="1:25" s="223" customFormat="1" ht="20.25">
      <c r="A928" s="293"/>
      <c r="B928" s="294" t="str">
        <f>IF(LEN(A928)=0,"",INDEX('Smelter Reference List'!$A:$A,MATCH($A928,'Smelter Reference List'!$E:$E,0)))</f>
        <v/>
      </c>
      <c r="C928" s="301" t="str">
        <f>IF(LEN(A928)=0,"",INDEX('Smelter Reference List'!$C:$C,MATCH($A928,'Smelter Reference List'!$E:$E,0)))</f>
        <v/>
      </c>
      <c r="D928" s="294" t="str">
        <f ca="1">IF(ISERROR($S928),"",OFFSET('Smelter Reference List'!$C$4,$S928-4,0)&amp;"")</f>
        <v/>
      </c>
      <c r="E928" s="294" t="str">
        <f ca="1">IF(ISERROR($S928),"",OFFSET('Smelter Reference List'!$D$4,$S928-4,0)&amp;"")</f>
        <v/>
      </c>
      <c r="F928" s="294" t="str">
        <f ca="1">IF(ISERROR($S928),"",OFFSET('Smelter Reference List'!$E$4,$S928-4,0))</f>
        <v/>
      </c>
      <c r="G928" s="294" t="str">
        <f ca="1">IF(C928=$U$4,"Enter smelter details", IF(ISERROR($S928),"",OFFSET('Smelter Reference List'!$F$4,$S928-4,0)))</f>
        <v/>
      </c>
      <c r="H928" s="295" t="str">
        <f ca="1">IF(ISERROR($S928),"",OFFSET('Smelter Reference List'!$G$4,$S928-4,0))</f>
        <v/>
      </c>
      <c r="I928" s="296" t="str">
        <f ca="1">IF(ISERROR($S928),"",OFFSET('Smelter Reference List'!$H$4,$S928-4,0))</f>
        <v/>
      </c>
      <c r="J928" s="296" t="str">
        <f ca="1">IF(ISERROR($S928),"",OFFSET('Smelter Reference List'!$I$4,$S928-4,0))</f>
        <v/>
      </c>
      <c r="K928" s="298"/>
      <c r="L928" s="298"/>
      <c r="M928" s="298"/>
      <c r="N928" s="298"/>
      <c r="O928" s="298"/>
      <c r="P928" s="298"/>
      <c r="Q928" s="299"/>
      <c r="R928" s="227"/>
      <c r="S928" s="228" t="e">
        <f>IF(C928="",NA(),MATCH($B928&amp;$C928,'Smelter Reference List'!$J:$J,0))</f>
        <v>#N/A</v>
      </c>
      <c r="T928" s="229"/>
      <c r="U928" s="229">
        <f t="shared" ca="1" si="28"/>
        <v>0</v>
      </c>
      <c r="V928" s="229"/>
      <c r="W928" s="229"/>
      <c r="Y928" s="223" t="str">
        <f t="shared" si="29"/>
        <v/>
      </c>
    </row>
    <row r="929" spans="1:25" s="223" customFormat="1" ht="20.25">
      <c r="A929" s="293"/>
      <c r="B929" s="294" t="str">
        <f>IF(LEN(A929)=0,"",INDEX('Smelter Reference List'!$A:$A,MATCH($A929,'Smelter Reference List'!$E:$E,0)))</f>
        <v/>
      </c>
      <c r="C929" s="301" t="str">
        <f>IF(LEN(A929)=0,"",INDEX('Smelter Reference List'!$C:$C,MATCH($A929,'Smelter Reference List'!$E:$E,0)))</f>
        <v/>
      </c>
      <c r="D929" s="294" t="str">
        <f ca="1">IF(ISERROR($S929),"",OFFSET('Smelter Reference List'!$C$4,$S929-4,0)&amp;"")</f>
        <v/>
      </c>
      <c r="E929" s="294" t="str">
        <f ca="1">IF(ISERROR($S929),"",OFFSET('Smelter Reference List'!$D$4,$S929-4,0)&amp;"")</f>
        <v/>
      </c>
      <c r="F929" s="294" t="str">
        <f ca="1">IF(ISERROR($S929),"",OFFSET('Smelter Reference List'!$E$4,$S929-4,0))</f>
        <v/>
      </c>
      <c r="G929" s="294" t="str">
        <f ca="1">IF(C929=$U$4,"Enter smelter details", IF(ISERROR($S929),"",OFFSET('Smelter Reference List'!$F$4,$S929-4,0)))</f>
        <v/>
      </c>
      <c r="H929" s="295" t="str">
        <f ca="1">IF(ISERROR($S929),"",OFFSET('Smelter Reference List'!$G$4,$S929-4,0))</f>
        <v/>
      </c>
      <c r="I929" s="296" t="str">
        <f ca="1">IF(ISERROR($S929),"",OFFSET('Smelter Reference List'!$H$4,$S929-4,0))</f>
        <v/>
      </c>
      <c r="J929" s="296" t="str">
        <f ca="1">IF(ISERROR($S929),"",OFFSET('Smelter Reference List'!$I$4,$S929-4,0))</f>
        <v/>
      </c>
      <c r="K929" s="298"/>
      <c r="L929" s="298"/>
      <c r="M929" s="298"/>
      <c r="N929" s="298"/>
      <c r="O929" s="298"/>
      <c r="P929" s="298"/>
      <c r="Q929" s="299"/>
      <c r="R929" s="227"/>
      <c r="S929" s="228" t="e">
        <f>IF(C929="",NA(),MATCH($B929&amp;$C929,'Smelter Reference List'!$J:$J,0))</f>
        <v>#N/A</v>
      </c>
      <c r="T929" s="229"/>
      <c r="U929" s="229">
        <f t="shared" ca="1" si="28"/>
        <v>0</v>
      </c>
      <c r="V929" s="229"/>
      <c r="W929" s="229"/>
      <c r="Y929" s="223" t="str">
        <f t="shared" si="29"/>
        <v/>
      </c>
    </row>
    <row r="930" spans="1:25" s="223" customFormat="1" ht="20.25">
      <c r="A930" s="293"/>
      <c r="B930" s="294" t="str">
        <f>IF(LEN(A930)=0,"",INDEX('Smelter Reference List'!$A:$A,MATCH($A930,'Smelter Reference List'!$E:$E,0)))</f>
        <v/>
      </c>
      <c r="C930" s="301" t="str">
        <f>IF(LEN(A930)=0,"",INDEX('Smelter Reference List'!$C:$C,MATCH($A930,'Smelter Reference List'!$E:$E,0)))</f>
        <v/>
      </c>
      <c r="D930" s="294" t="str">
        <f ca="1">IF(ISERROR($S930),"",OFFSET('Smelter Reference List'!$C$4,$S930-4,0)&amp;"")</f>
        <v/>
      </c>
      <c r="E930" s="294" t="str">
        <f ca="1">IF(ISERROR($S930),"",OFFSET('Smelter Reference List'!$D$4,$S930-4,0)&amp;"")</f>
        <v/>
      </c>
      <c r="F930" s="294" t="str">
        <f ca="1">IF(ISERROR($S930),"",OFFSET('Smelter Reference List'!$E$4,$S930-4,0))</f>
        <v/>
      </c>
      <c r="G930" s="294" t="str">
        <f ca="1">IF(C930=$U$4,"Enter smelter details", IF(ISERROR($S930),"",OFFSET('Smelter Reference List'!$F$4,$S930-4,0)))</f>
        <v/>
      </c>
      <c r="H930" s="295" t="str">
        <f ca="1">IF(ISERROR($S930),"",OFFSET('Smelter Reference List'!$G$4,$S930-4,0))</f>
        <v/>
      </c>
      <c r="I930" s="296" t="str">
        <f ca="1">IF(ISERROR($S930),"",OFFSET('Smelter Reference List'!$H$4,$S930-4,0))</f>
        <v/>
      </c>
      <c r="J930" s="296" t="str">
        <f ca="1">IF(ISERROR($S930),"",OFFSET('Smelter Reference List'!$I$4,$S930-4,0))</f>
        <v/>
      </c>
      <c r="K930" s="298"/>
      <c r="L930" s="298"/>
      <c r="M930" s="298"/>
      <c r="N930" s="298"/>
      <c r="O930" s="298"/>
      <c r="P930" s="298"/>
      <c r="Q930" s="299"/>
      <c r="R930" s="227"/>
      <c r="S930" s="228" t="e">
        <f>IF(C930="",NA(),MATCH($B930&amp;$C930,'Smelter Reference List'!$J:$J,0))</f>
        <v>#N/A</v>
      </c>
      <c r="T930" s="229"/>
      <c r="U930" s="229">
        <f t="shared" ca="1" si="28"/>
        <v>0</v>
      </c>
      <c r="V930" s="229"/>
      <c r="W930" s="229"/>
      <c r="Y930" s="223" t="str">
        <f t="shared" si="29"/>
        <v/>
      </c>
    </row>
    <row r="931" spans="1:25" s="223" customFormat="1" ht="20.25">
      <c r="A931" s="293"/>
      <c r="B931" s="294" t="str">
        <f>IF(LEN(A931)=0,"",INDEX('Smelter Reference List'!$A:$A,MATCH($A931,'Smelter Reference List'!$E:$E,0)))</f>
        <v/>
      </c>
      <c r="C931" s="301" t="str">
        <f>IF(LEN(A931)=0,"",INDEX('Smelter Reference List'!$C:$C,MATCH($A931,'Smelter Reference List'!$E:$E,0)))</f>
        <v/>
      </c>
      <c r="D931" s="294" t="str">
        <f ca="1">IF(ISERROR($S931),"",OFFSET('Smelter Reference List'!$C$4,$S931-4,0)&amp;"")</f>
        <v/>
      </c>
      <c r="E931" s="294" t="str">
        <f ca="1">IF(ISERROR($S931),"",OFFSET('Smelter Reference List'!$D$4,$S931-4,0)&amp;"")</f>
        <v/>
      </c>
      <c r="F931" s="294" t="str">
        <f ca="1">IF(ISERROR($S931),"",OFFSET('Smelter Reference List'!$E$4,$S931-4,0))</f>
        <v/>
      </c>
      <c r="G931" s="294" t="str">
        <f ca="1">IF(C931=$U$4,"Enter smelter details", IF(ISERROR($S931),"",OFFSET('Smelter Reference List'!$F$4,$S931-4,0)))</f>
        <v/>
      </c>
      <c r="H931" s="295" t="str">
        <f ca="1">IF(ISERROR($S931),"",OFFSET('Smelter Reference List'!$G$4,$S931-4,0))</f>
        <v/>
      </c>
      <c r="I931" s="296" t="str">
        <f ca="1">IF(ISERROR($S931),"",OFFSET('Smelter Reference List'!$H$4,$S931-4,0))</f>
        <v/>
      </c>
      <c r="J931" s="296" t="str">
        <f ca="1">IF(ISERROR($S931),"",OFFSET('Smelter Reference List'!$I$4,$S931-4,0))</f>
        <v/>
      </c>
      <c r="K931" s="298"/>
      <c r="L931" s="298"/>
      <c r="M931" s="298"/>
      <c r="N931" s="298"/>
      <c r="O931" s="298"/>
      <c r="P931" s="298"/>
      <c r="Q931" s="299"/>
      <c r="R931" s="227"/>
      <c r="S931" s="228" t="e">
        <f>IF(C931="",NA(),MATCH($B931&amp;$C931,'Smelter Reference List'!$J:$J,0))</f>
        <v>#N/A</v>
      </c>
      <c r="T931" s="229"/>
      <c r="U931" s="229">
        <f t="shared" ca="1" si="28"/>
        <v>0</v>
      </c>
      <c r="V931" s="229"/>
      <c r="W931" s="229"/>
      <c r="Y931" s="223" t="str">
        <f t="shared" si="29"/>
        <v/>
      </c>
    </row>
    <row r="932" spans="1:25" s="223" customFormat="1" ht="20.25">
      <c r="A932" s="293"/>
      <c r="B932" s="294" t="str">
        <f>IF(LEN(A932)=0,"",INDEX('Smelter Reference List'!$A:$A,MATCH($A932,'Smelter Reference List'!$E:$E,0)))</f>
        <v/>
      </c>
      <c r="C932" s="301" t="str">
        <f>IF(LEN(A932)=0,"",INDEX('Smelter Reference List'!$C:$C,MATCH($A932,'Smelter Reference List'!$E:$E,0)))</f>
        <v/>
      </c>
      <c r="D932" s="294" t="str">
        <f ca="1">IF(ISERROR($S932),"",OFFSET('Smelter Reference List'!$C$4,$S932-4,0)&amp;"")</f>
        <v/>
      </c>
      <c r="E932" s="294" t="str">
        <f ca="1">IF(ISERROR($S932),"",OFFSET('Smelter Reference List'!$D$4,$S932-4,0)&amp;"")</f>
        <v/>
      </c>
      <c r="F932" s="294" t="str">
        <f ca="1">IF(ISERROR($S932),"",OFFSET('Smelter Reference List'!$E$4,$S932-4,0))</f>
        <v/>
      </c>
      <c r="G932" s="294" t="str">
        <f ca="1">IF(C932=$U$4,"Enter smelter details", IF(ISERROR($S932),"",OFFSET('Smelter Reference List'!$F$4,$S932-4,0)))</f>
        <v/>
      </c>
      <c r="H932" s="295" t="str">
        <f ca="1">IF(ISERROR($S932),"",OFFSET('Smelter Reference List'!$G$4,$S932-4,0))</f>
        <v/>
      </c>
      <c r="I932" s="296" t="str">
        <f ca="1">IF(ISERROR($S932),"",OFFSET('Smelter Reference List'!$H$4,$S932-4,0))</f>
        <v/>
      </c>
      <c r="J932" s="296" t="str">
        <f ca="1">IF(ISERROR($S932),"",OFFSET('Smelter Reference List'!$I$4,$S932-4,0))</f>
        <v/>
      </c>
      <c r="K932" s="298"/>
      <c r="L932" s="298"/>
      <c r="M932" s="298"/>
      <c r="N932" s="298"/>
      <c r="O932" s="298"/>
      <c r="P932" s="298"/>
      <c r="Q932" s="299"/>
      <c r="R932" s="227"/>
      <c r="S932" s="228" t="e">
        <f>IF(C932="",NA(),MATCH($B932&amp;$C932,'Smelter Reference List'!$J:$J,0))</f>
        <v>#N/A</v>
      </c>
      <c r="T932" s="229"/>
      <c r="U932" s="229">
        <f t="shared" ca="1" si="28"/>
        <v>0</v>
      </c>
      <c r="V932" s="229"/>
      <c r="W932" s="229"/>
      <c r="Y932" s="223" t="str">
        <f t="shared" si="29"/>
        <v/>
      </c>
    </row>
    <row r="933" spans="1:25" s="223" customFormat="1" ht="20.25">
      <c r="A933" s="293"/>
      <c r="B933" s="294" t="str">
        <f>IF(LEN(A933)=0,"",INDEX('Smelter Reference List'!$A:$A,MATCH($A933,'Smelter Reference List'!$E:$E,0)))</f>
        <v/>
      </c>
      <c r="C933" s="301" t="str">
        <f>IF(LEN(A933)=0,"",INDEX('Smelter Reference List'!$C:$C,MATCH($A933,'Smelter Reference List'!$E:$E,0)))</f>
        <v/>
      </c>
      <c r="D933" s="294" t="str">
        <f ca="1">IF(ISERROR($S933),"",OFFSET('Smelter Reference List'!$C$4,$S933-4,0)&amp;"")</f>
        <v/>
      </c>
      <c r="E933" s="294" t="str">
        <f ca="1">IF(ISERROR($S933),"",OFFSET('Smelter Reference List'!$D$4,$S933-4,0)&amp;"")</f>
        <v/>
      </c>
      <c r="F933" s="294" t="str">
        <f ca="1">IF(ISERROR($S933),"",OFFSET('Smelter Reference List'!$E$4,$S933-4,0))</f>
        <v/>
      </c>
      <c r="G933" s="294" t="str">
        <f ca="1">IF(C933=$U$4,"Enter smelter details", IF(ISERROR($S933),"",OFFSET('Smelter Reference List'!$F$4,$S933-4,0)))</f>
        <v/>
      </c>
      <c r="H933" s="295" t="str">
        <f ca="1">IF(ISERROR($S933),"",OFFSET('Smelter Reference List'!$G$4,$S933-4,0))</f>
        <v/>
      </c>
      <c r="I933" s="296" t="str">
        <f ca="1">IF(ISERROR($S933),"",OFFSET('Smelter Reference List'!$H$4,$S933-4,0))</f>
        <v/>
      </c>
      <c r="J933" s="296" t="str">
        <f ca="1">IF(ISERROR($S933),"",OFFSET('Smelter Reference List'!$I$4,$S933-4,0))</f>
        <v/>
      </c>
      <c r="K933" s="298"/>
      <c r="L933" s="298"/>
      <c r="M933" s="298"/>
      <c r="N933" s="298"/>
      <c r="O933" s="298"/>
      <c r="P933" s="298"/>
      <c r="Q933" s="299"/>
      <c r="R933" s="227"/>
      <c r="S933" s="228" t="e">
        <f>IF(C933="",NA(),MATCH($B933&amp;$C933,'Smelter Reference List'!$J:$J,0))</f>
        <v>#N/A</v>
      </c>
      <c r="T933" s="229"/>
      <c r="U933" s="229">
        <f t="shared" ca="1" si="28"/>
        <v>0</v>
      </c>
      <c r="V933" s="229"/>
      <c r="W933" s="229"/>
      <c r="Y933" s="223" t="str">
        <f t="shared" si="29"/>
        <v/>
      </c>
    </row>
    <row r="934" spans="1:25" s="223" customFormat="1" ht="20.25">
      <c r="A934" s="293"/>
      <c r="B934" s="294" t="str">
        <f>IF(LEN(A934)=0,"",INDEX('Smelter Reference List'!$A:$A,MATCH($A934,'Smelter Reference List'!$E:$E,0)))</f>
        <v/>
      </c>
      <c r="C934" s="301" t="str">
        <f>IF(LEN(A934)=0,"",INDEX('Smelter Reference List'!$C:$C,MATCH($A934,'Smelter Reference List'!$E:$E,0)))</f>
        <v/>
      </c>
      <c r="D934" s="294" t="str">
        <f ca="1">IF(ISERROR($S934),"",OFFSET('Smelter Reference List'!$C$4,$S934-4,0)&amp;"")</f>
        <v/>
      </c>
      <c r="E934" s="294" t="str">
        <f ca="1">IF(ISERROR($S934),"",OFFSET('Smelter Reference List'!$D$4,$S934-4,0)&amp;"")</f>
        <v/>
      </c>
      <c r="F934" s="294" t="str">
        <f ca="1">IF(ISERROR($S934),"",OFFSET('Smelter Reference List'!$E$4,$S934-4,0))</f>
        <v/>
      </c>
      <c r="G934" s="294" t="str">
        <f ca="1">IF(C934=$U$4,"Enter smelter details", IF(ISERROR($S934),"",OFFSET('Smelter Reference List'!$F$4,$S934-4,0)))</f>
        <v/>
      </c>
      <c r="H934" s="295" t="str">
        <f ca="1">IF(ISERROR($S934),"",OFFSET('Smelter Reference List'!$G$4,$S934-4,0))</f>
        <v/>
      </c>
      <c r="I934" s="296" t="str">
        <f ca="1">IF(ISERROR($S934),"",OFFSET('Smelter Reference List'!$H$4,$S934-4,0))</f>
        <v/>
      </c>
      <c r="J934" s="296" t="str">
        <f ca="1">IF(ISERROR($S934),"",OFFSET('Smelter Reference List'!$I$4,$S934-4,0))</f>
        <v/>
      </c>
      <c r="K934" s="298"/>
      <c r="L934" s="298"/>
      <c r="M934" s="298"/>
      <c r="N934" s="298"/>
      <c r="O934" s="298"/>
      <c r="P934" s="298"/>
      <c r="Q934" s="299"/>
      <c r="R934" s="227"/>
      <c r="S934" s="228" t="e">
        <f>IF(C934="",NA(),MATCH($B934&amp;$C934,'Smelter Reference List'!$J:$J,0))</f>
        <v>#N/A</v>
      </c>
      <c r="T934" s="229"/>
      <c r="U934" s="229">
        <f t="shared" ca="1" si="28"/>
        <v>0</v>
      </c>
      <c r="V934" s="229"/>
      <c r="W934" s="229"/>
      <c r="Y934" s="223" t="str">
        <f t="shared" si="29"/>
        <v/>
      </c>
    </row>
    <row r="935" spans="1:25" s="223" customFormat="1" ht="20.25">
      <c r="A935" s="293"/>
      <c r="B935" s="294" t="str">
        <f>IF(LEN(A935)=0,"",INDEX('Smelter Reference List'!$A:$A,MATCH($A935,'Smelter Reference List'!$E:$E,0)))</f>
        <v/>
      </c>
      <c r="C935" s="301" t="str">
        <f>IF(LEN(A935)=0,"",INDEX('Smelter Reference List'!$C:$C,MATCH($A935,'Smelter Reference List'!$E:$E,0)))</f>
        <v/>
      </c>
      <c r="D935" s="294" t="str">
        <f ca="1">IF(ISERROR($S935),"",OFFSET('Smelter Reference List'!$C$4,$S935-4,0)&amp;"")</f>
        <v/>
      </c>
      <c r="E935" s="294" t="str">
        <f ca="1">IF(ISERROR($S935),"",OFFSET('Smelter Reference List'!$D$4,$S935-4,0)&amp;"")</f>
        <v/>
      </c>
      <c r="F935" s="294" t="str">
        <f ca="1">IF(ISERROR($S935),"",OFFSET('Smelter Reference List'!$E$4,$S935-4,0))</f>
        <v/>
      </c>
      <c r="G935" s="294" t="str">
        <f ca="1">IF(C935=$U$4,"Enter smelter details", IF(ISERROR($S935),"",OFFSET('Smelter Reference List'!$F$4,$S935-4,0)))</f>
        <v/>
      </c>
      <c r="H935" s="295" t="str">
        <f ca="1">IF(ISERROR($S935),"",OFFSET('Smelter Reference List'!$G$4,$S935-4,0))</f>
        <v/>
      </c>
      <c r="I935" s="296" t="str">
        <f ca="1">IF(ISERROR($S935),"",OFFSET('Smelter Reference List'!$H$4,$S935-4,0))</f>
        <v/>
      </c>
      <c r="J935" s="296" t="str">
        <f ca="1">IF(ISERROR($S935),"",OFFSET('Smelter Reference List'!$I$4,$S935-4,0))</f>
        <v/>
      </c>
      <c r="K935" s="298"/>
      <c r="L935" s="298"/>
      <c r="M935" s="298"/>
      <c r="N935" s="298"/>
      <c r="O935" s="298"/>
      <c r="P935" s="298"/>
      <c r="Q935" s="299"/>
      <c r="R935" s="227"/>
      <c r="S935" s="228" t="e">
        <f>IF(C935="",NA(),MATCH($B935&amp;$C935,'Smelter Reference List'!$J:$J,0))</f>
        <v>#N/A</v>
      </c>
      <c r="T935" s="229"/>
      <c r="U935" s="229">
        <f t="shared" ca="1" si="28"/>
        <v>0</v>
      </c>
      <c r="V935" s="229"/>
      <c r="W935" s="229"/>
      <c r="Y935" s="223" t="str">
        <f t="shared" si="29"/>
        <v/>
      </c>
    </row>
    <row r="936" spans="1:25" s="223" customFormat="1" ht="20.25">
      <c r="A936" s="293"/>
      <c r="B936" s="294" t="str">
        <f>IF(LEN(A936)=0,"",INDEX('Smelter Reference List'!$A:$A,MATCH($A936,'Smelter Reference List'!$E:$E,0)))</f>
        <v/>
      </c>
      <c r="C936" s="301" t="str">
        <f>IF(LEN(A936)=0,"",INDEX('Smelter Reference List'!$C:$C,MATCH($A936,'Smelter Reference List'!$E:$E,0)))</f>
        <v/>
      </c>
      <c r="D936" s="294" t="str">
        <f ca="1">IF(ISERROR($S936),"",OFFSET('Smelter Reference List'!$C$4,$S936-4,0)&amp;"")</f>
        <v/>
      </c>
      <c r="E936" s="294" t="str">
        <f ca="1">IF(ISERROR($S936),"",OFFSET('Smelter Reference List'!$D$4,$S936-4,0)&amp;"")</f>
        <v/>
      </c>
      <c r="F936" s="294" t="str">
        <f ca="1">IF(ISERROR($S936),"",OFFSET('Smelter Reference List'!$E$4,$S936-4,0))</f>
        <v/>
      </c>
      <c r="G936" s="294" t="str">
        <f ca="1">IF(C936=$U$4,"Enter smelter details", IF(ISERROR($S936),"",OFFSET('Smelter Reference List'!$F$4,$S936-4,0)))</f>
        <v/>
      </c>
      <c r="H936" s="295" t="str">
        <f ca="1">IF(ISERROR($S936),"",OFFSET('Smelter Reference List'!$G$4,$S936-4,0))</f>
        <v/>
      </c>
      <c r="I936" s="296" t="str">
        <f ca="1">IF(ISERROR($S936),"",OFFSET('Smelter Reference List'!$H$4,$S936-4,0))</f>
        <v/>
      </c>
      <c r="J936" s="296" t="str">
        <f ca="1">IF(ISERROR($S936),"",OFFSET('Smelter Reference List'!$I$4,$S936-4,0))</f>
        <v/>
      </c>
      <c r="K936" s="298"/>
      <c r="L936" s="298"/>
      <c r="M936" s="298"/>
      <c r="N936" s="298"/>
      <c r="O936" s="298"/>
      <c r="P936" s="298"/>
      <c r="Q936" s="299"/>
      <c r="R936" s="227"/>
      <c r="S936" s="228" t="e">
        <f>IF(C936="",NA(),MATCH($B936&amp;$C936,'Smelter Reference List'!$J:$J,0))</f>
        <v>#N/A</v>
      </c>
      <c r="T936" s="229"/>
      <c r="U936" s="229">
        <f t="shared" ca="1" si="28"/>
        <v>0</v>
      </c>
      <c r="V936" s="229"/>
      <c r="W936" s="229"/>
      <c r="Y936" s="223" t="str">
        <f t="shared" si="29"/>
        <v/>
      </c>
    </row>
    <row r="937" spans="1:25" s="223" customFormat="1" ht="20.25">
      <c r="A937" s="293"/>
      <c r="B937" s="294" t="str">
        <f>IF(LEN(A937)=0,"",INDEX('Smelter Reference List'!$A:$A,MATCH($A937,'Smelter Reference List'!$E:$E,0)))</f>
        <v/>
      </c>
      <c r="C937" s="301" t="str">
        <f>IF(LEN(A937)=0,"",INDEX('Smelter Reference List'!$C:$C,MATCH($A937,'Smelter Reference List'!$E:$E,0)))</f>
        <v/>
      </c>
      <c r="D937" s="294" t="str">
        <f ca="1">IF(ISERROR($S937),"",OFFSET('Smelter Reference List'!$C$4,$S937-4,0)&amp;"")</f>
        <v/>
      </c>
      <c r="E937" s="294" t="str">
        <f ca="1">IF(ISERROR($S937),"",OFFSET('Smelter Reference List'!$D$4,$S937-4,0)&amp;"")</f>
        <v/>
      </c>
      <c r="F937" s="294" t="str">
        <f ca="1">IF(ISERROR($S937),"",OFFSET('Smelter Reference List'!$E$4,$S937-4,0))</f>
        <v/>
      </c>
      <c r="G937" s="294" t="str">
        <f ca="1">IF(C937=$U$4,"Enter smelter details", IF(ISERROR($S937),"",OFFSET('Smelter Reference List'!$F$4,$S937-4,0)))</f>
        <v/>
      </c>
      <c r="H937" s="295" t="str">
        <f ca="1">IF(ISERROR($S937),"",OFFSET('Smelter Reference List'!$G$4,$S937-4,0))</f>
        <v/>
      </c>
      <c r="I937" s="296" t="str">
        <f ca="1">IF(ISERROR($S937),"",OFFSET('Smelter Reference List'!$H$4,$S937-4,0))</f>
        <v/>
      </c>
      <c r="J937" s="296" t="str">
        <f ca="1">IF(ISERROR($S937),"",OFFSET('Smelter Reference List'!$I$4,$S937-4,0))</f>
        <v/>
      </c>
      <c r="K937" s="298"/>
      <c r="L937" s="298"/>
      <c r="M937" s="298"/>
      <c r="N937" s="298"/>
      <c r="O937" s="298"/>
      <c r="P937" s="298"/>
      <c r="Q937" s="299"/>
      <c r="R937" s="227"/>
      <c r="S937" s="228" t="e">
        <f>IF(C937="",NA(),MATCH($B937&amp;$C937,'Smelter Reference List'!$J:$J,0))</f>
        <v>#N/A</v>
      </c>
      <c r="T937" s="229"/>
      <c r="U937" s="229">
        <f t="shared" ca="1" si="28"/>
        <v>0</v>
      </c>
      <c r="V937" s="229"/>
      <c r="W937" s="229"/>
      <c r="Y937" s="223" t="str">
        <f t="shared" si="29"/>
        <v/>
      </c>
    </row>
    <row r="938" spans="1:25" s="223" customFormat="1" ht="20.25">
      <c r="A938" s="293"/>
      <c r="B938" s="294" t="str">
        <f>IF(LEN(A938)=0,"",INDEX('Smelter Reference List'!$A:$A,MATCH($A938,'Smelter Reference List'!$E:$E,0)))</f>
        <v/>
      </c>
      <c r="C938" s="301" t="str">
        <f>IF(LEN(A938)=0,"",INDEX('Smelter Reference List'!$C:$C,MATCH($A938,'Smelter Reference List'!$E:$E,0)))</f>
        <v/>
      </c>
      <c r="D938" s="294" t="str">
        <f ca="1">IF(ISERROR($S938),"",OFFSET('Smelter Reference List'!$C$4,$S938-4,0)&amp;"")</f>
        <v/>
      </c>
      <c r="E938" s="294" t="str">
        <f ca="1">IF(ISERROR($S938),"",OFFSET('Smelter Reference List'!$D$4,$S938-4,0)&amp;"")</f>
        <v/>
      </c>
      <c r="F938" s="294" t="str">
        <f ca="1">IF(ISERROR($S938),"",OFFSET('Smelter Reference List'!$E$4,$S938-4,0))</f>
        <v/>
      </c>
      <c r="G938" s="294" t="str">
        <f ca="1">IF(C938=$U$4,"Enter smelter details", IF(ISERROR($S938),"",OFFSET('Smelter Reference List'!$F$4,$S938-4,0)))</f>
        <v/>
      </c>
      <c r="H938" s="295" t="str">
        <f ca="1">IF(ISERROR($S938),"",OFFSET('Smelter Reference List'!$G$4,$S938-4,0))</f>
        <v/>
      </c>
      <c r="I938" s="296" t="str">
        <f ca="1">IF(ISERROR($S938),"",OFFSET('Smelter Reference List'!$H$4,$S938-4,0))</f>
        <v/>
      </c>
      <c r="J938" s="296" t="str">
        <f ca="1">IF(ISERROR($S938),"",OFFSET('Smelter Reference List'!$I$4,$S938-4,0))</f>
        <v/>
      </c>
      <c r="K938" s="298"/>
      <c r="L938" s="298"/>
      <c r="M938" s="298"/>
      <c r="N938" s="298"/>
      <c r="O938" s="298"/>
      <c r="P938" s="298"/>
      <c r="Q938" s="299"/>
      <c r="R938" s="227"/>
      <c r="S938" s="228" t="e">
        <f>IF(C938="",NA(),MATCH($B938&amp;$C938,'Smelter Reference List'!$J:$J,0))</f>
        <v>#N/A</v>
      </c>
      <c r="T938" s="229"/>
      <c r="U938" s="229">
        <f t="shared" ca="1" si="28"/>
        <v>0</v>
      </c>
      <c r="V938" s="229"/>
      <c r="W938" s="229"/>
      <c r="Y938" s="223" t="str">
        <f t="shared" si="29"/>
        <v/>
      </c>
    </row>
    <row r="939" spans="1:25" s="223" customFormat="1" ht="20.25">
      <c r="A939" s="293"/>
      <c r="B939" s="294" t="str">
        <f>IF(LEN(A939)=0,"",INDEX('Smelter Reference List'!$A:$A,MATCH($A939,'Smelter Reference List'!$E:$E,0)))</f>
        <v/>
      </c>
      <c r="C939" s="301" t="str">
        <f>IF(LEN(A939)=0,"",INDEX('Smelter Reference List'!$C:$C,MATCH($A939,'Smelter Reference List'!$E:$E,0)))</f>
        <v/>
      </c>
      <c r="D939" s="294" t="str">
        <f ca="1">IF(ISERROR($S939),"",OFFSET('Smelter Reference List'!$C$4,$S939-4,0)&amp;"")</f>
        <v/>
      </c>
      <c r="E939" s="294" t="str">
        <f ca="1">IF(ISERROR($S939),"",OFFSET('Smelter Reference List'!$D$4,$S939-4,0)&amp;"")</f>
        <v/>
      </c>
      <c r="F939" s="294" t="str">
        <f ca="1">IF(ISERROR($S939),"",OFFSET('Smelter Reference List'!$E$4,$S939-4,0))</f>
        <v/>
      </c>
      <c r="G939" s="294" t="str">
        <f ca="1">IF(C939=$U$4,"Enter smelter details", IF(ISERROR($S939),"",OFFSET('Smelter Reference List'!$F$4,$S939-4,0)))</f>
        <v/>
      </c>
      <c r="H939" s="295" t="str">
        <f ca="1">IF(ISERROR($S939),"",OFFSET('Smelter Reference List'!$G$4,$S939-4,0))</f>
        <v/>
      </c>
      <c r="I939" s="296" t="str">
        <f ca="1">IF(ISERROR($S939),"",OFFSET('Smelter Reference List'!$H$4,$S939-4,0))</f>
        <v/>
      </c>
      <c r="J939" s="296" t="str">
        <f ca="1">IF(ISERROR($S939),"",OFFSET('Smelter Reference List'!$I$4,$S939-4,0))</f>
        <v/>
      </c>
      <c r="K939" s="298"/>
      <c r="L939" s="298"/>
      <c r="M939" s="298"/>
      <c r="N939" s="298"/>
      <c r="O939" s="298"/>
      <c r="P939" s="298"/>
      <c r="Q939" s="299"/>
      <c r="R939" s="227"/>
      <c r="S939" s="228" t="e">
        <f>IF(C939="",NA(),MATCH($B939&amp;$C939,'Smelter Reference List'!$J:$J,0))</f>
        <v>#N/A</v>
      </c>
      <c r="T939" s="229"/>
      <c r="U939" s="229">
        <f t="shared" ca="1" si="28"/>
        <v>0</v>
      </c>
      <c r="V939" s="229"/>
      <c r="W939" s="229"/>
      <c r="Y939" s="223" t="str">
        <f t="shared" si="29"/>
        <v/>
      </c>
    </row>
    <row r="940" spans="1:25" s="223" customFormat="1" ht="20.25">
      <c r="A940" s="293"/>
      <c r="B940" s="294" t="str">
        <f>IF(LEN(A940)=0,"",INDEX('Smelter Reference List'!$A:$A,MATCH($A940,'Smelter Reference List'!$E:$E,0)))</f>
        <v/>
      </c>
      <c r="C940" s="301" t="str">
        <f>IF(LEN(A940)=0,"",INDEX('Smelter Reference List'!$C:$C,MATCH($A940,'Smelter Reference List'!$E:$E,0)))</f>
        <v/>
      </c>
      <c r="D940" s="294" t="str">
        <f ca="1">IF(ISERROR($S940),"",OFFSET('Smelter Reference List'!$C$4,$S940-4,0)&amp;"")</f>
        <v/>
      </c>
      <c r="E940" s="294" t="str">
        <f ca="1">IF(ISERROR($S940),"",OFFSET('Smelter Reference List'!$D$4,$S940-4,0)&amp;"")</f>
        <v/>
      </c>
      <c r="F940" s="294" t="str">
        <f ca="1">IF(ISERROR($S940),"",OFFSET('Smelter Reference List'!$E$4,$S940-4,0))</f>
        <v/>
      </c>
      <c r="G940" s="294" t="str">
        <f ca="1">IF(C940=$U$4,"Enter smelter details", IF(ISERROR($S940),"",OFFSET('Smelter Reference List'!$F$4,$S940-4,0)))</f>
        <v/>
      </c>
      <c r="H940" s="295" t="str">
        <f ca="1">IF(ISERROR($S940),"",OFFSET('Smelter Reference List'!$G$4,$S940-4,0))</f>
        <v/>
      </c>
      <c r="I940" s="296" t="str">
        <f ca="1">IF(ISERROR($S940),"",OFFSET('Smelter Reference List'!$H$4,$S940-4,0))</f>
        <v/>
      </c>
      <c r="J940" s="296" t="str">
        <f ca="1">IF(ISERROR($S940),"",OFFSET('Smelter Reference List'!$I$4,$S940-4,0))</f>
        <v/>
      </c>
      <c r="K940" s="298"/>
      <c r="L940" s="298"/>
      <c r="M940" s="298"/>
      <c r="N940" s="298"/>
      <c r="O940" s="298"/>
      <c r="P940" s="298"/>
      <c r="Q940" s="299"/>
      <c r="R940" s="227"/>
      <c r="S940" s="228" t="e">
        <f>IF(C940="",NA(),MATCH($B940&amp;$C940,'Smelter Reference List'!$J:$J,0))</f>
        <v>#N/A</v>
      </c>
      <c r="T940" s="229"/>
      <c r="U940" s="229">
        <f t="shared" ca="1" si="28"/>
        <v>0</v>
      </c>
      <c r="V940" s="229"/>
      <c r="W940" s="229"/>
      <c r="Y940" s="223" t="str">
        <f t="shared" si="29"/>
        <v/>
      </c>
    </row>
    <row r="941" spans="1:25" s="223" customFormat="1" ht="20.25">
      <c r="A941" s="293"/>
      <c r="B941" s="294" t="str">
        <f>IF(LEN(A941)=0,"",INDEX('Smelter Reference List'!$A:$A,MATCH($A941,'Smelter Reference List'!$E:$E,0)))</f>
        <v/>
      </c>
      <c r="C941" s="301" t="str">
        <f>IF(LEN(A941)=0,"",INDEX('Smelter Reference List'!$C:$C,MATCH($A941,'Smelter Reference List'!$E:$E,0)))</f>
        <v/>
      </c>
      <c r="D941" s="294" t="str">
        <f ca="1">IF(ISERROR($S941),"",OFFSET('Smelter Reference List'!$C$4,$S941-4,0)&amp;"")</f>
        <v/>
      </c>
      <c r="E941" s="294" t="str">
        <f ca="1">IF(ISERROR($S941),"",OFFSET('Smelter Reference List'!$D$4,$S941-4,0)&amp;"")</f>
        <v/>
      </c>
      <c r="F941" s="294" t="str">
        <f ca="1">IF(ISERROR($S941),"",OFFSET('Smelter Reference List'!$E$4,$S941-4,0))</f>
        <v/>
      </c>
      <c r="G941" s="294" t="str">
        <f ca="1">IF(C941=$U$4,"Enter smelter details", IF(ISERROR($S941),"",OFFSET('Smelter Reference List'!$F$4,$S941-4,0)))</f>
        <v/>
      </c>
      <c r="H941" s="295" t="str">
        <f ca="1">IF(ISERROR($S941),"",OFFSET('Smelter Reference List'!$G$4,$S941-4,0))</f>
        <v/>
      </c>
      <c r="I941" s="296" t="str">
        <f ca="1">IF(ISERROR($S941),"",OFFSET('Smelter Reference List'!$H$4,$S941-4,0))</f>
        <v/>
      </c>
      <c r="J941" s="296" t="str">
        <f ca="1">IF(ISERROR($S941),"",OFFSET('Smelter Reference List'!$I$4,$S941-4,0))</f>
        <v/>
      </c>
      <c r="K941" s="298"/>
      <c r="L941" s="298"/>
      <c r="M941" s="298"/>
      <c r="N941" s="298"/>
      <c r="O941" s="298"/>
      <c r="P941" s="298"/>
      <c r="Q941" s="299"/>
      <c r="R941" s="227"/>
      <c r="S941" s="228" t="e">
        <f>IF(C941="",NA(),MATCH($B941&amp;$C941,'Smelter Reference List'!$J:$J,0))</f>
        <v>#N/A</v>
      </c>
      <c r="T941" s="229"/>
      <c r="U941" s="229">
        <f t="shared" ca="1" si="28"/>
        <v>0</v>
      </c>
      <c r="V941" s="229"/>
      <c r="W941" s="229"/>
      <c r="Y941" s="223" t="str">
        <f t="shared" si="29"/>
        <v/>
      </c>
    </row>
    <row r="942" spans="1:25" s="223" customFormat="1" ht="20.25">
      <c r="A942" s="293"/>
      <c r="B942" s="294" t="str">
        <f>IF(LEN(A942)=0,"",INDEX('Smelter Reference List'!$A:$A,MATCH($A942,'Smelter Reference List'!$E:$E,0)))</f>
        <v/>
      </c>
      <c r="C942" s="301" t="str">
        <f>IF(LEN(A942)=0,"",INDEX('Smelter Reference List'!$C:$C,MATCH($A942,'Smelter Reference List'!$E:$E,0)))</f>
        <v/>
      </c>
      <c r="D942" s="294" t="str">
        <f ca="1">IF(ISERROR($S942),"",OFFSET('Smelter Reference List'!$C$4,$S942-4,0)&amp;"")</f>
        <v/>
      </c>
      <c r="E942" s="294" t="str">
        <f ca="1">IF(ISERROR($S942),"",OFFSET('Smelter Reference List'!$D$4,$S942-4,0)&amp;"")</f>
        <v/>
      </c>
      <c r="F942" s="294" t="str">
        <f ca="1">IF(ISERROR($S942),"",OFFSET('Smelter Reference List'!$E$4,$S942-4,0))</f>
        <v/>
      </c>
      <c r="G942" s="294" t="str">
        <f ca="1">IF(C942=$U$4,"Enter smelter details", IF(ISERROR($S942),"",OFFSET('Smelter Reference List'!$F$4,$S942-4,0)))</f>
        <v/>
      </c>
      <c r="H942" s="295" t="str">
        <f ca="1">IF(ISERROR($S942),"",OFFSET('Smelter Reference List'!$G$4,$S942-4,0))</f>
        <v/>
      </c>
      <c r="I942" s="296" t="str">
        <f ca="1">IF(ISERROR($S942),"",OFFSET('Smelter Reference List'!$H$4,$S942-4,0))</f>
        <v/>
      </c>
      <c r="J942" s="296" t="str">
        <f ca="1">IF(ISERROR($S942),"",OFFSET('Smelter Reference List'!$I$4,$S942-4,0))</f>
        <v/>
      </c>
      <c r="K942" s="298"/>
      <c r="L942" s="298"/>
      <c r="M942" s="298"/>
      <c r="N942" s="298"/>
      <c r="O942" s="298"/>
      <c r="P942" s="298"/>
      <c r="Q942" s="299"/>
      <c r="R942" s="227"/>
      <c r="S942" s="228" t="e">
        <f>IF(C942="",NA(),MATCH($B942&amp;$C942,'Smelter Reference List'!$J:$J,0))</f>
        <v>#N/A</v>
      </c>
      <c r="T942" s="229"/>
      <c r="U942" s="229">
        <f t="shared" ca="1" si="28"/>
        <v>0</v>
      </c>
      <c r="V942" s="229"/>
      <c r="W942" s="229"/>
      <c r="Y942" s="223" t="str">
        <f t="shared" si="29"/>
        <v/>
      </c>
    </row>
    <row r="943" spans="1:25" s="223" customFormat="1" ht="20.25">
      <c r="A943" s="293"/>
      <c r="B943" s="294" t="str">
        <f>IF(LEN(A943)=0,"",INDEX('Smelter Reference List'!$A:$A,MATCH($A943,'Smelter Reference List'!$E:$E,0)))</f>
        <v/>
      </c>
      <c r="C943" s="301" t="str">
        <f>IF(LEN(A943)=0,"",INDEX('Smelter Reference List'!$C:$C,MATCH($A943,'Smelter Reference List'!$E:$E,0)))</f>
        <v/>
      </c>
      <c r="D943" s="294" t="str">
        <f ca="1">IF(ISERROR($S943),"",OFFSET('Smelter Reference List'!$C$4,$S943-4,0)&amp;"")</f>
        <v/>
      </c>
      <c r="E943" s="294" t="str">
        <f ca="1">IF(ISERROR($S943),"",OFFSET('Smelter Reference List'!$D$4,$S943-4,0)&amp;"")</f>
        <v/>
      </c>
      <c r="F943" s="294" t="str">
        <f ca="1">IF(ISERROR($S943),"",OFFSET('Smelter Reference List'!$E$4,$S943-4,0))</f>
        <v/>
      </c>
      <c r="G943" s="294" t="str">
        <f ca="1">IF(C943=$U$4,"Enter smelter details", IF(ISERROR($S943),"",OFFSET('Smelter Reference List'!$F$4,$S943-4,0)))</f>
        <v/>
      </c>
      <c r="H943" s="295" t="str">
        <f ca="1">IF(ISERROR($S943),"",OFFSET('Smelter Reference List'!$G$4,$S943-4,0))</f>
        <v/>
      </c>
      <c r="I943" s="296" t="str">
        <f ca="1">IF(ISERROR($S943),"",OFFSET('Smelter Reference List'!$H$4,$S943-4,0))</f>
        <v/>
      </c>
      <c r="J943" s="296" t="str">
        <f ca="1">IF(ISERROR($S943),"",OFFSET('Smelter Reference List'!$I$4,$S943-4,0))</f>
        <v/>
      </c>
      <c r="K943" s="298"/>
      <c r="L943" s="298"/>
      <c r="M943" s="298"/>
      <c r="N943" s="298"/>
      <c r="O943" s="298"/>
      <c r="P943" s="298"/>
      <c r="Q943" s="299"/>
      <c r="R943" s="227"/>
      <c r="S943" s="228" t="e">
        <f>IF(C943="",NA(),MATCH($B943&amp;$C943,'Smelter Reference List'!$J:$J,0))</f>
        <v>#N/A</v>
      </c>
      <c r="T943" s="229"/>
      <c r="U943" s="229">
        <f t="shared" ca="1" si="28"/>
        <v>0</v>
      </c>
      <c r="V943" s="229"/>
      <c r="W943" s="229"/>
      <c r="Y943" s="223" t="str">
        <f t="shared" si="29"/>
        <v/>
      </c>
    </row>
    <row r="944" spans="1:25" s="223" customFormat="1" ht="20.25">
      <c r="A944" s="293"/>
      <c r="B944" s="294" t="str">
        <f>IF(LEN(A944)=0,"",INDEX('Smelter Reference List'!$A:$A,MATCH($A944,'Smelter Reference List'!$E:$E,0)))</f>
        <v/>
      </c>
      <c r="C944" s="301" t="str">
        <f>IF(LEN(A944)=0,"",INDEX('Smelter Reference List'!$C:$C,MATCH($A944,'Smelter Reference List'!$E:$E,0)))</f>
        <v/>
      </c>
      <c r="D944" s="294" t="str">
        <f ca="1">IF(ISERROR($S944),"",OFFSET('Smelter Reference List'!$C$4,$S944-4,0)&amp;"")</f>
        <v/>
      </c>
      <c r="E944" s="294" t="str">
        <f ca="1">IF(ISERROR($S944),"",OFFSET('Smelter Reference List'!$D$4,$S944-4,0)&amp;"")</f>
        <v/>
      </c>
      <c r="F944" s="294" t="str">
        <f ca="1">IF(ISERROR($S944),"",OFFSET('Smelter Reference List'!$E$4,$S944-4,0))</f>
        <v/>
      </c>
      <c r="G944" s="294" t="str">
        <f ca="1">IF(C944=$U$4,"Enter smelter details", IF(ISERROR($S944),"",OFFSET('Smelter Reference List'!$F$4,$S944-4,0)))</f>
        <v/>
      </c>
      <c r="H944" s="295" t="str">
        <f ca="1">IF(ISERROR($S944),"",OFFSET('Smelter Reference List'!$G$4,$S944-4,0))</f>
        <v/>
      </c>
      <c r="I944" s="296" t="str">
        <f ca="1">IF(ISERROR($S944),"",OFFSET('Smelter Reference List'!$H$4,$S944-4,0))</f>
        <v/>
      </c>
      <c r="J944" s="296" t="str">
        <f ca="1">IF(ISERROR($S944),"",OFFSET('Smelter Reference List'!$I$4,$S944-4,0))</f>
        <v/>
      </c>
      <c r="K944" s="298"/>
      <c r="L944" s="298"/>
      <c r="M944" s="298"/>
      <c r="N944" s="298"/>
      <c r="O944" s="298"/>
      <c r="P944" s="298"/>
      <c r="Q944" s="299"/>
      <c r="R944" s="227"/>
      <c r="S944" s="228" t="e">
        <f>IF(C944="",NA(),MATCH($B944&amp;$C944,'Smelter Reference List'!$J:$J,0))</f>
        <v>#N/A</v>
      </c>
      <c r="T944" s="229"/>
      <c r="U944" s="229">
        <f t="shared" ca="1" si="28"/>
        <v>0</v>
      </c>
      <c r="V944" s="229"/>
      <c r="W944" s="229"/>
      <c r="Y944" s="223" t="str">
        <f t="shared" si="29"/>
        <v/>
      </c>
    </row>
    <row r="945" spans="1:25" s="223" customFormat="1" ht="20.25">
      <c r="A945" s="293"/>
      <c r="B945" s="294" t="str">
        <f>IF(LEN(A945)=0,"",INDEX('Smelter Reference List'!$A:$A,MATCH($A945,'Smelter Reference List'!$E:$E,0)))</f>
        <v/>
      </c>
      <c r="C945" s="301" t="str">
        <f>IF(LEN(A945)=0,"",INDEX('Smelter Reference List'!$C:$C,MATCH($A945,'Smelter Reference List'!$E:$E,0)))</f>
        <v/>
      </c>
      <c r="D945" s="294" t="str">
        <f ca="1">IF(ISERROR($S945),"",OFFSET('Smelter Reference List'!$C$4,$S945-4,0)&amp;"")</f>
        <v/>
      </c>
      <c r="E945" s="294" t="str">
        <f ca="1">IF(ISERROR($S945),"",OFFSET('Smelter Reference List'!$D$4,$S945-4,0)&amp;"")</f>
        <v/>
      </c>
      <c r="F945" s="294" t="str">
        <f ca="1">IF(ISERROR($S945),"",OFFSET('Smelter Reference List'!$E$4,$S945-4,0))</f>
        <v/>
      </c>
      <c r="G945" s="294" t="str">
        <f ca="1">IF(C945=$U$4,"Enter smelter details", IF(ISERROR($S945),"",OFFSET('Smelter Reference List'!$F$4,$S945-4,0)))</f>
        <v/>
      </c>
      <c r="H945" s="295" t="str">
        <f ca="1">IF(ISERROR($S945),"",OFFSET('Smelter Reference List'!$G$4,$S945-4,0))</f>
        <v/>
      </c>
      <c r="I945" s="296" t="str">
        <f ca="1">IF(ISERROR($S945),"",OFFSET('Smelter Reference List'!$H$4,$S945-4,0))</f>
        <v/>
      </c>
      <c r="J945" s="296" t="str">
        <f ca="1">IF(ISERROR($S945),"",OFFSET('Smelter Reference List'!$I$4,$S945-4,0))</f>
        <v/>
      </c>
      <c r="K945" s="298"/>
      <c r="L945" s="298"/>
      <c r="M945" s="298"/>
      <c r="N945" s="298"/>
      <c r="O945" s="298"/>
      <c r="P945" s="298"/>
      <c r="Q945" s="299"/>
      <c r="R945" s="227"/>
      <c r="S945" s="228" t="e">
        <f>IF(C945="",NA(),MATCH($B945&amp;$C945,'Smelter Reference List'!$J:$J,0))</f>
        <v>#N/A</v>
      </c>
      <c r="T945" s="229"/>
      <c r="U945" s="229">
        <f t="shared" ca="1" si="28"/>
        <v>0</v>
      </c>
      <c r="V945" s="229"/>
      <c r="W945" s="229"/>
      <c r="Y945" s="223" t="str">
        <f t="shared" si="29"/>
        <v/>
      </c>
    </row>
    <row r="946" spans="1:25" s="223" customFormat="1" ht="20.25">
      <c r="A946" s="293"/>
      <c r="B946" s="294" t="str">
        <f>IF(LEN(A946)=0,"",INDEX('Smelter Reference List'!$A:$A,MATCH($A946,'Smelter Reference List'!$E:$E,0)))</f>
        <v/>
      </c>
      <c r="C946" s="301" t="str">
        <f>IF(LEN(A946)=0,"",INDEX('Smelter Reference List'!$C:$C,MATCH($A946,'Smelter Reference List'!$E:$E,0)))</f>
        <v/>
      </c>
      <c r="D946" s="294" t="str">
        <f ca="1">IF(ISERROR($S946),"",OFFSET('Smelter Reference List'!$C$4,$S946-4,0)&amp;"")</f>
        <v/>
      </c>
      <c r="E946" s="294" t="str">
        <f ca="1">IF(ISERROR($S946),"",OFFSET('Smelter Reference List'!$D$4,$S946-4,0)&amp;"")</f>
        <v/>
      </c>
      <c r="F946" s="294" t="str">
        <f ca="1">IF(ISERROR($S946),"",OFFSET('Smelter Reference List'!$E$4,$S946-4,0))</f>
        <v/>
      </c>
      <c r="G946" s="294" t="str">
        <f ca="1">IF(C946=$U$4,"Enter smelter details", IF(ISERROR($S946),"",OFFSET('Smelter Reference List'!$F$4,$S946-4,0)))</f>
        <v/>
      </c>
      <c r="H946" s="295" t="str">
        <f ca="1">IF(ISERROR($S946),"",OFFSET('Smelter Reference List'!$G$4,$S946-4,0))</f>
        <v/>
      </c>
      <c r="I946" s="296" t="str">
        <f ca="1">IF(ISERROR($S946),"",OFFSET('Smelter Reference List'!$H$4,$S946-4,0))</f>
        <v/>
      </c>
      <c r="J946" s="296" t="str">
        <f ca="1">IF(ISERROR($S946),"",OFFSET('Smelter Reference List'!$I$4,$S946-4,0))</f>
        <v/>
      </c>
      <c r="K946" s="298"/>
      <c r="L946" s="298"/>
      <c r="M946" s="298"/>
      <c r="N946" s="298"/>
      <c r="O946" s="298"/>
      <c r="P946" s="298"/>
      <c r="Q946" s="299"/>
      <c r="R946" s="227"/>
      <c r="S946" s="228" t="e">
        <f>IF(C946="",NA(),MATCH($B946&amp;$C946,'Smelter Reference List'!$J:$J,0))</f>
        <v>#N/A</v>
      </c>
      <c r="T946" s="229"/>
      <c r="U946" s="229">
        <f t="shared" ca="1" si="28"/>
        <v>0</v>
      </c>
      <c r="V946" s="229"/>
      <c r="W946" s="229"/>
      <c r="Y946" s="223" t="str">
        <f t="shared" si="29"/>
        <v/>
      </c>
    </row>
    <row r="947" spans="1:25" s="223" customFormat="1" ht="20.25">
      <c r="A947" s="293"/>
      <c r="B947" s="294" t="str">
        <f>IF(LEN(A947)=0,"",INDEX('Smelter Reference List'!$A:$A,MATCH($A947,'Smelter Reference List'!$E:$E,0)))</f>
        <v/>
      </c>
      <c r="C947" s="301" t="str">
        <f>IF(LEN(A947)=0,"",INDEX('Smelter Reference List'!$C:$C,MATCH($A947,'Smelter Reference List'!$E:$E,0)))</f>
        <v/>
      </c>
      <c r="D947" s="294" t="str">
        <f ca="1">IF(ISERROR($S947),"",OFFSET('Smelter Reference List'!$C$4,$S947-4,0)&amp;"")</f>
        <v/>
      </c>
      <c r="E947" s="294" t="str">
        <f ca="1">IF(ISERROR($S947),"",OFFSET('Smelter Reference List'!$D$4,$S947-4,0)&amp;"")</f>
        <v/>
      </c>
      <c r="F947" s="294" t="str">
        <f ca="1">IF(ISERROR($S947),"",OFFSET('Smelter Reference List'!$E$4,$S947-4,0))</f>
        <v/>
      </c>
      <c r="G947" s="294" t="str">
        <f ca="1">IF(C947=$U$4,"Enter smelter details", IF(ISERROR($S947),"",OFFSET('Smelter Reference List'!$F$4,$S947-4,0)))</f>
        <v/>
      </c>
      <c r="H947" s="295" t="str">
        <f ca="1">IF(ISERROR($S947),"",OFFSET('Smelter Reference List'!$G$4,$S947-4,0))</f>
        <v/>
      </c>
      <c r="I947" s="296" t="str">
        <f ca="1">IF(ISERROR($S947),"",OFFSET('Smelter Reference List'!$H$4,$S947-4,0))</f>
        <v/>
      </c>
      <c r="J947" s="296" t="str">
        <f ca="1">IF(ISERROR($S947),"",OFFSET('Smelter Reference List'!$I$4,$S947-4,0))</f>
        <v/>
      </c>
      <c r="K947" s="298"/>
      <c r="L947" s="298"/>
      <c r="M947" s="298"/>
      <c r="N947" s="298"/>
      <c r="O947" s="298"/>
      <c r="P947" s="298"/>
      <c r="Q947" s="299"/>
      <c r="R947" s="227"/>
      <c r="S947" s="228" t="e">
        <f>IF(C947="",NA(),MATCH($B947&amp;$C947,'Smelter Reference List'!$J:$J,0))</f>
        <v>#N/A</v>
      </c>
      <c r="T947" s="229"/>
      <c r="U947" s="229">
        <f t="shared" ca="1" si="28"/>
        <v>0</v>
      </c>
      <c r="V947" s="229"/>
      <c r="W947" s="229"/>
      <c r="Y947" s="223" t="str">
        <f t="shared" si="29"/>
        <v/>
      </c>
    </row>
    <row r="948" spans="1:25" s="223" customFormat="1" ht="20.25">
      <c r="A948" s="293"/>
      <c r="B948" s="294" t="str">
        <f>IF(LEN(A948)=0,"",INDEX('Smelter Reference List'!$A:$A,MATCH($A948,'Smelter Reference List'!$E:$E,0)))</f>
        <v/>
      </c>
      <c r="C948" s="301" t="str">
        <f>IF(LEN(A948)=0,"",INDEX('Smelter Reference List'!$C:$C,MATCH($A948,'Smelter Reference List'!$E:$E,0)))</f>
        <v/>
      </c>
      <c r="D948" s="294" t="str">
        <f ca="1">IF(ISERROR($S948),"",OFFSET('Smelter Reference List'!$C$4,$S948-4,0)&amp;"")</f>
        <v/>
      </c>
      <c r="E948" s="294" t="str">
        <f ca="1">IF(ISERROR($S948),"",OFFSET('Smelter Reference List'!$D$4,$S948-4,0)&amp;"")</f>
        <v/>
      </c>
      <c r="F948" s="294" t="str">
        <f ca="1">IF(ISERROR($S948),"",OFFSET('Smelter Reference List'!$E$4,$S948-4,0))</f>
        <v/>
      </c>
      <c r="G948" s="294" t="str">
        <f ca="1">IF(C948=$U$4,"Enter smelter details", IF(ISERROR($S948),"",OFFSET('Smelter Reference List'!$F$4,$S948-4,0)))</f>
        <v/>
      </c>
      <c r="H948" s="295" t="str">
        <f ca="1">IF(ISERROR($S948),"",OFFSET('Smelter Reference List'!$G$4,$S948-4,0))</f>
        <v/>
      </c>
      <c r="I948" s="296" t="str">
        <f ca="1">IF(ISERROR($S948),"",OFFSET('Smelter Reference List'!$H$4,$S948-4,0))</f>
        <v/>
      </c>
      <c r="J948" s="296" t="str">
        <f ca="1">IF(ISERROR($S948),"",OFFSET('Smelter Reference List'!$I$4,$S948-4,0))</f>
        <v/>
      </c>
      <c r="K948" s="298"/>
      <c r="L948" s="298"/>
      <c r="M948" s="298"/>
      <c r="N948" s="298"/>
      <c r="O948" s="298"/>
      <c r="P948" s="298"/>
      <c r="Q948" s="299"/>
      <c r="R948" s="227"/>
      <c r="S948" s="228" t="e">
        <f>IF(C948="",NA(),MATCH($B948&amp;$C948,'Smelter Reference List'!$J:$J,0))</f>
        <v>#N/A</v>
      </c>
      <c r="T948" s="229"/>
      <c r="U948" s="229">
        <f t="shared" ca="1" si="28"/>
        <v>0</v>
      </c>
      <c r="V948" s="229"/>
      <c r="W948" s="229"/>
      <c r="Y948" s="223" t="str">
        <f t="shared" si="29"/>
        <v/>
      </c>
    </row>
    <row r="949" spans="1:25" s="223" customFormat="1" ht="20.25">
      <c r="A949" s="293"/>
      <c r="B949" s="294" t="str">
        <f>IF(LEN(A949)=0,"",INDEX('Smelter Reference List'!$A:$A,MATCH($A949,'Smelter Reference List'!$E:$E,0)))</f>
        <v/>
      </c>
      <c r="C949" s="301" t="str">
        <f>IF(LEN(A949)=0,"",INDEX('Smelter Reference List'!$C:$C,MATCH($A949,'Smelter Reference List'!$E:$E,0)))</f>
        <v/>
      </c>
      <c r="D949" s="294" t="str">
        <f ca="1">IF(ISERROR($S949),"",OFFSET('Smelter Reference List'!$C$4,$S949-4,0)&amp;"")</f>
        <v/>
      </c>
      <c r="E949" s="294" t="str">
        <f ca="1">IF(ISERROR($S949),"",OFFSET('Smelter Reference List'!$D$4,$S949-4,0)&amp;"")</f>
        <v/>
      </c>
      <c r="F949" s="294" t="str">
        <f ca="1">IF(ISERROR($S949),"",OFFSET('Smelter Reference List'!$E$4,$S949-4,0))</f>
        <v/>
      </c>
      <c r="G949" s="294" t="str">
        <f ca="1">IF(C949=$U$4,"Enter smelter details", IF(ISERROR($S949),"",OFFSET('Smelter Reference List'!$F$4,$S949-4,0)))</f>
        <v/>
      </c>
      <c r="H949" s="295" t="str">
        <f ca="1">IF(ISERROR($S949),"",OFFSET('Smelter Reference List'!$G$4,$S949-4,0))</f>
        <v/>
      </c>
      <c r="I949" s="296" t="str">
        <f ca="1">IF(ISERROR($S949),"",OFFSET('Smelter Reference List'!$H$4,$S949-4,0))</f>
        <v/>
      </c>
      <c r="J949" s="296" t="str">
        <f ca="1">IF(ISERROR($S949),"",OFFSET('Smelter Reference List'!$I$4,$S949-4,0))</f>
        <v/>
      </c>
      <c r="K949" s="298"/>
      <c r="L949" s="298"/>
      <c r="M949" s="298"/>
      <c r="N949" s="298"/>
      <c r="O949" s="298"/>
      <c r="P949" s="298"/>
      <c r="Q949" s="299"/>
      <c r="R949" s="227"/>
      <c r="S949" s="228" t="e">
        <f>IF(C949="",NA(),MATCH($B949&amp;$C949,'Smelter Reference List'!$J:$J,0))</f>
        <v>#N/A</v>
      </c>
      <c r="T949" s="229"/>
      <c r="U949" s="229">
        <f t="shared" ca="1" si="28"/>
        <v>0</v>
      </c>
      <c r="V949" s="229"/>
      <c r="W949" s="229"/>
      <c r="Y949" s="223" t="str">
        <f t="shared" si="29"/>
        <v/>
      </c>
    </row>
    <row r="950" spans="1:25" s="223" customFormat="1" ht="20.25">
      <c r="A950" s="293"/>
      <c r="B950" s="294" t="str">
        <f>IF(LEN(A950)=0,"",INDEX('Smelter Reference List'!$A:$A,MATCH($A950,'Smelter Reference List'!$E:$E,0)))</f>
        <v/>
      </c>
      <c r="C950" s="301" t="str">
        <f>IF(LEN(A950)=0,"",INDEX('Smelter Reference List'!$C:$C,MATCH($A950,'Smelter Reference List'!$E:$E,0)))</f>
        <v/>
      </c>
      <c r="D950" s="294" t="str">
        <f ca="1">IF(ISERROR($S950),"",OFFSET('Smelter Reference List'!$C$4,$S950-4,0)&amp;"")</f>
        <v/>
      </c>
      <c r="E950" s="294" t="str">
        <f ca="1">IF(ISERROR($S950),"",OFFSET('Smelter Reference List'!$D$4,$S950-4,0)&amp;"")</f>
        <v/>
      </c>
      <c r="F950" s="294" t="str">
        <f ca="1">IF(ISERROR($S950),"",OFFSET('Smelter Reference List'!$E$4,$S950-4,0))</f>
        <v/>
      </c>
      <c r="G950" s="294" t="str">
        <f ca="1">IF(C950=$U$4,"Enter smelter details", IF(ISERROR($S950),"",OFFSET('Smelter Reference List'!$F$4,$S950-4,0)))</f>
        <v/>
      </c>
      <c r="H950" s="295" t="str">
        <f ca="1">IF(ISERROR($S950),"",OFFSET('Smelter Reference List'!$G$4,$S950-4,0))</f>
        <v/>
      </c>
      <c r="I950" s="296" t="str">
        <f ca="1">IF(ISERROR($S950),"",OFFSET('Smelter Reference List'!$H$4,$S950-4,0))</f>
        <v/>
      </c>
      <c r="J950" s="296" t="str">
        <f ca="1">IF(ISERROR($S950),"",OFFSET('Smelter Reference List'!$I$4,$S950-4,0))</f>
        <v/>
      </c>
      <c r="K950" s="298"/>
      <c r="L950" s="298"/>
      <c r="M950" s="298"/>
      <c r="N950" s="298"/>
      <c r="O950" s="298"/>
      <c r="P950" s="298"/>
      <c r="Q950" s="299"/>
      <c r="R950" s="227"/>
      <c r="S950" s="228" t="e">
        <f>IF(C950="",NA(),MATCH($B950&amp;$C950,'Smelter Reference List'!$J:$J,0))</f>
        <v>#N/A</v>
      </c>
      <c r="T950" s="229"/>
      <c r="U950" s="229">
        <f t="shared" ca="1" si="28"/>
        <v>0</v>
      </c>
      <c r="V950" s="229"/>
      <c r="W950" s="229"/>
      <c r="Y950" s="223" t="str">
        <f t="shared" si="29"/>
        <v/>
      </c>
    </row>
    <row r="951" spans="1:25" s="223" customFormat="1" ht="20.25">
      <c r="A951" s="293"/>
      <c r="B951" s="294" t="str">
        <f>IF(LEN(A951)=0,"",INDEX('Smelter Reference List'!$A:$A,MATCH($A951,'Smelter Reference List'!$E:$E,0)))</f>
        <v/>
      </c>
      <c r="C951" s="301" t="str">
        <f>IF(LEN(A951)=0,"",INDEX('Smelter Reference List'!$C:$C,MATCH($A951,'Smelter Reference List'!$E:$E,0)))</f>
        <v/>
      </c>
      <c r="D951" s="294" t="str">
        <f ca="1">IF(ISERROR($S951),"",OFFSET('Smelter Reference List'!$C$4,$S951-4,0)&amp;"")</f>
        <v/>
      </c>
      <c r="E951" s="294" t="str">
        <f ca="1">IF(ISERROR($S951),"",OFFSET('Smelter Reference List'!$D$4,$S951-4,0)&amp;"")</f>
        <v/>
      </c>
      <c r="F951" s="294" t="str">
        <f ca="1">IF(ISERROR($S951),"",OFFSET('Smelter Reference List'!$E$4,$S951-4,0))</f>
        <v/>
      </c>
      <c r="G951" s="294" t="str">
        <f ca="1">IF(C951=$U$4,"Enter smelter details", IF(ISERROR($S951),"",OFFSET('Smelter Reference List'!$F$4,$S951-4,0)))</f>
        <v/>
      </c>
      <c r="H951" s="295" t="str">
        <f ca="1">IF(ISERROR($S951),"",OFFSET('Smelter Reference List'!$G$4,$S951-4,0))</f>
        <v/>
      </c>
      <c r="I951" s="296" t="str">
        <f ca="1">IF(ISERROR($S951),"",OFFSET('Smelter Reference List'!$H$4,$S951-4,0))</f>
        <v/>
      </c>
      <c r="J951" s="296" t="str">
        <f ca="1">IF(ISERROR($S951),"",OFFSET('Smelter Reference List'!$I$4,$S951-4,0))</f>
        <v/>
      </c>
      <c r="K951" s="298"/>
      <c r="L951" s="298"/>
      <c r="M951" s="298"/>
      <c r="N951" s="298"/>
      <c r="O951" s="298"/>
      <c r="P951" s="298"/>
      <c r="Q951" s="299"/>
      <c r="R951" s="227"/>
      <c r="S951" s="228" t="e">
        <f>IF(C951="",NA(),MATCH($B951&amp;$C951,'Smelter Reference List'!$J:$J,0))</f>
        <v>#N/A</v>
      </c>
      <c r="T951" s="229"/>
      <c r="U951" s="229">
        <f t="shared" ca="1" si="28"/>
        <v>0</v>
      </c>
      <c r="V951" s="229"/>
      <c r="W951" s="229"/>
      <c r="Y951" s="223" t="str">
        <f t="shared" si="29"/>
        <v/>
      </c>
    </row>
    <row r="952" spans="1:25" s="223" customFormat="1" ht="20.25">
      <c r="A952" s="293"/>
      <c r="B952" s="294" t="str">
        <f>IF(LEN(A952)=0,"",INDEX('Smelter Reference List'!$A:$A,MATCH($A952,'Smelter Reference List'!$E:$E,0)))</f>
        <v/>
      </c>
      <c r="C952" s="301" t="str">
        <f>IF(LEN(A952)=0,"",INDEX('Smelter Reference List'!$C:$C,MATCH($A952,'Smelter Reference List'!$E:$E,0)))</f>
        <v/>
      </c>
      <c r="D952" s="294" t="str">
        <f ca="1">IF(ISERROR($S952),"",OFFSET('Smelter Reference List'!$C$4,$S952-4,0)&amp;"")</f>
        <v/>
      </c>
      <c r="E952" s="294" t="str">
        <f ca="1">IF(ISERROR($S952),"",OFFSET('Smelter Reference List'!$D$4,$S952-4,0)&amp;"")</f>
        <v/>
      </c>
      <c r="F952" s="294" t="str">
        <f ca="1">IF(ISERROR($S952),"",OFFSET('Smelter Reference List'!$E$4,$S952-4,0))</f>
        <v/>
      </c>
      <c r="G952" s="294" t="str">
        <f ca="1">IF(C952=$U$4,"Enter smelter details", IF(ISERROR($S952),"",OFFSET('Smelter Reference List'!$F$4,$S952-4,0)))</f>
        <v/>
      </c>
      <c r="H952" s="295" t="str">
        <f ca="1">IF(ISERROR($S952),"",OFFSET('Smelter Reference List'!$G$4,$S952-4,0))</f>
        <v/>
      </c>
      <c r="I952" s="296" t="str">
        <f ca="1">IF(ISERROR($S952),"",OFFSET('Smelter Reference List'!$H$4,$S952-4,0))</f>
        <v/>
      </c>
      <c r="J952" s="296" t="str">
        <f ca="1">IF(ISERROR($S952),"",OFFSET('Smelter Reference List'!$I$4,$S952-4,0))</f>
        <v/>
      </c>
      <c r="K952" s="298"/>
      <c r="L952" s="298"/>
      <c r="M952" s="298"/>
      <c r="N952" s="298"/>
      <c r="O952" s="298"/>
      <c r="P952" s="298"/>
      <c r="Q952" s="299"/>
      <c r="R952" s="227"/>
      <c r="S952" s="228" t="e">
        <f>IF(C952="",NA(),MATCH($B952&amp;$C952,'Smelter Reference List'!$J:$J,0))</f>
        <v>#N/A</v>
      </c>
      <c r="T952" s="229"/>
      <c r="U952" s="229">
        <f t="shared" ca="1" si="28"/>
        <v>0</v>
      </c>
      <c r="V952" s="229"/>
      <c r="W952" s="229"/>
      <c r="Y952" s="223" t="str">
        <f t="shared" si="29"/>
        <v/>
      </c>
    </row>
    <row r="953" spans="1:25" s="223" customFormat="1" ht="20.25">
      <c r="A953" s="293"/>
      <c r="B953" s="294" t="str">
        <f>IF(LEN(A953)=0,"",INDEX('Smelter Reference List'!$A:$A,MATCH($A953,'Smelter Reference List'!$E:$E,0)))</f>
        <v/>
      </c>
      <c r="C953" s="301" t="str">
        <f>IF(LEN(A953)=0,"",INDEX('Smelter Reference List'!$C:$C,MATCH($A953,'Smelter Reference List'!$E:$E,0)))</f>
        <v/>
      </c>
      <c r="D953" s="294" t="str">
        <f ca="1">IF(ISERROR($S953),"",OFFSET('Smelter Reference List'!$C$4,$S953-4,0)&amp;"")</f>
        <v/>
      </c>
      <c r="E953" s="294" t="str">
        <f ca="1">IF(ISERROR($S953),"",OFFSET('Smelter Reference List'!$D$4,$S953-4,0)&amp;"")</f>
        <v/>
      </c>
      <c r="F953" s="294" t="str">
        <f ca="1">IF(ISERROR($S953),"",OFFSET('Smelter Reference List'!$E$4,$S953-4,0))</f>
        <v/>
      </c>
      <c r="G953" s="294" t="str">
        <f ca="1">IF(C953=$U$4,"Enter smelter details", IF(ISERROR($S953),"",OFFSET('Smelter Reference List'!$F$4,$S953-4,0)))</f>
        <v/>
      </c>
      <c r="H953" s="295" t="str">
        <f ca="1">IF(ISERROR($S953),"",OFFSET('Smelter Reference List'!$G$4,$S953-4,0))</f>
        <v/>
      </c>
      <c r="I953" s="296" t="str">
        <f ca="1">IF(ISERROR($S953),"",OFFSET('Smelter Reference List'!$H$4,$S953-4,0))</f>
        <v/>
      </c>
      <c r="J953" s="296" t="str">
        <f ca="1">IF(ISERROR($S953),"",OFFSET('Smelter Reference List'!$I$4,$S953-4,0))</f>
        <v/>
      </c>
      <c r="K953" s="298"/>
      <c r="L953" s="298"/>
      <c r="M953" s="298"/>
      <c r="N953" s="298"/>
      <c r="O953" s="298"/>
      <c r="P953" s="298"/>
      <c r="Q953" s="299"/>
      <c r="R953" s="227"/>
      <c r="S953" s="228" t="e">
        <f>IF(C953="",NA(),MATCH($B953&amp;$C953,'Smelter Reference List'!$J:$J,0))</f>
        <v>#N/A</v>
      </c>
      <c r="T953" s="229"/>
      <c r="U953" s="229">
        <f t="shared" ca="1" si="28"/>
        <v>0</v>
      </c>
      <c r="V953" s="229"/>
      <c r="W953" s="229"/>
      <c r="Y953" s="223" t="str">
        <f t="shared" si="29"/>
        <v/>
      </c>
    </row>
    <row r="954" spans="1:25" s="223" customFormat="1" ht="20.25">
      <c r="A954" s="293"/>
      <c r="B954" s="294" t="str">
        <f>IF(LEN(A954)=0,"",INDEX('Smelter Reference List'!$A:$A,MATCH($A954,'Smelter Reference List'!$E:$E,0)))</f>
        <v/>
      </c>
      <c r="C954" s="301" t="str">
        <f>IF(LEN(A954)=0,"",INDEX('Smelter Reference List'!$C:$C,MATCH($A954,'Smelter Reference List'!$E:$E,0)))</f>
        <v/>
      </c>
      <c r="D954" s="294" t="str">
        <f ca="1">IF(ISERROR($S954),"",OFFSET('Smelter Reference List'!$C$4,$S954-4,0)&amp;"")</f>
        <v/>
      </c>
      <c r="E954" s="294" t="str">
        <f ca="1">IF(ISERROR($S954),"",OFFSET('Smelter Reference List'!$D$4,$S954-4,0)&amp;"")</f>
        <v/>
      </c>
      <c r="F954" s="294" t="str">
        <f ca="1">IF(ISERROR($S954),"",OFFSET('Smelter Reference List'!$E$4,$S954-4,0))</f>
        <v/>
      </c>
      <c r="G954" s="294" t="str">
        <f ca="1">IF(C954=$U$4,"Enter smelter details", IF(ISERROR($S954),"",OFFSET('Smelter Reference List'!$F$4,$S954-4,0)))</f>
        <v/>
      </c>
      <c r="H954" s="295" t="str">
        <f ca="1">IF(ISERROR($S954),"",OFFSET('Smelter Reference List'!$G$4,$S954-4,0))</f>
        <v/>
      </c>
      <c r="I954" s="296" t="str">
        <f ca="1">IF(ISERROR($S954),"",OFFSET('Smelter Reference List'!$H$4,$S954-4,0))</f>
        <v/>
      </c>
      <c r="J954" s="296" t="str">
        <f ca="1">IF(ISERROR($S954),"",OFFSET('Smelter Reference List'!$I$4,$S954-4,0))</f>
        <v/>
      </c>
      <c r="K954" s="298"/>
      <c r="L954" s="298"/>
      <c r="M954" s="298"/>
      <c r="N954" s="298"/>
      <c r="O954" s="298"/>
      <c r="P954" s="298"/>
      <c r="Q954" s="299"/>
      <c r="R954" s="227"/>
      <c r="S954" s="228" t="e">
        <f>IF(C954="",NA(),MATCH($B954&amp;$C954,'Smelter Reference List'!$J:$J,0))</f>
        <v>#N/A</v>
      </c>
      <c r="T954" s="229"/>
      <c r="U954" s="229">
        <f t="shared" ca="1" si="28"/>
        <v>0</v>
      </c>
      <c r="V954" s="229"/>
      <c r="W954" s="229"/>
      <c r="Y954" s="223" t="str">
        <f t="shared" si="29"/>
        <v/>
      </c>
    </row>
    <row r="955" spans="1:25" s="223" customFormat="1" ht="20.25">
      <c r="A955" s="293"/>
      <c r="B955" s="294" t="str">
        <f>IF(LEN(A955)=0,"",INDEX('Smelter Reference List'!$A:$A,MATCH($A955,'Smelter Reference List'!$E:$E,0)))</f>
        <v/>
      </c>
      <c r="C955" s="301" t="str">
        <f>IF(LEN(A955)=0,"",INDEX('Smelter Reference List'!$C:$C,MATCH($A955,'Smelter Reference List'!$E:$E,0)))</f>
        <v/>
      </c>
      <c r="D955" s="294" t="str">
        <f ca="1">IF(ISERROR($S955),"",OFFSET('Smelter Reference List'!$C$4,$S955-4,0)&amp;"")</f>
        <v/>
      </c>
      <c r="E955" s="294" t="str">
        <f ca="1">IF(ISERROR($S955),"",OFFSET('Smelter Reference List'!$D$4,$S955-4,0)&amp;"")</f>
        <v/>
      </c>
      <c r="F955" s="294" t="str">
        <f ca="1">IF(ISERROR($S955),"",OFFSET('Smelter Reference List'!$E$4,$S955-4,0))</f>
        <v/>
      </c>
      <c r="G955" s="294" t="str">
        <f ca="1">IF(C955=$U$4,"Enter smelter details", IF(ISERROR($S955),"",OFFSET('Smelter Reference List'!$F$4,$S955-4,0)))</f>
        <v/>
      </c>
      <c r="H955" s="295" t="str">
        <f ca="1">IF(ISERROR($S955),"",OFFSET('Smelter Reference List'!$G$4,$S955-4,0))</f>
        <v/>
      </c>
      <c r="I955" s="296" t="str">
        <f ca="1">IF(ISERROR($S955),"",OFFSET('Smelter Reference List'!$H$4,$S955-4,0))</f>
        <v/>
      </c>
      <c r="J955" s="296" t="str">
        <f ca="1">IF(ISERROR($S955),"",OFFSET('Smelter Reference List'!$I$4,$S955-4,0))</f>
        <v/>
      </c>
      <c r="K955" s="298"/>
      <c r="L955" s="298"/>
      <c r="M955" s="298"/>
      <c r="N955" s="298"/>
      <c r="O955" s="298"/>
      <c r="P955" s="298"/>
      <c r="Q955" s="299"/>
      <c r="R955" s="227"/>
      <c r="S955" s="228" t="e">
        <f>IF(C955="",NA(),MATCH($B955&amp;$C955,'Smelter Reference List'!$J:$J,0))</f>
        <v>#N/A</v>
      </c>
      <c r="T955" s="229"/>
      <c r="U955" s="229">
        <f t="shared" ca="1" si="28"/>
        <v>0</v>
      </c>
      <c r="V955" s="229"/>
      <c r="W955" s="229"/>
      <c r="Y955" s="223" t="str">
        <f t="shared" si="29"/>
        <v/>
      </c>
    </row>
    <row r="956" spans="1:25" s="223" customFormat="1" ht="20.25">
      <c r="A956" s="293"/>
      <c r="B956" s="294" t="str">
        <f>IF(LEN(A956)=0,"",INDEX('Smelter Reference List'!$A:$A,MATCH($A956,'Smelter Reference List'!$E:$E,0)))</f>
        <v/>
      </c>
      <c r="C956" s="301" t="str">
        <f>IF(LEN(A956)=0,"",INDEX('Smelter Reference List'!$C:$C,MATCH($A956,'Smelter Reference List'!$E:$E,0)))</f>
        <v/>
      </c>
      <c r="D956" s="294" t="str">
        <f ca="1">IF(ISERROR($S956),"",OFFSET('Smelter Reference List'!$C$4,$S956-4,0)&amp;"")</f>
        <v/>
      </c>
      <c r="E956" s="294" t="str">
        <f ca="1">IF(ISERROR($S956),"",OFFSET('Smelter Reference List'!$D$4,$S956-4,0)&amp;"")</f>
        <v/>
      </c>
      <c r="F956" s="294" t="str">
        <f ca="1">IF(ISERROR($S956),"",OFFSET('Smelter Reference List'!$E$4,$S956-4,0))</f>
        <v/>
      </c>
      <c r="G956" s="294" t="str">
        <f ca="1">IF(C956=$U$4,"Enter smelter details", IF(ISERROR($S956),"",OFFSET('Smelter Reference List'!$F$4,$S956-4,0)))</f>
        <v/>
      </c>
      <c r="H956" s="295" t="str">
        <f ca="1">IF(ISERROR($S956),"",OFFSET('Smelter Reference List'!$G$4,$S956-4,0))</f>
        <v/>
      </c>
      <c r="I956" s="296" t="str">
        <f ca="1">IF(ISERROR($S956),"",OFFSET('Smelter Reference List'!$H$4,$S956-4,0))</f>
        <v/>
      </c>
      <c r="J956" s="296" t="str">
        <f ca="1">IF(ISERROR($S956),"",OFFSET('Smelter Reference List'!$I$4,$S956-4,0))</f>
        <v/>
      </c>
      <c r="K956" s="298"/>
      <c r="L956" s="298"/>
      <c r="M956" s="298"/>
      <c r="N956" s="298"/>
      <c r="O956" s="298"/>
      <c r="P956" s="298"/>
      <c r="Q956" s="299"/>
      <c r="R956" s="227"/>
      <c r="S956" s="228" t="e">
        <f>IF(C956="",NA(),MATCH($B956&amp;$C956,'Smelter Reference List'!$J:$J,0))</f>
        <v>#N/A</v>
      </c>
      <c r="T956" s="229"/>
      <c r="U956" s="229">
        <f t="shared" ca="1" si="28"/>
        <v>0</v>
      </c>
      <c r="V956" s="229"/>
      <c r="W956" s="229"/>
      <c r="Y956" s="223" t="str">
        <f t="shared" si="29"/>
        <v/>
      </c>
    </row>
    <row r="957" spans="1:25" s="223" customFormat="1" ht="20.25">
      <c r="A957" s="293"/>
      <c r="B957" s="294" t="str">
        <f>IF(LEN(A957)=0,"",INDEX('Smelter Reference List'!$A:$A,MATCH($A957,'Smelter Reference List'!$E:$E,0)))</f>
        <v/>
      </c>
      <c r="C957" s="301" t="str">
        <f>IF(LEN(A957)=0,"",INDEX('Smelter Reference List'!$C:$C,MATCH($A957,'Smelter Reference List'!$E:$E,0)))</f>
        <v/>
      </c>
      <c r="D957" s="294" t="str">
        <f ca="1">IF(ISERROR($S957),"",OFFSET('Smelter Reference List'!$C$4,$S957-4,0)&amp;"")</f>
        <v/>
      </c>
      <c r="E957" s="294" t="str">
        <f ca="1">IF(ISERROR($S957),"",OFFSET('Smelter Reference List'!$D$4,$S957-4,0)&amp;"")</f>
        <v/>
      </c>
      <c r="F957" s="294" t="str">
        <f ca="1">IF(ISERROR($S957),"",OFFSET('Smelter Reference List'!$E$4,$S957-4,0))</f>
        <v/>
      </c>
      <c r="G957" s="294" t="str">
        <f ca="1">IF(C957=$U$4,"Enter smelter details", IF(ISERROR($S957),"",OFFSET('Smelter Reference List'!$F$4,$S957-4,0)))</f>
        <v/>
      </c>
      <c r="H957" s="295" t="str">
        <f ca="1">IF(ISERROR($S957),"",OFFSET('Smelter Reference List'!$G$4,$S957-4,0))</f>
        <v/>
      </c>
      <c r="I957" s="296" t="str">
        <f ca="1">IF(ISERROR($S957),"",OFFSET('Smelter Reference List'!$H$4,$S957-4,0))</f>
        <v/>
      </c>
      <c r="J957" s="296" t="str">
        <f ca="1">IF(ISERROR($S957),"",OFFSET('Smelter Reference List'!$I$4,$S957-4,0))</f>
        <v/>
      </c>
      <c r="K957" s="298"/>
      <c r="L957" s="298"/>
      <c r="M957" s="298"/>
      <c r="N957" s="298"/>
      <c r="O957" s="298"/>
      <c r="P957" s="298"/>
      <c r="Q957" s="299"/>
      <c r="R957" s="227"/>
      <c r="S957" s="228" t="e">
        <f>IF(C957="",NA(),MATCH($B957&amp;$C957,'Smelter Reference List'!$J:$J,0))</f>
        <v>#N/A</v>
      </c>
      <c r="T957" s="229"/>
      <c r="U957" s="229">
        <f t="shared" ca="1" si="28"/>
        <v>0</v>
      </c>
      <c r="V957" s="229"/>
      <c r="W957" s="229"/>
      <c r="Y957" s="223" t="str">
        <f t="shared" si="29"/>
        <v/>
      </c>
    </row>
    <row r="958" spans="1:25" s="223" customFormat="1" ht="20.25">
      <c r="A958" s="293"/>
      <c r="B958" s="294" t="str">
        <f>IF(LEN(A958)=0,"",INDEX('Smelter Reference List'!$A:$A,MATCH($A958,'Smelter Reference List'!$E:$E,0)))</f>
        <v/>
      </c>
      <c r="C958" s="301" t="str">
        <f>IF(LEN(A958)=0,"",INDEX('Smelter Reference List'!$C:$C,MATCH($A958,'Smelter Reference List'!$E:$E,0)))</f>
        <v/>
      </c>
      <c r="D958" s="294" t="str">
        <f ca="1">IF(ISERROR($S958),"",OFFSET('Smelter Reference List'!$C$4,$S958-4,0)&amp;"")</f>
        <v/>
      </c>
      <c r="E958" s="294" t="str">
        <f ca="1">IF(ISERROR($S958),"",OFFSET('Smelter Reference List'!$D$4,$S958-4,0)&amp;"")</f>
        <v/>
      </c>
      <c r="F958" s="294" t="str">
        <f ca="1">IF(ISERROR($S958),"",OFFSET('Smelter Reference List'!$E$4,$S958-4,0))</f>
        <v/>
      </c>
      <c r="G958" s="294" t="str">
        <f ca="1">IF(C958=$U$4,"Enter smelter details", IF(ISERROR($S958),"",OFFSET('Smelter Reference List'!$F$4,$S958-4,0)))</f>
        <v/>
      </c>
      <c r="H958" s="295" t="str">
        <f ca="1">IF(ISERROR($S958),"",OFFSET('Smelter Reference List'!$G$4,$S958-4,0))</f>
        <v/>
      </c>
      <c r="I958" s="296" t="str">
        <f ca="1">IF(ISERROR($S958),"",OFFSET('Smelter Reference List'!$H$4,$S958-4,0))</f>
        <v/>
      </c>
      <c r="J958" s="296" t="str">
        <f ca="1">IF(ISERROR($S958),"",OFFSET('Smelter Reference List'!$I$4,$S958-4,0))</f>
        <v/>
      </c>
      <c r="K958" s="298"/>
      <c r="L958" s="298"/>
      <c r="M958" s="298"/>
      <c r="N958" s="298"/>
      <c r="O958" s="298"/>
      <c r="P958" s="298"/>
      <c r="Q958" s="299"/>
      <c r="R958" s="227"/>
      <c r="S958" s="228" t="e">
        <f>IF(C958="",NA(),MATCH($B958&amp;$C958,'Smelter Reference List'!$J:$J,0))</f>
        <v>#N/A</v>
      </c>
      <c r="T958" s="229"/>
      <c r="U958" s="229">
        <f t="shared" ca="1" si="28"/>
        <v>0</v>
      </c>
      <c r="V958" s="229"/>
      <c r="W958" s="229"/>
      <c r="Y958" s="223" t="str">
        <f t="shared" si="29"/>
        <v/>
      </c>
    </row>
    <row r="959" spans="1:25" s="223" customFormat="1" ht="20.25">
      <c r="A959" s="293"/>
      <c r="B959" s="294" t="str">
        <f>IF(LEN(A959)=0,"",INDEX('Smelter Reference List'!$A:$A,MATCH($A959,'Smelter Reference List'!$E:$E,0)))</f>
        <v/>
      </c>
      <c r="C959" s="301" t="str">
        <f>IF(LEN(A959)=0,"",INDEX('Smelter Reference List'!$C:$C,MATCH($A959,'Smelter Reference List'!$E:$E,0)))</f>
        <v/>
      </c>
      <c r="D959" s="294" t="str">
        <f ca="1">IF(ISERROR($S959),"",OFFSET('Smelter Reference List'!$C$4,$S959-4,0)&amp;"")</f>
        <v/>
      </c>
      <c r="E959" s="294" t="str">
        <f ca="1">IF(ISERROR($S959),"",OFFSET('Smelter Reference List'!$D$4,$S959-4,0)&amp;"")</f>
        <v/>
      </c>
      <c r="F959" s="294" t="str">
        <f ca="1">IF(ISERROR($S959),"",OFFSET('Smelter Reference List'!$E$4,$S959-4,0))</f>
        <v/>
      </c>
      <c r="G959" s="294" t="str">
        <f ca="1">IF(C959=$U$4,"Enter smelter details", IF(ISERROR($S959),"",OFFSET('Smelter Reference List'!$F$4,$S959-4,0)))</f>
        <v/>
      </c>
      <c r="H959" s="295" t="str">
        <f ca="1">IF(ISERROR($S959),"",OFFSET('Smelter Reference List'!$G$4,$S959-4,0))</f>
        <v/>
      </c>
      <c r="I959" s="296" t="str">
        <f ca="1">IF(ISERROR($S959),"",OFFSET('Smelter Reference List'!$H$4,$S959-4,0))</f>
        <v/>
      </c>
      <c r="J959" s="296" t="str">
        <f ca="1">IF(ISERROR($S959),"",OFFSET('Smelter Reference List'!$I$4,$S959-4,0))</f>
        <v/>
      </c>
      <c r="K959" s="298"/>
      <c r="L959" s="298"/>
      <c r="M959" s="298"/>
      <c r="N959" s="298"/>
      <c r="O959" s="298"/>
      <c r="P959" s="298"/>
      <c r="Q959" s="299"/>
      <c r="R959" s="227"/>
      <c r="S959" s="228" t="e">
        <f>IF(C959="",NA(),MATCH($B959&amp;$C959,'Smelter Reference List'!$J:$J,0))</f>
        <v>#N/A</v>
      </c>
      <c r="T959" s="229"/>
      <c r="U959" s="229">
        <f t="shared" ca="1" si="28"/>
        <v>0</v>
      </c>
      <c r="V959" s="229"/>
      <c r="W959" s="229"/>
      <c r="Y959" s="223" t="str">
        <f t="shared" si="29"/>
        <v/>
      </c>
    </row>
    <row r="960" spans="1:25" s="223" customFormat="1" ht="20.25">
      <c r="A960" s="293"/>
      <c r="B960" s="294" t="str">
        <f>IF(LEN(A960)=0,"",INDEX('Smelter Reference List'!$A:$A,MATCH($A960,'Smelter Reference List'!$E:$E,0)))</f>
        <v/>
      </c>
      <c r="C960" s="301" t="str">
        <f>IF(LEN(A960)=0,"",INDEX('Smelter Reference List'!$C:$C,MATCH($A960,'Smelter Reference List'!$E:$E,0)))</f>
        <v/>
      </c>
      <c r="D960" s="294" t="str">
        <f ca="1">IF(ISERROR($S960),"",OFFSET('Smelter Reference List'!$C$4,$S960-4,0)&amp;"")</f>
        <v/>
      </c>
      <c r="E960" s="294" t="str">
        <f ca="1">IF(ISERROR($S960),"",OFFSET('Smelter Reference List'!$D$4,$S960-4,0)&amp;"")</f>
        <v/>
      </c>
      <c r="F960" s="294" t="str">
        <f ca="1">IF(ISERROR($S960),"",OFFSET('Smelter Reference List'!$E$4,$S960-4,0))</f>
        <v/>
      </c>
      <c r="G960" s="294" t="str">
        <f ca="1">IF(C960=$U$4,"Enter smelter details", IF(ISERROR($S960),"",OFFSET('Smelter Reference List'!$F$4,$S960-4,0)))</f>
        <v/>
      </c>
      <c r="H960" s="295" t="str">
        <f ca="1">IF(ISERROR($S960),"",OFFSET('Smelter Reference List'!$G$4,$S960-4,0))</f>
        <v/>
      </c>
      <c r="I960" s="296" t="str">
        <f ca="1">IF(ISERROR($S960),"",OFFSET('Smelter Reference List'!$H$4,$S960-4,0))</f>
        <v/>
      </c>
      <c r="J960" s="296" t="str">
        <f ca="1">IF(ISERROR($S960),"",OFFSET('Smelter Reference List'!$I$4,$S960-4,0))</f>
        <v/>
      </c>
      <c r="K960" s="298"/>
      <c r="L960" s="298"/>
      <c r="M960" s="298"/>
      <c r="N960" s="298"/>
      <c r="O960" s="298"/>
      <c r="P960" s="298"/>
      <c r="Q960" s="299"/>
      <c r="R960" s="227"/>
      <c r="S960" s="228" t="e">
        <f>IF(C960="",NA(),MATCH($B960&amp;$C960,'Smelter Reference List'!$J:$J,0))</f>
        <v>#N/A</v>
      </c>
      <c r="T960" s="229"/>
      <c r="U960" s="229">
        <f t="shared" ca="1" si="28"/>
        <v>0</v>
      </c>
      <c r="V960" s="229"/>
      <c r="W960" s="229"/>
      <c r="Y960" s="223" t="str">
        <f t="shared" si="29"/>
        <v/>
      </c>
    </row>
    <row r="961" spans="1:25" s="223" customFormat="1" ht="20.25">
      <c r="A961" s="293"/>
      <c r="B961" s="294" t="str">
        <f>IF(LEN(A961)=0,"",INDEX('Smelter Reference List'!$A:$A,MATCH($A961,'Smelter Reference List'!$E:$E,0)))</f>
        <v/>
      </c>
      <c r="C961" s="301" t="str">
        <f>IF(LEN(A961)=0,"",INDEX('Smelter Reference List'!$C:$C,MATCH($A961,'Smelter Reference List'!$E:$E,0)))</f>
        <v/>
      </c>
      <c r="D961" s="294" t="str">
        <f ca="1">IF(ISERROR($S961),"",OFFSET('Smelter Reference List'!$C$4,$S961-4,0)&amp;"")</f>
        <v/>
      </c>
      <c r="E961" s="294" t="str">
        <f ca="1">IF(ISERROR($S961),"",OFFSET('Smelter Reference List'!$D$4,$S961-4,0)&amp;"")</f>
        <v/>
      </c>
      <c r="F961" s="294" t="str">
        <f ca="1">IF(ISERROR($S961),"",OFFSET('Smelter Reference List'!$E$4,$S961-4,0))</f>
        <v/>
      </c>
      <c r="G961" s="294" t="str">
        <f ca="1">IF(C961=$U$4,"Enter smelter details", IF(ISERROR($S961),"",OFFSET('Smelter Reference List'!$F$4,$S961-4,0)))</f>
        <v/>
      </c>
      <c r="H961" s="295" t="str">
        <f ca="1">IF(ISERROR($S961),"",OFFSET('Smelter Reference List'!$G$4,$S961-4,0))</f>
        <v/>
      </c>
      <c r="I961" s="296" t="str">
        <f ca="1">IF(ISERROR($S961),"",OFFSET('Smelter Reference List'!$H$4,$S961-4,0))</f>
        <v/>
      </c>
      <c r="J961" s="296" t="str">
        <f ca="1">IF(ISERROR($S961),"",OFFSET('Smelter Reference List'!$I$4,$S961-4,0))</f>
        <v/>
      </c>
      <c r="K961" s="298"/>
      <c r="L961" s="298"/>
      <c r="M961" s="298"/>
      <c r="N961" s="298"/>
      <c r="O961" s="298"/>
      <c r="P961" s="298"/>
      <c r="Q961" s="299"/>
      <c r="R961" s="227"/>
      <c r="S961" s="228" t="e">
        <f>IF(C961="",NA(),MATCH($B961&amp;$C961,'Smelter Reference List'!$J:$J,0))</f>
        <v>#N/A</v>
      </c>
      <c r="T961" s="229"/>
      <c r="U961" s="229">
        <f t="shared" ca="1" si="28"/>
        <v>0</v>
      </c>
      <c r="V961" s="229"/>
      <c r="W961" s="229"/>
      <c r="Y961" s="223" t="str">
        <f t="shared" si="29"/>
        <v/>
      </c>
    </row>
    <row r="962" spans="1:25" s="223" customFormat="1" ht="20.25">
      <c r="A962" s="293"/>
      <c r="B962" s="294" t="str">
        <f>IF(LEN(A962)=0,"",INDEX('Smelter Reference List'!$A:$A,MATCH($A962,'Smelter Reference List'!$E:$E,0)))</f>
        <v/>
      </c>
      <c r="C962" s="301" t="str">
        <f>IF(LEN(A962)=0,"",INDEX('Smelter Reference List'!$C:$C,MATCH($A962,'Smelter Reference List'!$E:$E,0)))</f>
        <v/>
      </c>
      <c r="D962" s="294" t="str">
        <f ca="1">IF(ISERROR($S962),"",OFFSET('Smelter Reference List'!$C$4,$S962-4,0)&amp;"")</f>
        <v/>
      </c>
      <c r="E962" s="294" t="str">
        <f ca="1">IF(ISERROR($S962),"",OFFSET('Smelter Reference List'!$D$4,$S962-4,0)&amp;"")</f>
        <v/>
      </c>
      <c r="F962" s="294" t="str">
        <f ca="1">IF(ISERROR($S962),"",OFFSET('Smelter Reference List'!$E$4,$S962-4,0))</f>
        <v/>
      </c>
      <c r="G962" s="294" t="str">
        <f ca="1">IF(C962=$U$4,"Enter smelter details", IF(ISERROR($S962),"",OFFSET('Smelter Reference List'!$F$4,$S962-4,0)))</f>
        <v/>
      </c>
      <c r="H962" s="295" t="str">
        <f ca="1">IF(ISERROR($S962),"",OFFSET('Smelter Reference List'!$G$4,$S962-4,0))</f>
        <v/>
      </c>
      <c r="I962" s="296" t="str">
        <f ca="1">IF(ISERROR($S962),"",OFFSET('Smelter Reference List'!$H$4,$S962-4,0))</f>
        <v/>
      </c>
      <c r="J962" s="296" t="str">
        <f ca="1">IF(ISERROR($S962),"",OFFSET('Smelter Reference List'!$I$4,$S962-4,0))</f>
        <v/>
      </c>
      <c r="K962" s="298"/>
      <c r="L962" s="298"/>
      <c r="M962" s="298"/>
      <c r="N962" s="298"/>
      <c r="O962" s="298"/>
      <c r="P962" s="298"/>
      <c r="Q962" s="299"/>
      <c r="R962" s="227"/>
      <c r="S962" s="228" t="e">
        <f>IF(C962="",NA(),MATCH($B962&amp;$C962,'Smelter Reference List'!$J:$J,0))</f>
        <v>#N/A</v>
      </c>
      <c r="T962" s="229"/>
      <c r="U962" s="229">
        <f t="shared" ca="1" si="28"/>
        <v>0</v>
      </c>
      <c r="V962" s="229"/>
      <c r="W962" s="229"/>
      <c r="Y962" s="223" t="str">
        <f t="shared" si="29"/>
        <v/>
      </c>
    </row>
    <row r="963" spans="1:25" s="223" customFormat="1" ht="20.25">
      <c r="A963" s="293"/>
      <c r="B963" s="294" t="str">
        <f>IF(LEN(A963)=0,"",INDEX('Smelter Reference List'!$A:$A,MATCH($A963,'Smelter Reference List'!$E:$E,0)))</f>
        <v/>
      </c>
      <c r="C963" s="301" t="str">
        <f>IF(LEN(A963)=0,"",INDEX('Smelter Reference List'!$C:$C,MATCH($A963,'Smelter Reference List'!$E:$E,0)))</f>
        <v/>
      </c>
      <c r="D963" s="294" t="str">
        <f ca="1">IF(ISERROR($S963),"",OFFSET('Smelter Reference List'!$C$4,$S963-4,0)&amp;"")</f>
        <v/>
      </c>
      <c r="E963" s="294" t="str">
        <f ca="1">IF(ISERROR($S963),"",OFFSET('Smelter Reference List'!$D$4,$S963-4,0)&amp;"")</f>
        <v/>
      </c>
      <c r="F963" s="294" t="str">
        <f ca="1">IF(ISERROR($S963),"",OFFSET('Smelter Reference List'!$E$4,$S963-4,0))</f>
        <v/>
      </c>
      <c r="G963" s="294" t="str">
        <f ca="1">IF(C963=$U$4,"Enter smelter details", IF(ISERROR($S963),"",OFFSET('Smelter Reference List'!$F$4,$S963-4,0)))</f>
        <v/>
      </c>
      <c r="H963" s="295" t="str">
        <f ca="1">IF(ISERROR($S963),"",OFFSET('Smelter Reference List'!$G$4,$S963-4,0))</f>
        <v/>
      </c>
      <c r="I963" s="296" t="str">
        <f ca="1">IF(ISERROR($S963),"",OFFSET('Smelter Reference List'!$H$4,$S963-4,0))</f>
        <v/>
      </c>
      <c r="J963" s="296" t="str">
        <f ca="1">IF(ISERROR($S963),"",OFFSET('Smelter Reference List'!$I$4,$S963-4,0))</f>
        <v/>
      </c>
      <c r="K963" s="298"/>
      <c r="L963" s="298"/>
      <c r="M963" s="298"/>
      <c r="N963" s="298"/>
      <c r="O963" s="298"/>
      <c r="P963" s="298"/>
      <c r="Q963" s="299"/>
      <c r="R963" s="227"/>
      <c r="S963" s="228" t="e">
        <f>IF(C963="",NA(),MATCH($B963&amp;$C963,'Smelter Reference List'!$J:$J,0))</f>
        <v>#N/A</v>
      </c>
      <c r="T963" s="229"/>
      <c r="U963" s="229">
        <f t="shared" ca="1" si="28"/>
        <v>0</v>
      </c>
      <c r="V963" s="229"/>
      <c r="W963" s="229"/>
      <c r="Y963" s="223" t="str">
        <f t="shared" si="29"/>
        <v/>
      </c>
    </row>
    <row r="964" spans="1:25" s="223" customFormat="1" ht="20.25">
      <c r="A964" s="293"/>
      <c r="B964" s="294" t="str">
        <f>IF(LEN(A964)=0,"",INDEX('Smelter Reference List'!$A:$A,MATCH($A964,'Smelter Reference List'!$E:$E,0)))</f>
        <v/>
      </c>
      <c r="C964" s="301" t="str">
        <f>IF(LEN(A964)=0,"",INDEX('Smelter Reference List'!$C:$C,MATCH($A964,'Smelter Reference List'!$E:$E,0)))</f>
        <v/>
      </c>
      <c r="D964" s="294" t="str">
        <f ca="1">IF(ISERROR($S964),"",OFFSET('Smelter Reference List'!$C$4,$S964-4,0)&amp;"")</f>
        <v/>
      </c>
      <c r="E964" s="294" t="str">
        <f ca="1">IF(ISERROR($S964),"",OFFSET('Smelter Reference List'!$D$4,$S964-4,0)&amp;"")</f>
        <v/>
      </c>
      <c r="F964" s="294" t="str">
        <f ca="1">IF(ISERROR($S964),"",OFFSET('Smelter Reference List'!$E$4,$S964-4,0))</f>
        <v/>
      </c>
      <c r="G964" s="294" t="str">
        <f ca="1">IF(C964=$U$4,"Enter smelter details", IF(ISERROR($S964),"",OFFSET('Smelter Reference List'!$F$4,$S964-4,0)))</f>
        <v/>
      </c>
      <c r="H964" s="295" t="str">
        <f ca="1">IF(ISERROR($S964),"",OFFSET('Smelter Reference List'!$G$4,$S964-4,0))</f>
        <v/>
      </c>
      <c r="I964" s="296" t="str">
        <f ca="1">IF(ISERROR($S964),"",OFFSET('Smelter Reference List'!$H$4,$S964-4,0))</f>
        <v/>
      </c>
      <c r="J964" s="296" t="str">
        <f ca="1">IF(ISERROR($S964),"",OFFSET('Smelter Reference List'!$I$4,$S964-4,0))</f>
        <v/>
      </c>
      <c r="K964" s="298"/>
      <c r="L964" s="298"/>
      <c r="M964" s="298"/>
      <c r="N964" s="298"/>
      <c r="O964" s="298"/>
      <c r="P964" s="298"/>
      <c r="Q964" s="299"/>
      <c r="R964" s="227"/>
      <c r="S964" s="228" t="e">
        <f>IF(C964="",NA(),MATCH($B964&amp;$C964,'Smelter Reference List'!$J:$J,0))</f>
        <v>#N/A</v>
      </c>
      <c r="T964" s="229"/>
      <c r="U964" s="229">
        <f t="shared" ca="1" si="28"/>
        <v>0</v>
      </c>
      <c r="V964" s="229"/>
      <c r="W964" s="229"/>
      <c r="Y964" s="223" t="str">
        <f t="shared" si="29"/>
        <v/>
      </c>
    </row>
    <row r="965" spans="1:25" s="223" customFormat="1" ht="20.25">
      <c r="A965" s="293"/>
      <c r="B965" s="294" t="str">
        <f>IF(LEN(A965)=0,"",INDEX('Smelter Reference List'!$A:$A,MATCH($A965,'Smelter Reference List'!$E:$E,0)))</f>
        <v/>
      </c>
      <c r="C965" s="301" t="str">
        <f>IF(LEN(A965)=0,"",INDEX('Smelter Reference List'!$C:$C,MATCH($A965,'Smelter Reference List'!$E:$E,0)))</f>
        <v/>
      </c>
      <c r="D965" s="294" t="str">
        <f ca="1">IF(ISERROR($S965),"",OFFSET('Smelter Reference List'!$C$4,$S965-4,0)&amp;"")</f>
        <v/>
      </c>
      <c r="E965" s="294" t="str">
        <f ca="1">IF(ISERROR($S965),"",OFFSET('Smelter Reference List'!$D$4,$S965-4,0)&amp;"")</f>
        <v/>
      </c>
      <c r="F965" s="294" t="str">
        <f ca="1">IF(ISERROR($S965),"",OFFSET('Smelter Reference List'!$E$4,$S965-4,0))</f>
        <v/>
      </c>
      <c r="G965" s="294" t="str">
        <f ca="1">IF(C965=$U$4,"Enter smelter details", IF(ISERROR($S965),"",OFFSET('Smelter Reference List'!$F$4,$S965-4,0)))</f>
        <v/>
      </c>
      <c r="H965" s="295" t="str">
        <f ca="1">IF(ISERROR($S965),"",OFFSET('Smelter Reference List'!$G$4,$S965-4,0))</f>
        <v/>
      </c>
      <c r="I965" s="296" t="str">
        <f ca="1">IF(ISERROR($S965),"",OFFSET('Smelter Reference List'!$H$4,$S965-4,0))</f>
        <v/>
      </c>
      <c r="J965" s="296" t="str">
        <f ca="1">IF(ISERROR($S965),"",OFFSET('Smelter Reference List'!$I$4,$S965-4,0))</f>
        <v/>
      </c>
      <c r="K965" s="298"/>
      <c r="L965" s="298"/>
      <c r="M965" s="298"/>
      <c r="N965" s="298"/>
      <c r="O965" s="298"/>
      <c r="P965" s="298"/>
      <c r="Q965" s="299"/>
      <c r="R965" s="227"/>
      <c r="S965" s="228" t="e">
        <f>IF(C965="",NA(),MATCH($B965&amp;$C965,'Smelter Reference List'!$J:$J,0))</f>
        <v>#N/A</v>
      </c>
      <c r="T965" s="229"/>
      <c r="U965" s="229">
        <f t="shared" ca="1" si="28"/>
        <v>0</v>
      </c>
      <c r="V965" s="229"/>
      <c r="W965" s="229"/>
      <c r="Y965" s="223" t="str">
        <f t="shared" si="29"/>
        <v/>
      </c>
    </row>
    <row r="966" spans="1:25" s="223" customFormat="1" ht="20.25">
      <c r="A966" s="293"/>
      <c r="B966" s="294" t="str">
        <f>IF(LEN(A966)=0,"",INDEX('Smelter Reference List'!$A:$A,MATCH($A966,'Smelter Reference List'!$E:$E,0)))</f>
        <v/>
      </c>
      <c r="C966" s="301" t="str">
        <f>IF(LEN(A966)=0,"",INDEX('Smelter Reference List'!$C:$C,MATCH($A966,'Smelter Reference List'!$E:$E,0)))</f>
        <v/>
      </c>
      <c r="D966" s="294" t="str">
        <f ca="1">IF(ISERROR($S966),"",OFFSET('Smelter Reference List'!$C$4,$S966-4,0)&amp;"")</f>
        <v/>
      </c>
      <c r="E966" s="294" t="str">
        <f ca="1">IF(ISERROR($S966),"",OFFSET('Smelter Reference List'!$D$4,$S966-4,0)&amp;"")</f>
        <v/>
      </c>
      <c r="F966" s="294" t="str">
        <f ca="1">IF(ISERROR($S966),"",OFFSET('Smelter Reference List'!$E$4,$S966-4,0))</f>
        <v/>
      </c>
      <c r="G966" s="294" t="str">
        <f ca="1">IF(C966=$U$4,"Enter smelter details", IF(ISERROR($S966),"",OFFSET('Smelter Reference List'!$F$4,$S966-4,0)))</f>
        <v/>
      </c>
      <c r="H966" s="295" t="str">
        <f ca="1">IF(ISERROR($S966),"",OFFSET('Smelter Reference List'!$G$4,$S966-4,0))</f>
        <v/>
      </c>
      <c r="I966" s="296" t="str">
        <f ca="1">IF(ISERROR($S966),"",OFFSET('Smelter Reference List'!$H$4,$S966-4,0))</f>
        <v/>
      </c>
      <c r="J966" s="296" t="str">
        <f ca="1">IF(ISERROR($S966),"",OFFSET('Smelter Reference List'!$I$4,$S966-4,0))</f>
        <v/>
      </c>
      <c r="K966" s="298"/>
      <c r="L966" s="298"/>
      <c r="M966" s="298"/>
      <c r="N966" s="298"/>
      <c r="O966" s="298"/>
      <c r="P966" s="298"/>
      <c r="Q966" s="299"/>
      <c r="R966" s="227"/>
      <c r="S966" s="228" t="e">
        <f>IF(C966="",NA(),MATCH($B966&amp;$C966,'Smelter Reference List'!$J:$J,0))</f>
        <v>#N/A</v>
      </c>
      <c r="T966" s="229"/>
      <c r="U966" s="229">
        <f t="shared" ref="U966:U1029" ca="1" si="30">IF(AND(C966="Smelter not listed",OR(LEN(D966)=0,LEN(E966)=0)),1,0)</f>
        <v>0</v>
      </c>
      <c r="V966" s="229"/>
      <c r="W966" s="229"/>
      <c r="Y966" s="223" t="str">
        <f t="shared" ref="Y966:Y1029" si="31">B966&amp;C966</f>
        <v/>
      </c>
    </row>
    <row r="967" spans="1:25" s="223" customFormat="1" ht="20.25">
      <c r="A967" s="293"/>
      <c r="B967" s="294" t="str">
        <f>IF(LEN(A967)=0,"",INDEX('Smelter Reference List'!$A:$A,MATCH($A967,'Smelter Reference List'!$E:$E,0)))</f>
        <v/>
      </c>
      <c r="C967" s="301" t="str">
        <f>IF(LEN(A967)=0,"",INDEX('Smelter Reference List'!$C:$C,MATCH($A967,'Smelter Reference List'!$E:$E,0)))</f>
        <v/>
      </c>
      <c r="D967" s="294" t="str">
        <f ca="1">IF(ISERROR($S967),"",OFFSET('Smelter Reference List'!$C$4,$S967-4,0)&amp;"")</f>
        <v/>
      </c>
      <c r="E967" s="294" t="str">
        <f ca="1">IF(ISERROR($S967),"",OFFSET('Smelter Reference List'!$D$4,$S967-4,0)&amp;"")</f>
        <v/>
      </c>
      <c r="F967" s="294" t="str">
        <f ca="1">IF(ISERROR($S967),"",OFFSET('Smelter Reference List'!$E$4,$S967-4,0))</f>
        <v/>
      </c>
      <c r="G967" s="294" t="str">
        <f ca="1">IF(C967=$U$4,"Enter smelter details", IF(ISERROR($S967),"",OFFSET('Smelter Reference List'!$F$4,$S967-4,0)))</f>
        <v/>
      </c>
      <c r="H967" s="295" t="str">
        <f ca="1">IF(ISERROR($S967),"",OFFSET('Smelter Reference List'!$G$4,$S967-4,0))</f>
        <v/>
      </c>
      <c r="I967" s="296" t="str">
        <f ca="1">IF(ISERROR($S967),"",OFFSET('Smelter Reference List'!$H$4,$S967-4,0))</f>
        <v/>
      </c>
      <c r="J967" s="296" t="str">
        <f ca="1">IF(ISERROR($S967),"",OFFSET('Smelter Reference List'!$I$4,$S967-4,0))</f>
        <v/>
      </c>
      <c r="K967" s="298"/>
      <c r="L967" s="298"/>
      <c r="M967" s="298"/>
      <c r="N967" s="298"/>
      <c r="O967" s="298"/>
      <c r="P967" s="298"/>
      <c r="Q967" s="299"/>
      <c r="R967" s="227"/>
      <c r="S967" s="228" t="e">
        <f>IF(C967="",NA(),MATCH($B967&amp;$C967,'Smelter Reference List'!$J:$J,0))</f>
        <v>#N/A</v>
      </c>
      <c r="T967" s="229"/>
      <c r="U967" s="229">
        <f t="shared" ca="1" si="30"/>
        <v>0</v>
      </c>
      <c r="V967" s="229"/>
      <c r="W967" s="229"/>
      <c r="Y967" s="223" t="str">
        <f t="shared" si="31"/>
        <v/>
      </c>
    </row>
    <row r="968" spans="1:25" s="223" customFormat="1" ht="20.25">
      <c r="A968" s="293"/>
      <c r="B968" s="294" t="str">
        <f>IF(LEN(A968)=0,"",INDEX('Smelter Reference List'!$A:$A,MATCH($A968,'Smelter Reference List'!$E:$E,0)))</f>
        <v/>
      </c>
      <c r="C968" s="301" t="str">
        <f>IF(LEN(A968)=0,"",INDEX('Smelter Reference List'!$C:$C,MATCH($A968,'Smelter Reference List'!$E:$E,0)))</f>
        <v/>
      </c>
      <c r="D968" s="294" t="str">
        <f ca="1">IF(ISERROR($S968),"",OFFSET('Smelter Reference List'!$C$4,$S968-4,0)&amp;"")</f>
        <v/>
      </c>
      <c r="E968" s="294" t="str">
        <f ca="1">IF(ISERROR($S968),"",OFFSET('Smelter Reference List'!$D$4,$S968-4,0)&amp;"")</f>
        <v/>
      </c>
      <c r="F968" s="294" t="str">
        <f ca="1">IF(ISERROR($S968),"",OFFSET('Smelter Reference List'!$E$4,$S968-4,0))</f>
        <v/>
      </c>
      <c r="G968" s="294" t="str">
        <f ca="1">IF(C968=$U$4,"Enter smelter details", IF(ISERROR($S968),"",OFFSET('Smelter Reference List'!$F$4,$S968-4,0)))</f>
        <v/>
      </c>
      <c r="H968" s="295" t="str">
        <f ca="1">IF(ISERROR($S968),"",OFFSET('Smelter Reference List'!$G$4,$S968-4,0))</f>
        <v/>
      </c>
      <c r="I968" s="296" t="str">
        <f ca="1">IF(ISERROR($S968),"",OFFSET('Smelter Reference List'!$H$4,$S968-4,0))</f>
        <v/>
      </c>
      <c r="J968" s="296" t="str">
        <f ca="1">IF(ISERROR($S968),"",OFFSET('Smelter Reference List'!$I$4,$S968-4,0))</f>
        <v/>
      </c>
      <c r="K968" s="298"/>
      <c r="L968" s="298"/>
      <c r="M968" s="298"/>
      <c r="N968" s="298"/>
      <c r="O968" s="298"/>
      <c r="P968" s="298"/>
      <c r="Q968" s="299"/>
      <c r="R968" s="227"/>
      <c r="S968" s="228" t="e">
        <f>IF(C968="",NA(),MATCH($B968&amp;$C968,'Smelter Reference List'!$J:$J,0))</f>
        <v>#N/A</v>
      </c>
      <c r="T968" s="229"/>
      <c r="U968" s="229">
        <f t="shared" ca="1" si="30"/>
        <v>0</v>
      </c>
      <c r="V968" s="229"/>
      <c r="W968" s="229"/>
      <c r="Y968" s="223" t="str">
        <f t="shared" si="31"/>
        <v/>
      </c>
    </row>
    <row r="969" spans="1:25" s="223" customFormat="1" ht="20.25">
      <c r="A969" s="293"/>
      <c r="B969" s="294" t="str">
        <f>IF(LEN(A969)=0,"",INDEX('Smelter Reference List'!$A:$A,MATCH($A969,'Smelter Reference List'!$E:$E,0)))</f>
        <v/>
      </c>
      <c r="C969" s="301" t="str">
        <f>IF(LEN(A969)=0,"",INDEX('Smelter Reference List'!$C:$C,MATCH($A969,'Smelter Reference List'!$E:$E,0)))</f>
        <v/>
      </c>
      <c r="D969" s="294" t="str">
        <f ca="1">IF(ISERROR($S969),"",OFFSET('Smelter Reference List'!$C$4,$S969-4,0)&amp;"")</f>
        <v/>
      </c>
      <c r="E969" s="294" t="str">
        <f ca="1">IF(ISERROR($S969),"",OFFSET('Smelter Reference List'!$D$4,$S969-4,0)&amp;"")</f>
        <v/>
      </c>
      <c r="F969" s="294" t="str">
        <f ca="1">IF(ISERROR($S969),"",OFFSET('Smelter Reference List'!$E$4,$S969-4,0))</f>
        <v/>
      </c>
      <c r="G969" s="294" t="str">
        <f ca="1">IF(C969=$U$4,"Enter smelter details", IF(ISERROR($S969),"",OFFSET('Smelter Reference List'!$F$4,$S969-4,0)))</f>
        <v/>
      </c>
      <c r="H969" s="295" t="str">
        <f ca="1">IF(ISERROR($S969),"",OFFSET('Smelter Reference List'!$G$4,$S969-4,0))</f>
        <v/>
      </c>
      <c r="I969" s="296" t="str">
        <f ca="1">IF(ISERROR($S969),"",OFFSET('Smelter Reference List'!$H$4,$S969-4,0))</f>
        <v/>
      </c>
      <c r="J969" s="296" t="str">
        <f ca="1">IF(ISERROR($S969),"",OFFSET('Smelter Reference List'!$I$4,$S969-4,0))</f>
        <v/>
      </c>
      <c r="K969" s="298"/>
      <c r="L969" s="298"/>
      <c r="M969" s="298"/>
      <c r="N969" s="298"/>
      <c r="O969" s="298"/>
      <c r="P969" s="298"/>
      <c r="Q969" s="299"/>
      <c r="R969" s="227"/>
      <c r="S969" s="228" t="e">
        <f>IF(C969="",NA(),MATCH($B969&amp;$C969,'Smelter Reference List'!$J:$J,0))</f>
        <v>#N/A</v>
      </c>
      <c r="T969" s="229"/>
      <c r="U969" s="229">
        <f t="shared" ca="1" si="30"/>
        <v>0</v>
      </c>
      <c r="V969" s="229"/>
      <c r="W969" s="229"/>
      <c r="Y969" s="223" t="str">
        <f t="shared" si="31"/>
        <v/>
      </c>
    </row>
    <row r="970" spans="1:25" s="223" customFormat="1" ht="20.25">
      <c r="A970" s="293"/>
      <c r="B970" s="294" t="str">
        <f>IF(LEN(A970)=0,"",INDEX('Smelter Reference List'!$A:$A,MATCH($A970,'Smelter Reference List'!$E:$E,0)))</f>
        <v/>
      </c>
      <c r="C970" s="301" t="str">
        <f>IF(LEN(A970)=0,"",INDEX('Smelter Reference List'!$C:$C,MATCH($A970,'Smelter Reference List'!$E:$E,0)))</f>
        <v/>
      </c>
      <c r="D970" s="294" t="str">
        <f ca="1">IF(ISERROR($S970),"",OFFSET('Smelter Reference List'!$C$4,$S970-4,0)&amp;"")</f>
        <v/>
      </c>
      <c r="E970" s="294" t="str">
        <f ca="1">IF(ISERROR($S970),"",OFFSET('Smelter Reference List'!$D$4,$S970-4,0)&amp;"")</f>
        <v/>
      </c>
      <c r="F970" s="294" t="str">
        <f ca="1">IF(ISERROR($S970),"",OFFSET('Smelter Reference List'!$E$4,$S970-4,0))</f>
        <v/>
      </c>
      <c r="G970" s="294" t="str">
        <f ca="1">IF(C970=$U$4,"Enter smelter details", IF(ISERROR($S970),"",OFFSET('Smelter Reference List'!$F$4,$S970-4,0)))</f>
        <v/>
      </c>
      <c r="H970" s="295" t="str">
        <f ca="1">IF(ISERROR($S970),"",OFFSET('Smelter Reference List'!$G$4,$S970-4,0))</f>
        <v/>
      </c>
      <c r="I970" s="296" t="str">
        <f ca="1">IF(ISERROR($S970),"",OFFSET('Smelter Reference List'!$H$4,$S970-4,0))</f>
        <v/>
      </c>
      <c r="J970" s="296" t="str">
        <f ca="1">IF(ISERROR($S970),"",OFFSET('Smelter Reference List'!$I$4,$S970-4,0))</f>
        <v/>
      </c>
      <c r="K970" s="298"/>
      <c r="L970" s="298"/>
      <c r="M970" s="298"/>
      <c r="N970" s="298"/>
      <c r="O970" s="298"/>
      <c r="P970" s="298"/>
      <c r="Q970" s="299"/>
      <c r="R970" s="227"/>
      <c r="S970" s="228" t="e">
        <f>IF(C970="",NA(),MATCH($B970&amp;$C970,'Smelter Reference List'!$J:$J,0))</f>
        <v>#N/A</v>
      </c>
      <c r="T970" s="229"/>
      <c r="U970" s="229">
        <f t="shared" ca="1" si="30"/>
        <v>0</v>
      </c>
      <c r="V970" s="229"/>
      <c r="W970" s="229"/>
      <c r="Y970" s="223" t="str">
        <f t="shared" si="31"/>
        <v/>
      </c>
    </row>
    <row r="971" spans="1:25" s="223" customFormat="1" ht="20.25">
      <c r="A971" s="293"/>
      <c r="B971" s="294" t="str">
        <f>IF(LEN(A971)=0,"",INDEX('Smelter Reference List'!$A:$A,MATCH($A971,'Smelter Reference List'!$E:$E,0)))</f>
        <v/>
      </c>
      <c r="C971" s="301" t="str">
        <f>IF(LEN(A971)=0,"",INDEX('Smelter Reference List'!$C:$C,MATCH($A971,'Smelter Reference List'!$E:$E,0)))</f>
        <v/>
      </c>
      <c r="D971" s="294" t="str">
        <f ca="1">IF(ISERROR($S971),"",OFFSET('Smelter Reference List'!$C$4,$S971-4,0)&amp;"")</f>
        <v/>
      </c>
      <c r="E971" s="294" t="str">
        <f ca="1">IF(ISERROR($S971),"",OFFSET('Smelter Reference List'!$D$4,$S971-4,0)&amp;"")</f>
        <v/>
      </c>
      <c r="F971" s="294" t="str">
        <f ca="1">IF(ISERROR($S971),"",OFFSET('Smelter Reference List'!$E$4,$S971-4,0))</f>
        <v/>
      </c>
      <c r="G971" s="294" t="str">
        <f ca="1">IF(C971=$U$4,"Enter smelter details", IF(ISERROR($S971),"",OFFSET('Smelter Reference List'!$F$4,$S971-4,0)))</f>
        <v/>
      </c>
      <c r="H971" s="295" t="str">
        <f ca="1">IF(ISERROR($S971),"",OFFSET('Smelter Reference List'!$G$4,$S971-4,0))</f>
        <v/>
      </c>
      <c r="I971" s="296" t="str">
        <f ca="1">IF(ISERROR($S971),"",OFFSET('Smelter Reference List'!$H$4,$S971-4,0))</f>
        <v/>
      </c>
      <c r="J971" s="296" t="str">
        <f ca="1">IF(ISERROR($S971),"",OFFSET('Smelter Reference List'!$I$4,$S971-4,0))</f>
        <v/>
      </c>
      <c r="K971" s="298"/>
      <c r="L971" s="298"/>
      <c r="M971" s="298"/>
      <c r="N971" s="298"/>
      <c r="O971" s="298"/>
      <c r="P971" s="298"/>
      <c r="Q971" s="299"/>
      <c r="R971" s="227"/>
      <c r="S971" s="228" t="e">
        <f>IF(C971="",NA(),MATCH($B971&amp;$C971,'Smelter Reference List'!$J:$J,0))</f>
        <v>#N/A</v>
      </c>
      <c r="T971" s="229"/>
      <c r="U971" s="229">
        <f t="shared" ca="1" si="30"/>
        <v>0</v>
      </c>
      <c r="V971" s="229"/>
      <c r="W971" s="229"/>
      <c r="Y971" s="223" t="str">
        <f t="shared" si="31"/>
        <v/>
      </c>
    </row>
    <row r="972" spans="1:25" s="223" customFormat="1" ht="20.25">
      <c r="A972" s="293"/>
      <c r="B972" s="294" t="str">
        <f>IF(LEN(A972)=0,"",INDEX('Smelter Reference List'!$A:$A,MATCH($A972,'Smelter Reference List'!$E:$E,0)))</f>
        <v/>
      </c>
      <c r="C972" s="301" t="str">
        <f>IF(LEN(A972)=0,"",INDEX('Smelter Reference List'!$C:$C,MATCH($A972,'Smelter Reference List'!$E:$E,0)))</f>
        <v/>
      </c>
      <c r="D972" s="294" t="str">
        <f ca="1">IF(ISERROR($S972),"",OFFSET('Smelter Reference List'!$C$4,$S972-4,0)&amp;"")</f>
        <v/>
      </c>
      <c r="E972" s="294" t="str">
        <f ca="1">IF(ISERROR($S972),"",OFFSET('Smelter Reference List'!$D$4,$S972-4,0)&amp;"")</f>
        <v/>
      </c>
      <c r="F972" s="294" t="str">
        <f ca="1">IF(ISERROR($S972),"",OFFSET('Smelter Reference List'!$E$4,$S972-4,0))</f>
        <v/>
      </c>
      <c r="G972" s="294" t="str">
        <f ca="1">IF(C972=$U$4,"Enter smelter details", IF(ISERROR($S972),"",OFFSET('Smelter Reference List'!$F$4,$S972-4,0)))</f>
        <v/>
      </c>
      <c r="H972" s="295" t="str">
        <f ca="1">IF(ISERROR($S972),"",OFFSET('Smelter Reference List'!$G$4,$S972-4,0))</f>
        <v/>
      </c>
      <c r="I972" s="296" t="str">
        <f ca="1">IF(ISERROR($S972),"",OFFSET('Smelter Reference List'!$H$4,$S972-4,0))</f>
        <v/>
      </c>
      <c r="J972" s="296" t="str">
        <f ca="1">IF(ISERROR($S972),"",OFFSET('Smelter Reference List'!$I$4,$S972-4,0))</f>
        <v/>
      </c>
      <c r="K972" s="298"/>
      <c r="L972" s="298"/>
      <c r="M972" s="298"/>
      <c r="N972" s="298"/>
      <c r="O972" s="298"/>
      <c r="P972" s="298"/>
      <c r="Q972" s="299"/>
      <c r="R972" s="227"/>
      <c r="S972" s="228" t="e">
        <f>IF(C972="",NA(),MATCH($B972&amp;$C972,'Smelter Reference List'!$J:$J,0))</f>
        <v>#N/A</v>
      </c>
      <c r="T972" s="229"/>
      <c r="U972" s="229">
        <f t="shared" ca="1" si="30"/>
        <v>0</v>
      </c>
      <c r="V972" s="229"/>
      <c r="W972" s="229"/>
      <c r="Y972" s="223" t="str">
        <f t="shared" si="31"/>
        <v/>
      </c>
    </row>
    <row r="973" spans="1:25" s="223" customFormat="1" ht="20.25">
      <c r="A973" s="293"/>
      <c r="B973" s="294" t="str">
        <f>IF(LEN(A973)=0,"",INDEX('Smelter Reference List'!$A:$A,MATCH($A973,'Smelter Reference List'!$E:$E,0)))</f>
        <v/>
      </c>
      <c r="C973" s="301" t="str">
        <f>IF(LEN(A973)=0,"",INDEX('Smelter Reference List'!$C:$C,MATCH($A973,'Smelter Reference List'!$E:$E,0)))</f>
        <v/>
      </c>
      <c r="D973" s="294" t="str">
        <f ca="1">IF(ISERROR($S973),"",OFFSET('Smelter Reference List'!$C$4,$S973-4,0)&amp;"")</f>
        <v/>
      </c>
      <c r="E973" s="294" t="str">
        <f ca="1">IF(ISERROR($S973),"",OFFSET('Smelter Reference List'!$D$4,$S973-4,0)&amp;"")</f>
        <v/>
      </c>
      <c r="F973" s="294" t="str">
        <f ca="1">IF(ISERROR($S973),"",OFFSET('Smelter Reference List'!$E$4,$S973-4,0))</f>
        <v/>
      </c>
      <c r="G973" s="294" t="str">
        <f ca="1">IF(C973=$U$4,"Enter smelter details", IF(ISERROR($S973),"",OFFSET('Smelter Reference List'!$F$4,$S973-4,0)))</f>
        <v/>
      </c>
      <c r="H973" s="295" t="str">
        <f ca="1">IF(ISERROR($S973),"",OFFSET('Smelter Reference List'!$G$4,$S973-4,0))</f>
        <v/>
      </c>
      <c r="I973" s="296" t="str">
        <f ca="1">IF(ISERROR($S973),"",OFFSET('Smelter Reference List'!$H$4,$S973-4,0))</f>
        <v/>
      </c>
      <c r="J973" s="296" t="str">
        <f ca="1">IF(ISERROR($S973),"",OFFSET('Smelter Reference List'!$I$4,$S973-4,0))</f>
        <v/>
      </c>
      <c r="K973" s="298"/>
      <c r="L973" s="298"/>
      <c r="M973" s="298"/>
      <c r="N973" s="298"/>
      <c r="O973" s="298"/>
      <c r="P973" s="298"/>
      <c r="Q973" s="299"/>
      <c r="R973" s="227"/>
      <c r="S973" s="228" t="e">
        <f>IF(C973="",NA(),MATCH($B973&amp;$C973,'Smelter Reference List'!$J:$J,0))</f>
        <v>#N/A</v>
      </c>
      <c r="T973" s="229"/>
      <c r="U973" s="229">
        <f t="shared" ca="1" si="30"/>
        <v>0</v>
      </c>
      <c r="V973" s="229"/>
      <c r="W973" s="229"/>
      <c r="Y973" s="223" t="str">
        <f t="shared" si="31"/>
        <v/>
      </c>
    </row>
    <row r="974" spans="1:25" s="223" customFormat="1" ht="20.25">
      <c r="A974" s="293"/>
      <c r="B974" s="294" t="str">
        <f>IF(LEN(A974)=0,"",INDEX('Smelter Reference List'!$A:$A,MATCH($A974,'Smelter Reference List'!$E:$E,0)))</f>
        <v/>
      </c>
      <c r="C974" s="301" t="str">
        <f>IF(LEN(A974)=0,"",INDEX('Smelter Reference List'!$C:$C,MATCH($A974,'Smelter Reference List'!$E:$E,0)))</f>
        <v/>
      </c>
      <c r="D974" s="294" t="str">
        <f ca="1">IF(ISERROR($S974),"",OFFSET('Smelter Reference List'!$C$4,$S974-4,0)&amp;"")</f>
        <v/>
      </c>
      <c r="E974" s="294" t="str">
        <f ca="1">IF(ISERROR($S974),"",OFFSET('Smelter Reference List'!$D$4,$S974-4,0)&amp;"")</f>
        <v/>
      </c>
      <c r="F974" s="294" t="str">
        <f ca="1">IF(ISERROR($S974),"",OFFSET('Smelter Reference List'!$E$4,$S974-4,0))</f>
        <v/>
      </c>
      <c r="G974" s="294" t="str">
        <f ca="1">IF(C974=$U$4,"Enter smelter details", IF(ISERROR($S974),"",OFFSET('Smelter Reference List'!$F$4,$S974-4,0)))</f>
        <v/>
      </c>
      <c r="H974" s="295" t="str">
        <f ca="1">IF(ISERROR($S974),"",OFFSET('Smelter Reference List'!$G$4,$S974-4,0))</f>
        <v/>
      </c>
      <c r="I974" s="296" t="str">
        <f ca="1">IF(ISERROR($S974),"",OFFSET('Smelter Reference List'!$H$4,$S974-4,0))</f>
        <v/>
      </c>
      <c r="J974" s="296" t="str">
        <f ca="1">IF(ISERROR($S974),"",OFFSET('Smelter Reference List'!$I$4,$S974-4,0))</f>
        <v/>
      </c>
      <c r="K974" s="298"/>
      <c r="L974" s="298"/>
      <c r="M974" s="298"/>
      <c r="N974" s="298"/>
      <c r="O974" s="298"/>
      <c r="P974" s="298"/>
      <c r="Q974" s="299"/>
      <c r="R974" s="227"/>
      <c r="S974" s="228" t="e">
        <f>IF(C974="",NA(),MATCH($B974&amp;$C974,'Smelter Reference List'!$J:$J,0))</f>
        <v>#N/A</v>
      </c>
      <c r="T974" s="229"/>
      <c r="U974" s="229">
        <f t="shared" ca="1" si="30"/>
        <v>0</v>
      </c>
      <c r="V974" s="229"/>
      <c r="W974" s="229"/>
      <c r="Y974" s="223" t="str">
        <f t="shared" si="31"/>
        <v/>
      </c>
    </row>
    <row r="975" spans="1:25" s="223" customFormat="1" ht="20.25">
      <c r="A975" s="293"/>
      <c r="B975" s="294" t="str">
        <f>IF(LEN(A975)=0,"",INDEX('Smelter Reference List'!$A:$A,MATCH($A975,'Smelter Reference List'!$E:$E,0)))</f>
        <v/>
      </c>
      <c r="C975" s="301" t="str">
        <f>IF(LEN(A975)=0,"",INDEX('Smelter Reference List'!$C:$C,MATCH($A975,'Smelter Reference List'!$E:$E,0)))</f>
        <v/>
      </c>
      <c r="D975" s="294" t="str">
        <f ca="1">IF(ISERROR($S975),"",OFFSET('Smelter Reference List'!$C$4,$S975-4,0)&amp;"")</f>
        <v/>
      </c>
      <c r="E975" s="294" t="str">
        <f ca="1">IF(ISERROR($S975),"",OFFSET('Smelter Reference List'!$D$4,$S975-4,0)&amp;"")</f>
        <v/>
      </c>
      <c r="F975" s="294" t="str">
        <f ca="1">IF(ISERROR($S975),"",OFFSET('Smelter Reference List'!$E$4,$S975-4,0))</f>
        <v/>
      </c>
      <c r="G975" s="294" t="str">
        <f ca="1">IF(C975=$U$4,"Enter smelter details", IF(ISERROR($S975),"",OFFSET('Smelter Reference List'!$F$4,$S975-4,0)))</f>
        <v/>
      </c>
      <c r="H975" s="295" t="str">
        <f ca="1">IF(ISERROR($S975),"",OFFSET('Smelter Reference List'!$G$4,$S975-4,0))</f>
        <v/>
      </c>
      <c r="I975" s="296" t="str">
        <f ca="1">IF(ISERROR($S975),"",OFFSET('Smelter Reference List'!$H$4,$S975-4,0))</f>
        <v/>
      </c>
      <c r="J975" s="296" t="str">
        <f ca="1">IF(ISERROR($S975),"",OFFSET('Smelter Reference List'!$I$4,$S975-4,0))</f>
        <v/>
      </c>
      <c r="K975" s="298"/>
      <c r="L975" s="298"/>
      <c r="M975" s="298"/>
      <c r="N975" s="298"/>
      <c r="O975" s="298"/>
      <c r="P975" s="298"/>
      <c r="Q975" s="299"/>
      <c r="R975" s="227"/>
      <c r="S975" s="228" t="e">
        <f>IF(C975="",NA(),MATCH($B975&amp;$C975,'Smelter Reference List'!$J:$J,0))</f>
        <v>#N/A</v>
      </c>
      <c r="T975" s="229"/>
      <c r="U975" s="229">
        <f t="shared" ca="1" si="30"/>
        <v>0</v>
      </c>
      <c r="V975" s="229"/>
      <c r="W975" s="229"/>
      <c r="Y975" s="223" t="str">
        <f t="shared" si="31"/>
        <v/>
      </c>
    </row>
    <row r="976" spans="1:25" s="223" customFormat="1" ht="20.25">
      <c r="A976" s="293"/>
      <c r="B976" s="294" t="str">
        <f>IF(LEN(A976)=0,"",INDEX('Smelter Reference List'!$A:$A,MATCH($A976,'Smelter Reference List'!$E:$E,0)))</f>
        <v/>
      </c>
      <c r="C976" s="301" t="str">
        <f>IF(LEN(A976)=0,"",INDEX('Smelter Reference List'!$C:$C,MATCH($A976,'Smelter Reference List'!$E:$E,0)))</f>
        <v/>
      </c>
      <c r="D976" s="294" t="str">
        <f ca="1">IF(ISERROR($S976),"",OFFSET('Smelter Reference List'!$C$4,$S976-4,0)&amp;"")</f>
        <v/>
      </c>
      <c r="E976" s="294" t="str">
        <f ca="1">IF(ISERROR($S976),"",OFFSET('Smelter Reference List'!$D$4,$S976-4,0)&amp;"")</f>
        <v/>
      </c>
      <c r="F976" s="294" t="str">
        <f ca="1">IF(ISERROR($S976),"",OFFSET('Smelter Reference List'!$E$4,$S976-4,0))</f>
        <v/>
      </c>
      <c r="G976" s="294" t="str">
        <f ca="1">IF(C976=$U$4,"Enter smelter details", IF(ISERROR($S976),"",OFFSET('Smelter Reference List'!$F$4,$S976-4,0)))</f>
        <v/>
      </c>
      <c r="H976" s="295" t="str">
        <f ca="1">IF(ISERROR($S976),"",OFFSET('Smelter Reference List'!$G$4,$S976-4,0))</f>
        <v/>
      </c>
      <c r="I976" s="296" t="str">
        <f ca="1">IF(ISERROR($S976),"",OFFSET('Smelter Reference List'!$H$4,$S976-4,0))</f>
        <v/>
      </c>
      <c r="J976" s="296" t="str">
        <f ca="1">IF(ISERROR($S976),"",OFFSET('Smelter Reference List'!$I$4,$S976-4,0))</f>
        <v/>
      </c>
      <c r="K976" s="298"/>
      <c r="L976" s="298"/>
      <c r="M976" s="298"/>
      <c r="N976" s="298"/>
      <c r="O976" s="298"/>
      <c r="P976" s="298"/>
      <c r="Q976" s="299"/>
      <c r="R976" s="227"/>
      <c r="S976" s="228" t="e">
        <f>IF(C976="",NA(),MATCH($B976&amp;$C976,'Smelter Reference List'!$J:$J,0))</f>
        <v>#N/A</v>
      </c>
      <c r="T976" s="229"/>
      <c r="U976" s="229">
        <f t="shared" ca="1" si="30"/>
        <v>0</v>
      </c>
      <c r="V976" s="229"/>
      <c r="W976" s="229"/>
      <c r="Y976" s="223" t="str">
        <f t="shared" si="31"/>
        <v/>
      </c>
    </row>
    <row r="977" spans="1:25" s="223" customFormat="1" ht="20.25">
      <c r="A977" s="293"/>
      <c r="B977" s="294" t="str">
        <f>IF(LEN(A977)=0,"",INDEX('Smelter Reference List'!$A:$A,MATCH($A977,'Smelter Reference List'!$E:$E,0)))</f>
        <v/>
      </c>
      <c r="C977" s="301" t="str">
        <f>IF(LEN(A977)=0,"",INDEX('Smelter Reference List'!$C:$C,MATCH($A977,'Smelter Reference List'!$E:$E,0)))</f>
        <v/>
      </c>
      <c r="D977" s="294" t="str">
        <f ca="1">IF(ISERROR($S977),"",OFFSET('Smelter Reference List'!$C$4,$S977-4,0)&amp;"")</f>
        <v/>
      </c>
      <c r="E977" s="294" t="str">
        <f ca="1">IF(ISERROR($S977),"",OFFSET('Smelter Reference List'!$D$4,$S977-4,0)&amp;"")</f>
        <v/>
      </c>
      <c r="F977" s="294" t="str">
        <f ca="1">IF(ISERROR($S977),"",OFFSET('Smelter Reference List'!$E$4,$S977-4,0))</f>
        <v/>
      </c>
      <c r="G977" s="294" t="str">
        <f ca="1">IF(C977=$U$4,"Enter smelter details", IF(ISERROR($S977),"",OFFSET('Smelter Reference List'!$F$4,$S977-4,0)))</f>
        <v/>
      </c>
      <c r="H977" s="295" t="str">
        <f ca="1">IF(ISERROR($S977),"",OFFSET('Smelter Reference List'!$G$4,$S977-4,0))</f>
        <v/>
      </c>
      <c r="I977" s="296" t="str">
        <f ca="1">IF(ISERROR($S977),"",OFFSET('Smelter Reference List'!$H$4,$S977-4,0))</f>
        <v/>
      </c>
      <c r="J977" s="296" t="str">
        <f ca="1">IF(ISERROR($S977),"",OFFSET('Smelter Reference List'!$I$4,$S977-4,0))</f>
        <v/>
      </c>
      <c r="K977" s="298"/>
      <c r="L977" s="298"/>
      <c r="M977" s="298"/>
      <c r="N977" s="298"/>
      <c r="O977" s="298"/>
      <c r="P977" s="298"/>
      <c r="Q977" s="299"/>
      <c r="R977" s="227"/>
      <c r="S977" s="228" t="e">
        <f>IF(C977="",NA(),MATCH($B977&amp;$C977,'Smelter Reference List'!$J:$J,0))</f>
        <v>#N/A</v>
      </c>
      <c r="T977" s="229"/>
      <c r="U977" s="229">
        <f t="shared" ca="1" si="30"/>
        <v>0</v>
      </c>
      <c r="V977" s="229"/>
      <c r="W977" s="229"/>
      <c r="Y977" s="223" t="str">
        <f t="shared" si="31"/>
        <v/>
      </c>
    </row>
    <row r="978" spans="1:25" s="223" customFormat="1" ht="20.25">
      <c r="A978" s="293"/>
      <c r="B978" s="294" t="str">
        <f>IF(LEN(A978)=0,"",INDEX('Smelter Reference List'!$A:$A,MATCH($A978,'Smelter Reference List'!$E:$E,0)))</f>
        <v/>
      </c>
      <c r="C978" s="301" t="str">
        <f>IF(LEN(A978)=0,"",INDEX('Smelter Reference List'!$C:$C,MATCH($A978,'Smelter Reference List'!$E:$E,0)))</f>
        <v/>
      </c>
      <c r="D978" s="294" t="str">
        <f ca="1">IF(ISERROR($S978),"",OFFSET('Smelter Reference List'!$C$4,$S978-4,0)&amp;"")</f>
        <v/>
      </c>
      <c r="E978" s="294" t="str">
        <f ca="1">IF(ISERROR($S978),"",OFFSET('Smelter Reference List'!$D$4,$S978-4,0)&amp;"")</f>
        <v/>
      </c>
      <c r="F978" s="294" t="str">
        <f ca="1">IF(ISERROR($S978),"",OFFSET('Smelter Reference List'!$E$4,$S978-4,0))</f>
        <v/>
      </c>
      <c r="G978" s="294" t="str">
        <f ca="1">IF(C978=$U$4,"Enter smelter details", IF(ISERROR($S978),"",OFFSET('Smelter Reference List'!$F$4,$S978-4,0)))</f>
        <v/>
      </c>
      <c r="H978" s="295" t="str">
        <f ca="1">IF(ISERROR($S978),"",OFFSET('Smelter Reference List'!$G$4,$S978-4,0))</f>
        <v/>
      </c>
      <c r="I978" s="296" t="str">
        <f ca="1">IF(ISERROR($S978),"",OFFSET('Smelter Reference List'!$H$4,$S978-4,0))</f>
        <v/>
      </c>
      <c r="J978" s="296" t="str">
        <f ca="1">IF(ISERROR($S978),"",OFFSET('Smelter Reference List'!$I$4,$S978-4,0))</f>
        <v/>
      </c>
      <c r="K978" s="298"/>
      <c r="L978" s="298"/>
      <c r="M978" s="298"/>
      <c r="N978" s="298"/>
      <c r="O978" s="298"/>
      <c r="P978" s="298"/>
      <c r="Q978" s="299"/>
      <c r="R978" s="227"/>
      <c r="S978" s="228" t="e">
        <f>IF(C978="",NA(),MATCH($B978&amp;$C978,'Smelter Reference List'!$J:$J,0))</f>
        <v>#N/A</v>
      </c>
      <c r="T978" s="229"/>
      <c r="U978" s="229">
        <f t="shared" ca="1" si="30"/>
        <v>0</v>
      </c>
      <c r="V978" s="229"/>
      <c r="W978" s="229"/>
      <c r="Y978" s="223" t="str">
        <f t="shared" si="31"/>
        <v/>
      </c>
    </row>
    <row r="979" spans="1:25" s="223" customFormat="1" ht="20.25">
      <c r="A979" s="293"/>
      <c r="B979" s="294" t="str">
        <f>IF(LEN(A979)=0,"",INDEX('Smelter Reference List'!$A:$A,MATCH($A979,'Smelter Reference List'!$E:$E,0)))</f>
        <v/>
      </c>
      <c r="C979" s="301" t="str">
        <f>IF(LEN(A979)=0,"",INDEX('Smelter Reference List'!$C:$C,MATCH($A979,'Smelter Reference List'!$E:$E,0)))</f>
        <v/>
      </c>
      <c r="D979" s="294" t="str">
        <f ca="1">IF(ISERROR($S979),"",OFFSET('Smelter Reference List'!$C$4,$S979-4,0)&amp;"")</f>
        <v/>
      </c>
      <c r="E979" s="294" t="str">
        <f ca="1">IF(ISERROR($S979),"",OFFSET('Smelter Reference List'!$D$4,$S979-4,0)&amp;"")</f>
        <v/>
      </c>
      <c r="F979" s="294" t="str">
        <f ca="1">IF(ISERROR($S979),"",OFFSET('Smelter Reference List'!$E$4,$S979-4,0))</f>
        <v/>
      </c>
      <c r="G979" s="294" t="str">
        <f ca="1">IF(C979=$U$4,"Enter smelter details", IF(ISERROR($S979),"",OFFSET('Smelter Reference List'!$F$4,$S979-4,0)))</f>
        <v/>
      </c>
      <c r="H979" s="295" t="str">
        <f ca="1">IF(ISERROR($S979),"",OFFSET('Smelter Reference List'!$G$4,$S979-4,0))</f>
        <v/>
      </c>
      <c r="I979" s="296" t="str">
        <f ca="1">IF(ISERROR($S979),"",OFFSET('Smelter Reference List'!$H$4,$S979-4,0))</f>
        <v/>
      </c>
      <c r="J979" s="296" t="str">
        <f ca="1">IF(ISERROR($S979),"",OFFSET('Smelter Reference List'!$I$4,$S979-4,0))</f>
        <v/>
      </c>
      <c r="K979" s="298"/>
      <c r="L979" s="298"/>
      <c r="M979" s="298"/>
      <c r="N979" s="298"/>
      <c r="O979" s="298"/>
      <c r="P979" s="298"/>
      <c r="Q979" s="299"/>
      <c r="R979" s="227"/>
      <c r="S979" s="228" t="e">
        <f>IF(C979="",NA(),MATCH($B979&amp;$C979,'Smelter Reference List'!$J:$J,0))</f>
        <v>#N/A</v>
      </c>
      <c r="T979" s="229"/>
      <c r="U979" s="229">
        <f t="shared" ca="1" si="30"/>
        <v>0</v>
      </c>
      <c r="V979" s="229"/>
      <c r="W979" s="229"/>
      <c r="Y979" s="223" t="str">
        <f t="shared" si="31"/>
        <v/>
      </c>
    </row>
    <row r="980" spans="1:25" s="223" customFormat="1" ht="20.25">
      <c r="A980" s="293"/>
      <c r="B980" s="294" t="str">
        <f>IF(LEN(A980)=0,"",INDEX('Smelter Reference List'!$A:$A,MATCH($A980,'Smelter Reference List'!$E:$E,0)))</f>
        <v/>
      </c>
      <c r="C980" s="301" t="str">
        <f>IF(LEN(A980)=0,"",INDEX('Smelter Reference List'!$C:$C,MATCH($A980,'Smelter Reference List'!$E:$E,0)))</f>
        <v/>
      </c>
      <c r="D980" s="294" t="str">
        <f ca="1">IF(ISERROR($S980),"",OFFSET('Smelter Reference List'!$C$4,$S980-4,0)&amp;"")</f>
        <v/>
      </c>
      <c r="E980" s="294" t="str">
        <f ca="1">IF(ISERROR($S980),"",OFFSET('Smelter Reference List'!$D$4,$S980-4,0)&amp;"")</f>
        <v/>
      </c>
      <c r="F980" s="294" t="str">
        <f ca="1">IF(ISERROR($S980),"",OFFSET('Smelter Reference List'!$E$4,$S980-4,0))</f>
        <v/>
      </c>
      <c r="G980" s="294" t="str">
        <f ca="1">IF(C980=$U$4,"Enter smelter details", IF(ISERROR($S980),"",OFFSET('Smelter Reference List'!$F$4,$S980-4,0)))</f>
        <v/>
      </c>
      <c r="H980" s="295" t="str">
        <f ca="1">IF(ISERROR($S980),"",OFFSET('Smelter Reference List'!$G$4,$S980-4,0))</f>
        <v/>
      </c>
      <c r="I980" s="296" t="str">
        <f ca="1">IF(ISERROR($S980),"",OFFSET('Smelter Reference List'!$H$4,$S980-4,0))</f>
        <v/>
      </c>
      <c r="J980" s="296" t="str">
        <f ca="1">IF(ISERROR($S980),"",OFFSET('Smelter Reference List'!$I$4,$S980-4,0))</f>
        <v/>
      </c>
      <c r="K980" s="298"/>
      <c r="L980" s="298"/>
      <c r="M980" s="298"/>
      <c r="N980" s="298"/>
      <c r="O980" s="298"/>
      <c r="P980" s="298"/>
      <c r="Q980" s="299"/>
      <c r="R980" s="227"/>
      <c r="S980" s="228" t="e">
        <f>IF(C980="",NA(),MATCH($B980&amp;$C980,'Smelter Reference List'!$J:$J,0))</f>
        <v>#N/A</v>
      </c>
      <c r="T980" s="229"/>
      <c r="U980" s="229">
        <f t="shared" ca="1" si="30"/>
        <v>0</v>
      </c>
      <c r="V980" s="229"/>
      <c r="W980" s="229"/>
      <c r="Y980" s="223" t="str">
        <f t="shared" si="31"/>
        <v/>
      </c>
    </row>
    <row r="981" spans="1:25" s="223" customFormat="1" ht="20.25">
      <c r="A981" s="293"/>
      <c r="B981" s="294" t="str">
        <f>IF(LEN(A981)=0,"",INDEX('Smelter Reference List'!$A:$A,MATCH($A981,'Smelter Reference List'!$E:$E,0)))</f>
        <v/>
      </c>
      <c r="C981" s="301" t="str">
        <f>IF(LEN(A981)=0,"",INDEX('Smelter Reference List'!$C:$C,MATCH($A981,'Smelter Reference List'!$E:$E,0)))</f>
        <v/>
      </c>
      <c r="D981" s="294" t="str">
        <f ca="1">IF(ISERROR($S981),"",OFFSET('Smelter Reference List'!$C$4,$S981-4,0)&amp;"")</f>
        <v/>
      </c>
      <c r="E981" s="294" t="str">
        <f ca="1">IF(ISERROR($S981),"",OFFSET('Smelter Reference List'!$D$4,$S981-4,0)&amp;"")</f>
        <v/>
      </c>
      <c r="F981" s="294" t="str">
        <f ca="1">IF(ISERROR($S981),"",OFFSET('Smelter Reference List'!$E$4,$S981-4,0))</f>
        <v/>
      </c>
      <c r="G981" s="294" t="str">
        <f ca="1">IF(C981=$U$4,"Enter smelter details", IF(ISERROR($S981),"",OFFSET('Smelter Reference List'!$F$4,$S981-4,0)))</f>
        <v/>
      </c>
      <c r="H981" s="295" t="str">
        <f ca="1">IF(ISERROR($S981),"",OFFSET('Smelter Reference List'!$G$4,$S981-4,0))</f>
        <v/>
      </c>
      <c r="I981" s="296" t="str">
        <f ca="1">IF(ISERROR($S981),"",OFFSET('Smelter Reference List'!$H$4,$S981-4,0))</f>
        <v/>
      </c>
      <c r="J981" s="296" t="str">
        <f ca="1">IF(ISERROR($S981),"",OFFSET('Smelter Reference List'!$I$4,$S981-4,0))</f>
        <v/>
      </c>
      <c r="K981" s="298"/>
      <c r="L981" s="298"/>
      <c r="M981" s="298"/>
      <c r="N981" s="298"/>
      <c r="O981" s="298"/>
      <c r="P981" s="298"/>
      <c r="Q981" s="299"/>
      <c r="R981" s="227"/>
      <c r="S981" s="228" t="e">
        <f>IF(C981="",NA(),MATCH($B981&amp;$C981,'Smelter Reference List'!$J:$J,0))</f>
        <v>#N/A</v>
      </c>
      <c r="T981" s="229"/>
      <c r="U981" s="229">
        <f t="shared" ca="1" si="30"/>
        <v>0</v>
      </c>
      <c r="V981" s="229"/>
      <c r="W981" s="229"/>
      <c r="Y981" s="223" t="str">
        <f t="shared" si="31"/>
        <v/>
      </c>
    </row>
    <row r="982" spans="1:25" s="223" customFormat="1" ht="20.25">
      <c r="A982" s="293"/>
      <c r="B982" s="294" t="str">
        <f>IF(LEN(A982)=0,"",INDEX('Smelter Reference List'!$A:$A,MATCH($A982,'Smelter Reference List'!$E:$E,0)))</f>
        <v/>
      </c>
      <c r="C982" s="301" t="str">
        <f>IF(LEN(A982)=0,"",INDEX('Smelter Reference List'!$C:$C,MATCH($A982,'Smelter Reference List'!$E:$E,0)))</f>
        <v/>
      </c>
      <c r="D982" s="294" t="str">
        <f ca="1">IF(ISERROR($S982),"",OFFSET('Smelter Reference List'!$C$4,$S982-4,0)&amp;"")</f>
        <v/>
      </c>
      <c r="E982" s="294" t="str">
        <f ca="1">IF(ISERROR($S982),"",OFFSET('Smelter Reference List'!$D$4,$S982-4,0)&amp;"")</f>
        <v/>
      </c>
      <c r="F982" s="294" t="str">
        <f ca="1">IF(ISERROR($S982),"",OFFSET('Smelter Reference List'!$E$4,$S982-4,0))</f>
        <v/>
      </c>
      <c r="G982" s="294" t="str">
        <f ca="1">IF(C982=$U$4,"Enter smelter details", IF(ISERROR($S982),"",OFFSET('Smelter Reference List'!$F$4,$S982-4,0)))</f>
        <v/>
      </c>
      <c r="H982" s="295" t="str">
        <f ca="1">IF(ISERROR($S982),"",OFFSET('Smelter Reference List'!$G$4,$S982-4,0))</f>
        <v/>
      </c>
      <c r="I982" s="296" t="str">
        <f ca="1">IF(ISERROR($S982),"",OFFSET('Smelter Reference List'!$H$4,$S982-4,0))</f>
        <v/>
      </c>
      <c r="J982" s="296" t="str">
        <f ca="1">IF(ISERROR($S982),"",OFFSET('Smelter Reference List'!$I$4,$S982-4,0))</f>
        <v/>
      </c>
      <c r="K982" s="298"/>
      <c r="L982" s="298"/>
      <c r="M982" s="298"/>
      <c r="N982" s="298"/>
      <c r="O982" s="298"/>
      <c r="P982" s="298"/>
      <c r="Q982" s="299"/>
      <c r="R982" s="227"/>
      <c r="S982" s="228" t="e">
        <f>IF(C982="",NA(),MATCH($B982&amp;$C982,'Smelter Reference List'!$J:$J,0))</f>
        <v>#N/A</v>
      </c>
      <c r="T982" s="229"/>
      <c r="U982" s="229">
        <f t="shared" ca="1" si="30"/>
        <v>0</v>
      </c>
      <c r="V982" s="229"/>
      <c r="W982" s="229"/>
      <c r="Y982" s="223" t="str">
        <f t="shared" si="31"/>
        <v/>
      </c>
    </row>
    <row r="983" spans="1:25" s="223" customFormat="1" ht="20.25">
      <c r="A983" s="293"/>
      <c r="B983" s="294" t="str">
        <f>IF(LEN(A983)=0,"",INDEX('Smelter Reference List'!$A:$A,MATCH($A983,'Smelter Reference List'!$E:$E,0)))</f>
        <v/>
      </c>
      <c r="C983" s="301" t="str">
        <f>IF(LEN(A983)=0,"",INDEX('Smelter Reference List'!$C:$C,MATCH($A983,'Smelter Reference List'!$E:$E,0)))</f>
        <v/>
      </c>
      <c r="D983" s="294" t="str">
        <f ca="1">IF(ISERROR($S983),"",OFFSET('Smelter Reference List'!$C$4,$S983-4,0)&amp;"")</f>
        <v/>
      </c>
      <c r="E983" s="294" t="str">
        <f ca="1">IF(ISERROR($S983),"",OFFSET('Smelter Reference List'!$D$4,$S983-4,0)&amp;"")</f>
        <v/>
      </c>
      <c r="F983" s="294" t="str">
        <f ca="1">IF(ISERROR($S983),"",OFFSET('Smelter Reference List'!$E$4,$S983-4,0))</f>
        <v/>
      </c>
      <c r="G983" s="294" t="str">
        <f ca="1">IF(C983=$U$4,"Enter smelter details", IF(ISERROR($S983),"",OFFSET('Smelter Reference List'!$F$4,$S983-4,0)))</f>
        <v/>
      </c>
      <c r="H983" s="295" t="str">
        <f ca="1">IF(ISERROR($S983),"",OFFSET('Smelter Reference List'!$G$4,$S983-4,0))</f>
        <v/>
      </c>
      <c r="I983" s="296" t="str">
        <f ca="1">IF(ISERROR($S983),"",OFFSET('Smelter Reference List'!$H$4,$S983-4,0))</f>
        <v/>
      </c>
      <c r="J983" s="296" t="str">
        <f ca="1">IF(ISERROR($S983),"",OFFSET('Smelter Reference List'!$I$4,$S983-4,0))</f>
        <v/>
      </c>
      <c r="K983" s="298"/>
      <c r="L983" s="298"/>
      <c r="M983" s="298"/>
      <c r="N983" s="298"/>
      <c r="O983" s="298"/>
      <c r="P983" s="298"/>
      <c r="Q983" s="299"/>
      <c r="R983" s="227"/>
      <c r="S983" s="228" t="e">
        <f>IF(C983="",NA(),MATCH($B983&amp;$C983,'Smelter Reference List'!$J:$J,0))</f>
        <v>#N/A</v>
      </c>
      <c r="T983" s="229"/>
      <c r="U983" s="229">
        <f t="shared" ca="1" si="30"/>
        <v>0</v>
      </c>
      <c r="V983" s="229"/>
      <c r="W983" s="229"/>
      <c r="Y983" s="223" t="str">
        <f t="shared" si="31"/>
        <v/>
      </c>
    </row>
    <row r="984" spans="1:25" s="223" customFormat="1" ht="20.25">
      <c r="A984" s="293"/>
      <c r="B984" s="294" t="str">
        <f>IF(LEN(A984)=0,"",INDEX('Smelter Reference List'!$A:$A,MATCH($A984,'Smelter Reference List'!$E:$E,0)))</f>
        <v/>
      </c>
      <c r="C984" s="301" t="str">
        <f>IF(LEN(A984)=0,"",INDEX('Smelter Reference List'!$C:$C,MATCH($A984,'Smelter Reference List'!$E:$E,0)))</f>
        <v/>
      </c>
      <c r="D984" s="294" t="str">
        <f ca="1">IF(ISERROR($S984),"",OFFSET('Smelter Reference List'!$C$4,$S984-4,0)&amp;"")</f>
        <v/>
      </c>
      <c r="E984" s="294" t="str">
        <f ca="1">IF(ISERROR($S984),"",OFFSET('Smelter Reference List'!$D$4,$S984-4,0)&amp;"")</f>
        <v/>
      </c>
      <c r="F984" s="294" t="str">
        <f ca="1">IF(ISERROR($S984),"",OFFSET('Smelter Reference List'!$E$4,$S984-4,0))</f>
        <v/>
      </c>
      <c r="G984" s="294" t="str">
        <f ca="1">IF(C984=$U$4,"Enter smelter details", IF(ISERROR($S984),"",OFFSET('Smelter Reference List'!$F$4,$S984-4,0)))</f>
        <v/>
      </c>
      <c r="H984" s="295" t="str">
        <f ca="1">IF(ISERROR($S984),"",OFFSET('Smelter Reference List'!$G$4,$S984-4,0))</f>
        <v/>
      </c>
      <c r="I984" s="296" t="str">
        <f ca="1">IF(ISERROR($S984),"",OFFSET('Smelter Reference List'!$H$4,$S984-4,0))</f>
        <v/>
      </c>
      <c r="J984" s="296" t="str">
        <f ca="1">IF(ISERROR($S984),"",OFFSET('Smelter Reference List'!$I$4,$S984-4,0))</f>
        <v/>
      </c>
      <c r="K984" s="298"/>
      <c r="L984" s="298"/>
      <c r="M984" s="298"/>
      <c r="N984" s="298"/>
      <c r="O984" s="298"/>
      <c r="P984" s="298"/>
      <c r="Q984" s="299"/>
      <c r="R984" s="227"/>
      <c r="S984" s="228" t="e">
        <f>IF(C984="",NA(),MATCH($B984&amp;$C984,'Smelter Reference List'!$J:$J,0))</f>
        <v>#N/A</v>
      </c>
      <c r="T984" s="229"/>
      <c r="U984" s="229">
        <f t="shared" ca="1" si="30"/>
        <v>0</v>
      </c>
      <c r="V984" s="229"/>
      <c r="W984" s="229"/>
      <c r="Y984" s="223" t="str">
        <f t="shared" si="31"/>
        <v/>
      </c>
    </row>
    <row r="985" spans="1:25" s="223" customFormat="1" ht="20.25">
      <c r="A985" s="293"/>
      <c r="B985" s="294" t="str">
        <f>IF(LEN(A985)=0,"",INDEX('Smelter Reference List'!$A:$A,MATCH($A985,'Smelter Reference List'!$E:$E,0)))</f>
        <v/>
      </c>
      <c r="C985" s="301" t="str">
        <f>IF(LEN(A985)=0,"",INDEX('Smelter Reference List'!$C:$C,MATCH($A985,'Smelter Reference List'!$E:$E,0)))</f>
        <v/>
      </c>
      <c r="D985" s="294" t="str">
        <f ca="1">IF(ISERROR($S985),"",OFFSET('Smelter Reference List'!$C$4,$S985-4,0)&amp;"")</f>
        <v/>
      </c>
      <c r="E985" s="294" t="str">
        <f ca="1">IF(ISERROR($S985),"",OFFSET('Smelter Reference List'!$D$4,$S985-4,0)&amp;"")</f>
        <v/>
      </c>
      <c r="F985" s="294" t="str">
        <f ca="1">IF(ISERROR($S985),"",OFFSET('Smelter Reference List'!$E$4,$S985-4,0))</f>
        <v/>
      </c>
      <c r="G985" s="294" t="str">
        <f ca="1">IF(C985=$U$4,"Enter smelter details", IF(ISERROR($S985),"",OFFSET('Smelter Reference List'!$F$4,$S985-4,0)))</f>
        <v/>
      </c>
      <c r="H985" s="295" t="str">
        <f ca="1">IF(ISERROR($S985),"",OFFSET('Smelter Reference List'!$G$4,$S985-4,0))</f>
        <v/>
      </c>
      <c r="I985" s="296" t="str">
        <f ca="1">IF(ISERROR($S985),"",OFFSET('Smelter Reference List'!$H$4,$S985-4,0))</f>
        <v/>
      </c>
      <c r="J985" s="296" t="str">
        <f ca="1">IF(ISERROR($S985),"",OFFSET('Smelter Reference List'!$I$4,$S985-4,0))</f>
        <v/>
      </c>
      <c r="K985" s="298"/>
      <c r="L985" s="298"/>
      <c r="M985" s="298"/>
      <c r="N985" s="298"/>
      <c r="O985" s="298"/>
      <c r="P985" s="298"/>
      <c r="Q985" s="299"/>
      <c r="R985" s="227"/>
      <c r="S985" s="228" t="e">
        <f>IF(C985="",NA(),MATCH($B985&amp;$C985,'Smelter Reference List'!$J:$J,0))</f>
        <v>#N/A</v>
      </c>
      <c r="T985" s="229"/>
      <c r="U985" s="229">
        <f t="shared" ca="1" si="30"/>
        <v>0</v>
      </c>
      <c r="V985" s="229"/>
      <c r="W985" s="229"/>
      <c r="Y985" s="223" t="str">
        <f t="shared" si="31"/>
        <v/>
      </c>
    </row>
    <row r="986" spans="1:25" s="223" customFormat="1" ht="20.25">
      <c r="A986" s="293"/>
      <c r="B986" s="294" t="str">
        <f>IF(LEN(A986)=0,"",INDEX('Smelter Reference List'!$A:$A,MATCH($A986,'Smelter Reference List'!$E:$E,0)))</f>
        <v/>
      </c>
      <c r="C986" s="301" t="str">
        <f>IF(LEN(A986)=0,"",INDEX('Smelter Reference List'!$C:$C,MATCH($A986,'Smelter Reference List'!$E:$E,0)))</f>
        <v/>
      </c>
      <c r="D986" s="294" t="str">
        <f ca="1">IF(ISERROR($S986),"",OFFSET('Smelter Reference List'!$C$4,$S986-4,0)&amp;"")</f>
        <v/>
      </c>
      <c r="E986" s="294" t="str">
        <f ca="1">IF(ISERROR($S986),"",OFFSET('Smelter Reference List'!$D$4,$S986-4,0)&amp;"")</f>
        <v/>
      </c>
      <c r="F986" s="294" t="str">
        <f ca="1">IF(ISERROR($S986),"",OFFSET('Smelter Reference List'!$E$4,$S986-4,0))</f>
        <v/>
      </c>
      <c r="G986" s="294" t="str">
        <f ca="1">IF(C986=$U$4,"Enter smelter details", IF(ISERROR($S986),"",OFFSET('Smelter Reference List'!$F$4,$S986-4,0)))</f>
        <v/>
      </c>
      <c r="H986" s="295" t="str">
        <f ca="1">IF(ISERROR($S986),"",OFFSET('Smelter Reference List'!$G$4,$S986-4,0))</f>
        <v/>
      </c>
      <c r="I986" s="296" t="str">
        <f ca="1">IF(ISERROR($S986),"",OFFSET('Smelter Reference List'!$H$4,$S986-4,0))</f>
        <v/>
      </c>
      <c r="J986" s="296" t="str">
        <f ca="1">IF(ISERROR($S986),"",OFFSET('Smelter Reference List'!$I$4,$S986-4,0))</f>
        <v/>
      </c>
      <c r="K986" s="298"/>
      <c r="L986" s="298"/>
      <c r="M986" s="298"/>
      <c r="N986" s="298"/>
      <c r="O986" s="298"/>
      <c r="P986" s="298"/>
      <c r="Q986" s="299"/>
      <c r="R986" s="227"/>
      <c r="S986" s="228" t="e">
        <f>IF(C986="",NA(),MATCH($B986&amp;$C986,'Smelter Reference List'!$J:$J,0))</f>
        <v>#N/A</v>
      </c>
      <c r="T986" s="229"/>
      <c r="U986" s="229">
        <f t="shared" ca="1" si="30"/>
        <v>0</v>
      </c>
      <c r="V986" s="229"/>
      <c r="W986" s="229"/>
      <c r="Y986" s="223" t="str">
        <f t="shared" si="31"/>
        <v/>
      </c>
    </row>
    <row r="987" spans="1:25" s="223" customFormat="1" ht="20.25">
      <c r="A987" s="293"/>
      <c r="B987" s="294" t="str">
        <f>IF(LEN(A987)=0,"",INDEX('Smelter Reference List'!$A:$A,MATCH($A987,'Smelter Reference List'!$E:$E,0)))</f>
        <v/>
      </c>
      <c r="C987" s="301" t="str">
        <f>IF(LEN(A987)=0,"",INDEX('Smelter Reference List'!$C:$C,MATCH($A987,'Smelter Reference List'!$E:$E,0)))</f>
        <v/>
      </c>
      <c r="D987" s="294" t="str">
        <f ca="1">IF(ISERROR($S987),"",OFFSET('Smelter Reference List'!$C$4,$S987-4,0)&amp;"")</f>
        <v/>
      </c>
      <c r="E987" s="294" t="str">
        <f ca="1">IF(ISERROR($S987),"",OFFSET('Smelter Reference List'!$D$4,$S987-4,0)&amp;"")</f>
        <v/>
      </c>
      <c r="F987" s="294" t="str">
        <f ca="1">IF(ISERROR($S987),"",OFFSET('Smelter Reference List'!$E$4,$S987-4,0))</f>
        <v/>
      </c>
      <c r="G987" s="294" t="str">
        <f ca="1">IF(C987=$U$4,"Enter smelter details", IF(ISERROR($S987),"",OFFSET('Smelter Reference List'!$F$4,$S987-4,0)))</f>
        <v/>
      </c>
      <c r="H987" s="295" t="str">
        <f ca="1">IF(ISERROR($S987),"",OFFSET('Smelter Reference List'!$G$4,$S987-4,0))</f>
        <v/>
      </c>
      <c r="I987" s="296" t="str">
        <f ca="1">IF(ISERROR($S987),"",OFFSET('Smelter Reference List'!$H$4,$S987-4,0))</f>
        <v/>
      </c>
      <c r="J987" s="296" t="str">
        <f ca="1">IF(ISERROR($S987),"",OFFSET('Smelter Reference List'!$I$4,$S987-4,0))</f>
        <v/>
      </c>
      <c r="K987" s="298"/>
      <c r="L987" s="298"/>
      <c r="M987" s="298"/>
      <c r="N987" s="298"/>
      <c r="O987" s="298"/>
      <c r="P987" s="298"/>
      <c r="Q987" s="299"/>
      <c r="R987" s="227"/>
      <c r="S987" s="228" t="e">
        <f>IF(C987="",NA(),MATCH($B987&amp;$C987,'Smelter Reference List'!$J:$J,0))</f>
        <v>#N/A</v>
      </c>
      <c r="T987" s="229"/>
      <c r="U987" s="229">
        <f t="shared" ca="1" si="30"/>
        <v>0</v>
      </c>
      <c r="V987" s="229"/>
      <c r="W987" s="229"/>
      <c r="Y987" s="223" t="str">
        <f t="shared" si="31"/>
        <v/>
      </c>
    </row>
    <row r="988" spans="1:25" s="223" customFormat="1" ht="20.25">
      <c r="A988" s="293"/>
      <c r="B988" s="294" t="str">
        <f>IF(LEN(A988)=0,"",INDEX('Smelter Reference List'!$A:$A,MATCH($A988,'Smelter Reference List'!$E:$E,0)))</f>
        <v/>
      </c>
      <c r="C988" s="301" t="str">
        <f>IF(LEN(A988)=0,"",INDEX('Smelter Reference List'!$C:$C,MATCH($A988,'Smelter Reference List'!$E:$E,0)))</f>
        <v/>
      </c>
      <c r="D988" s="294" t="str">
        <f ca="1">IF(ISERROR($S988),"",OFFSET('Smelter Reference List'!$C$4,$S988-4,0)&amp;"")</f>
        <v/>
      </c>
      <c r="E988" s="294" t="str">
        <f ca="1">IF(ISERROR($S988),"",OFFSET('Smelter Reference List'!$D$4,$S988-4,0)&amp;"")</f>
        <v/>
      </c>
      <c r="F988" s="294" t="str">
        <f ca="1">IF(ISERROR($S988),"",OFFSET('Smelter Reference List'!$E$4,$S988-4,0))</f>
        <v/>
      </c>
      <c r="G988" s="294" t="str">
        <f ca="1">IF(C988=$U$4,"Enter smelter details", IF(ISERROR($S988),"",OFFSET('Smelter Reference List'!$F$4,$S988-4,0)))</f>
        <v/>
      </c>
      <c r="H988" s="295" t="str">
        <f ca="1">IF(ISERROR($S988),"",OFFSET('Smelter Reference List'!$G$4,$S988-4,0))</f>
        <v/>
      </c>
      <c r="I988" s="296" t="str">
        <f ca="1">IF(ISERROR($S988),"",OFFSET('Smelter Reference List'!$H$4,$S988-4,0))</f>
        <v/>
      </c>
      <c r="J988" s="296" t="str">
        <f ca="1">IF(ISERROR($S988),"",OFFSET('Smelter Reference List'!$I$4,$S988-4,0))</f>
        <v/>
      </c>
      <c r="K988" s="298"/>
      <c r="L988" s="298"/>
      <c r="M988" s="298"/>
      <c r="N988" s="298"/>
      <c r="O988" s="298"/>
      <c r="P988" s="298"/>
      <c r="Q988" s="299"/>
      <c r="R988" s="227"/>
      <c r="S988" s="228" t="e">
        <f>IF(C988="",NA(),MATCH($B988&amp;$C988,'Smelter Reference List'!$J:$J,0))</f>
        <v>#N/A</v>
      </c>
      <c r="T988" s="229"/>
      <c r="U988" s="229">
        <f t="shared" ca="1" si="30"/>
        <v>0</v>
      </c>
      <c r="V988" s="229"/>
      <c r="W988" s="229"/>
      <c r="Y988" s="223" t="str">
        <f t="shared" si="31"/>
        <v/>
      </c>
    </row>
    <row r="989" spans="1:25" s="223" customFormat="1" ht="20.25">
      <c r="A989" s="293"/>
      <c r="B989" s="294" t="str">
        <f>IF(LEN(A989)=0,"",INDEX('Smelter Reference List'!$A:$A,MATCH($A989,'Smelter Reference List'!$E:$E,0)))</f>
        <v/>
      </c>
      <c r="C989" s="301" t="str">
        <f>IF(LEN(A989)=0,"",INDEX('Smelter Reference List'!$C:$C,MATCH($A989,'Smelter Reference List'!$E:$E,0)))</f>
        <v/>
      </c>
      <c r="D989" s="294" t="str">
        <f ca="1">IF(ISERROR($S989),"",OFFSET('Smelter Reference List'!$C$4,$S989-4,0)&amp;"")</f>
        <v/>
      </c>
      <c r="E989" s="294" t="str">
        <f ca="1">IF(ISERROR($S989),"",OFFSET('Smelter Reference List'!$D$4,$S989-4,0)&amp;"")</f>
        <v/>
      </c>
      <c r="F989" s="294" t="str">
        <f ca="1">IF(ISERROR($S989),"",OFFSET('Smelter Reference List'!$E$4,$S989-4,0))</f>
        <v/>
      </c>
      <c r="G989" s="294" t="str">
        <f ca="1">IF(C989=$U$4,"Enter smelter details", IF(ISERROR($S989),"",OFFSET('Smelter Reference List'!$F$4,$S989-4,0)))</f>
        <v/>
      </c>
      <c r="H989" s="295" t="str">
        <f ca="1">IF(ISERROR($S989),"",OFFSET('Smelter Reference List'!$G$4,$S989-4,0))</f>
        <v/>
      </c>
      <c r="I989" s="296" t="str">
        <f ca="1">IF(ISERROR($S989),"",OFFSET('Smelter Reference List'!$H$4,$S989-4,0))</f>
        <v/>
      </c>
      <c r="J989" s="296" t="str">
        <f ca="1">IF(ISERROR($S989),"",OFFSET('Smelter Reference List'!$I$4,$S989-4,0))</f>
        <v/>
      </c>
      <c r="K989" s="298"/>
      <c r="L989" s="298"/>
      <c r="M989" s="298"/>
      <c r="N989" s="298"/>
      <c r="O989" s="298"/>
      <c r="P989" s="298"/>
      <c r="Q989" s="299"/>
      <c r="R989" s="227"/>
      <c r="S989" s="228" t="e">
        <f>IF(C989="",NA(),MATCH($B989&amp;$C989,'Smelter Reference List'!$J:$J,0))</f>
        <v>#N/A</v>
      </c>
      <c r="T989" s="229"/>
      <c r="U989" s="229">
        <f t="shared" ca="1" si="30"/>
        <v>0</v>
      </c>
      <c r="V989" s="229"/>
      <c r="W989" s="229"/>
      <c r="Y989" s="223" t="str">
        <f t="shared" si="31"/>
        <v/>
      </c>
    </row>
    <row r="990" spans="1:25" s="223" customFormat="1" ht="20.25">
      <c r="A990" s="293"/>
      <c r="B990" s="294" t="str">
        <f>IF(LEN(A990)=0,"",INDEX('Smelter Reference List'!$A:$A,MATCH($A990,'Smelter Reference List'!$E:$E,0)))</f>
        <v/>
      </c>
      <c r="C990" s="301" t="str">
        <f>IF(LEN(A990)=0,"",INDEX('Smelter Reference List'!$C:$C,MATCH($A990,'Smelter Reference List'!$E:$E,0)))</f>
        <v/>
      </c>
      <c r="D990" s="294" t="str">
        <f ca="1">IF(ISERROR($S990),"",OFFSET('Smelter Reference List'!$C$4,$S990-4,0)&amp;"")</f>
        <v/>
      </c>
      <c r="E990" s="294" t="str">
        <f ca="1">IF(ISERROR($S990),"",OFFSET('Smelter Reference List'!$D$4,$S990-4,0)&amp;"")</f>
        <v/>
      </c>
      <c r="F990" s="294" t="str">
        <f ca="1">IF(ISERROR($S990),"",OFFSET('Smelter Reference List'!$E$4,$S990-4,0))</f>
        <v/>
      </c>
      <c r="G990" s="294" t="str">
        <f ca="1">IF(C990=$U$4,"Enter smelter details", IF(ISERROR($S990),"",OFFSET('Smelter Reference List'!$F$4,$S990-4,0)))</f>
        <v/>
      </c>
      <c r="H990" s="295" t="str">
        <f ca="1">IF(ISERROR($S990),"",OFFSET('Smelter Reference List'!$G$4,$S990-4,0))</f>
        <v/>
      </c>
      <c r="I990" s="296" t="str">
        <f ca="1">IF(ISERROR($S990),"",OFFSET('Smelter Reference List'!$H$4,$S990-4,0))</f>
        <v/>
      </c>
      <c r="J990" s="296" t="str">
        <f ca="1">IF(ISERROR($S990),"",OFFSET('Smelter Reference List'!$I$4,$S990-4,0))</f>
        <v/>
      </c>
      <c r="K990" s="298"/>
      <c r="L990" s="298"/>
      <c r="M990" s="298"/>
      <c r="N990" s="298"/>
      <c r="O990" s="298"/>
      <c r="P990" s="298"/>
      <c r="Q990" s="299"/>
      <c r="R990" s="227"/>
      <c r="S990" s="228" t="e">
        <f>IF(C990="",NA(),MATCH($B990&amp;$C990,'Smelter Reference List'!$J:$J,0))</f>
        <v>#N/A</v>
      </c>
      <c r="T990" s="229"/>
      <c r="U990" s="229">
        <f t="shared" ca="1" si="30"/>
        <v>0</v>
      </c>
      <c r="V990" s="229"/>
      <c r="W990" s="229"/>
      <c r="Y990" s="223" t="str">
        <f t="shared" si="31"/>
        <v/>
      </c>
    </row>
    <row r="991" spans="1:25" s="223" customFormat="1" ht="20.25">
      <c r="A991" s="293"/>
      <c r="B991" s="294" t="str">
        <f>IF(LEN(A991)=0,"",INDEX('Smelter Reference List'!$A:$A,MATCH($A991,'Smelter Reference List'!$E:$E,0)))</f>
        <v/>
      </c>
      <c r="C991" s="301" t="str">
        <f>IF(LEN(A991)=0,"",INDEX('Smelter Reference List'!$C:$C,MATCH($A991,'Smelter Reference List'!$E:$E,0)))</f>
        <v/>
      </c>
      <c r="D991" s="294" t="str">
        <f ca="1">IF(ISERROR($S991),"",OFFSET('Smelter Reference List'!$C$4,$S991-4,0)&amp;"")</f>
        <v/>
      </c>
      <c r="E991" s="294" t="str">
        <f ca="1">IF(ISERROR($S991),"",OFFSET('Smelter Reference List'!$D$4,$S991-4,0)&amp;"")</f>
        <v/>
      </c>
      <c r="F991" s="294" t="str">
        <f ca="1">IF(ISERROR($S991),"",OFFSET('Smelter Reference List'!$E$4,$S991-4,0))</f>
        <v/>
      </c>
      <c r="G991" s="294" t="str">
        <f ca="1">IF(C991=$U$4,"Enter smelter details", IF(ISERROR($S991),"",OFFSET('Smelter Reference List'!$F$4,$S991-4,0)))</f>
        <v/>
      </c>
      <c r="H991" s="295" t="str">
        <f ca="1">IF(ISERROR($S991),"",OFFSET('Smelter Reference List'!$G$4,$S991-4,0))</f>
        <v/>
      </c>
      <c r="I991" s="296" t="str">
        <f ca="1">IF(ISERROR($S991),"",OFFSET('Smelter Reference List'!$H$4,$S991-4,0))</f>
        <v/>
      </c>
      <c r="J991" s="296" t="str">
        <f ca="1">IF(ISERROR($S991),"",OFFSET('Smelter Reference List'!$I$4,$S991-4,0))</f>
        <v/>
      </c>
      <c r="K991" s="298"/>
      <c r="L991" s="298"/>
      <c r="M991" s="298"/>
      <c r="N991" s="298"/>
      <c r="O991" s="298"/>
      <c r="P991" s="298"/>
      <c r="Q991" s="299"/>
      <c r="R991" s="227"/>
      <c r="S991" s="228" t="e">
        <f>IF(C991="",NA(),MATCH($B991&amp;$C991,'Smelter Reference List'!$J:$J,0))</f>
        <v>#N/A</v>
      </c>
      <c r="T991" s="229"/>
      <c r="U991" s="229">
        <f t="shared" ca="1" si="30"/>
        <v>0</v>
      </c>
      <c r="V991" s="229"/>
      <c r="W991" s="229"/>
      <c r="Y991" s="223" t="str">
        <f t="shared" si="31"/>
        <v/>
      </c>
    </row>
    <row r="992" spans="1:25" s="223" customFormat="1" ht="20.25">
      <c r="A992" s="293"/>
      <c r="B992" s="294" t="str">
        <f>IF(LEN(A992)=0,"",INDEX('Smelter Reference List'!$A:$A,MATCH($A992,'Smelter Reference List'!$E:$E,0)))</f>
        <v/>
      </c>
      <c r="C992" s="301" t="str">
        <f>IF(LEN(A992)=0,"",INDEX('Smelter Reference List'!$C:$C,MATCH($A992,'Smelter Reference List'!$E:$E,0)))</f>
        <v/>
      </c>
      <c r="D992" s="294" t="str">
        <f ca="1">IF(ISERROR($S992),"",OFFSET('Smelter Reference List'!$C$4,$S992-4,0)&amp;"")</f>
        <v/>
      </c>
      <c r="E992" s="294" t="str">
        <f ca="1">IF(ISERROR($S992),"",OFFSET('Smelter Reference List'!$D$4,$S992-4,0)&amp;"")</f>
        <v/>
      </c>
      <c r="F992" s="294" t="str">
        <f ca="1">IF(ISERROR($S992),"",OFFSET('Smelter Reference List'!$E$4,$S992-4,0))</f>
        <v/>
      </c>
      <c r="G992" s="294" t="str">
        <f ca="1">IF(C992=$U$4,"Enter smelter details", IF(ISERROR($S992),"",OFFSET('Smelter Reference List'!$F$4,$S992-4,0)))</f>
        <v/>
      </c>
      <c r="H992" s="295" t="str">
        <f ca="1">IF(ISERROR($S992),"",OFFSET('Smelter Reference List'!$G$4,$S992-4,0))</f>
        <v/>
      </c>
      <c r="I992" s="296" t="str">
        <f ca="1">IF(ISERROR($S992),"",OFFSET('Smelter Reference List'!$H$4,$S992-4,0))</f>
        <v/>
      </c>
      <c r="J992" s="296" t="str">
        <f ca="1">IF(ISERROR($S992),"",OFFSET('Smelter Reference List'!$I$4,$S992-4,0))</f>
        <v/>
      </c>
      <c r="K992" s="298"/>
      <c r="L992" s="298"/>
      <c r="M992" s="298"/>
      <c r="N992" s="298"/>
      <c r="O992" s="298"/>
      <c r="P992" s="298"/>
      <c r="Q992" s="299"/>
      <c r="R992" s="227"/>
      <c r="S992" s="228" t="e">
        <f>IF(C992="",NA(),MATCH($B992&amp;$C992,'Smelter Reference List'!$J:$J,0))</f>
        <v>#N/A</v>
      </c>
      <c r="T992" s="229"/>
      <c r="U992" s="229">
        <f t="shared" ca="1" si="30"/>
        <v>0</v>
      </c>
      <c r="V992" s="229"/>
      <c r="W992" s="229"/>
      <c r="Y992" s="223" t="str">
        <f t="shared" si="31"/>
        <v/>
      </c>
    </row>
    <row r="993" spans="1:25" s="223" customFormat="1" ht="20.25">
      <c r="A993" s="293"/>
      <c r="B993" s="294" t="str">
        <f>IF(LEN(A993)=0,"",INDEX('Smelter Reference List'!$A:$A,MATCH($A993,'Smelter Reference List'!$E:$E,0)))</f>
        <v/>
      </c>
      <c r="C993" s="301" t="str">
        <f>IF(LEN(A993)=0,"",INDEX('Smelter Reference List'!$C:$C,MATCH($A993,'Smelter Reference List'!$E:$E,0)))</f>
        <v/>
      </c>
      <c r="D993" s="294" t="str">
        <f ca="1">IF(ISERROR($S993),"",OFFSET('Smelter Reference List'!$C$4,$S993-4,0)&amp;"")</f>
        <v/>
      </c>
      <c r="E993" s="294" t="str">
        <f ca="1">IF(ISERROR($S993),"",OFFSET('Smelter Reference List'!$D$4,$S993-4,0)&amp;"")</f>
        <v/>
      </c>
      <c r="F993" s="294" t="str">
        <f ca="1">IF(ISERROR($S993),"",OFFSET('Smelter Reference List'!$E$4,$S993-4,0))</f>
        <v/>
      </c>
      <c r="G993" s="294" t="str">
        <f ca="1">IF(C993=$U$4,"Enter smelter details", IF(ISERROR($S993),"",OFFSET('Smelter Reference List'!$F$4,$S993-4,0)))</f>
        <v/>
      </c>
      <c r="H993" s="295" t="str">
        <f ca="1">IF(ISERROR($S993),"",OFFSET('Smelter Reference List'!$G$4,$S993-4,0))</f>
        <v/>
      </c>
      <c r="I993" s="296" t="str">
        <f ca="1">IF(ISERROR($S993),"",OFFSET('Smelter Reference List'!$H$4,$S993-4,0))</f>
        <v/>
      </c>
      <c r="J993" s="296" t="str">
        <f ca="1">IF(ISERROR($S993),"",OFFSET('Smelter Reference List'!$I$4,$S993-4,0))</f>
        <v/>
      </c>
      <c r="K993" s="298"/>
      <c r="L993" s="298"/>
      <c r="M993" s="298"/>
      <c r="N993" s="298"/>
      <c r="O993" s="298"/>
      <c r="P993" s="298"/>
      <c r="Q993" s="299"/>
      <c r="R993" s="227"/>
      <c r="S993" s="228" t="e">
        <f>IF(C993="",NA(),MATCH($B993&amp;$C993,'Smelter Reference List'!$J:$J,0))</f>
        <v>#N/A</v>
      </c>
      <c r="T993" s="229"/>
      <c r="U993" s="229">
        <f t="shared" ca="1" si="30"/>
        <v>0</v>
      </c>
      <c r="V993" s="229"/>
      <c r="W993" s="229"/>
      <c r="Y993" s="223" t="str">
        <f t="shared" si="31"/>
        <v/>
      </c>
    </row>
    <row r="994" spans="1:25" s="223" customFormat="1" ht="20.25">
      <c r="A994" s="293"/>
      <c r="B994" s="294" t="str">
        <f>IF(LEN(A994)=0,"",INDEX('Smelter Reference List'!$A:$A,MATCH($A994,'Smelter Reference List'!$E:$E,0)))</f>
        <v/>
      </c>
      <c r="C994" s="301" t="str">
        <f>IF(LEN(A994)=0,"",INDEX('Smelter Reference List'!$C:$C,MATCH($A994,'Smelter Reference List'!$E:$E,0)))</f>
        <v/>
      </c>
      <c r="D994" s="294" t="str">
        <f ca="1">IF(ISERROR($S994),"",OFFSET('Smelter Reference List'!$C$4,$S994-4,0)&amp;"")</f>
        <v/>
      </c>
      <c r="E994" s="294" t="str">
        <f ca="1">IF(ISERROR($S994),"",OFFSET('Smelter Reference List'!$D$4,$S994-4,0)&amp;"")</f>
        <v/>
      </c>
      <c r="F994" s="294" t="str">
        <f ca="1">IF(ISERROR($S994),"",OFFSET('Smelter Reference List'!$E$4,$S994-4,0))</f>
        <v/>
      </c>
      <c r="G994" s="294" t="str">
        <f ca="1">IF(C994=$U$4,"Enter smelter details", IF(ISERROR($S994),"",OFFSET('Smelter Reference List'!$F$4,$S994-4,0)))</f>
        <v/>
      </c>
      <c r="H994" s="295" t="str">
        <f ca="1">IF(ISERROR($S994),"",OFFSET('Smelter Reference List'!$G$4,$S994-4,0))</f>
        <v/>
      </c>
      <c r="I994" s="296" t="str">
        <f ca="1">IF(ISERROR($S994),"",OFFSET('Smelter Reference List'!$H$4,$S994-4,0))</f>
        <v/>
      </c>
      <c r="J994" s="296" t="str">
        <f ca="1">IF(ISERROR($S994),"",OFFSET('Smelter Reference List'!$I$4,$S994-4,0))</f>
        <v/>
      </c>
      <c r="K994" s="298"/>
      <c r="L994" s="298"/>
      <c r="M994" s="298"/>
      <c r="N994" s="298"/>
      <c r="O994" s="298"/>
      <c r="P994" s="298"/>
      <c r="Q994" s="299"/>
      <c r="R994" s="227"/>
      <c r="S994" s="228" t="e">
        <f>IF(C994="",NA(),MATCH($B994&amp;$C994,'Smelter Reference List'!$J:$J,0))</f>
        <v>#N/A</v>
      </c>
      <c r="T994" s="229"/>
      <c r="U994" s="229">
        <f t="shared" ca="1" si="30"/>
        <v>0</v>
      </c>
      <c r="V994" s="229"/>
      <c r="W994" s="229"/>
      <c r="Y994" s="223" t="str">
        <f t="shared" si="31"/>
        <v/>
      </c>
    </row>
    <row r="995" spans="1:25" s="223" customFormat="1" ht="20.25">
      <c r="A995" s="293"/>
      <c r="B995" s="294" t="str">
        <f>IF(LEN(A995)=0,"",INDEX('Smelter Reference List'!$A:$A,MATCH($A995,'Smelter Reference List'!$E:$E,0)))</f>
        <v/>
      </c>
      <c r="C995" s="301" t="str">
        <f>IF(LEN(A995)=0,"",INDEX('Smelter Reference List'!$C:$C,MATCH($A995,'Smelter Reference List'!$E:$E,0)))</f>
        <v/>
      </c>
      <c r="D995" s="294" t="str">
        <f ca="1">IF(ISERROR($S995),"",OFFSET('Smelter Reference List'!$C$4,$S995-4,0)&amp;"")</f>
        <v/>
      </c>
      <c r="E995" s="294" t="str">
        <f ca="1">IF(ISERROR($S995),"",OFFSET('Smelter Reference List'!$D$4,$S995-4,0)&amp;"")</f>
        <v/>
      </c>
      <c r="F995" s="294" t="str">
        <f ca="1">IF(ISERROR($S995),"",OFFSET('Smelter Reference List'!$E$4,$S995-4,0))</f>
        <v/>
      </c>
      <c r="G995" s="294" t="str">
        <f ca="1">IF(C995=$U$4,"Enter smelter details", IF(ISERROR($S995),"",OFFSET('Smelter Reference List'!$F$4,$S995-4,0)))</f>
        <v/>
      </c>
      <c r="H995" s="295" t="str">
        <f ca="1">IF(ISERROR($S995),"",OFFSET('Smelter Reference List'!$G$4,$S995-4,0))</f>
        <v/>
      </c>
      <c r="I995" s="296" t="str">
        <f ca="1">IF(ISERROR($S995),"",OFFSET('Smelter Reference List'!$H$4,$S995-4,0))</f>
        <v/>
      </c>
      <c r="J995" s="296" t="str">
        <f ca="1">IF(ISERROR($S995),"",OFFSET('Smelter Reference List'!$I$4,$S995-4,0))</f>
        <v/>
      </c>
      <c r="K995" s="298"/>
      <c r="L995" s="298"/>
      <c r="M995" s="298"/>
      <c r="N995" s="298"/>
      <c r="O995" s="298"/>
      <c r="P995" s="298"/>
      <c r="Q995" s="299"/>
      <c r="R995" s="227"/>
      <c r="S995" s="228" t="e">
        <f>IF(C995="",NA(),MATCH($B995&amp;$C995,'Smelter Reference List'!$J:$J,0))</f>
        <v>#N/A</v>
      </c>
      <c r="T995" s="229"/>
      <c r="U995" s="229">
        <f t="shared" ca="1" si="30"/>
        <v>0</v>
      </c>
      <c r="V995" s="229"/>
      <c r="W995" s="229"/>
      <c r="Y995" s="223" t="str">
        <f t="shared" si="31"/>
        <v/>
      </c>
    </row>
    <row r="996" spans="1:25" s="223" customFormat="1" ht="20.25">
      <c r="A996" s="293"/>
      <c r="B996" s="294" t="str">
        <f>IF(LEN(A996)=0,"",INDEX('Smelter Reference List'!$A:$A,MATCH($A996,'Smelter Reference List'!$E:$E,0)))</f>
        <v/>
      </c>
      <c r="C996" s="301" t="str">
        <f>IF(LEN(A996)=0,"",INDEX('Smelter Reference List'!$C:$C,MATCH($A996,'Smelter Reference List'!$E:$E,0)))</f>
        <v/>
      </c>
      <c r="D996" s="294" t="str">
        <f ca="1">IF(ISERROR($S996),"",OFFSET('Smelter Reference List'!$C$4,$S996-4,0)&amp;"")</f>
        <v/>
      </c>
      <c r="E996" s="294" t="str">
        <f ca="1">IF(ISERROR($S996),"",OFFSET('Smelter Reference List'!$D$4,$S996-4,0)&amp;"")</f>
        <v/>
      </c>
      <c r="F996" s="294" t="str">
        <f ca="1">IF(ISERROR($S996),"",OFFSET('Smelter Reference List'!$E$4,$S996-4,0))</f>
        <v/>
      </c>
      <c r="G996" s="294" t="str">
        <f ca="1">IF(C996=$U$4,"Enter smelter details", IF(ISERROR($S996),"",OFFSET('Smelter Reference List'!$F$4,$S996-4,0)))</f>
        <v/>
      </c>
      <c r="H996" s="295" t="str">
        <f ca="1">IF(ISERROR($S996),"",OFFSET('Smelter Reference List'!$G$4,$S996-4,0))</f>
        <v/>
      </c>
      <c r="I996" s="296" t="str">
        <f ca="1">IF(ISERROR($S996),"",OFFSET('Smelter Reference List'!$H$4,$S996-4,0))</f>
        <v/>
      </c>
      <c r="J996" s="296" t="str">
        <f ca="1">IF(ISERROR($S996),"",OFFSET('Smelter Reference List'!$I$4,$S996-4,0))</f>
        <v/>
      </c>
      <c r="K996" s="298"/>
      <c r="L996" s="298"/>
      <c r="M996" s="298"/>
      <c r="N996" s="298"/>
      <c r="O996" s="298"/>
      <c r="P996" s="298"/>
      <c r="Q996" s="299"/>
      <c r="R996" s="227"/>
      <c r="S996" s="228" t="e">
        <f>IF(C996="",NA(),MATCH($B996&amp;$C996,'Smelter Reference List'!$J:$J,0))</f>
        <v>#N/A</v>
      </c>
      <c r="T996" s="229"/>
      <c r="U996" s="229">
        <f t="shared" ca="1" si="30"/>
        <v>0</v>
      </c>
      <c r="V996" s="229"/>
      <c r="W996" s="229"/>
      <c r="Y996" s="223" t="str">
        <f t="shared" si="31"/>
        <v/>
      </c>
    </row>
    <row r="997" spans="1:25" s="223" customFormat="1" ht="20.25">
      <c r="A997" s="293"/>
      <c r="B997" s="294" t="str">
        <f>IF(LEN(A997)=0,"",INDEX('Smelter Reference List'!$A:$A,MATCH($A997,'Smelter Reference List'!$E:$E,0)))</f>
        <v/>
      </c>
      <c r="C997" s="301" t="str">
        <f>IF(LEN(A997)=0,"",INDEX('Smelter Reference List'!$C:$C,MATCH($A997,'Smelter Reference List'!$E:$E,0)))</f>
        <v/>
      </c>
      <c r="D997" s="294" t="str">
        <f ca="1">IF(ISERROR($S997),"",OFFSET('Smelter Reference List'!$C$4,$S997-4,0)&amp;"")</f>
        <v/>
      </c>
      <c r="E997" s="294" t="str">
        <f ca="1">IF(ISERROR($S997),"",OFFSET('Smelter Reference List'!$D$4,$S997-4,0)&amp;"")</f>
        <v/>
      </c>
      <c r="F997" s="294" t="str">
        <f ca="1">IF(ISERROR($S997),"",OFFSET('Smelter Reference List'!$E$4,$S997-4,0))</f>
        <v/>
      </c>
      <c r="G997" s="294" t="str">
        <f ca="1">IF(C997=$U$4,"Enter smelter details", IF(ISERROR($S997),"",OFFSET('Smelter Reference List'!$F$4,$S997-4,0)))</f>
        <v/>
      </c>
      <c r="H997" s="295" t="str">
        <f ca="1">IF(ISERROR($S997),"",OFFSET('Smelter Reference List'!$G$4,$S997-4,0))</f>
        <v/>
      </c>
      <c r="I997" s="296" t="str">
        <f ca="1">IF(ISERROR($S997),"",OFFSET('Smelter Reference List'!$H$4,$S997-4,0))</f>
        <v/>
      </c>
      <c r="J997" s="296" t="str">
        <f ca="1">IF(ISERROR($S997),"",OFFSET('Smelter Reference List'!$I$4,$S997-4,0))</f>
        <v/>
      </c>
      <c r="K997" s="298"/>
      <c r="L997" s="298"/>
      <c r="M997" s="298"/>
      <c r="N997" s="298"/>
      <c r="O997" s="298"/>
      <c r="P997" s="298"/>
      <c r="Q997" s="299"/>
      <c r="R997" s="227"/>
      <c r="S997" s="228" t="e">
        <f>IF(C997="",NA(),MATCH($B997&amp;$C997,'Smelter Reference List'!$J:$J,0))</f>
        <v>#N/A</v>
      </c>
      <c r="T997" s="229"/>
      <c r="U997" s="229">
        <f t="shared" ca="1" si="30"/>
        <v>0</v>
      </c>
      <c r="V997" s="229"/>
      <c r="W997" s="229"/>
      <c r="Y997" s="223" t="str">
        <f t="shared" si="31"/>
        <v/>
      </c>
    </row>
    <row r="998" spans="1:25" s="223" customFormat="1" ht="20.25">
      <c r="A998" s="293"/>
      <c r="B998" s="294" t="str">
        <f>IF(LEN(A998)=0,"",INDEX('Smelter Reference List'!$A:$A,MATCH($A998,'Smelter Reference List'!$E:$E,0)))</f>
        <v/>
      </c>
      <c r="C998" s="301" t="str">
        <f>IF(LEN(A998)=0,"",INDEX('Smelter Reference List'!$C:$C,MATCH($A998,'Smelter Reference List'!$E:$E,0)))</f>
        <v/>
      </c>
      <c r="D998" s="294" t="str">
        <f ca="1">IF(ISERROR($S998),"",OFFSET('Smelter Reference List'!$C$4,$S998-4,0)&amp;"")</f>
        <v/>
      </c>
      <c r="E998" s="294" t="str">
        <f ca="1">IF(ISERROR($S998),"",OFFSET('Smelter Reference List'!$D$4,$S998-4,0)&amp;"")</f>
        <v/>
      </c>
      <c r="F998" s="294" t="str">
        <f ca="1">IF(ISERROR($S998),"",OFFSET('Smelter Reference List'!$E$4,$S998-4,0))</f>
        <v/>
      </c>
      <c r="G998" s="294" t="str">
        <f ca="1">IF(C998=$U$4,"Enter smelter details", IF(ISERROR($S998),"",OFFSET('Smelter Reference List'!$F$4,$S998-4,0)))</f>
        <v/>
      </c>
      <c r="H998" s="295" t="str">
        <f ca="1">IF(ISERROR($S998),"",OFFSET('Smelter Reference List'!$G$4,$S998-4,0))</f>
        <v/>
      </c>
      <c r="I998" s="296" t="str">
        <f ca="1">IF(ISERROR($S998),"",OFFSET('Smelter Reference List'!$H$4,$S998-4,0))</f>
        <v/>
      </c>
      <c r="J998" s="296" t="str">
        <f ca="1">IF(ISERROR($S998),"",OFFSET('Smelter Reference List'!$I$4,$S998-4,0))</f>
        <v/>
      </c>
      <c r="K998" s="298"/>
      <c r="L998" s="298"/>
      <c r="M998" s="298"/>
      <c r="N998" s="298"/>
      <c r="O998" s="298"/>
      <c r="P998" s="298"/>
      <c r="Q998" s="299"/>
      <c r="R998" s="227"/>
      <c r="S998" s="228" t="e">
        <f>IF(C998="",NA(),MATCH($B998&amp;$C998,'Smelter Reference List'!$J:$J,0))</f>
        <v>#N/A</v>
      </c>
      <c r="T998" s="229"/>
      <c r="U998" s="229">
        <f t="shared" ca="1" si="30"/>
        <v>0</v>
      </c>
      <c r="V998" s="229"/>
      <c r="W998" s="229"/>
      <c r="Y998" s="223" t="str">
        <f t="shared" si="31"/>
        <v/>
      </c>
    </row>
    <row r="999" spans="1:25" s="223" customFormat="1" ht="20.25">
      <c r="A999" s="293"/>
      <c r="B999" s="294" t="str">
        <f>IF(LEN(A999)=0,"",INDEX('Smelter Reference List'!$A:$A,MATCH($A999,'Smelter Reference List'!$E:$E,0)))</f>
        <v/>
      </c>
      <c r="C999" s="301" t="str">
        <f>IF(LEN(A999)=0,"",INDEX('Smelter Reference List'!$C:$C,MATCH($A999,'Smelter Reference List'!$E:$E,0)))</f>
        <v/>
      </c>
      <c r="D999" s="294" t="str">
        <f ca="1">IF(ISERROR($S999),"",OFFSET('Smelter Reference List'!$C$4,$S999-4,0)&amp;"")</f>
        <v/>
      </c>
      <c r="E999" s="294" t="str">
        <f ca="1">IF(ISERROR($S999),"",OFFSET('Smelter Reference List'!$D$4,$S999-4,0)&amp;"")</f>
        <v/>
      </c>
      <c r="F999" s="294" t="str">
        <f ca="1">IF(ISERROR($S999),"",OFFSET('Smelter Reference List'!$E$4,$S999-4,0))</f>
        <v/>
      </c>
      <c r="G999" s="294" t="str">
        <f ca="1">IF(C999=$U$4,"Enter smelter details", IF(ISERROR($S999),"",OFFSET('Smelter Reference List'!$F$4,$S999-4,0)))</f>
        <v/>
      </c>
      <c r="H999" s="295" t="str">
        <f ca="1">IF(ISERROR($S999),"",OFFSET('Smelter Reference List'!$G$4,$S999-4,0))</f>
        <v/>
      </c>
      <c r="I999" s="296" t="str">
        <f ca="1">IF(ISERROR($S999),"",OFFSET('Smelter Reference List'!$H$4,$S999-4,0))</f>
        <v/>
      </c>
      <c r="J999" s="296" t="str">
        <f ca="1">IF(ISERROR($S999),"",OFFSET('Smelter Reference List'!$I$4,$S999-4,0))</f>
        <v/>
      </c>
      <c r="K999" s="298"/>
      <c r="L999" s="298"/>
      <c r="M999" s="298"/>
      <c r="N999" s="298"/>
      <c r="O999" s="298"/>
      <c r="P999" s="298"/>
      <c r="Q999" s="299"/>
      <c r="R999" s="227"/>
      <c r="S999" s="228" t="e">
        <f>IF(C999="",NA(),MATCH($B999&amp;$C999,'Smelter Reference List'!$J:$J,0))</f>
        <v>#N/A</v>
      </c>
      <c r="T999" s="229"/>
      <c r="U999" s="229">
        <f t="shared" ca="1" si="30"/>
        <v>0</v>
      </c>
      <c r="V999" s="229"/>
      <c r="W999" s="229"/>
      <c r="Y999" s="223" t="str">
        <f t="shared" si="31"/>
        <v/>
      </c>
    </row>
    <row r="1000" spans="1:25" s="223" customFormat="1" ht="20.25">
      <c r="A1000" s="293"/>
      <c r="B1000" s="294" t="str">
        <f>IF(LEN(A1000)=0,"",INDEX('Smelter Reference List'!$A:$A,MATCH($A1000,'Smelter Reference List'!$E:$E,0)))</f>
        <v/>
      </c>
      <c r="C1000" s="301" t="str">
        <f>IF(LEN(A1000)=0,"",INDEX('Smelter Reference List'!$C:$C,MATCH($A1000,'Smelter Reference List'!$E:$E,0)))</f>
        <v/>
      </c>
      <c r="D1000" s="294" t="str">
        <f ca="1">IF(ISERROR($S1000),"",OFFSET('Smelter Reference List'!$C$4,$S1000-4,0)&amp;"")</f>
        <v/>
      </c>
      <c r="E1000" s="294" t="str">
        <f ca="1">IF(ISERROR($S1000),"",OFFSET('Smelter Reference List'!$D$4,$S1000-4,0)&amp;"")</f>
        <v/>
      </c>
      <c r="F1000" s="294" t="str">
        <f ca="1">IF(ISERROR($S1000),"",OFFSET('Smelter Reference List'!$E$4,$S1000-4,0))</f>
        <v/>
      </c>
      <c r="G1000" s="294" t="str">
        <f ca="1">IF(C1000=$U$4,"Enter smelter details", IF(ISERROR($S1000),"",OFFSET('Smelter Reference List'!$F$4,$S1000-4,0)))</f>
        <v/>
      </c>
      <c r="H1000" s="295" t="str">
        <f ca="1">IF(ISERROR($S1000),"",OFFSET('Smelter Reference List'!$G$4,$S1000-4,0))</f>
        <v/>
      </c>
      <c r="I1000" s="296" t="str">
        <f ca="1">IF(ISERROR($S1000),"",OFFSET('Smelter Reference List'!$H$4,$S1000-4,0))</f>
        <v/>
      </c>
      <c r="J1000" s="296" t="str">
        <f ca="1">IF(ISERROR($S1000),"",OFFSET('Smelter Reference List'!$I$4,$S1000-4,0))</f>
        <v/>
      </c>
      <c r="K1000" s="298"/>
      <c r="L1000" s="298"/>
      <c r="M1000" s="298"/>
      <c r="N1000" s="298"/>
      <c r="O1000" s="298"/>
      <c r="P1000" s="298"/>
      <c r="Q1000" s="299"/>
      <c r="R1000" s="227"/>
      <c r="S1000" s="228" t="e">
        <f>IF(C1000="",NA(),MATCH($B1000&amp;$C1000,'Smelter Reference List'!$J:$J,0))</f>
        <v>#N/A</v>
      </c>
      <c r="T1000" s="229"/>
      <c r="U1000" s="229">
        <f t="shared" ca="1" si="30"/>
        <v>0</v>
      </c>
      <c r="V1000" s="229"/>
      <c r="W1000" s="229"/>
      <c r="Y1000" s="223" t="str">
        <f t="shared" si="31"/>
        <v/>
      </c>
    </row>
    <row r="1001" spans="1:25" s="223" customFormat="1" ht="20.25">
      <c r="A1001" s="293"/>
      <c r="B1001" s="294" t="str">
        <f>IF(LEN(A1001)=0,"",INDEX('Smelter Reference List'!$A:$A,MATCH($A1001,'Smelter Reference List'!$E:$E,0)))</f>
        <v/>
      </c>
      <c r="C1001" s="301" t="str">
        <f>IF(LEN(A1001)=0,"",INDEX('Smelter Reference List'!$C:$C,MATCH($A1001,'Smelter Reference List'!$E:$E,0)))</f>
        <v/>
      </c>
      <c r="D1001" s="294" t="str">
        <f ca="1">IF(ISERROR($S1001),"",OFFSET('Smelter Reference List'!$C$4,$S1001-4,0)&amp;"")</f>
        <v/>
      </c>
      <c r="E1001" s="294" t="str">
        <f ca="1">IF(ISERROR($S1001),"",OFFSET('Smelter Reference List'!$D$4,$S1001-4,0)&amp;"")</f>
        <v/>
      </c>
      <c r="F1001" s="294" t="str">
        <f ca="1">IF(ISERROR($S1001),"",OFFSET('Smelter Reference List'!$E$4,$S1001-4,0))</f>
        <v/>
      </c>
      <c r="G1001" s="294" t="str">
        <f ca="1">IF(C1001=$U$4,"Enter smelter details", IF(ISERROR($S1001),"",OFFSET('Smelter Reference List'!$F$4,$S1001-4,0)))</f>
        <v/>
      </c>
      <c r="H1001" s="295" t="str">
        <f ca="1">IF(ISERROR($S1001),"",OFFSET('Smelter Reference List'!$G$4,$S1001-4,0))</f>
        <v/>
      </c>
      <c r="I1001" s="296" t="str">
        <f ca="1">IF(ISERROR($S1001),"",OFFSET('Smelter Reference List'!$H$4,$S1001-4,0))</f>
        <v/>
      </c>
      <c r="J1001" s="296" t="str">
        <f ca="1">IF(ISERROR($S1001),"",OFFSET('Smelter Reference List'!$I$4,$S1001-4,0))</f>
        <v/>
      </c>
      <c r="K1001" s="298"/>
      <c r="L1001" s="298"/>
      <c r="M1001" s="298"/>
      <c r="N1001" s="298"/>
      <c r="O1001" s="298"/>
      <c r="P1001" s="298"/>
      <c r="Q1001" s="299"/>
      <c r="R1001" s="227"/>
      <c r="S1001" s="228" t="e">
        <f>IF(C1001="",NA(),MATCH($B1001&amp;$C1001,'Smelter Reference List'!$J:$J,0))</f>
        <v>#N/A</v>
      </c>
      <c r="T1001" s="229"/>
      <c r="U1001" s="229">
        <f t="shared" ca="1" si="30"/>
        <v>0</v>
      </c>
      <c r="V1001" s="229"/>
      <c r="W1001" s="229"/>
      <c r="Y1001" s="223" t="str">
        <f t="shared" si="31"/>
        <v/>
      </c>
    </row>
    <row r="1002" spans="1:25" s="223" customFormat="1" ht="20.25">
      <c r="A1002" s="293"/>
      <c r="B1002" s="294" t="str">
        <f>IF(LEN(A1002)=0,"",INDEX('Smelter Reference List'!$A:$A,MATCH($A1002,'Smelter Reference List'!$E:$E,0)))</f>
        <v/>
      </c>
      <c r="C1002" s="301" t="str">
        <f>IF(LEN(A1002)=0,"",INDEX('Smelter Reference List'!$C:$C,MATCH($A1002,'Smelter Reference List'!$E:$E,0)))</f>
        <v/>
      </c>
      <c r="D1002" s="294" t="str">
        <f ca="1">IF(ISERROR($S1002),"",OFFSET('Smelter Reference List'!$C$4,$S1002-4,0)&amp;"")</f>
        <v/>
      </c>
      <c r="E1002" s="294" t="str">
        <f ca="1">IF(ISERROR($S1002),"",OFFSET('Smelter Reference List'!$D$4,$S1002-4,0)&amp;"")</f>
        <v/>
      </c>
      <c r="F1002" s="294" t="str">
        <f ca="1">IF(ISERROR($S1002),"",OFFSET('Smelter Reference List'!$E$4,$S1002-4,0))</f>
        <v/>
      </c>
      <c r="G1002" s="294" t="str">
        <f ca="1">IF(C1002=$U$4,"Enter smelter details", IF(ISERROR($S1002),"",OFFSET('Smelter Reference List'!$F$4,$S1002-4,0)))</f>
        <v/>
      </c>
      <c r="H1002" s="295" t="str">
        <f ca="1">IF(ISERROR($S1002),"",OFFSET('Smelter Reference List'!$G$4,$S1002-4,0))</f>
        <v/>
      </c>
      <c r="I1002" s="296" t="str">
        <f ca="1">IF(ISERROR($S1002),"",OFFSET('Smelter Reference List'!$H$4,$S1002-4,0))</f>
        <v/>
      </c>
      <c r="J1002" s="296" t="str">
        <f ca="1">IF(ISERROR($S1002),"",OFFSET('Smelter Reference List'!$I$4,$S1002-4,0))</f>
        <v/>
      </c>
      <c r="K1002" s="298"/>
      <c r="L1002" s="298"/>
      <c r="M1002" s="298"/>
      <c r="N1002" s="298"/>
      <c r="O1002" s="298"/>
      <c r="P1002" s="298"/>
      <c r="Q1002" s="299"/>
      <c r="R1002" s="227"/>
      <c r="S1002" s="228" t="e">
        <f>IF(C1002="",NA(),MATCH($B1002&amp;$C1002,'Smelter Reference List'!$J:$J,0))</f>
        <v>#N/A</v>
      </c>
      <c r="T1002" s="229"/>
      <c r="U1002" s="229">
        <f t="shared" ca="1" si="30"/>
        <v>0</v>
      </c>
      <c r="V1002" s="229"/>
      <c r="W1002" s="229"/>
      <c r="Y1002" s="223" t="str">
        <f t="shared" si="31"/>
        <v/>
      </c>
    </row>
    <row r="1003" spans="1:25" s="223" customFormat="1" ht="20.25">
      <c r="A1003" s="293"/>
      <c r="B1003" s="294" t="str">
        <f>IF(LEN(A1003)=0,"",INDEX('Smelter Reference List'!$A:$A,MATCH($A1003,'Smelter Reference List'!$E:$E,0)))</f>
        <v/>
      </c>
      <c r="C1003" s="301" t="str">
        <f>IF(LEN(A1003)=0,"",INDEX('Smelter Reference List'!$C:$C,MATCH($A1003,'Smelter Reference List'!$E:$E,0)))</f>
        <v/>
      </c>
      <c r="D1003" s="294" t="str">
        <f ca="1">IF(ISERROR($S1003),"",OFFSET('Smelter Reference List'!$C$4,$S1003-4,0)&amp;"")</f>
        <v/>
      </c>
      <c r="E1003" s="294" t="str">
        <f ca="1">IF(ISERROR($S1003),"",OFFSET('Smelter Reference List'!$D$4,$S1003-4,0)&amp;"")</f>
        <v/>
      </c>
      <c r="F1003" s="294" t="str">
        <f ca="1">IF(ISERROR($S1003),"",OFFSET('Smelter Reference List'!$E$4,$S1003-4,0))</f>
        <v/>
      </c>
      <c r="G1003" s="294" t="str">
        <f ca="1">IF(C1003=$U$4,"Enter smelter details", IF(ISERROR($S1003),"",OFFSET('Smelter Reference List'!$F$4,$S1003-4,0)))</f>
        <v/>
      </c>
      <c r="H1003" s="295" t="str">
        <f ca="1">IF(ISERROR($S1003),"",OFFSET('Smelter Reference List'!$G$4,$S1003-4,0))</f>
        <v/>
      </c>
      <c r="I1003" s="296" t="str">
        <f ca="1">IF(ISERROR($S1003),"",OFFSET('Smelter Reference List'!$H$4,$S1003-4,0))</f>
        <v/>
      </c>
      <c r="J1003" s="296" t="str">
        <f ca="1">IF(ISERROR($S1003),"",OFFSET('Smelter Reference List'!$I$4,$S1003-4,0))</f>
        <v/>
      </c>
      <c r="K1003" s="298"/>
      <c r="L1003" s="298"/>
      <c r="M1003" s="298"/>
      <c r="N1003" s="298"/>
      <c r="O1003" s="298"/>
      <c r="P1003" s="298"/>
      <c r="Q1003" s="299"/>
      <c r="R1003" s="227"/>
      <c r="S1003" s="228" t="e">
        <f>IF(C1003="",NA(),MATCH($B1003&amp;$C1003,'Smelter Reference List'!$J:$J,0))</f>
        <v>#N/A</v>
      </c>
      <c r="T1003" s="229"/>
      <c r="U1003" s="229">
        <f t="shared" ca="1" si="30"/>
        <v>0</v>
      </c>
      <c r="V1003" s="229"/>
      <c r="W1003" s="229"/>
      <c r="Y1003" s="223" t="str">
        <f t="shared" si="31"/>
        <v/>
      </c>
    </row>
    <row r="1004" spans="1:25" s="223" customFormat="1" ht="20.25">
      <c r="A1004" s="293"/>
      <c r="B1004" s="294" t="str">
        <f>IF(LEN(A1004)=0,"",INDEX('Smelter Reference List'!$A:$A,MATCH($A1004,'Smelter Reference List'!$E:$E,0)))</f>
        <v/>
      </c>
      <c r="C1004" s="301" t="str">
        <f>IF(LEN(A1004)=0,"",INDEX('Smelter Reference List'!$C:$C,MATCH($A1004,'Smelter Reference List'!$E:$E,0)))</f>
        <v/>
      </c>
      <c r="D1004" s="294" t="str">
        <f ca="1">IF(ISERROR($S1004),"",OFFSET('Smelter Reference List'!$C$4,$S1004-4,0)&amp;"")</f>
        <v/>
      </c>
      <c r="E1004" s="294" t="str">
        <f ca="1">IF(ISERROR($S1004),"",OFFSET('Smelter Reference List'!$D$4,$S1004-4,0)&amp;"")</f>
        <v/>
      </c>
      <c r="F1004" s="294" t="str">
        <f ca="1">IF(ISERROR($S1004),"",OFFSET('Smelter Reference List'!$E$4,$S1004-4,0))</f>
        <v/>
      </c>
      <c r="G1004" s="294" t="str">
        <f ca="1">IF(C1004=$U$4,"Enter smelter details", IF(ISERROR($S1004),"",OFFSET('Smelter Reference List'!$F$4,$S1004-4,0)))</f>
        <v/>
      </c>
      <c r="H1004" s="295" t="str">
        <f ca="1">IF(ISERROR($S1004),"",OFFSET('Smelter Reference List'!$G$4,$S1004-4,0))</f>
        <v/>
      </c>
      <c r="I1004" s="296" t="str">
        <f ca="1">IF(ISERROR($S1004),"",OFFSET('Smelter Reference List'!$H$4,$S1004-4,0))</f>
        <v/>
      </c>
      <c r="J1004" s="296" t="str">
        <f ca="1">IF(ISERROR($S1004),"",OFFSET('Smelter Reference List'!$I$4,$S1004-4,0))</f>
        <v/>
      </c>
      <c r="K1004" s="298"/>
      <c r="L1004" s="298"/>
      <c r="M1004" s="298"/>
      <c r="N1004" s="298"/>
      <c r="O1004" s="298"/>
      <c r="P1004" s="298"/>
      <c r="Q1004" s="299"/>
      <c r="R1004" s="227"/>
      <c r="S1004" s="228" t="e">
        <f>IF(C1004="",NA(),MATCH($B1004&amp;$C1004,'Smelter Reference List'!$J:$J,0))</f>
        <v>#N/A</v>
      </c>
      <c r="T1004" s="229"/>
      <c r="U1004" s="229">
        <f t="shared" ca="1" si="30"/>
        <v>0</v>
      </c>
      <c r="V1004" s="229"/>
      <c r="W1004" s="229"/>
      <c r="Y1004" s="223" t="str">
        <f t="shared" si="31"/>
        <v/>
      </c>
    </row>
    <row r="1005" spans="1:25" s="223" customFormat="1" ht="20.25">
      <c r="A1005" s="293"/>
      <c r="B1005" s="294" t="str">
        <f>IF(LEN(A1005)=0,"",INDEX('Smelter Reference List'!$A:$A,MATCH($A1005,'Smelter Reference List'!$E:$E,0)))</f>
        <v/>
      </c>
      <c r="C1005" s="301" t="str">
        <f>IF(LEN(A1005)=0,"",INDEX('Smelter Reference List'!$C:$C,MATCH($A1005,'Smelter Reference List'!$E:$E,0)))</f>
        <v/>
      </c>
      <c r="D1005" s="294" t="str">
        <f ca="1">IF(ISERROR($S1005),"",OFFSET('Smelter Reference List'!$C$4,$S1005-4,0)&amp;"")</f>
        <v/>
      </c>
      <c r="E1005" s="294" t="str">
        <f ca="1">IF(ISERROR($S1005),"",OFFSET('Smelter Reference List'!$D$4,$S1005-4,0)&amp;"")</f>
        <v/>
      </c>
      <c r="F1005" s="294" t="str">
        <f ca="1">IF(ISERROR($S1005),"",OFFSET('Smelter Reference List'!$E$4,$S1005-4,0))</f>
        <v/>
      </c>
      <c r="G1005" s="294" t="str">
        <f ca="1">IF(C1005=$U$4,"Enter smelter details", IF(ISERROR($S1005),"",OFFSET('Smelter Reference List'!$F$4,$S1005-4,0)))</f>
        <v/>
      </c>
      <c r="H1005" s="295" t="str">
        <f ca="1">IF(ISERROR($S1005),"",OFFSET('Smelter Reference List'!$G$4,$S1005-4,0))</f>
        <v/>
      </c>
      <c r="I1005" s="296" t="str">
        <f ca="1">IF(ISERROR($S1005),"",OFFSET('Smelter Reference List'!$H$4,$S1005-4,0))</f>
        <v/>
      </c>
      <c r="J1005" s="296" t="str">
        <f ca="1">IF(ISERROR($S1005),"",OFFSET('Smelter Reference List'!$I$4,$S1005-4,0))</f>
        <v/>
      </c>
      <c r="K1005" s="298"/>
      <c r="L1005" s="298"/>
      <c r="M1005" s="298"/>
      <c r="N1005" s="298"/>
      <c r="O1005" s="298"/>
      <c r="P1005" s="298"/>
      <c r="Q1005" s="299"/>
      <c r="R1005" s="227"/>
      <c r="S1005" s="228" t="e">
        <f>IF(C1005="",NA(),MATCH($B1005&amp;$C1005,'Smelter Reference List'!$J:$J,0))</f>
        <v>#N/A</v>
      </c>
      <c r="T1005" s="229"/>
      <c r="U1005" s="229">
        <f t="shared" ca="1" si="30"/>
        <v>0</v>
      </c>
      <c r="V1005" s="229"/>
      <c r="W1005" s="229"/>
      <c r="Y1005" s="223" t="str">
        <f t="shared" si="31"/>
        <v/>
      </c>
    </row>
    <row r="1006" spans="1:25" s="223" customFormat="1" ht="20.25">
      <c r="A1006" s="293"/>
      <c r="B1006" s="294" t="str">
        <f>IF(LEN(A1006)=0,"",INDEX('Smelter Reference List'!$A:$A,MATCH($A1006,'Smelter Reference List'!$E:$E,0)))</f>
        <v/>
      </c>
      <c r="C1006" s="301" t="str">
        <f>IF(LEN(A1006)=0,"",INDEX('Smelter Reference List'!$C:$C,MATCH($A1006,'Smelter Reference List'!$E:$E,0)))</f>
        <v/>
      </c>
      <c r="D1006" s="294" t="str">
        <f ca="1">IF(ISERROR($S1006),"",OFFSET('Smelter Reference List'!$C$4,$S1006-4,0)&amp;"")</f>
        <v/>
      </c>
      <c r="E1006" s="294" t="str">
        <f ca="1">IF(ISERROR($S1006),"",OFFSET('Smelter Reference List'!$D$4,$S1006-4,0)&amp;"")</f>
        <v/>
      </c>
      <c r="F1006" s="294" t="str">
        <f ca="1">IF(ISERROR($S1006),"",OFFSET('Smelter Reference List'!$E$4,$S1006-4,0))</f>
        <v/>
      </c>
      <c r="G1006" s="294" t="str">
        <f ca="1">IF(C1006=$U$4,"Enter smelter details", IF(ISERROR($S1006),"",OFFSET('Smelter Reference List'!$F$4,$S1006-4,0)))</f>
        <v/>
      </c>
      <c r="H1006" s="295" t="str">
        <f ca="1">IF(ISERROR($S1006),"",OFFSET('Smelter Reference List'!$G$4,$S1006-4,0))</f>
        <v/>
      </c>
      <c r="I1006" s="296" t="str">
        <f ca="1">IF(ISERROR($S1006),"",OFFSET('Smelter Reference List'!$H$4,$S1006-4,0))</f>
        <v/>
      </c>
      <c r="J1006" s="296" t="str">
        <f ca="1">IF(ISERROR($S1006),"",OFFSET('Smelter Reference List'!$I$4,$S1006-4,0))</f>
        <v/>
      </c>
      <c r="K1006" s="298"/>
      <c r="L1006" s="298"/>
      <c r="M1006" s="298"/>
      <c r="N1006" s="298"/>
      <c r="O1006" s="298"/>
      <c r="P1006" s="298"/>
      <c r="Q1006" s="299"/>
      <c r="R1006" s="227"/>
      <c r="S1006" s="228" t="e">
        <f>IF(C1006="",NA(),MATCH($B1006&amp;$C1006,'Smelter Reference List'!$J:$J,0))</f>
        <v>#N/A</v>
      </c>
      <c r="T1006" s="229"/>
      <c r="U1006" s="229">
        <f t="shared" ca="1" si="30"/>
        <v>0</v>
      </c>
      <c r="V1006" s="229"/>
      <c r="W1006" s="229"/>
      <c r="Y1006" s="223" t="str">
        <f t="shared" si="31"/>
        <v/>
      </c>
    </row>
    <row r="1007" spans="1:25" s="223" customFormat="1" ht="20.25">
      <c r="A1007" s="293"/>
      <c r="B1007" s="294" t="str">
        <f>IF(LEN(A1007)=0,"",INDEX('Smelter Reference List'!$A:$A,MATCH($A1007,'Smelter Reference List'!$E:$E,0)))</f>
        <v/>
      </c>
      <c r="C1007" s="301" t="str">
        <f>IF(LEN(A1007)=0,"",INDEX('Smelter Reference List'!$C:$C,MATCH($A1007,'Smelter Reference List'!$E:$E,0)))</f>
        <v/>
      </c>
      <c r="D1007" s="294" t="str">
        <f ca="1">IF(ISERROR($S1007),"",OFFSET('Smelter Reference List'!$C$4,$S1007-4,0)&amp;"")</f>
        <v/>
      </c>
      <c r="E1007" s="294" t="str">
        <f ca="1">IF(ISERROR($S1007),"",OFFSET('Smelter Reference List'!$D$4,$S1007-4,0)&amp;"")</f>
        <v/>
      </c>
      <c r="F1007" s="294" t="str">
        <f ca="1">IF(ISERROR($S1007),"",OFFSET('Smelter Reference List'!$E$4,$S1007-4,0))</f>
        <v/>
      </c>
      <c r="G1007" s="294" t="str">
        <f ca="1">IF(C1007=$U$4,"Enter smelter details", IF(ISERROR($S1007),"",OFFSET('Smelter Reference List'!$F$4,$S1007-4,0)))</f>
        <v/>
      </c>
      <c r="H1007" s="295" t="str">
        <f ca="1">IF(ISERROR($S1007),"",OFFSET('Smelter Reference List'!$G$4,$S1007-4,0))</f>
        <v/>
      </c>
      <c r="I1007" s="296" t="str">
        <f ca="1">IF(ISERROR($S1007),"",OFFSET('Smelter Reference List'!$H$4,$S1007-4,0))</f>
        <v/>
      </c>
      <c r="J1007" s="296" t="str">
        <f ca="1">IF(ISERROR($S1007),"",OFFSET('Smelter Reference List'!$I$4,$S1007-4,0))</f>
        <v/>
      </c>
      <c r="K1007" s="298"/>
      <c r="L1007" s="298"/>
      <c r="M1007" s="298"/>
      <c r="N1007" s="298"/>
      <c r="O1007" s="298"/>
      <c r="P1007" s="298"/>
      <c r="Q1007" s="299"/>
      <c r="R1007" s="227"/>
      <c r="S1007" s="228" t="e">
        <f>IF(C1007="",NA(),MATCH($B1007&amp;$C1007,'Smelter Reference List'!$J:$J,0))</f>
        <v>#N/A</v>
      </c>
      <c r="T1007" s="229"/>
      <c r="U1007" s="229">
        <f t="shared" ca="1" si="30"/>
        <v>0</v>
      </c>
      <c r="V1007" s="229"/>
      <c r="W1007" s="229"/>
      <c r="Y1007" s="223" t="str">
        <f t="shared" si="31"/>
        <v/>
      </c>
    </row>
    <row r="1008" spans="1:25" s="223" customFormat="1" ht="20.25">
      <c r="A1008" s="293"/>
      <c r="B1008" s="294" t="str">
        <f>IF(LEN(A1008)=0,"",INDEX('Smelter Reference List'!$A:$A,MATCH($A1008,'Smelter Reference List'!$E:$E,0)))</f>
        <v/>
      </c>
      <c r="C1008" s="301" t="str">
        <f>IF(LEN(A1008)=0,"",INDEX('Smelter Reference List'!$C:$C,MATCH($A1008,'Smelter Reference List'!$E:$E,0)))</f>
        <v/>
      </c>
      <c r="D1008" s="294" t="str">
        <f ca="1">IF(ISERROR($S1008),"",OFFSET('Smelter Reference List'!$C$4,$S1008-4,0)&amp;"")</f>
        <v/>
      </c>
      <c r="E1008" s="294" t="str">
        <f ca="1">IF(ISERROR($S1008),"",OFFSET('Smelter Reference List'!$D$4,$S1008-4,0)&amp;"")</f>
        <v/>
      </c>
      <c r="F1008" s="294" t="str">
        <f ca="1">IF(ISERROR($S1008),"",OFFSET('Smelter Reference List'!$E$4,$S1008-4,0))</f>
        <v/>
      </c>
      <c r="G1008" s="294" t="str">
        <f ca="1">IF(C1008=$U$4,"Enter smelter details", IF(ISERROR($S1008),"",OFFSET('Smelter Reference List'!$F$4,$S1008-4,0)))</f>
        <v/>
      </c>
      <c r="H1008" s="295" t="str">
        <f ca="1">IF(ISERROR($S1008),"",OFFSET('Smelter Reference List'!$G$4,$S1008-4,0))</f>
        <v/>
      </c>
      <c r="I1008" s="296" t="str">
        <f ca="1">IF(ISERROR($S1008),"",OFFSET('Smelter Reference List'!$H$4,$S1008-4,0))</f>
        <v/>
      </c>
      <c r="J1008" s="296" t="str">
        <f ca="1">IF(ISERROR($S1008),"",OFFSET('Smelter Reference List'!$I$4,$S1008-4,0))</f>
        <v/>
      </c>
      <c r="K1008" s="298"/>
      <c r="L1008" s="298"/>
      <c r="M1008" s="298"/>
      <c r="N1008" s="298"/>
      <c r="O1008" s="298"/>
      <c r="P1008" s="298"/>
      <c r="Q1008" s="299"/>
      <c r="R1008" s="227"/>
      <c r="S1008" s="228" t="e">
        <f>IF(C1008="",NA(),MATCH($B1008&amp;$C1008,'Smelter Reference List'!$J:$J,0))</f>
        <v>#N/A</v>
      </c>
      <c r="T1008" s="229"/>
      <c r="U1008" s="229">
        <f t="shared" ca="1" si="30"/>
        <v>0</v>
      </c>
      <c r="V1008" s="229"/>
      <c r="W1008" s="229"/>
      <c r="Y1008" s="223" t="str">
        <f t="shared" si="31"/>
        <v/>
      </c>
    </row>
    <row r="1009" spans="1:25" s="223" customFormat="1" ht="20.25">
      <c r="A1009" s="293"/>
      <c r="B1009" s="294" t="str">
        <f>IF(LEN(A1009)=0,"",INDEX('Smelter Reference List'!$A:$A,MATCH($A1009,'Smelter Reference List'!$E:$E,0)))</f>
        <v/>
      </c>
      <c r="C1009" s="301" t="str">
        <f>IF(LEN(A1009)=0,"",INDEX('Smelter Reference List'!$C:$C,MATCH($A1009,'Smelter Reference List'!$E:$E,0)))</f>
        <v/>
      </c>
      <c r="D1009" s="294" t="str">
        <f ca="1">IF(ISERROR($S1009),"",OFFSET('Smelter Reference List'!$C$4,$S1009-4,0)&amp;"")</f>
        <v/>
      </c>
      <c r="E1009" s="294" t="str">
        <f ca="1">IF(ISERROR($S1009),"",OFFSET('Smelter Reference List'!$D$4,$S1009-4,0)&amp;"")</f>
        <v/>
      </c>
      <c r="F1009" s="294" t="str">
        <f ca="1">IF(ISERROR($S1009),"",OFFSET('Smelter Reference List'!$E$4,$S1009-4,0))</f>
        <v/>
      </c>
      <c r="G1009" s="294" t="str">
        <f ca="1">IF(C1009=$U$4,"Enter smelter details", IF(ISERROR($S1009),"",OFFSET('Smelter Reference List'!$F$4,$S1009-4,0)))</f>
        <v/>
      </c>
      <c r="H1009" s="295" t="str">
        <f ca="1">IF(ISERROR($S1009),"",OFFSET('Smelter Reference List'!$G$4,$S1009-4,0))</f>
        <v/>
      </c>
      <c r="I1009" s="296" t="str">
        <f ca="1">IF(ISERROR($S1009),"",OFFSET('Smelter Reference List'!$H$4,$S1009-4,0))</f>
        <v/>
      </c>
      <c r="J1009" s="296" t="str">
        <f ca="1">IF(ISERROR($S1009),"",OFFSET('Smelter Reference List'!$I$4,$S1009-4,0))</f>
        <v/>
      </c>
      <c r="K1009" s="298"/>
      <c r="L1009" s="298"/>
      <c r="M1009" s="298"/>
      <c r="N1009" s="298"/>
      <c r="O1009" s="298"/>
      <c r="P1009" s="298"/>
      <c r="Q1009" s="299"/>
      <c r="R1009" s="227"/>
      <c r="S1009" s="228" t="e">
        <f>IF(C1009="",NA(),MATCH($B1009&amp;$C1009,'Smelter Reference List'!$J:$J,0))</f>
        <v>#N/A</v>
      </c>
      <c r="T1009" s="229"/>
      <c r="U1009" s="229">
        <f t="shared" ca="1" si="30"/>
        <v>0</v>
      </c>
      <c r="V1009" s="229"/>
      <c r="W1009" s="229"/>
      <c r="Y1009" s="223" t="str">
        <f t="shared" si="31"/>
        <v/>
      </c>
    </row>
    <row r="1010" spans="1:25" s="223" customFormat="1" ht="20.25">
      <c r="A1010" s="293"/>
      <c r="B1010" s="294" t="str">
        <f>IF(LEN(A1010)=0,"",INDEX('Smelter Reference List'!$A:$A,MATCH($A1010,'Smelter Reference List'!$E:$E,0)))</f>
        <v/>
      </c>
      <c r="C1010" s="301" t="str">
        <f>IF(LEN(A1010)=0,"",INDEX('Smelter Reference List'!$C:$C,MATCH($A1010,'Smelter Reference List'!$E:$E,0)))</f>
        <v/>
      </c>
      <c r="D1010" s="294" t="str">
        <f ca="1">IF(ISERROR($S1010),"",OFFSET('Smelter Reference List'!$C$4,$S1010-4,0)&amp;"")</f>
        <v/>
      </c>
      <c r="E1010" s="294" t="str">
        <f ca="1">IF(ISERROR($S1010),"",OFFSET('Smelter Reference List'!$D$4,$S1010-4,0)&amp;"")</f>
        <v/>
      </c>
      <c r="F1010" s="294" t="str">
        <f ca="1">IF(ISERROR($S1010),"",OFFSET('Smelter Reference List'!$E$4,$S1010-4,0))</f>
        <v/>
      </c>
      <c r="G1010" s="294" t="str">
        <f ca="1">IF(C1010=$U$4,"Enter smelter details", IF(ISERROR($S1010),"",OFFSET('Smelter Reference List'!$F$4,$S1010-4,0)))</f>
        <v/>
      </c>
      <c r="H1010" s="295" t="str">
        <f ca="1">IF(ISERROR($S1010),"",OFFSET('Smelter Reference List'!$G$4,$S1010-4,0))</f>
        <v/>
      </c>
      <c r="I1010" s="296" t="str">
        <f ca="1">IF(ISERROR($S1010),"",OFFSET('Smelter Reference List'!$H$4,$S1010-4,0))</f>
        <v/>
      </c>
      <c r="J1010" s="296" t="str">
        <f ca="1">IF(ISERROR($S1010),"",OFFSET('Smelter Reference List'!$I$4,$S1010-4,0))</f>
        <v/>
      </c>
      <c r="K1010" s="298"/>
      <c r="L1010" s="298"/>
      <c r="M1010" s="298"/>
      <c r="N1010" s="298"/>
      <c r="O1010" s="298"/>
      <c r="P1010" s="298"/>
      <c r="Q1010" s="299"/>
      <c r="R1010" s="227"/>
      <c r="S1010" s="228" t="e">
        <f>IF(C1010="",NA(),MATCH($B1010&amp;$C1010,'Smelter Reference List'!$J:$J,0))</f>
        <v>#N/A</v>
      </c>
      <c r="T1010" s="229"/>
      <c r="U1010" s="229">
        <f t="shared" ca="1" si="30"/>
        <v>0</v>
      </c>
      <c r="V1010" s="229"/>
      <c r="W1010" s="229"/>
      <c r="Y1010" s="223" t="str">
        <f t="shared" si="31"/>
        <v/>
      </c>
    </row>
    <row r="1011" spans="1:25" s="223" customFormat="1" ht="20.25">
      <c r="A1011" s="293"/>
      <c r="B1011" s="294" t="str">
        <f>IF(LEN(A1011)=0,"",INDEX('Smelter Reference List'!$A:$A,MATCH($A1011,'Smelter Reference List'!$E:$E,0)))</f>
        <v/>
      </c>
      <c r="C1011" s="301" t="str">
        <f>IF(LEN(A1011)=0,"",INDEX('Smelter Reference List'!$C:$C,MATCH($A1011,'Smelter Reference List'!$E:$E,0)))</f>
        <v/>
      </c>
      <c r="D1011" s="294" t="str">
        <f ca="1">IF(ISERROR($S1011),"",OFFSET('Smelter Reference List'!$C$4,$S1011-4,0)&amp;"")</f>
        <v/>
      </c>
      <c r="E1011" s="294" t="str">
        <f ca="1">IF(ISERROR($S1011),"",OFFSET('Smelter Reference List'!$D$4,$S1011-4,0)&amp;"")</f>
        <v/>
      </c>
      <c r="F1011" s="294" t="str">
        <f ca="1">IF(ISERROR($S1011),"",OFFSET('Smelter Reference List'!$E$4,$S1011-4,0))</f>
        <v/>
      </c>
      <c r="G1011" s="294" t="str">
        <f ca="1">IF(C1011=$U$4,"Enter smelter details", IF(ISERROR($S1011),"",OFFSET('Smelter Reference List'!$F$4,$S1011-4,0)))</f>
        <v/>
      </c>
      <c r="H1011" s="295" t="str">
        <f ca="1">IF(ISERROR($S1011),"",OFFSET('Smelter Reference List'!$G$4,$S1011-4,0))</f>
        <v/>
      </c>
      <c r="I1011" s="296" t="str">
        <f ca="1">IF(ISERROR($S1011),"",OFFSET('Smelter Reference List'!$H$4,$S1011-4,0))</f>
        <v/>
      </c>
      <c r="J1011" s="296" t="str">
        <f ca="1">IF(ISERROR($S1011),"",OFFSET('Smelter Reference List'!$I$4,$S1011-4,0))</f>
        <v/>
      </c>
      <c r="K1011" s="298"/>
      <c r="L1011" s="298"/>
      <c r="M1011" s="298"/>
      <c r="N1011" s="298"/>
      <c r="O1011" s="298"/>
      <c r="P1011" s="298"/>
      <c r="Q1011" s="299"/>
      <c r="R1011" s="227"/>
      <c r="S1011" s="228" t="e">
        <f>IF(C1011="",NA(),MATCH($B1011&amp;$C1011,'Smelter Reference List'!$J:$J,0))</f>
        <v>#N/A</v>
      </c>
      <c r="T1011" s="229"/>
      <c r="U1011" s="229">
        <f t="shared" ca="1" si="30"/>
        <v>0</v>
      </c>
      <c r="V1011" s="229"/>
      <c r="W1011" s="229"/>
      <c r="Y1011" s="223" t="str">
        <f t="shared" si="31"/>
        <v/>
      </c>
    </row>
    <row r="1012" spans="1:25" s="223" customFormat="1" ht="20.25">
      <c r="A1012" s="293"/>
      <c r="B1012" s="294" t="str">
        <f>IF(LEN(A1012)=0,"",INDEX('Smelter Reference List'!$A:$A,MATCH($A1012,'Smelter Reference List'!$E:$E,0)))</f>
        <v/>
      </c>
      <c r="C1012" s="301" t="str">
        <f>IF(LEN(A1012)=0,"",INDEX('Smelter Reference List'!$C:$C,MATCH($A1012,'Smelter Reference List'!$E:$E,0)))</f>
        <v/>
      </c>
      <c r="D1012" s="294" t="str">
        <f ca="1">IF(ISERROR($S1012),"",OFFSET('Smelter Reference List'!$C$4,$S1012-4,0)&amp;"")</f>
        <v/>
      </c>
      <c r="E1012" s="294" t="str">
        <f ca="1">IF(ISERROR($S1012),"",OFFSET('Smelter Reference List'!$D$4,$S1012-4,0)&amp;"")</f>
        <v/>
      </c>
      <c r="F1012" s="294" t="str">
        <f ca="1">IF(ISERROR($S1012),"",OFFSET('Smelter Reference List'!$E$4,$S1012-4,0))</f>
        <v/>
      </c>
      <c r="G1012" s="294" t="str">
        <f ca="1">IF(C1012=$U$4,"Enter smelter details", IF(ISERROR($S1012),"",OFFSET('Smelter Reference List'!$F$4,$S1012-4,0)))</f>
        <v/>
      </c>
      <c r="H1012" s="295" t="str">
        <f ca="1">IF(ISERROR($S1012),"",OFFSET('Smelter Reference List'!$G$4,$S1012-4,0))</f>
        <v/>
      </c>
      <c r="I1012" s="296" t="str">
        <f ca="1">IF(ISERROR($S1012),"",OFFSET('Smelter Reference List'!$H$4,$S1012-4,0))</f>
        <v/>
      </c>
      <c r="J1012" s="296" t="str">
        <f ca="1">IF(ISERROR($S1012),"",OFFSET('Smelter Reference List'!$I$4,$S1012-4,0))</f>
        <v/>
      </c>
      <c r="K1012" s="298"/>
      <c r="L1012" s="298"/>
      <c r="M1012" s="298"/>
      <c r="N1012" s="298"/>
      <c r="O1012" s="298"/>
      <c r="P1012" s="298"/>
      <c r="Q1012" s="299"/>
      <c r="R1012" s="227"/>
      <c r="S1012" s="228" t="e">
        <f>IF(C1012="",NA(),MATCH($B1012&amp;$C1012,'Smelter Reference List'!$J:$J,0))</f>
        <v>#N/A</v>
      </c>
      <c r="T1012" s="229"/>
      <c r="U1012" s="229">
        <f t="shared" ca="1" si="30"/>
        <v>0</v>
      </c>
      <c r="V1012" s="229"/>
      <c r="W1012" s="229"/>
      <c r="Y1012" s="223" t="str">
        <f t="shared" si="31"/>
        <v/>
      </c>
    </row>
    <row r="1013" spans="1:25" s="223" customFormat="1" ht="20.25">
      <c r="A1013" s="293"/>
      <c r="B1013" s="294" t="str">
        <f>IF(LEN(A1013)=0,"",INDEX('Smelter Reference List'!$A:$A,MATCH($A1013,'Smelter Reference List'!$E:$E,0)))</f>
        <v/>
      </c>
      <c r="C1013" s="301" t="str">
        <f>IF(LEN(A1013)=0,"",INDEX('Smelter Reference List'!$C:$C,MATCH($A1013,'Smelter Reference List'!$E:$E,0)))</f>
        <v/>
      </c>
      <c r="D1013" s="294" t="str">
        <f ca="1">IF(ISERROR($S1013),"",OFFSET('Smelter Reference List'!$C$4,$S1013-4,0)&amp;"")</f>
        <v/>
      </c>
      <c r="E1013" s="294" t="str">
        <f ca="1">IF(ISERROR($S1013),"",OFFSET('Smelter Reference List'!$D$4,$S1013-4,0)&amp;"")</f>
        <v/>
      </c>
      <c r="F1013" s="294" t="str">
        <f ca="1">IF(ISERROR($S1013),"",OFFSET('Smelter Reference List'!$E$4,$S1013-4,0))</f>
        <v/>
      </c>
      <c r="G1013" s="294" t="str">
        <f ca="1">IF(C1013=$U$4,"Enter smelter details", IF(ISERROR($S1013),"",OFFSET('Smelter Reference List'!$F$4,$S1013-4,0)))</f>
        <v/>
      </c>
      <c r="H1013" s="295" t="str">
        <f ca="1">IF(ISERROR($S1013),"",OFFSET('Smelter Reference List'!$G$4,$S1013-4,0))</f>
        <v/>
      </c>
      <c r="I1013" s="296" t="str">
        <f ca="1">IF(ISERROR($S1013),"",OFFSET('Smelter Reference List'!$H$4,$S1013-4,0))</f>
        <v/>
      </c>
      <c r="J1013" s="296" t="str">
        <f ca="1">IF(ISERROR($S1013),"",OFFSET('Smelter Reference List'!$I$4,$S1013-4,0))</f>
        <v/>
      </c>
      <c r="K1013" s="298"/>
      <c r="L1013" s="298"/>
      <c r="M1013" s="298"/>
      <c r="N1013" s="298"/>
      <c r="O1013" s="298"/>
      <c r="P1013" s="298"/>
      <c r="Q1013" s="299"/>
      <c r="R1013" s="227"/>
      <c r="S1013" s="228" t="e">
        <f>IF(C1013="",NA(),MATCH($B1013&amp;$C1013,'Smelter Reference List'!$J:$J,0))</f>
        <v>#N/A</v>
      </c>
      <c r="T1013" s="229"/>
      <c r="U1013" s="229">
        <f t="shared" ca="1" si="30"/>
        <v>0</v>
      </c>
      <c r="V1013" s="229"/>
      <c r="W1013" s="229"/>
      <c r="Y1013" s="223" t="str">
        <f t="shared" si="31"/>
        <v/>
      </c>
    </row>
    <row r="1014" spans="1:25" s="223" customFormat="1" ht="20.25">
      <c r="A1014" s="293"/>
      <c r="B1014" s="294" t="str">
        <f>IF(LEN(A1014)=0,"",INDEX('Smelter Reference List'!$A:$A,MATCH($A1014,'Smelter Reference List'!$E:$E,0)))</f>
        <v/>
      </c>
      <c r="C1014" s="301" t="str">
        <f>IF(LEN(A1014)=0,"",INDEX('Smelter Reference List'!$C:$C,MATCH($A1014,'Smelter Reference List'!$E:$E,0)))</f>
        <v/>
      </c>
      <c r="D1014" s="294" t="str">
        <f ca="1">IF(ISERROR($S1014),"",OFFSET('Smelter Reference List'!$C$4,$S1014-4,0)&amp;"")</f>
        <v/>
      </c>
      <c r="E1014" s="294" t="str">
        <f ca="1">IF(ISERROR($S1014),"",OFFSET('Smelter Reference List'!$D$4,$S1014-4,0)&amp;"")</f>
        <v/>
      </c>
      <c r="F1014" s="294" t="str">
        <f ca="1">IF(ISERROR($S1014),"",OFFSET('Smelter Reference List'!$E$4,$S1014-4,0))</f>
        <v/>
      </c>
      <c r="G1014" s="294" t="str">
        <f ca="1">IF(C1014=$U$4,"Enter smelter details", IF(ISERROR($S1014),"",OFFSET('Smelter Reference List'!$F$4,$S1014-4,0)))</f>
        <v/>
      </c>
      <c r="H1014" s="295" t="str">
        <f ca="1">IF(ISERROR($S1014),"",OFFSET('Smelter Reference List'!$G$4,$S1014-4,0))</f>
        <v/>
      </c>
      <c r="I1014" s="296" t="str">
        <f ca="1">IF(ISERROR($S1014),"",OFFSET('Smelter Reference List'!$H$4,$S1014-4,0))</f>
        <v/>
      </c>
      <c r="J1014" s="296" t="str">
        <f ca="1">IF(ISERROR($S1014),"",OFFSET('Smelter Reference List'!$I$4,$S1014-4,0))</f>
        <v/>
      </c>
      <c r="K1014" s="298"/>
      <c r="L1014" s="298"/>
      <c r="M1014" s="298"/>
      <c r="N1014" s="298"/>
      <c r="O1014" s="298"/>
      <c r="P1014" s="298"/>
      <c r="Q1014" s="299"/>
      <c r="R1014" s="227"/>
      <c r="S1014" s="228" t="e">
        <f>IF(C1014="",NA(),MATCH($B1014&amp;$C1014,'Smelter Reference List'!$J:$J,0))</f>
        <v>#N/A</v>
      </c>
      <c r="T1014" s="229"/>
      <c r="U1014" s="229">
        <f t="shared" ca="1" si="30"/>
        <v>0</v>
      </c>
      <c r="V1014" s="229"/>
      <c r="W1014" s="229"/>
      <c r="Y1014" s="223" t="str">
        <f t="shared" si="31"/>
        <v/>
      </c>
    </row>
    <row r="1015" spans="1:25" s="223" customFormat="1" ht="20.25">
      <c r="A1015" s="293"/>
      <c r="B1015" s="294" t="str">
        <f>IF(LEN(A1015)=0,"",INDEX('Smelter Reference List'!$A:$A,MATCH($A1015,'Smelter Reference List'!$E:$E,0)))</f>
        <v/>
      </c>
      <c r="C1015" s="301" t="str">
        <f>IF(LEN(A1015)=0,"",INDEX('Smelter Reference List'!$C:$C,MATCH($A1015,'Smelter Reference List'!$E:$E,0)))</f>
        <v/>
      </c>
      <c r="D1015" s="294" t="str">
        <f ca="1">IF(ISERROR($S1015),"",OFFSET('Smelter Reference List'!$C$4,$S1015-4,0)&amp;"")</f>
        <v/>
      </c>
      <c r="E1015" s="294" t="str">
        <f ca="1">IF(ISERROR($S1015),"",OFFSET('Smelter Reference List'!$D$4,$S1015-4,0)&amp;"")</f>
        <v/>
      </c>
      <c r="F1015" s="294" t="str">
        <f ca="1">IF(ISERROR($S1015),"",OFFSET('Smelter Reference List'!$E$4,$S1015-4,0))</f>
        <v/>
      </c>
      <c r="G1015" s="294" t="str">
        <f ca="1">IF(C1015=$U$4,"Enter smelter details", IF(ISERROR($S1015),"",OFFSET('Smelter Reference List'!$F$4,$S1015-4,0)))</f>
        <v/>
      </c>
      <c r="H1015" s="295" t="str">
        <f ca="1">IF(ISERROR($S1015),"",OFFSET('Smelter Reference List'!$G$4,$S1015-4,0))</f>
        <v/>
      </c>
      <c r="I1015" s="296" t="str">
        <f ca="1">IF(ISERROR($S1015),"",OFFSET('Smelter Reference List'!$H$4,$S1015-4,0))</f>
        <v/>
      </c>
      <c r="J1015" s="296" t="str">
        <f ca="1">IF(ISERROR($S1015),"",OFFSET('Smelter Reference List'!$I$4,$S1015-4,0))</f>
        <v/>
      </c>
      <c r="K1015" s="298"/>
      <c r="L1015" s="298"/>
      <c r="M1015" s="298"/>
      <c r="N1015" s="298"/>
      <c r="O1015" s="298"/>
      <c r="P1015" s="298"/>
      <c r="Q1015" s="299"/>
      <c r="R1015" s="227"/>
      <c r="S1015" s="228" t="e">
        <f>IF(C1015="",NA(),MATCH($B1015&amp;$C1015,'Smelter Reference List'!$J:$J,0))</f>
        <v>#N/A</v>
      </c>
      <c r="T1015" s="229"/>
      <c r="U1015" s="229">
        <f t="shared" ca="1" si="30"/>
        <v>0</v>
      </c>
      <c r="V1015" s="229"/>
      <c r="W1015" s="229"/>
      <c r="Y1015" s="223" t="str">
        <f t="shared" si="31"/>
        <v/>
      </c>
    </row>
    <row r="1016" spans="1:25" s="223" customFormat="1" ht="20.25">
      <c r="A1016" s="293"/>
      <c r="B1016" s="294" t="str">
        <f>IF(LEN(A1016)=0,"",INDEX('Smelter Reference List'!$A:$A,MATCH($A1016,'Smelter Reference List'!$E:$E,0)))</f>
        <v/>
      </c>
      <c r="C1016" s="301" t="str">
        <f>IF(LEN(A1016)=0,"",INDEX('Smelter Reference List'!$C:$C,MATCH($A1016,'Smelter Reference List'!$E:$E,0)))</f>
        <v/>
      </c>
      <c r="D1016" s="294" t="str">
        <f ca="1">IF(ISERROR($S1016),"",OFFSET('Smelter Reference List'!$C$4,$S1016-4,0)&amp;"")</f>
        <v/>
      </c>
      <c r="E1016" s="294" t="str">
        <f ca="1">IF(ISERROR($S1016),"",OFFSET('Smelter Reference List'!$D$4,$S1016-4,0)&amp;"")</f>
        <v/>
      </c>
      <c r="F1016" s="294" t="str">
        <f ca="1">IF(ISERROR($S1016),"",OFFSET('Smelter Reference List'!$E$4,$S1016-4,0))</f>
        <v/>
      </c>
      <c r="G1016" s="294" t="str">
        <f ca="1">IF(C1016=$U$4,"Enter smelter details", IF(ISERROR($S1016),"",OFFSET('Smelter Reference List'!$F$4,$S1016-4,0)))</f>
        <v/>
      </c>
      <c r="H1016" s="295" t="str">
        <f ca="1">IF(ISERROR($S1016),"",OFFSET('Smelter Reference List'!$G$4,$S1016-4,0))</f>
        <v/>
      </c>
      <c r="I1016" s="296" t="str">
        <f ca="1">IF(ISERROR($S1016),"",OFFSET('Smelter Reference List'!$H$4,$S1016-4,0))</f>
        <v/>
      </c>
      <c r="J1016" s="296" t="str">
        <f ca="1">IF(ISERROR($S1016),"",OFFSET('Smelter Reference List'!$I$4,$S1016-4,0))</f>
        <v/>
      </c>
      <c r="K1016" s="298"/>
      <c r="L1016" s="298"/>
      <c r="M1016" s="298"/>
      <c r="N1016" s="298"/>
      <c r="O1016" s="298"/>
      <c r="P1016" s="298"/>
      <c r="Q1016" s="299"/>
      <c r="R1016" s="227"/>
      <c r="S1016" s="228" t="e">
        <f>IF(C1016="",NA(),MATCH($B1016&amp;$C1016,'Smelter Reference List'!$J:$J,0))</f>
        <v>#N/A</v>
      </c>
      <c r="T1016" s="229"/>
      <c r="U1016" s="229">
        <f t="shared" ca="1" si="30"/>
        <v>0</v>
      </c>
      <c r="V1016" s="229"/>
      <c r="W1016" s="229"/>
      <c r="Y1016" s="223" t="str">
        <f t="shared" si="31"/>
        <v/>
      </c>
    </row>
    <row r="1017" spans="1:25" s="223" customFormat="1" ht="20.25">
      <c r="A1017" s="293"/>
      <c r="B1017" s="294" t="str">
        <f>IF(LEN(A1017)=0,"",INDEX('Smelter Reference List'!$A:$A,MATCH($A1017,'Smelter Reference List'!$E:$E,0)))</f>
        <v/>
      </c>
      <c r="C1017" s="301" t="str">
        <f>IF(LEN(A1017)=0,"",INDEX('Smelter Reference List'!$C:$C,MATCH($A1017,'Smelter Reference List'!$E:$E,0)))</f>
        <v/>
      </c>
      <c r="D1017" s="294" t="str">
        <f ca="1">IF(ISERROR($S1017),"",OFFSET('Smelter Reference List'!$C$4,$S1017-4,0)&amp;"")</f>
        <v/>
      </c>
      <c r="E1017" s="294" t="str">
        <f ca="1">IF(ISERROR($S1017),"",OFFSET('Smelter Reference List'!$D$4,$S1017-4,0)&amp;"")</f>
        <v/>
      </c>
      <c r="F1017" s="294" t="str">
        <f ca="1">IF(ISERROR($S1017),"",OFFSET('Smelter Reference List'!$E$4,$S1017-4,0))</f>
        <v/>
      </c>
      <c r="G1017" s="294" t="str">
        <f ca="1">IF(C1017=$U$4,"Enter smelter details", IF(ISERROR($S1017),"",OFFSET('Smelter Reference List'!$F$4,$S1017-4,0)))</f>
        <v/>
      </c>
      <c r="H1017" s="295" t="str">
        <f ca="1">IF(ISERROR($S1017),"",OFFSET('Smelter Reference List'!$G$4,$S1017-4,0))</f>
        <v/>
      </c>
      <c r="I1017" s="296" t="str">
        <f ca="1">IF(ISERROR($S1017),"",OFFSET('Smelter Reference List'!$H$4,$S1017-4,0))</f>
        <v/>
      </c>
      <c r="J1017" s="296" t="str">
        <f ca="1">IF(ISERROR($S1017),"",OFFSET('Smelter Reference List'!$I$4,$S1017-4,0))</f>
        <v/>
      </c>
      <c r="K1017" s="298"/>
      <c r="L1017" s="298"/>
      <c r="M1017" s="298"/>
      <c r="N1017" s="298"/>
      <c r="O1017" s="298"/>
      <c r="P1017" s="298"/>
      <c r="Q1017" s="299"/>
      <c r="R1017" s="227"/>
      <c r="S1017" s="228" t="e">
        <f>IF(C1017="",NA(),MATCH($B1017&amp;$C1017,'Smelter Reference List'!$J:$J,0))</f>
        <v>#N/A</v>
      </c>
      <c r="T1017" s="229"/>
      <c r="U1017" s="229">
        <f t="shared" ca="1" si="30"/>
        <v>0</v>
      </c>
      <c r="V1017" s="229"/>
      <c r="W1017" s="229"/>
      <c r="Y1017" s="223" t="str">
        <f t="shared" si="31"/>
        <v/>
      </c>
    </row>
    <row r="1018" spans="1:25" s="223" customFormat="1" ht="20.25">
      <c r="A1018" s="293"/>
      <c r="B1018" s="294" t="str">
        <f>IF(LEN(A1018)=0,"",INDEX('Smelter Reference List'!$A:$A,MATCH($A1018,'Smelter Reference List'!$E:$E,0)))</f>
        <v/>
      </c>
      <c r="C1018" s="301" t="str">
        <f>IF(LEN(A1018)=0,"",INDEX('Smelter Reference List'!$C:$C,MATCH($A1018,'Smelter Reference List'!$E:$E,0)))</f>
        <v/>
      </c>
      <c r="D1018" s="294" t="str">
        <f ca="1">IF(ISERROR($S1018),"",OFFSET('Smelter Reference List'!$C$4,$S1018-4,0)&amp;"")</f>
        <v/>
      </c>
      <c r="E1018" s="294" t="str">
        <f ca="1">IF(ISERROR($S1018),"",OFFSET('Smelter Reference List'!$D$4,$S1018-4,0)&amp;"")</f>
        <v/>
      </c>
      <c r="F1018" s="294" t="str">
        <f ca="1">IF(ISERROR($S1018),"",OFFSET('Smelter Reference List'!$E$4,$S1018-4,0))</f>
        <v/>
      </c>
      <c r="G1018" s="294" t="str">
        <f ca="1">IF(C1018=$U$4,"Enter smelter details", IF(ISERROR($S1018),"",OFFSET('Smelter Reference List'!$F$4,$S1018-4,0)))</f>
        <v/>
      </c>
      <c r="H1018" s="295" t="str">
        <f ca="1">IF(ISERROR($S1018),"",OFFSET('Smelter Reference List'!$G$4,$S1018-4,0))</f>
        <v/>
      </c>
      <c r="I1018" s="296" t="str">
        <f ca="1">IF(ISERROR($S1018),"",OFFSET('Smelter Reference List'!$H$4,$S1018-4,0))</f>
        <v/>
      </c>
      <c r="J1018" s="296" t="str">
        <f ca="1">IF(ISERROR($S1018),"",OFFSET('Smelter Reference List'!$I$4,$S1018-4,0))</f>
        <v/>
      </c>
      <c r="K1018" s="298"/>
      <c r="L1018" s="298"/>
      <c r="M1018" s="298"/>
      <c r="N1018" s="298"/>
      <c r="O1018" s="298"/>
      <c r="P1018" s="298"/>
      <c r="Q1018" s="299"/>
      <c r="R1018" s="227"/>
      <c r="S1018" s="228" t="e">
        <f>IF(C1018="",NA(),MATCH($B1018&amp;$C1018,'Smelter Reference List'!$J:$J,0))</f>
        <v>#N/A</v>
      </c>
      <c r="T1018" s="229"/>
      <c r="U1018" s="229">
        <f t="shared" ca="1" si="30"/>
        <v>0</v>
      </c>
      <c r="V1018" s="229"/>
      <c r="W1018" s="229"/>
      <c r="Y1018" s="223" t="str">
        <f t="shared" si="31"/>
        <v/>
      </c>
    </row>
    <row r="1019" spans="1:25" s="223" customFormat="1" ht="20.25">
      <c r="A1019" s="293"/>
      <c r="B1019" s="294" t="str">
        <f>IF(LEN(A1019)=0,"",INDEX('Smelter Reference List'!$A:$A,MATCH($A1019,'Smelter Reference List'!$E:$E,0)))</f>
        <v/>
      </c>
      <c r="C1019" s="301" t="str">
        <f>IF(LEN(A1019)=0,"",INDEX('Smelter Reference List'!$C:$C,MATCH($A1019,'Smelter Reference List'!$E:$E,0)))</f>
        <v/>
      </c>
      <c r="D1019" s="294" t="str">
        <f ca="1">IF(ISERROR($S1019),"",OFFSET('Smelter Reference List'!$C$4,$S1019-4,0)&amp;"")</f>
        <v/>
      </c>
      <c r="E1019" s="294" t="str">
        <f ca="1">IF(ISERROR($S1019),"",OFFSET('Smelter Reference List'!$D$4,$S1019-4,0)&amp;"")</f>
        <v/>
      </c>
      <c r="F1019" s="294" t="str">
        <f ca="1">IF(ISERROR($S1019),"",OFFSET('Smelter Reference List'!$E$4,$S1019-4,0))</f>
        <v/>
      </c>
      <c r="G1019" s="294" t="str">
        <f ca="1">IF(C1019=$U$4,"Enter smelter details", IF(ISERROR($S1019),"",OFFSET('Smelter Reference List'!$F$4,$S1019-4,0)))</f>
        <v/>
      </c>
      <c r="H1019" s="295" t="str">
        <f ca="1">IF(ISERROR($S1019),"",OFFSET('Smelter Reference List'!$G$4,$S1019-4,0))</f>
        <v/>
      </c>
      <c r="I1019" s="296" t="str">
        <f ca="1">IF(ISERROR($S1019),"",OFFSET('Smelter Reference List'!$H$4,$S1019-4,0))</f>
        <v/>
      </c>
      <c r="J1019" s="296" t="str">
        <f ca="1">IF(ISERROR($S1019),"",OFFSET('Smelter Reference List'!$I$4,$S1019-4,0))</f>
        <v/>
      </c>
      <c r="K1019" s="298"/>
      <c r="L1019" s="298"/>
      <c r="M1019" s="298"/>
      <c r="N1019" s="298"/>
      <c r="O1019" s="298"/>
      <c r="P1019" s="298"/>
      <c r="Q1019" s="299"/>
      <c r="R1019" s="227"/>
      <c r="S1019" s="228" t="e">
        <f>IF(C1019="",NA(),MATCH($B1019&amp;$C1019,'Smelter Reference List'!$J:$J,0))</f>
        <v>#N/A</v>
      </c>
      <c r="T1019" s="229"/>
      <c r="U1019" s="229">
        <f t="shared" ca="1" si="30"/>
        <v>0</v>
      </c>
      <c r="V1019" s="229"/>
      <c r="W1019" s="229"/>
      <c r="Y1019" s="223" t="str">
        <f t="shared" si="31"/>
        <v/>
      </c>
    </row>
    <row r="1020" spans="1:25" s="223" customFormat="1" ht="20.25">
      <c r="A1020" s="293"/>
      <c r="B1020" s="294" t="str">
        <f>IF(LEN(A1020)=0,"",INDEX('Smelter Reference List'!$A:$A,MATCH($A1020,'Smelter Reference List'!$E:$E,0)))</f>
        <v/>
      </c>
      <c r="C1020" s="301" t="str">
        <f>IF(LEN(A1020)=0,"",INDEX('Smelter Reference List'!$C:$C,MATCH($A1020,'Smelter Reference List'!$E:$E,0)))</f>
        <v/>
      </c>
      <c r="D1020" s="294" t="str">
        <f ca="1">IF(ISERROR($S1020),"",OFFSET('Smelter Reference List'!$C$4,$S1020-4,0)&amp;"")</f>
        <v/>
      </c>
      <c r="E1020" s="294" t="str">
        <f ca="1">IF(ISERROR($S1020),"",OFFSET('Smelter Reference List'!$D$4,$S1020-4,0)&amp;"")</f>
        <v/>
      </c>
      <c r="F1020" s="294" t="str">
        <f ca="1">IF(ISERROR($S1020),"",OFFSET('Smelter Reference List'!$E$4,$S1020-4,0))</f>
        <v/>
      </c>
      <c r="G1020" s="294" t="str">
        <f ca="1">IF(C1020=$U$4,"Enter smelter details", IF(ISERROR($S1020),"",OFFSET('Smelter Reference List'!$F$4,$S1020-4,0)))</f>
        <v/>
      </c>
      <c r="H1020" s="295" t="str">
        <f ca="1">IF(ISERROR($S1020),"",OFFSET('Smelter Reference List'!$G$4,$S1020-4,0))</f>
        <v/>
      </c>
      <c r="I1020" s="296" t="str">
        <f ca="1">IF(ISERROR($S1020),"",OFFSET('Smelter Reference List'!$H$4,$S1020-4,0))</f>
        <v/>
      </c>
      <c r="J1020" s="296" t="str">
        <f ca="1">IF(ISERROR($S1020),"",OFFSET('Smelter Reference List'!$I$4,$S1020-4,0))</f>
        <v/>
      </c>
      <c r="K1020" s="298"/>
      <c r="L1020" s="298"/>
      <c r="M1020" s="298"/>
      <c r="N1020" s="298"/>
      <c r="O1020" s="298"/>
      <c r="P1020" s="298"/>
      <c r="Q1020" s="299"/>
      <c r="R1020" s="227"/>
      <c r="S1020" s="228" t="e">
        <f>IF(C1020="",NA(),MATCH($B1020&amp;$C1020,'Smelter Reference List'!$J:$J,0))</f>
        <v>#N/A</v>
      </c>
      <c r="T1020" s="229"/>
      <c r="U1020" s="229">
        <f t="shared" ca="1" si="30"/>
        <v>0</v>
      </c>
      <c r="V1020" s="229"/>
      <c r="W1020" s="229"/>
      <c r="Y1020" s="223" t="str">
        <f t="shared" si="31"/>
        <v/>
      </c>
    </row>
    <row r="1021" spans="1:25" s="223" customFormat="1" ht="20.25">
      <c r="A1021" s="293"/>
      <c r="B1021" s="294" t="str">
        <f>IF(LEN(A1021)=0,"",INDEX('Smelter Reference List'!$A:$A,MATCH($A1021,'Smelter Reference List'!$E:$E,0)))</f>
        <v/>
      </c>
      <c r="C1021" s="301" t="str">
        <f>IF(LEN(A1021)=0,"",INDEX('Smelter Reference List'!$C:$C,MATCH($A1021,'Smelter Reference List'!$E:$E,0)))</f>
        <v/>
      </c>
      <c r="D1021" s="294" t="str">
        <f ca="1">IF(ISERROR($S1021),"",OFFSET('Smelter Reference List'!$C$4,$S1021-4,0)&amp;"")</f>
        <v/>
      </c>
      <c r="E1021" s="294" t="str">
        <f ca="1">IF(ISERROR($S1021),"",OFFSET('Smelter Reference List'!$D$4,$S1021-4,0)&amp;"")</f>
        <v/>
      </c>
      <c r="F1021" s="294" t="str">
        <f ca="1">IF(ISERROR($S1021),"",OFFSET('Smelter Reference List'!$E$4,$S1021-4,0))</f>
        <v/>
      </c>
      <c r="G1021" s="294" t="str">
        <f ca="1">IF(C1021=$U$4,"Enter smelter details", IF(ISERROR($S1021),"",OFFSET('Smelter Reference List'!$F$4,$S1021-4,0)))</f>
        <v/>
      </c>
      <c r="H1021" s="295" t="str">
        <f ca="1">IF(ISERROR($S1021),"",OFFSET('Smelter Reference List'!$G$4,$S1021-4,0))</f>
        <v/>
      </c>
      <c r="I1021" s="296" t="str">
        <f ca="1">IF(ISERROR($S1021),"",OFFSET('Smelter Reference List'!$H$4,$S1021-4,0))</f>
        <v/>
      </c>
      <c r="J1021" s="296" t="str">
        <f ca="1">IF(ISERROR($S1021),"",OFFSET('Smelter Reference List'!$I$4,$S1021-4,0))</f>
        <v/>
      </c>
      <c r="K1021" s="298"/>
      <c r="L1021" s="298"/>
      <c r="M1021" s="298"/>
      <c r="N1021" s="298"/>
      <c r="O1021" s="298"/>
      <c r="P1021" s="298"/>
      <c r="Q1021" s="299"/>
      <c r="R1021" s="227"/>
      <c r="S1021" s="228" t="e">
        <f>IF(C1021="",NA(),MATCH($B1021&amp;$C1021,'Smelter Reference List'!$J:$J,0))</f>
        <v>#N/A</v>
      </c>
      <c r="T1021" s="229"/>
      <c r="U1021" s="229">
        <f t="shared" ca="1" si="30"/>
        <v>0</v>
      </c>
      <c r="V1021" s="229"/>
      <c r="W1021" s="229"/>
      <c r="Y1021" s="223" t="str">
        <f t="shared" si="31"/>
        <v/>
      </c>
    </row>
    <row r="1022" spans="1:25" s="223" customFormat="1" ht="20.25">
      <c r="A1022" s="293"/>
      <c r="B1022" s="294" t="str">
        <f>IF(LEN(A1022)=0,"",INDEX('Smelter Reference List'!$A:$A,MATCH($A1022,'Smelter Reference List'!$E:$E,0)))</f>
        <v/>
      </c>
      <c r="C1022" s="301" t="str">
        <f>IF(LEN(A1022)=0,"",INDEX('Smelter Reference List'!$C:$C,MATCH($A1022,'Smelter Reference List'!$E:$E,0)))</f>
        <v/>
      </c>
      <c r="D1022" s="294" t="str">
        <f ca="1">IF(ISERROR($S1022),"",OFFSET('Smelter Reference List'!$C$4,$S1022-4,0)&amp;"")</f>
        <v/>
      </c>
      <c r="E1022" s="294" t="str">
        <f ca="1">IF(ISERROR($S1022),"",OFFSET('Smelter Reference List'!$D$4,$S1022-4,0)&amp;"")</f>
        <v/>
      </c>
      <c r="F1022" s="294" t="str">
        <f ca="1">IF(ISERROR($S1022),"",OFFSET('Smelter Reference List'!$E$4,$S1022-4,0))</f>
        <v/>
      </c>
      <c r="G1022" s="294" t="str">
        <f ca="1">IF(C1022=$U$4,"Enter smelter details", IF(ISERROR($S1022),"",OFFSET('Smelter Reference List'!$F$4,$S1022-4,0)))</f>
        <v/>
      </c>
      <c r="H1022" s="295" t="str">
        <f ca="1">IF(ISERROR($S1022),"",OFFSET('Smelter Reference List'!$G$4,$S1022-4,0))</f>
        <v/>
      </c>
      <c r="I1022" s="296" t="str">
        <f ca="1">IF(ISERROR($S1022),"",OFFSET('Smelter Reference List'!$H$4,$S1022-4,0))</f>
        <v/>
      </c>
      <c r="J1022" s="296" t="str">
        <f ca="1">IF(ISERROR($S1022),"",OFFSET('Smelter Reference List'!$I$4,$S1022-4,0))</f>
        <v/>
      </c>
      <c r="K1022" s="298"/>
      <c r="L1022" s="298"/>
      <c r="M1022" s="298"/>
      <c r="N1022" s="298"/>
      <c r="O1022" s="298"/>
      <c r="P1022" s="298"/>
      <c r="Q1022" s="299"/>
      <c r="R1022" s="227"/>
      <c r="S1022" s="228" t="e">
        <f>IF(C1022="",NA(),MATCH($B1022&amp;$C1022,'Smelter Reference List'!$J:$J,0))</f>
        <v>#N/A</v>
      </c>
      <c r="T1022" s="229"/>
      <c r="U1022" s="229">
        <f t="shared" ca="1" si="30"/>
        <v>0</v>
      </c>
      <c r="V1022" s="229"/>
      <c r="W1022" s="229"/>
      <c r="Y1022" s="223" t="str">
        <f t="shared" si="31"/>
        <v/>
      </c>
    </row>
    <row r="1023" spans="1:25" s="223" customFormat="1" ht="20.25">
      <c r="A1023" s="293"/>
      <c r="B1023" s="294" t="str">
        <f>IF(LEN(A1023)=0,"",INDEX('Smelter Reference List'!$A:$A,MATCH($A1023,'Smelter Reference List'!$E:$E,0)))</f>
        <v/>
      </c>
      <c r="C1023" s="301" t="str">
        <f>IF(LEN(A1023)=0,"",INDEX('Smelter Reference List'!$C:$C,MATCH($A1023,'Smelter Reference List'!$E:$E,0)))</f>
        <v/>
      </c>
      <c r="D1023" s="294" t="str">
        <f ca="1">IF(ISERROR($S1023),"",OFFSET('Smelter Reference List'!$C$4,$S1023-4,0)&amp;"")</f>
        <v/>
      </c>
      <c r="E1023" s="294" t="str">
        <f ca="1">IF(ISERROR($S1023),"",OFFSET('Smelter Reference List'!$D$4,$S1023-4,0)&amp;"")</f>
        <v/>
      </c>
      <c r="F1023" s="294" t="str">
        <f ca="1">IF(ISERROR($S1023),"",OFFSET('Smelter Reference List'!$E$4,$S1023-4,0))</f>
        <v/>
      </c>
      <c r="G1023" s="294" t="str">
        <f ca="1">IF(C1023=$U$4,"Enter smelter details", IF(ISERROR($S1023),"",OFFSET('Smelter Reference List'!$F$4,$S1023-4,0)))</f>
        <v/>
      </c>
      <c r="H1023" s="295" t="str">
        <f ca="1">IF(ISERROR($S1023),"",OFFSET('Smelter Reference List'!$G$4,$S1023-4,0))</f>
        <v/>
      </c>
      <c r="I1023" s="296" t="str">
        <f ca="1">IF(ISERROR($S1023),"",OFFSET('Smelter Reference List'!$H$4,$S1023-4,0))</f>
        <v/>
      </c>
      <c r="J1023" s="296" t="str">
        <f ca="1">IF(ISERROR($S1023),"",OFFSET('Smelter Reference List'!$I$4,$S1023-4,0))</f>
        <v/>
      </c>
      <c r="K1023" s="298"/>
      <c r="L1023" s="298"/>
      <c r="M1023" s="298"/>
      <c r="N1023" s="298"/>
      <c r="O1023" s="298"/>
      <c r="P1023" s="298"/>
      <c r="Q1023" s="299"/>
      <c r="R1023" s="227"/>
      <c r="S1023" s="228" t="e">
        <f>IF(C1023="",NA(),MATCH($B1023&amp;$C1023,'Smelter Reference List'!$J:$J,0))</f>
        <v>#N/A</v>
      </c>
      <c r="T1023" s="229"/>
      <c r="U1023" s="229">
        <f t="shared" ca="1" si="30"/>
        <v>0</v>
      </c>
      <c r="V1023" s="229"/>
      <c r="W1023" s="229"/>
      <c r="Y1023" s="223" t="str">
        <f t="shared" si="31"/>
        <v/>
      </c>
    </row>
    <row r="1024" spans="1:25" s="223" customFormat="1" ht="20.25">
      <c r="A1024" s="293"/>
      <c r="B1024" s="294" t="str">
        <f>IF(LEN(A1024)=0,"",INDEX('Smelter Reference List'!$A:$A,MATCH($A1024,'Smelter Reference List'!$E:$E,0)))</f>
        <v/>
      </c>
      <c r="C1024" s="301" t="str">
        <f>IF(LEN(A1024)=0,"",INDEX('Smelter Reference List'!$C:$C,MATCH($A1024,'Smelter Reference List'!$E:$E,0)))</f>
        <v/>
      </c>
      <c r="D1024" s="294" t="str">
        <f ca="1">IF(ISERROR($S1024),"",OFFSET('Smelter Reference List'!$C$4,$S1024-4,0)&amp;"")</f>
        <v/>
      </c>
      <c r="E1024" s="294" t="str">
        <f ca="1">IF(ISERROR($S1024),"",OFFSET('Smelter Reference List'!$D$4,$S1024-4,0)&amp;"")</f>
        <v/>
      </c>
      <c r="F1024" s="294" t="str">
        <f ca="1">IF(ISERROR($S1024),"",OFFSET('Smelter Reference List'!$E$4,$S1024-4,0))</f>
        <v/>
      </c>
      <c r="G1024" s="294" t="str">
        <f ca="1">IF(C1024=$U$4,"Enter smelter details", IF(ISERROR($S1024),"",OFFSET('Smelter Reference List'!$F$4,$S1024-4,0)))</f>
        <v/>
      </c>
      <c r="H1024" s="295" t="str">
        <f ca="1">IF(ISERROR($S1024),"",OFFSET('Smelter Reference List'!$G$4,$S1024-4,0))</f>
        <v/>
      </c>
      <c r="I1024" s="296" t="str">
        <f ca="1">IF(ISERROR($S1024),"",OFFSET('Smelter Reference List'!$H$4,$S1024-4,0))</f>
        <v/>
      </c>
      <c r="J1024" s="296" t="str">
        <f ca="1">IF(ISERROR($S1024),"",OFFSET('Smelter Reference List'!$I$4,$S1024-4,0))</f>
        <v/>
      </c>
      <c r="K1024" s="298"/>
      <c r="L1024" s="298"/>
      <c r="M1024" s="298"/>
      <c r="N1024" s="298"/>
      <c r="O1024" s="298"/>
      <c r="P1024" s="298"/>
      <c r="Q1024" s="299"/>
      <c r="R1024" s="227"/>
      <c r="S1024" s="228" t="e">
        <f>IF(C1024="",NA(),MATCH($B1024&amp;$C1024,'Smelter Reference List'!$J:$J,0))</f>
        <v>#N/A</v>
      </c>
      <c r="T1024" s="229"/>
      <c r="U1024" s="229">
        <f t="shared" ca="1" si="30"/>
        <v>0</v>
      </c>
      <c r="V1024" s="229"/>
      <c r="W1024" s="229"/>
      <c r="Y1024" s="223" t="str">
        <f t="shared" si="31"/>
        <v/>
      </c>
    </row>
    <row r="1025" spans="1:25" s="223" customFormat="1" ht="20.25">
      <c r="A1025" s="293"/>
      <c r="B1025" s="294" t="str">
        <f>IF(LEN(A1025)=0,"",INDEX('Smelter Reference List'!$A:$A,MATCH($A1025,'Smelter Reference List'!$E:$E,0)))</f>
        <v/>
      </c>
      <c r="C1025" s="301" t="str">
        <f>IF(LEN(A1025)=0,"",INDEX('Smelter Reference List'!$C:$C,MATCH($A1025,'Smelter Reference List'!$E:$E,0)))</f>
        <v/>
      </c>
      <c r="D1025" s="294" t="str">
        <f ca="1">IF(ISERROR($S1025),"",OFFSET('Smelter Reference List'!$C$4,$S1025-4,0)&amp;"")</f>
        <v/>
      </c>
      <c r="E1025" s="294" t="str">
        <f ca="1">IF(ISERROR($S1025),"",OFFSET('Smelter Reference List'!$D$4,$S1025-4,0)&amp;"")</f>
        <v/>
      </c>
      <c r="F1025" s="294" t="str">
        <f ca="1">IF(ISERROR($S1025),"",OFFSET('Smelter Reference List'!$E$4,$S1025-4,0))</f>
        <v/>
      </c>
      <c r="G1025" s="294" t="str">
        <f ca="1">IF(C1025=$U$4,"Enter smelter details", IF(ISERROR($S1025),"",OFFSET('Smelter Reference List'!$F$4,$S1025-4,0)))</f>
        <v/>
      </c>
      <c r="H1025" s="295" t="str">
        <f ca="1">IF(ISERROR($S1025),"",OFFSET('Smelter Reference List'!$G$4,$S1025-4,0))</f>
        <v/>
      </c>
      <c r="I1025" s="296" t="str">
        <f ca="1">IF(ISERROR($S1025),"",OFFSET('Smelter Reference List'!$H$4,$S1025-4,0))</f>
        <v/>
      </c>
      <c r="J1025" s="296" t="str">
        <f ca="1">IF(ISERROR($S1025),"",OFFSET('Smelter Reference List'!$I$4,$S1025-4,0))</f>
        <v/>
      </c>
      <c r="K1025" s="298"/>
      <c r="L1025" s="298"/>
      <c r="M1025" s="298"/>
      <c r="N1025" s="298"/>
      <c r="O1025" s="298"/>
      <c r="P1025" s="298"/>
      <c r="Q1025" s="299"/>
      <c r="R1025" s="227"/>
      <c r="S1025" s="228" t="e">
        <f>IF(C1025="",NA(),MATCH($B1025&amp;$C1025,'Smelter Reference List'!$J:$J,0))</f>
        <v>#N/A</v>
      </c>
      <c r="T1025" s="229"/>
      <c r="U1025" s="229">
        <f t="shared" ca="1" si="30"/>
        <v>0</v>
      </c>
      <c r="V1025" s="229"/>
      <c r="W1025" s="229"/>
      <c r="Y1025" s="223" t="str">
        <f t="shared" si="31"/>
        <v/>
      </c>
    </row>
    <row r="1026" spans="1:25" s="223" customFormat="1" ht="20.25">
      <c r="A1026" s="293"/>
      <c r="B1026" s="294" t="str">
        <f>IF(LEN(A1026)=0,"",INDEX('Smelter Reference List'!$A:$A,MATCH($A1026,'Smelter Reference List'!$E:$E,0)))</f>
        <v/>
      </c>
      <c r="C1026" s="301" t="str">
        <f>IF(LEN(A1026)=0,"",INDEX('Smelter Reference List'!$C:$C,MATCH($A1026,'Smelter Reference List'!$E:$E,0)))</f>
        <v/>
      </c>
      <c r="D1026" s="294" t="str">
        <f ca="1">IF(ISERROR($S1026),"",OFFSET('Smelter Reference List'!$C$4,$S1026-4,0)&amp;"")</f>
        <v/>
      </c>
      <c r="E1026" s="294" t="str">
        <f ca="1">IF(ISERROR($S1026),"",OFFSET('Smelter Reference List'!$D$4,$S1026-4,0)&amp;"")</f>
        <v/>
      </c>
      <c r="F1026" s="294" t="str">
        <f ca="1">IF(ISERROR($S1026),"",OFFSET('Smelter Reference List'!$E$4,$S1026-4,0))</f>
        <v/>
      </c>
      <c r="G1026" s="294" t="str">
        <f ca="1">IF(C1026=$U$4,"Enter smelter details", IF(ISERROR($S1026),"",OFFSET('Smelter Reference List'!$F$4,$S1026-4,0)))</f>
        <v/>
      </c>
      <c r="H1026" s="295" t="str">
        <f ca="1">IF(ISERROR($S1026),"",OFFSET('Smelter Reference List'!$G$4,$S1026-4,0))</f>
        <v/>
      </c>
      <c r="I1026" s="296" t="str">
        <f ca="1">IF(ISERROR($S1026),"",OFFSET('Smelter Reference List'!$H$4,$S1026-4,0))</f>
        <v/>
      </c>
      <c r="J1026" s="296" t="str">
        <f ca="1">IF(ISERROR($S1026),"",OFFSET('Smelter Reference List'!$I$4,$S1026-4,0))</f>
        <v/>
      </c>
      <c r="K1026" s="298"/>
      <c r="L1026" s="298"/>
      <c r="M1026" s="298"/>
      <c r="N1026" s="298"/>
      <c r="O1026" s="298"/>
      <c r="P1026" s="298"/>
      <c r="Q1026" s="299"/>
      <c r="R1026" s="227"/>
      <c r="S1026" s="228" t="e">
        <f>IF(C1026="",NA(),MATCH($B1026&amp;$C1026,'Smelter Reference List'!$J:$J,0))</f>
        <v>#N/A</v>
      </c>
      <c r="T1026" s="229"/>
      <c r="U1026" s="229">
        <f t="shared" ca="1" si="30"/>
        <v>0</v>
      </c>
      <c r="V1026" s="229"/>
      <c r="W1026" s="229"/>
      <c r="Y1026" s="223" t="str">
        <f t="shared" si="31"/>
        <v/>
      </c>
    </row>
    <row r="1027" spans="1:25" s="223" customFormat="1" ht="20.25">
      <c r="A1027" s="293"/>
      <c r="B1027" s="294" t="str">
        <f>IF(LEN(A1027)=0,"",INDEX('Smelter Reference List'!$A:$A,MATCH($A1027,'Smelter Reference List'!$E:$E,0)))</f>
        <v/>
      </c>
      <c r="C1027" s="301" t="str">
        <f>IF(LEN(A1027)=0,"",INDEX('Smelter Reference List'!$C:$C,MATCH($A1027,'Smelter Reference List'!$E:$E,0)))</f>
        <v/>
      </c>
      <c r="D1027" s="294" t="str">
        <f ca="1">IF(ISERROR($S1027),"",OFFSET('Smelter Reference List'!$C$4,$S1027-4,0)&amp;"")</f>
        <v/>
      </c>
      <c r="E1027" s="294" t="str">
        <f ca="1">IF(ISERROR($S1027),"",OFFSET('Smelter Reference List'!$D$4,$S1027-4,0)&amp;"")</f>
        <v/>
      </c>
      <c r="F1027" s="294" t="str">
        <f ca="1">IF(ISERROR($S1027),"",OFFSET('Smelter Reference List'!$E$4,$S1027-4,0))</f>
        <v/>
      </c>
      <c r="G1027" s="294" t="str">
        <f ca="1">IF(C1027=$U$4,"Enter smelter details", IF(ISERROR($S1027),"",OFFSET('Smelter Reference List'!$F$4,$S1027-4,0)))</f>
        <v/>
      </c>
      <c r="H1027" s="295" t="str">
        <f ca="1">IF(ISERROR($S1027),"",OFFSET('Smelter Reference List'!$G$4,$S1027-4,0))</f>
        <v/>
      </c>
      <c r="I1027" s="296" t="str">
        <f ca="1">IF(ISERROR($S1027),"",OFFSET('Smelter Reference List'!$H$4,$S1027-4,0))</f>
        <v/>
      </c>
      <c r="J1027" s="296" t="str">
        <f ca="1">IF(ISERROR($S1027),"",OFFSET('Smelter Reference List'!$I$4,$S1027-4,0))</f>
        <v/>
      </c>
      <c r="K1027" s="298"/>
      <c r="L1027" s="298"/>
      <c r="M1027" s="298"/>
      <c r="N1027" s="298"/>
      <c r="O1027" s="298"/>
      <c r="P1027" s="298"/>
      <c r="Q1027" s="299"/>
      <c r="R1027" s="227"/>
      <c r="S1027" s="228" t="e">
        <f>IF(C1027="",NA(),MATCH($B1027&amp;$C1027,'Smelter Reference List'!$J:$J,0))</f>
        <v>#N/A</v>
      </c>
      <c r="T1027" s="229"/>
      <c r="U1027" s="229">
        <f t="shared" ca="1" si="30"/>
        <v>0</v>
      </c>
      <c r="V1027" s="229"/>
      <c r="W1027" s="229"/>
      <c r="Y1027" s="223" t="str">
        <f t="shared" si="31"/>
        <v/>
      </c>
    </row>
    <row r="1028" spans="1:25" s="223" customFormat="1" ht="20.25">
      <c r="A1028" s="293"/>
      <c r="B1028" s="294" t="str">
        <f>IF(LEN(A1028)=0,"",INDEX('Smelter Reference List'!$A:$A,MATCH($A1028,'Smelter Reference List'!$E:$E,0)))</f>
        <v/>
      </c>
      <c r="C1028" s="301" t="str">
        <f>IF(LEN(A1028)=0,"",INDEX('Smelter Reference List'!$C:$C,MATCH($A1028,'Smelter Reference List'!$E:$E,0)))</f>
        <v/>
      </c>
      <c r="D1028" s="294" t="str">
        <f ca="1">IF(ISERROR($S1028),"",OFFSET('Smelter Reference List'!$C$4,$S1028-4,0)&amp;"")</f>
        <v/>
      </c>
      <c r="E1028" s="294" t="str">
        <f ca="1">IF(ISERROR($S1028),"",OFFSET('Smelter Reference List'!$D$4,$S1028-4,0)&amp;"")</f>
        <v/>
      </c>
      <c r="F1028" s="294" t="str">
        <f ca="1">IF(ISERROR($S1028),"",OFFSET('Smelter Reference List'!$E$4,$S1028-4,0))</f>
        <v/>
      </c>
      <c r="G1028" s="294" t="str">
        <f ca="1">IF(C1028=$U$4,"Enter smelter details", IF(ISERROR($S1028),"",OFFSET('Smelter Reference List'!$F$4,$S1028-4,0)))</f>
        <v/>
      </c>
      <c r="H1028" s="295" t="str">
        <f ca="1">IF(ISERROR($S1028),"",OFFSET('Smelter Reference List'!$G$4,$S1028-4,0))</f>
        <v/>
      </c>
      <c r="I1028" s="296" t="str">
        <f ca="1">IF(ISERROR($S1028),"",OFFSET('Smelter Reference List'!$H$4,$S1028-4,0))</f>
        <v/>
      </c>
      <c r="J1028" s="296" t="str">
        <f ca="1">IF(ISERROR($S1028),"",OFFSET('Smelter Reference List'!$I$4,$S1028-4,0))</f>
        <v/>
      </c>
      <c r="K1028" s="298"/>
      <c r="L1028" s="298"/>
      <c r="M1028" s="298"/>
      <c r="N1028" s="298"/>
      <c r="O1028" s="298"/>
      <c r="P1028" s="298"/>
      <c r="Q1028" s="299"/>
      <c r="R1028" s="227"/>
      <c r="S1028" s="228" t="e">
        <f>IF(C1028="",NA(),MATCH($B1028&amp;$C1028,'Smelter Reference List'!$J:$J,0))</f>
        <v>#N/A</v>
      </c>
      <c r="T1028" s="229"/>
      <c r="U1028" s="229">
        <f t="shared" ca="1" si="30"/>
        <v>0</v>
      </c>
      <c r="V1028" s="229"/>
      <c r="W1028" s="229"/>
      <c r="Y1028" s="223" t="str">
        <f t="shared" si="31"/>
        <v/>
      </c>
    </row>
    <row r="1029" spans="1:25" s="223" customFormat="1" ht="20.25">
      <c r="A1029" s="293"/>
      <c r="B1029" s="294" t="str">
        <f>IF(LEN(A1029)=0,"",INDEX('Smelter Reference List'!$A:$A,MATCH($A1029,'Smelter Reference List'!$E:$E,0)))</f>
        <v/>
      </c>
      <c r="C1029" s="301" t="str">
        <f>IF(LEN(A1029)=0,"",INDEX('Smelter Reference List'!$C:$C,MATCH($A1029,'Smelter Reference List'!$E:$E,0)))</f>
        <v/>
      </c>
      <c r="D1029" s="294" t="str">
        <f ca="1">IF(ISERROR($S1029),"",OFFSET('Smelter Reference List'!$C$4,$S1029-4,0)&amp;"")</f>
        <v/>
      </c>
      <c r="E1029" s="294" t="str">
        <f ca="1">IF(ISERROR($S1029),"",OFFSET('Smelter Reference List'!$D$4,$S1029-4,0)&amp;"")</f>
        <v/>
      </c>
      <c r="F1029" s="294" t="str">
        <f ca="1">IF(ISERROR($S1029),"",OFFSET('Smelter Reference List'!$E$4,$S1029-4,0))</f>
        <v/>
      </c>
      <c r="G1029" s="294" t="str">
        <f ca="1">IF(C1029=$U$4,"Enter smelter details", IF(ISERROR($S1029),"",OFFSET('Smelter Reference List'!$F$4,$S1029-4,0)))</f>
        <v/>
      </c>
      <c r="H1029" s="295" t="str">
        <f ca="1">IF(ISERROR($S1029),"",OFFSET('Smelter Reference List'!$G$4,$S1029-4,0))</f>
        <v/>
      </c>
      <c r="I1029" s="296" t="str">
        <f ca="1">IF(ISERROR($S1029),"",OFFSET('Smelter Reference List'!$H$4,$S1029-4,0))</f>
        <v/>
      </c>
      <c r="J1029" s="296" t="str">
        <f ca="1">IF(ISERROR($S1029),"",OFFSET('Smelter Reference List'!$I$4,$S1029-4,0))</f>
        <v/>
      </c>
      <c r="K1029" s="298"/>
      <c r="L1029" s="298"/>
      <c r="M1029" s="298"/>
      <c r="N1029" s="298"/>
      <c r="O1029" s="298"/>
      <c r="P1029" s="298"/>
      <c r="Q1029" s="299"/>
      <c r="R1029" s="227"/>
      <c r="S1029" s="228" t="e">
        <f>IF(C1029="",NA(),MATCH($B1029&amp;$C1029,'Smelter Reference List'!$J:$J,0))</f>
        <v>#N/A</v>
      </c>
      <c r="T1029" s="229"/>
      <c r="U1029" s="229">
        <f t="shared" ca="1" si="30"/>
        <v>0</v>
      </c>
      <c r="V1029" s="229"/>
      <c r="W1029" s="229"/>
      <c r="Y1029" s="223" t="str">
        <f t="shared" si="31"/>
        <v/>
      </c>
    </row>
    <row r="1030" spans="1:25" s="223" customFormat="1" ht="20.25">
      <c r="A1030" s="293"/>
      <c r="B1030" s="294" t="str">
        <f>IF(LEN(A1030)=0,"",INDEX('Smelter Reference List'!$A:$A,MATCH($A1030,'Smelter Reference List'!$E:$E,0)))</f>
        <v/>
      </c>
      <c r="C1030" s="301" t="str">
        <f>IF(LEN(A1030)=0,"",INDEX('Smelter Reference List'!$C:$C,MATCH($A1030,'Smelter Reference List'!$E:$E,0)))</f>
        <v/>
      </c>
      <c r="D1030" s="294" t="str">
        <f ca="1">IF(ISERROR($S1030),"",OFFSET('Smelter Reference List'!$C$4,$S1030-4,0)&amp;"")</f>
        <v/>
      </c>
      <c r="E1030" s="294" t="str">
        <f ca="1">IF(ISERROR($S1030),"",OFFSET('Smelter Reference List'!$D$4,$S1030-4,0)&amp;"")</f>
        <v/>
      </c>
      <c r="F1030" s="294" t="str">
        <f ca="1">IF(ISERROR($S1030),"",OFFSET('Smelter Reference List'!$E$4,$S1030-4,0))</f>
        <v/>
      </c>
      <c r="G1030" s="294" t="str">
        <f ca="1">IF(C1030=$U$4,"Enter smelter details", IF(ISERROR($S1030),"",OFFSET('Smelter Reference List'!$F$4,$S1030-4,0)))</f>
        <v/>
      </c>
      <c r="H1030" s="295" t="str">
        <f ca="1">IF(ISERROR($S1030),"",OFFSET('Smelter Reference List'!$G$4,$S1030-4,0))</f>
        <v/>
      </c>
      <c r="I1030" s="296" t="str">
        <f ca="1">IF(ISERROR($S1030),"",OFFSET('Smelter Reference List'!$H$4,$S1030-4,0))</f>
        <v/>
      </c>
      <c r="J1030" s="296" t="str">
        <f ca="1">IF(ISERROR($S1030),"",OFFSET('Smelter Reference List'!$I$4,$S1030-4,0))</f>
        <v/>
      </c>
      <c r="K1030" s="298"/>
      <c r="L1030" s="298"/>
      <c r="M1030" s="298"/>
      <c r="N1030" s="298"/>
      <c r="O1030" s="298"/>
      <c r="P1030" s="298"/>
      <c r="Q1030" s="299"/>
      <c r="R1030" s="227"/>
      <c r="S1030" s="228" t="e">
        <f>IF(C1030="",NA(),MATCH($B1030&amp;$C1030,'Smelter Reference List'!$J:$J,0))</f>
        <v>#N/A</v>
      </c>
      <c r="T1030" s="229"/>
      <c r="U1030" s="229">
        <f t="shared" ref="U1030:U1093" ca="1" si="32">IF(AND(C1030="Smelter not listed",OR(LEN(D1030)=0,LEN(E1030)=0)),1,0)</f>
        <v>0</v>
      </c>
      <c r="V1030" s="229"/>
      <c r="W1030" s="229"/>
      <c r="Y1030" s="223" t="str">
        <f t="shared" ref="Y1030:Y1093" si="33">B1030&amp;C1030</f>
        <v/>
      </c>
    </row>
    <row r="1031" spans="1:25" s="223" customFormat="1" ht="20.25">
      <c r="A1031" s="293"/>
      <c r="B1031" s="294" t="str">
        <f>IF(LEN(A1031)=0,"",INDEX('Smelter Reference List'!$A:$A,MATCH($A1031,'Smelter Reference List'!$E:$E,0)))</f>
        <v/>
      </c>
      <c r="C1031" s="301" t="str">
        <f>IF(LEN(A1031)=0,"",INDEX('Smelter Reference List'!$C:$C,MATCH($A1031,'Smelter Reference List'!$E:$E,0)))</f>
        <v/>
      </c>
      <c r="D1031" s="294" t="str">
        <f ca="1">IF(ISERROR($S1031),"",OFFSET('Smelter Reference List'!$C$4,$S1031-4,0)&amp;"")</f>
        <v/>
      </c>
      <c r="E1031" s="294" t="str">
        <f ca="1">IF(ISERROR($S1031),"",OFFSET('Smelter Reference List'!$D$4,$S1031-4,0)&amp;"")</f>
        <v/>
      </c>
      <c r="F1031" s="294" t="str">
        <f ca="1">IF(ISERROR($S1031),"",OFFSET('Smelter Reference List'!$E$4,$S1031-4,0))</f>
        <v/>
      </c>
      <c r="G1031" s="294" t="str">
        <f ca="1">IF(C1031=$U$4,"Enter smelter details", IF(ISERROR($S1031),"",OFFSET('Smelter Reference List'!$F$4,$S1031-4,0)))</f>
        <v/>
      </c>
      <c r="H1031" s="295" t="str">
        <f ca="1">IF(ISERROR($S1031),"",OFFSET('Smelter Reference List'!$G$4,$S1031-4,0))</f>
        <v/>
      </c>
      <c r="I1031" s="296" t="str">
        <f ca="1">IF(ISERROR($S1031),"",OFFSET('Smelter Reference List'!$H$4,$S1031-4,0))</f>
        <v/>
      </c>
      <c r="J1031" s="296" t="str">
        <f ca="1">IF(ISERROR($S1031),"",OFFSET('Smelter Reference List'!$I$4,$S1031-4,0))</f>
        <v/>
      </c>
      <c r="K1031" s="298"/>
      <c r="L1031" s="298"/>
      <c r="M1031" s="298"/>
      <c r="N1031" s="298"/>
      <c r="O1031" s="298"/>
      <c r="P1031" s="298"/>
      <c r="Q1031" s="299"/>
      <c r="R1031" s="227"/>
      <c r="S1031" s="228" t="e">
        <f>IF(C1031="",NA(),MATCH($B1031&amp;$C1031,'Smelter Reference List'!$J:$J,0))</f>
        <v>#N/A</v>
      </c>
      <c r="T1031" s="229"/>
      <c r="U1031" s="229">
        <f t="shared" ca="1" si="32"/>
        <v>0</v>
      </c>
      <c r="V1031" s="229"/>
      <c r="W1031" s="229"/>
      <c r="Y1031" s="223" t="str">
        <f t="shared" si="33"/>
        <v/>
      </c>
    </row>
    <row r="1032" spans="1:25" s="223" customFormat="1" ht="20.25">
      <c r="A1032" s="293"/>
      <c r="B1032" s="294" t="str">
        <f>IF(LEN(A1032)=0,"",INDEX('Smelter Reference List'!$A:$A,MATCH($A1032,'Smelter Reference List'!$E:$E,0)))</f>
        <v/>
      </c>
      <c r="C1032" s="301" t="str">
        <f>IF(LEN(A1032)=0,"",INDEX('Smelter Reference List'!$C:$C,MATCH($A1032,'Smelter Reference List'!$E:$E,0)))</f>
        <v/>
      </c>
      <c r="D1032" s="294" t="str">
        <f ca="1">IF(ISERROR($S1032),"",OFFSET('Smelter Reference List'!$C$4,$S1032-4,0)&amp;"")</f>
        <v/>
      </c>
      <c r="E1032" s="294" t="str">
        <f ca="1">IF(ISERROR($S1032),"",OFFSET('Smelter Reference List'!$D$4,$S1032-4,0)&amp;"")</f>
        <v/>
      </c>
      <c r="F1032" s="294" t="str">
        <f ca="1">IF(ISERROR($S1032),"",OFFSET('Smelter Reference List'!$E$4,$S1032-4,0))</f>
        <v/>
      </c>
      <c r="G1032" s="294" t="str">
        <f ca="1">IF(C1032=$U$4,"Enter smelter details", IF(ISERROR($S1032),"",OFFSET('Smelter Reference List'!$F$4,$S1032-4,0)))</f>
        <v/>
      </c>
      <c r="H1032" s="295" t="str">
        <f ca="1">IF(ISERROR($S1032),"",OFFSET('Smelter Reference List'!$G$4,$S1032-4,0))</f>
        <v/>
      </c>
      <c r="I1032" s="296" t="str">
        <f ca="1">IF(ISERROR($S1032),"",OFFSET('Smelter Reference List'!$H$4,$S1032-4,0))</f>
        <v/>
      </c>
      <c r="J1032" s="296" t="str">
        <f ca="1">IF(ISERROR($S1032),"",OFFSET('Smelter Reference List'!$I$4,$S1032-4,0))</f>
        <v/>
      </c>
      <c r="K1032" s="298"/>
      <c r="L1032" s="298"/>
      <c r="M1032" s="298"/>
      <c r="N1032" s="298"/>
      <c r="O1032" s="298"/>
      <c r="P1032" s="298"/>
      <c r="Q1032" s="299"/>
      <c r="R1032" s="227"/>
      <c r="S1032" s="228" t="e">
        <f>IF(C1032="",NA(),MATCH($B1032&amp;$C1032,'Smelter Reference List'!$J:$J,0))</f>
        <v>#N/A</v>
      </c>
      <c r="T1032" s="229"/>
      <c r="U1032" s="229">
        <f t="shared" ca="1" si="32"/>
        <v>0</v>
      </c>
      <c r="V1032" s="229"/>
      <c r="W1032" s="229"/>
      <c r="Y1032" s="223" t="str">
        <f t="shared" si="33"/>
        <v/>
      </c>
    </row>
    <row r="1033" spans="1:25" s="223" customFormat="1" ht="20.25">
      <c r="A1033" s="293"/>
      <c r="B1033" s="294" t="str">
        <f>IF(LEN(A1033)=0,"",INDEX('Smelter Reference List'!$A:$A,MATCH($A1033,'Smelter Reference List'!$E:$E,0)))</f>
        <v/>
      </c>
      <c r="C1033" s="301" t="str">
        <f>IF(LEN(A1033)=0,"",INDEX('Smelter Reference List'!$C:$C,MATCH($A1033,'Smelter Reference List'!$E:$E,0)))</f>
        <v/>
      </c>
      <c r="D1033" s="294" t="str">
        <f ca="1">IF(ISERROR($S1033),"",OFFSET('Smelter Reference List'!$C$4,$S1033-4,0)&amp;"")</f>
        <v/>
      </c>
      <c r="E1033" s="294" t="str">
        <f ca="1">IF(ISERROR($S1033),"",OFFSET('Smelter Reference List'!$D$4,$S1033-4,0)&amp;"")</f>
        <v/>
      </c>
      <c r="F1033" s="294" t="str">
        <f ca="1">IF(ISERROR($S1033),"",OFFSET('Smelter Reference List'!$E$4,$S1033-4,0))</f>
        <v/>
      </c>
      <c r="G1033" s="294" t="str">
        <f ca="1">IF(C1033=$U$4,"Enter smelter details", IF(ISERROR($S1033),"",OFFSET('Smelter Reference List'!$F$4,$S1033-4,0)))</f>
        <v/>
      </c>
      <c r="H1033" s="295" t="str">
        <f ca="1">IF(ISERROR($S1033),"",OFFSET('Smelter Reference List'!$G$4,$S1033-4,0))</f>
        <v/>
      </c>
      <c r="I1033" s="296" t="str">
        <f ca="1">IF(ISERROR($S1033),"",OFFSET('Smelter Reference List'!$H$4,$S1033-4,0))</f>
        <v/>
      </c>
      <c r="J1033" s="296" t="str">
        <f ca="1">IF(ISERROR($S1033),"",OFFSET('Smelter Reference List'!$I$4,$S1033-4,0))</f>
        <v/>
      </c>
      <c r="K1033" s="298"/>
      <c r="L1033" s="298"/>
      <c r="M1033" s="298"/>
      <c r="N1033" s="298"/>
      <c r="O1033" s="298"/>
      <c r="P1033" s="298"/>
      <c r="Q1033" s="299"/>
      <c r="R1033" s="227"/>
      <c r="S1033" s="228" t="e">
        <f>IF(C1033="",NA(),MATCH($B1033&amp;$C1033,'Smelter Reference List'!$J:$J,0))</f>
        <v>#N/A</v>
      </c>
      <c r="T1033" s="229"/>
      <c r="U1033" s="229">
        <f t="shared" ca="1" si="32"/>
        <v>0</v>
      </c>
      <c r="V1033" s="229"/>
      <c r="W1033" s="229"/>
      <c r="Y1033" s="223" t="str">
        <f t="shared" si="33"/>
        <v/>
      </c>
    </row>
    <row r="1034" spans="1:25" s="223" customFormat="1" ht="20.25">
      <c r="A1034" s="293"/>
      <c r="B1034" s="294" t="str">
        <f>IF(LEN(A1034)=0,"",INDEX('Smelter Reference List'!$A:$A,MATCH($A1034,'Smelter Reference List'!$E:$E,0)))</f>
        <v/>
      </c>
      <c r="C1034" s="301" t="str">
        <f>IF(LEN(A1034)=0,"",INDEX('Smelter Reference List'!$C:$C,MATCH($A1034,'Smelter Reference List'!$E:$E,0)))</f>
        <v/>
      </c>
      <c r="D1034" s="294" t="str">
        <f ca="1">IF(ISERROR($S1034),"",OFFSET('Smelter Reference List'!$C$4,$S1034-4,0)&amp;"")</f>
        <v/>
      </c>
      <c r="E1034" s="294" t="str">
        <f ca="1">IF(ISERROR($S1034),"",OFFSET('Smelter Reference List'!$D$4,$S1034-4,0)&amp;"")</f>
        <v/>
      </c>
      <c r="F1034" s="294" t="str">
        <f ca="1">IF(ISERROR($S1034),"",OFFSET('Smelter Reference List'!$E$4,$S1034-4,0))</f>
        <v/>
      </c>
      <c r="G1034" s="294" t="str">
        <f ca="1">IF(C1034=$U$4,"Enter smelter details", IF(ISERROR($S1034),"",OFFSET('Smelter Reference List'!$F$4,$S1034-4,0)))</f>
        <v/>
      </c>
      <c r="H1034" s="295" t="str">
        <f ca="1">IF(ISERROR($S1034),"",OFFSET('Smelter Reference List'!$G$4,$S1034-4,0))</f>
        <v/>
      </c>
      <c r="I1034" s="296" t="str">
        <f ca="1">IF(ISERROR($S1034),"",OFFSET('Smelter Reference List'!$H$4,$S1034-4,0))</f>
        <v/>
      </c>
      <c r="J1034" s="296" t="str">
        <f ca="1">IF(ISERROR($S1034),"",OFFSET('Smelter Reference List'!$I$4,$S1034-4,0))</f>
        <v/>
      </c>
      <c r="K1034" s="298"/>
      <c r="L1034" s="298"/>
      <c r="M1034" s="298"/>
      <c r="N1034" s="298"/>
      <c r="O1034" s="298"/>
      <c r="P1034" s="298"/>
      <c r="Q1034" s="299"/>
      <c r="R1034" s="227"/>
      <c r="S1034" s="228" t="e">
        <f>IF(C1034="",NA(),MATCH($B1034&amp;$C1034,'Smelter Reference List'!$J:$J,0))</f>
        <v>#N/A</v>
      </c>
      <c r="T1034" s="229"/>
      <c r="U1034" s="229">
        <f t="shared" ca="1" si="32"/>
        <v>0</v>
      </c>
      <c r="V1034" s="229"/>
      <c r="W1034" s="229"/>
      <c r="Y1034" s="223" t="str">
        <f t="shared" si="33"/>
        <v/>
      </c>
    </row>
    <row r="1035" spans="1:25" s="223" customFormat="1" ht="20.25">
      <c r="A1035" s="293"/>
      <c r="B1035" s="294" t="str">
        <f>IF(LEN(A1035)=0,"",INDEX('Smelter Reference List'!$A:$A,MATCH($A1035,'Smelter Reference List'!$E:$E,0)))</f>
        <v/>
      </c>
      <c r="C1035" s="301" t="str">
        <f>IF(LEN(A1035)=0,"",INDEX('Smelter Reference List'!$C:$C,MATCH($A1035,'Smelter Reference List'!$E:$E,0)))</f>
        <v/>
      </c>
      <c r="D1035" s="294" t="str">
        <f ca="1">IF(ISERROR($S1035),"",OFFSET('Smelter Reference List'!$C$4,$S1035-4,0)&amp;"")</f>
        <v/>
      </c>
      <c r="E1035" s="294" t="str">
        <f ca="1">IF(ISERROR($S1035),"",OFFSET('Smelter Reference List'!$D$4,$S1035-4,0)&amp;"")</f>
        <v/>
      </c>
      <c r="F1035" s="294" t="str">
        <f ca="1">IF(ISERROR($S1035),"",OFFSET('Smelter Reference List'!$E$4,$S1035-4,0))</f>
        <v/>
      </c>
      <c r="G1035" s="294" t="str">
        <f ca="1">IF(C1035=$U$4,"Enter smelter details", IF(ISERROR($S1035),"",OFFSET('Smelter Reference List'!$F$4,$S1035-4,0)))</f>
        <v/>
      </c>
      <c r="H1035" s="295" t="str">
        <f ca="1">IF(ISERROR($S1035),"",OFFSET('Smelter Reference List'!$G$4,$S1035-4,0))</f>
        <v/>
      </c>
      <c r="I1035" s="296" t="str">
        <f ca="1">IF(ISERROR($S1035),"",OFFSET('Smelter Reference List'!$H$4,$S1035-4,0))</f>
        <v/>
      </c>
      <c r="J1035" s="296" t="str">
        <f ca="1">IF(ISERROR($S1035),"",OFFSET('Smelter Reference List'!$I$4,$S1035-4,0))</f>
        <v/>
      </c>
      <c r="K1035" s="298"/>
      <c r="L1035" s="298"/>
      <c r="M1035" s="298"/>
      <c r="N1035" s="298"/>
      <c r="O1035" s="298"/>
      <c r="P1035" s="298"/>
      <c r="Q1035" s="299"/>
      <c r="R1035" s="227"/>
      <c r="S1035" s="228" t="e">
        <f>IF(C1035="",NA(),MATCH($B1035&amp;$C1035,'Smelter Reference List'!$J:$J,0))</f>
        <v>#N/A</v>
      </c>
      <c r="T1035" s="229"/>
      <c r="U1035" s="229">
        <f t="shared" ca="1" si="32"/>
        <v>0</v>
      </c>
      <c r="V1035" s="229"/>
      <c r="W1035" s="229"/>
      <c r="Y1035" s="223" t="str">
        <f t="shared" si="33"/>
        <v/>
      </c>
    </row>
    <row r="1036" spans="1:25" s="223" customFormat="1" ht="20.25">
      <c r="A1036" s="293"/>
      <c r="B1036" s="294" t="str">
        <f>IF(LEN(A1036)=0,"",INDEX('Smelter Reference List'!$A:$A,MATCH($A1036,'Smelter Reference List'!$E:$E,0)))</f>
        <v/>
      </c>
      <c r="C1036" s="301" t="str">
        <f>IF(LEN(A1036)=0,"",INDEX('Smelter Reference List'!$C:$C,MATCH($A1036,'Smelter Reference List'!$E:$E,0)))</f>
        <v/>
      </c>
      <c r="D1036" s="294" t="str">
        <f ca="1">IF(ISERROR($S1036),"",OFFSET('Smelter Reference List'!$C$4,$S1036-4,0)&amp;"")</f>
        <v/>
      </c>
      <c r="E1036" s="294" t="str">
        <f ca="1">IF(ISERROR($S1036),"",OFFSET('Smelter Reference List'!$D$4,$S1036-4,0)&amp;"")</f>
        <v/>
      </c>
      <c r="F1036" s="294" t="str">
        <f ca="1">IF(ISERROR($S1036),"",OFFSET('Smelter Reference List'!$E$4,$S1036-4,0))</f>
        <v/>
      </c>
      <c r="G1036" s="294" t="str">
        <f ca="1">IF(C1036=$U$4,"Enter smelter details", IF(ISERROR($S1036),"",OFFSET('Smelter Reference List'!$F$4,$S1036-4,0)))</f>
        <v/>
      </c>
      <c r="H1036" s="295" t="str">
        <f ca="1">IF(ISERROR($S1036),"",OFFSET('Smelter Reference List'!$G$4,$S1036-4,0))</f>
        <v/>
      </c>
      <c r="I1036" s="296" t="str">
        <f ca="1">IF(ISERROR($S1036),"",OFFSET('Smelter Reference List'!$H$4,$S1036-4,0))</f>
        <v/>
      </c>
      <c r="J1036" s="296" t="str">
        <f ca="1">IF(ISERROR($S1036),"",OFFSET('Smelter Reference List'!$I$4,$S1036-4,0))</f>
        <v/>
      </c>
      <c r="K1036" s="298"/>
      <c r="L1036" s="298"/>
      <c r="M1036" s="298"/>
      <c r="N1036" s="298"/>
      <c r="O1036" s="298"/>
      <c r="P1036" s="298"/>
      <c r="Q1036" s="299"/>
      <c r="R1036" s="227"/>
      <c r="S1036" s="228" t="e">
        <f>IF(C1036="",NA(),MATCH($B1036&amp;$C1036,'Smelter Reference List'!$J:$J,0))</f>
        <v>#N/A</v>
      </c>
      <c r="T1036" s="229"/>
      <c r="U1036" s="229">
        <f t="shared" ca="1" si="32"/>
        <v>0</v>
      </c>
      <c r="V1036" s="229"/>
      <c r="W1036" s="229"/>
      <c r="Y1036" s="223" t="str">
        <f t="shared" si="33"/>
        <v/>
      </c>
    </row>
    <row r="1037" spans="1:25" s="223" customFormat="1" ht="20.25">
      <c r="A1037" s="293"/>
      <c r="B1037" s="294" t="str">
        <f>IF(LEN(A1037)=0,"",INDEX('Smelter Reference List'!$A:$A,MATCH($A1037,'Smelter Reference List'!$E:$E,0)))</f>
        <v/>
      </c>
      <c r="C1037" s="301" t="str">
        <f>IF(LEN(A1037)=0,"",INDEX('Smelter Reference List'!$C:$C,MATCH($A1037,'Smelter Reference List'!$E:$E,0)))</f>
        <v/>
      </c>
      <c r="D1037" s="294" t="str">
        <f ca="1">IF(ISERROR($S1037),"",OFFSET('Smelter Reference List'!$C$4,$S1037-4,0)&amp;"")</f>
        <v/>
      </c>
      <c r="E1037" s="294" t="str">
        <f ca="1">IF(ISERROR($S1037),"",OFFSET('Smelter Reference List'!$D$4,$S1037-4,0)&amp;"")</f>
        <v/>
      </c>
      <c r="F1037" s="294" t="str">
        <f ca="1">IF(ISERROR($S1037),"",OFFSET('Smelter Reference List'!$E$4,$S1037-4,0))</f>
        <v/>
      </c>
      <c r="G1037" s="294" t="str">
        <f ca="1">IF(C1037=$U$4,"Enter smelter details", IF(ISERROR($S1037),"",OFFSET('Smelter Reference List'!$F$4,$S1037-4,0)))</f>
        <v/>
      </c>
      <c r="H1037" s="295" t="str">
        <f ca="1">IF(ISERROR($S1037),"",OFFSET('Smelter Reference List'!$G$4,$S1037-4,0))</f>
        <v/>
      </c>
      <c r="I1037" s="296" t="str">
        <f ca="1">IF(ISERROR($S1037),"",OFFSET('Smelter Reference List'!$H$4,$S1037-4,0))</f>
        <v/>
      </c>
      <c r="J1037" s="296" t="str">
        <f ca="1">IF(ISERROR($S1037),"",OFFSET('Smelter Reference List'!$I$4,$S1037-4,0))</f>
        <v/>
      </c>
      <c r="K1037" s="298"/>
      <c r="L1037" s="298"/>
      <c r="M1037" s="298"/>
      <c r="N1037" s="298"/>
      <c r="O1037" s="298"/>
      <c r="P1037" s="298"/>
      <c r="Q1037" s="299"/>
      <c r="R1037" s="227"/>
      <c r="S1037" s="228" t="e">
        <f>IF(C1037="",NA(),MATCH($B1037&amp;$C1037,'Smelter Reference List'!$J:$J,0))</f>
        <v>#N/A</v>
      </c>
      <c r="T1037" s="229"/>
      <c r="U1037" s="229">
        <f t="shared" ca="1" si="32"/>
        <v>0</v>
      </c>
      <c r="V1037" s="229"/>
      <c r="W1037" s="229"/>
      <c r="Y1037" s="223" t="str">
        <f t="shared" si="33"/>
        <v/>
      </c>
    </row>
    <row r="1038" spans="1:25" s="223" customFormat="1" ht="20.25">
      <c r="A1038" s="293"/>
      <c r="B1038" s="294" t="str">
        <f>IF(LEN(A1038)=0,"",INDEX('Smelter Reference List'!$A:$A,MATCH($A1038,'Smelter Reference List'!$E:$E,0)))</f>
        <v/>
      </c>
      <c r="C1038" s="301" t="str">
        <f>IF(LEN(A1038)=0,"",INDEX('Smelter Reference List'!$C:$C,MATCH($A1038,'Smelter Reference List'!$E:$E,0)))</f>
        <v/>
      </c>
      <c r="D1038" s="294" t="str">
        <f ca="1">IF(ISERROR($S1038),"",OFFSET('Smelter Reference List'!$C$4,$S1038-4,0)&amp;"")</f>
        <v/>
      </c>
      <c r="E1038" s="294" t="str">
        <f ca="1">IF(ISERROR($S1038),"",OFFSET('Smelter Reference List'!$D$4,$S1038-4,0)&amp;"")</f>
        <v/>
      </c>
      <c r="F1038" s="294" t="str">
        <f ca="1">IF(ISERROR($S1038),"",OFFSET('Smelter Reference List'!$E$4,$S1038-4,0))</f>
        <v/>
      </c>
      <c r="G1038" s="294" t="str">
        <f ca="1">IF(C1038=$U$4,"Enter smelter details", IF(ISERROR($S1038),"",OFFSET('Smelter Reference List'!$F$4,$S1038-4,0)))</f>
        <v/>
      </c>
      <c r="H1038" s="295" t="str">
        <f ca="1">IF(ISERROR($S1038),"",OFFSET('Smelter Reference List'!$G$4,$S1038-4,0))</f>
        <v/>
      </c>
      <c r="I1038" s="296" t="str">
        <f ca="1">IF(ISERROR($S1038),"",OFFSET('Smelter Reference List'!$H$4,$S1038-4,0))</f>
        <v/>
      </c>
      <c r="J1038" s="296" t="str">
        <f ca="1">IF(ISERROR($S1038),"",OFFSET('Smelter Reference List'!$I$4,$S1038-4,0))</f>
        <v/>
      </c>
      <c r="K1038" s="298"/>
      <c r="L1038" s="298"/>
      <c r="M1038" s="298"/>
      <c r="N1038" s="298"/>
      <c r="O1038" s="298"/>
      <c r="P1038" s="298"/>
      <c r="Q1038" s="299"/>
      <c r="R1038" s="227"/>
      <c r="S1038" s="228" t="e">
        <f>IF(C1038="",NA(),MATCH($B1038&amp;$C1038,'Smelter Reference List'!$J:$J,0))</f>
        <v>#N/A</v>
      </c>
      <c r="T1038" s="229"/>
      <c r="U1038" s="229">
        <f t="shared" ca="1" si="32"/>
        <v>0</v>
      </c>
      <c r="V1038" s="229"/>
      <c r="W1038" s="229"/>
      <c r="Y1038" s="223" t="str">
        <f t="shared" si="33"/>
        <v/>
      </c>
    </row>
    <row r="1039" spans="1:25" s="223" customFormat="1" ht="20.25">
      <c r="A1039" s="293"/>
      <c r="B1039" s="294" t="str">
        <f>IF(LEN(A1039)=0,"",INDEX('Smelter Reference List'!$A:$A,MATCH($A1039,'Smelter Reference List'!$E:$E,0)))</f>
        <v/>
      </c>
      <c r="C1039" s="301" t="str">
        <f>IF(LEN(A1039)=0,"",INDEX('Smelter Reference List'!$C:$C,MATCH($A1039,'Smelter Reference List'!$E:$E,0)))</f>
        <v/>
      </c>
      <c r="D1039" s="294" t="str">
        <f ca="1">IF(ISERROR($S1039),"",OFFSET('Smelter Reference List'!$C$4,$S1039-4,0)&amp;"")</f>
        <v/>
      </c>
      <c r="E1039" s="294" t="str">
        <f ca="1">IF(ISERROR($S1039),"",OFFSET('Smelter Reference List'!$D$4,$S1039-4,0)&amp;"")</f>
        <v/>
      </c>
      <c r="F1039" s="294" t="str">
        <f ca="1">IF(ISERROR($S1039),"",OFFSET('Smelter Reference List'!$E$4,$S1039-4,0))</f>
        <v/>
      </c>
      <c r="G1039" s="294" t="str">
        <f ca="1">IF(C1039=$U$4,"Enter smelter details", IF(ISERROR($S1039),"",OFFSET('Smelter Reference List'!$F$4,$S1039-4,0)))</f>
        <v/>
      </c>
      <c r="H1039" s="295" t="str">
        <f ca="1">IF(ISERROR($S1039),"",OFFSET('Smelter Reference List'!$G$4,$S1039-4,0))</f>
        <v/>
      </c>
      <c r="I1039" s="296" t="str">
        <f ca="1">IF(ISERROR($S1039),"",OFFSET('Smelter Reference List'!$H$4,$S1039-4,0))</f>
        <v/>
      </c>
      <c r="J1039" s="296" t="str">
        <f ca="1">IF(ISERROR($S1039),"",OFFSET('Smelter Reference List'!$I$4,$S1039-4,0))</f>
        <v/>
      </c>
      <c r="K1039" s="298"/>
      <c r="L1039" s="298"/>
      <c r="M1039" s="298"/>
      <c r="N1039" s="298"/>
      <c r="O1039" s="298"/>
      <c r="P1039" s="298"/>
      <c r="Q1039" s="299"/>
      <c r="R1039" s="227"/>
      <c r="S1039" s="228" t="e">
        <f>IF(C1039="",NA(),MATCH($B1039&amp;$C1039,'Smelter Reference List'!$J:$J,0))</f>
        <v>#N/A</v>
      </c>
      <c r="T1039" s="229"/>
      <c r="U1039" s="229">
        <f t="shared" ca="1" si="32"/>
        <v>0</v>
      </c>
      <c r="V1039" s="229"/>
      <c r="W1039" s="229"/>
      <c r="Y1039" s="223" t="str">
        <f t="shared" si="33"/>
        <v/>
      </c>
    </row>
    <row r="1040" spans="1:25" s="223" customFormat="1" ht="20.25">
      <c r="A1040" s="293"/>
      <c r="B1040" s="294" t="str">
        <f>IF(LEN(A1040)=0,"",INDEX('Smelter Reference List'!$A:$A,MATCH($A1040,'Smelter Reference List'!$E:$E,0)))</f>
        <v/>
      </c>
      <c r="C1040" s="301" t="str">
        <f>IF(LEN(A1040)=0,"",INDEX('Smelter Reference List'!$C:$C,MATCH($A1040,'Smelter Reference List'!$E:$E,0)))</f>
        <v/>
      </c>
      <c r="D1040" s="294" t="str">
        <f ca="1">IF(ISERROR($S1040),"",OFFSET('Smelter Reference List'!$C$4,$S1040-4,0)&amp;"")</f>
        <v/>
      </c>
      <c r="E1040" s="294" t="str">
        <f ca="1">IF(ISERROR($S1040),"",OFFSET('Smelter Reference List'!$D$4,$S1040-4,0)&amp;"")</f>
        <v/>
      </c>
      <c r="F1040" s="294" t="str">
        <f ca="1">IF(ISERROR($S1040),"",OFFSET('Smelter Reference List'!$E$4,$S1040-4,0))</f>
        <v/>
      </c>
      <c r="G1040" s="294" t="str">
        <f ca="1">IF(C1040=$U$4,"Enter smelter details", IF(ISERROR($S1040),"",OFFSET('Smelter Reference List'!$F$4,$S1040-4,0)))</f>
        <v/>
      </c>
      <c r="H1040" s="295" t="str">
        <f ca="1">IF(ISERROR($S1040),"",OFFSET('Smelter Reference List'!$G$4,$S1040-4,0))</f>
        <v/>
      </c>
      <c r="I1040" s="296" t="str">
        <f ca="1">IF(ISERROR($S1040),"",OFFSET('Smelter Reference List'!$H$4,$S1040-4,0))</f>
        <v/>
      </c>
      <c r="J1040" s="296" t="str">
        <f ca="1">IF(ISERROR($S1040),"",OFFSET('Smelter Reference List'!$I$4,$S1040-4,0))</f>
        <v/>
      </c>
      <c r="K1040" s="298"/>
      <c r="L1040" s="298"/>
      <c r="M1040" s="298"/>
      <c r="N1040" s="298"/>
      <c r="O1040" s="298"/>
      <c r="P1040" s="298"/>
      <c r="Q1040" s="299"/>
      <c r="R1040" s="227"/>
      <c r="S1040" s="228" t="e">
        <f>IF(C1040="",NA(),MATCH($B1040&amp;$C1040,'Smelter Reference List'!$J:$J,0))</f>
        <v>#N/A</v>
      </c>
      <c r="T1040" s="229"/>
      <c r="U1040" s="229">
        <f t="shared" ca="1" si="32"/>
        <v>0</v>
      </c>
      <c r="V1040" s="229"/>
      <c r="W1040" s="229"/>
      <c r="Y1040" s="223" t="str">
        <f t="shared" si="33"/>
        <v/>
      </c>
    </row>
    <row r="1041" spans="1:25" s="223" customFormat="1" ht="20.25">
      <c r="A1041" s="293"/>
      <c r="B1041" s="294" t="str">
        <f>IF(LEN(A1041)=0,"",INDEX('Smelter Reference List'!$A:$A,MATCH($A1041,'Smelter Reference List'!$E:$E,0)))</f>
        <v/>
      </c>
      <c r="C1041" s="301" t="str">
        <f>IF(LEN(A1041)=0,"",INDEX('Smelter Reference List'!$C:$C,MATCH($A1041,'Smelter Reference List'!$E:$E,0)))</f>
        <v/>
      </c>
      <c r="D1041" s="294" t="str">
        <f ca="1">IF(ISERROR($S1041),"",OFFSET('Smelter Reference List'!$C$4,$S1041-4,0)&amp;"")</f>
        <v/>
      </c>
      <c r="E1041" s="294" t="str">
        <f ca="1">IF(ISERROR($S1041),"",OFFSET('Smelter Reference List'!$D$4,$S1041-4,0)&amp;"")</f>
        <v/>
      </c>
      <c r="F1041" s="294" t="str">
        <f ca="1">IF(ISERROR($S1041),"",OFFSET('Smelter Reference List'!$E$4,$S1041-4,0))</f>
        <v/>
      </c>
      <c r="G1041" s="294" t="str">
        <f ca="1">IF(C1041=$U$4,"Enter smelter details", IF(ISERROR($S1041),"",OFFSET('Smelter Reference List'!$F$4,$S1041-4,0)))</f>
        <v/>
      </c>
      <c r="H1041" s="295" t="str">
        <f ca="1">IF(ISERROR($S1041),"",OFFSET('Smelter Reference List'!$G$4,$S1041-4,0))</f>
        <v/>
      </c>
      <c r="I1041" s="296" t="str">
        <f ca="1">IF(ISERROR($S1041),"",OFFSET('Smelter Reference List'!$H$4,$S1041-4,0))</f>
        <v/>
      </c>
      <c r="J1041" s="296" t="str">
        <f ca="1">IF(ISERROR($S1041),"",OFFSET('Smelter Reference List'!$I$4,$S1041-4,0))</f>
        <v/>
      </c>
      <c r="K1041" s="298"/>
      <c r="L1041" s="298"/>
      <c r="M1041" s="298"/>
      <c r="N1041" s="298"/>
      <c r="O1041" s="298"/>
      <c r="P1041" s="298"/>
      <c r="Q1041" s="299"/>
      <c r="R1041" s="227"/>
      <c r="S1041" s="228" t="e">
        <f>IF(C1041="",NA(),MATCH($B1041&amp;$C1041,'Smelter Reference List'!$J:$J,0))</f>
        <v>#N/A</v>
      </c>
      <c r="T1041" s="229"/>
      <c r="U1041" s="229">
        <f t="shared" ca="1" si="32"/>
        <v>0</v>
      </c>
      <c r="V1041" s="229"/>
      <c r="W1041" s="229"/>
      <c r="Y1041" s="223" t="str">
        <f t="shared" si="33"/>
        <v/>
      </c>
    </row>
    <row r="1042" spans="1:25" s="223" customFormat="1" ht="20.25">
      <c r="A1042" s="293"/>
      <c r="B1042" s="294" t="str">
        <f>IF(LEN(A1042)=0,"",INDEX('Smelter Reference List'!$A:$A,MATCH($A1042,'Smelter Reference List'!$E:$E,0)))</f>
        <v/>
      </c>
      <c r="C1042" s="301" t="str">
        <f>IF(LEN(A1042)=0,"",INDEX('Smelter Reference List'!$C:$C,MATCH($A1042,'Smelter Reference List'!$E:$E,0)))</f>
        <v/>
      </c>
      <c r="D1042" s="294" t="str">
        <f ca="1">IF(ISERROR($S1042),"",OFFSET('Smelter Reference List'!$C$4,$S1042-4,0)&amp;"")</f>
        <v/>
      </c>
      <c r="E1042" s="294" t="str">
        <f ca="1">IF(ISERROR($S1042),"",OFFSET('Smelter Reference List'!$D$4,$S1042-4,0)&amp;"")</f>
        <v/>
      </c>
      <c r="F1042" s="294" t="str">
        <f ca="1">IF(ISERROR($S1042),"",OFFSET('Smelter Reference List'!$E$4,$S1042-4,0))</f>
        <v/>
      </c>
      <c r="G1042" s="294" t="str">
        <f ca="1">IF(C1042=$U$4,"Enter smelter details", IF(ISERROR($S1042),"",OFFSET('Smelter Reference List'!$F$4,$S1042-4,0)))</f>
        <v/>
      </c>
      <c r="H1042" s="295" t="str">
        <f ca="1">IF(ISERROR($S1042),"",OFFSET('Smelter Reference List'!$G$4,$S1042-4,0))</f>
        <v/>
      </c>
      <c r="I1042" s="296" t="str">
        <f ca="1">IF(ISERROR($S1042),"",OFFSET('Smelter Reference List'!$H$4,$S1042-4,0))</f>
        <v/>
      </c>
      <c r="J1042" s="296" t="str">
        <f ca="1">IF(ISERROR($S1042),"",OFFSET('Smelter Reference List'!$I$4,$S1042-4,0))</f>
        <v/>
      </c>
      <c r="K1042" s="298"/>
      <c r="L1042" s="298"/>
      <c r="M1042" s="298"/>
      <c r="N1042" s="298"/>
      <c r="O1042" s="298"/>
      <c r="P1042" s="298"/>
      <c r="Q1042" s="299"/>
      <c r="R1042" s="227"/>
      <c r="S1042" s="228" t="e">
        <f>IF(C1042="",NA(),MATCH($B1042&amp;$C1042,'Smelter Reference List'!$J:$J,0))</f>
        <v>#N/A</v>
      </c>
      <c r="T1042" s="229"/>
      <c r="U1042" s="229">
        <f t="shared" ca="1" si="32"/>
        <v>0</v>
      </c>
      <c r="V1042" s="229"/>
      <c r="W1042" s="229"/>
      <c r="Y1042" s="223" t="str">
        <f t="shared" si="33"/>
        <v/>
      </c>
    </row>
    <row r="1043" spans="1:25" s="223" customFormat="1" ht="20.25">
      <c r="A1043" s="293"/>
      <c r="B1043" s="294" t="str">
        <f>IF(LEN(A1043)=0,"",INDEX('Smelter Reference List'!$A:$A,MATCH($A1043,'Smelter Reference List'!$E:$E,0)))</f>
        <v/>
      </c>
      <c r="C1043" s="301" t="str">
        <f>IF(LEN(A1043)=0,"",INDEX('Smelter Reference List'!$C:$C,MATCH($A1043,'Smelter Reference List'!$E:$E,0)))</f>
        <v/>
      </c>
      <c r="D1043" s="294" t="str">
        <f ca="1">IF(ISERROR($S1043),"",OFFSET('Smelter Reference List'!$C$4,$S1043-4,0)&amp;"")</f>
        <v/>
      </c>
      <c r="E1043" s="294" t="str">
        <f ca="1">IF(ISERROR($S1043),"",OFFSET('Smelter Reference List'!$D$4,$S1043-4,0)&amp;"")</f>
        <v/>
      </c>
      <c r="F1043" s="294" t="str">
        <f ca="1">IF(ISERROR($S1043),"",OFFSET('Smelter Reference List'!$E$4,$S1043-4,0))</f>
        <v/>
      </c>
      <c r="G1043" s="294" t="str">
        <f ca="1">IF(C1043=$U$4,"Enter smelter details", IF(ISERROR($S1043),"",OFFSET('Smelter Reference List'!$F$4,$S1043-4,0)))</f>
        <v/>
      </c>
      <c r="H1043" s="295" t="str">
        <f ca="1">IF(ISERROR($S1043),"",OFFSET('Smelter Reference List'!$G$4,$S1043-4,0))</f>
        <v/>
      </c>
      <c r="I1043" s="296" t="str">
        <f ca="1">IF(ISERROR($S1043),"",OFFSET('Smelter Reference List'!$H$4,$S1043-4,0))</f>
        <v/>
      </c>
      <c r="J1043" s="296" t="str">
        <f ca="1">IF(ISERROR($S1043),"",OFFSET('Smelter Reference List'!$I$4,$S1043-4,0))</f>
        <v/>
      </c>
      <c r="K1043" s="298"/>
      <c r="L1043" s="298"/>
      <c r="M1043" s="298"/>
      <c r="N1043" s="298"/>
      <c r="O1043" s="298"/>
      <c r="P1043" s="298"/>
      <c r="Q1043" s="299"/>
      <c r="R1043" s="227"/>
      <c r="S1043" s="228" t="e">
        <f>IF(C1043="",NA(),MATCH($B1043&amp;$C1043,'Smelter Reference List'!$J:$J,0))</f>
        <v>#N/A</v>
      </c>
      <c r="T1043" s="229"/>
      <c r="U1043" s="229">
        <f t="shared" ca="1" si="32"/>
        <v>0</v>
      </c>
      <c r="V1043" s="229"/>
      <c r="W1043" s="229"/>
      <c r="Y1043" s="223" t="str">
        <f t="shared" si="33"/>
        <v/>
      </c>
    </row>
    <row r="1044" spans="1:25" s="223" customFormat="1" ht="20.25">
      <c r="A1044" s="293"/>
      <c r="B1044" s="294" t="str">
        <f>IF(LEN(A1044)=0,"",INDEX('Smelter Reference List'!$A:$A,MATCH($A1044,'Smelter Reference List'!$E:$E,0)))</f>
        <v/>
      </c>
      <c r="C1044" s="301" t="str">
        <f>IF(LEN(A1044)=0,"",INDEX('Smelter Reference List'!$C:$C,MATCH($A1044,'Smelter Reference List'!$E:$E,0)))</f>
        <v/>
      </c>
      <c r="D1044" s="294" t="str">
        <f ca="1">IF(ISERROR($S1044),"",OFFSET('Smelter Reference List'!$C$4,$S1044-4,0)&amp;"")</f>
        <v/>
      </c>
      <c r="E1044" s="294" t="str">
        <f ca="1">IF(ISERROR($S1044),"",OFFSET('Smelter Reference List'!$D$4,$S1044-4,0)&amp;"")</f>
        <v/>
      </c>
      <c r="F1044" s="294" t="str">
        <f ca="1">IF(ISERROR($S1044),"",OFFSET('Smelter Reference List'!$E$4,$S1044-4,0))</f>
        <v/>
      </c>
      <c r="G1044" s="294" t="str">
        <f ca="1">IF(C1044=$U$4,"Enter smelter details", IF(ISERROR($S1044),"",OFFSET('Smelter Reference List'!$F$4,$S1044-4,0)))</f>
        <v/>
      </c>
      <c r="H1044" s="295" t="str">
        <f ca="1">IF(ISERROR($S1044),"",OFFSET('Smelter Reference List'!$G$4,$S1044-4,0))</f>
        <v/>
      </c>
      <c r="I1044" s="296" t="str">
        <f ca="1">IF(ISERROR($S1044),"",OFFSET('Smelter Reference List'!$H$4,$S1044-4,0))</f>
        <v/>
      </c>
      <c r="J1044" s="296" t="str">
        <f ca="1">IF(ISERROR($S1044),"",OFFSET('Smelter Reference List'!$I$4,$S1044-4,0))</f>
        <v/>
      </c>
      <c r="K1044" s="298"/>
      <c r="L1044" s="298"/>
      <c r="M1044" s="298"/>
      <c r="N1044" s="298"/>
      <c r="O1044" s="298"/>
      <c r="P1044" s="298"/>
      <c r="Q1044" s="299"/>
      <c r="R1044" s="227"/>
      <c r="S1044" s="228" t="e">
        <f>IF(C1044="",NA(),MATCH($B1044&amp;$C1044,'Smelter Reference List'!$J:$J,0))</f>
        <v>#N/A</v>
      </c>
      <c r="T1044" s="229"/>
      <c r="U1044" s="229">
        <f t="shared" ca="1" si="32"/>
        <v>0</v>
      </c>
      <c r="V1044" s="229"/>
      <c r="W1044" s="229"/>
      <c r="Y1044" s="223" t="str">
        <f t="shared" si="33"/>
        <v/>
      </c>
    </row>
    <row r="1045" spans="1:25" s="223" customFormat="1" ht="20.25">
      <c r="A1045" s="293"/>
      <c r="B1045" s="294" t="str">
        <f>IF(LEN(A1045)=0,"",INDEX('Smelter Reference List'!$A:$A,MATCH($A1045,'Smelter Reference List'!$E:$E,0)))</f>
        <v/>
      </c>
      <c r="C1045" s="301" t="str">
        <f>IF(LEN(A1045)=0,"",INDEX('Smelter Reference List'!$C:$C,MATCH($A1045,'Smelter Reference List'!$E:$E,0)))</f>
        <v/>
      </c>
      <c r="D1045" s="294" t="str">
        <f ca="1">IF(ISERROR($S1045),"",OFFSET('Smelter Reference List'!$C$4,$S1045-4,0)&amp;"")</f>
        <v/>
      </c>
      <c r="E1045" s="294" t="str">
        <f ca="1">IF(ISERROR($S1045),"",OFFSET('Smelter Reference List'!$D$4,$S1045-4,0)&amp;"")</f>
        <v/>
      </c>
      <c r="F1045" s="294" t="str">
        <f ca="1">IF(ISERROR($S1045),"",OFFSET('Smelter Reference List'!$E$4,$S1045-4,0))</f>
        <v/>
      </c>
      <c r="G1045" s="294" t="str">
        <f ca="1">IF(C1045=$U$4,"Enter smelter details", IF(ISERROR($S1045),"",OFFSET('Smelter Reference List'!$F$4,$S1045-4,0)))</f>
        <v/>
      </c>
      <c r="H1045" s="295" t="str">
        <f ca="1">IF(ISERROR($S1045),"",OFFSET('Smelter Reference List'!$G$4,$S1045-4,0))</f>
        <v/>
      </c>
      <c r="I1045" s="296" t="str">
        <f ca="1">IF(ISERROR($S1045),"",OFFSET('Smelter Reference List'!$H$4,$S1045-4,0))</f>
        <v/>
      </c>
      <c r="J1045" s="296" t="str">
        <f ca="1">IF(ISERROR($S1045),"",OFFSET('Smelter Reference List'!$I$4,$S1045-4,0))</f>
        <v/>
      </c>
      <c r="K1045" s="298"/>
      <c r="L1045" s="298"/>
      <c r="M1045" s="298"/>
      <c r="N1045" s="298"/>
      <c r="O1045" s="298"/>
      <c r="P1045" s="298"/>
      <c r="Q1045" s="299"/>
      <c r="R1045" s="227"/>
      <c r="S1045" s="228" t="e">
        <f>IF(C1045="",NA(),MATCH($B1045&amp;$C1045,'Smelter Reference List'!$J:$J,0))</f>
        <v>#N/A</v>
      </c>
      <c r="T1045" s="229"/>
      <c r="U1045" s="229">
        <f t="shared" ca="1" si="32"/>
        <v>0</v>
      </c>
      <c r="V1045" s="229"/>
      <c r="W1045" s="229"/>
      <c r="Y1045" s="223" t="str">
        <f t="shared" si="33"/>
        <v/>
      </c>
    </row>
    <row r="1046" spans="1:25" s="223" customFormat="1" ht="20.25">
      <c r="A1046" s="293"/>
      <c r="B1046" s="294" t="str">
        <f>IF(LEN(A1046)=0,"",INDEX('Smelter Reference List'!$A:$A,MATCH($A1046,'Smelter Reference List'!$E:$E,0)))</f>
        <v/>
      </c>
      <c r="C1046" s="301" t="str">
        <f>IF(LEN(A1046)=0,"",INDEX('Smelter Reference List'!$C:$C,MATCH($A1046,'Smelter Reference List'!$E:$E,0)))</f>
        <v/>
      </c>
      <c r="D1046" s="294" t="str">
        <f ca="1">IF(ISERROR($S1046),"",OFFSET('Smelter Reference List'!$C$4,$S1046-4,0)&amp;"")</f>
        <v/>
      </c>
      <c r="E1046" s="294" t="str">
        <f ca="1">IF(ISERROR($S1046),"",OFFSET('Smelter Reference List'!$D$4,$S1046-4,0)&amp;"")</f>
        <v/>
      </c>
      <c r="F1046" s="294" t="str">
        <f ca="1">IF(ISERROR($S1046),"",OFFSET('Smelter Reference List'!$E$4,$S1046-4,0))</f>
        <v/>
      </c>
      <c r="G1046" s="294" t="str">
        <f ca="1">IF(C1046=$U$4,"Enter smelter details", IF(ISERROR($S1046),"",OFFSET('Smelter Reference List'!$F$4,$S1046-4,0)))</f>
        <v/>
      </c>
      <c r="H1046" s="295" t="str">
        <f ca="1">IF(ISERROR($S1046),"",OFFSET('Smelter Reference List'!$G$4,$S1046-4,0))</f>
        <v/>
      </c>
      <c r="I1046" s="296" t="str">
        <f ca="1">IF(ISERROR($S1046),"",OFFSET('Smelter Reference List'!$H$4,$S1046-4,0))</f>
        <v/>
      </c>
      <c r="J1046" s="296" t="str">
        <f ca="1">IF(ISERROR($S1046),"",OFFSET('Smelter Reference List'!$I$4,$S1046-4,0))</f>
        <v/>
      </c>
      <c r="K1046" s="298"/>
      <c r="L1046" s="298"/>
      <c r="M1046" s="298"/>
      <c r="N1046" s="298"/>
      <c r="O1046" s="298"/>
      <c r="P1046" s="298"/>
      <c r="Q1046" s="299"/>
      <c r="R1046" s="227"/>
      <c r="S1046" s="228" t="e">
        <f>IF(C1046="",NA(),MATCH($B1046&amp;$C1046,'Smelter Reference List'!$J:$J,0))</f>
        <v>#N/A</v>
      </c>
      <c r="T1046" s="229"/>
      <c r="U1046" s="229">
        <f t="shared" ca="1" si="32"/>
        <v>0</v>
      </c>
      <c r="V1046" s="229"/>
      <c r="W1046" s="229"/>
      <c r="Y1046" s="223" t="str">
        <f t="shared" si="33"/>
        <v/>
      </c>
    </row>
    <row r="1047" spans="1:25" s="223" customFormat="1" ht="20.25">
      <c r="A1047" s="293"/>
      <c r="B1047" s="294" t="str">
        <f>IF(LEN(A1047)=0,"",INDEX('Smelter Reference List'!$A:$A,MATCH($A1047,'Smelter Reference List'!$E:$E,0)))</f>
        <v/>
      </c>
      <c r="C1047" s="301" t="str">
        <f>IF(LEN(A1047)=0,"",INDEX('Smelter Reference List'!$C:$C,MATCH($A1047,'Smelter Reference List'!$E:$E,0)))</f>
        <v/>
      </c>
      <c r="D1047" s="294" t="str">
        <f ca="1">IF(ISERROR($S1047),"",OFFSET('Smelter Reference List'!$C$4,$S1047-4,0)&amp;"")</f>
        <v/>
      </c>
      <c r="E1047" s="294" t="str">
        <f ca="1">IF(ISERROR($S1047),"",OFFSET('Smelter Reference List'!$D$4,$S1047-4,0)&amp;"")</f>
        <v/>
      </c>
      <c r="F1047" s="294" t="str">
        <f ca="1">IF(ISERROR($S1047),"",OFFSET('Smelter Reference List'!$E$4,$S1047-4,0))</f>
        <v/>
      </c>
      <c r="G1047" s="294" t="str">
        <f ca="1">IF(C1047=$U$4,"Enter smelter details", IF(ISERROR($S1047),"",OFFSET('Smelter Reference List'!$F$4,$S1047-4,0)))</f>
        <v/>
      </c>
      <c r="H1047" s="295" t="str">
        <f ca="1">IF(ISERROR($S1047),"",OFFSET('Smelter Reference List'!$G$4,$S1047-4,0))</f>
        <v/>
      </c>
      <c r="I1047" s="296" t="str">
        <f ca="1">IF(ISERROR($S1047),"",OFFSET('Smelter Reference List'!$H$4,$S1047-4,0))</f>
        <v/>
      </c>
      <c r="J1047" s="296" t="str">
        <f ca="1">IF(ISERROR($S1047),"",OFFSET('Smelter Reference List'!$I$4,$S1047-4,0))</f>
        <v/>
      </c>
      <c r="K1047" s="298"/>
      <c r="L1047" s="298"/>
      <c r="M1047" s="298"/>
      <c r="N1047" s="298"/>
      <c r="O1047" s="298"/>
      <c r="P1047" s="298"/>
      <c r="Q1047" s="299"/>
      <c r="R1047" s="227"/>
      <c r="S1047" s="228" t="e">
        <f>IF(C1047="",NA(),MATCH($B1047&amp;$C1047,'Smelter Reference List'!$J:$J,0))</f>
        <v>#N/A</v>
      </c>
      <c r="T1047" s="229"/>
      <c r="U1047" s="229">
        <f t="shared" ca="1" si="32"/>
        <v>0</v>
      </c>
      <c r="V1047" s="229"/>
      <c r="W1047" s="229"/>
      <c r="Y1047" s="223" t="str">
        <f t="shared" si="33"/>
        <v/>
      </c>
    </row>
    <row r="1048" spans="1:25" s="223" customFormat="1" ht="20.25">
      <c r="A1048" s="293"/>
      <c r="B1048" s="294" t="str">
        <f>IF(LEN(A1048)=0,"",INDEX('Smelter Reference List'!$A:$A,MATCH($A1048,'Smelter Reference List'!$E:$E,0)))</f>
        <v/>
      </c>
      <c r="C1048" s="301" t="str">
        <f>IF(LEN(A1048)=0,"",INDEX('Smelter Reference List'!$C:$C,MATCH($A1048,'Smelter Reference List'!$E:$E,0)))</f>
        <v/>
      </c>
      <c r="D1048" s="294" t="str">
        <f ca="1">IF(ISERROR($S1048),"",OFFSET('Smelter Reference List'!$C$4,$S1048-4,0)&amp;"")</f>
        <v/>
      </c>
      <c r="E1048" s="294" t="str">
        <f ca="1">IF(ISERROR($S1048),"",OFFSET('Smelter Reference List'!$D$4,$S1048-4,0)&amp;"")</f>
        <v/>
      </c>
      <c r="F1048" s="294" t="str">
        <f ca="1">IF(ISERROR($S1048),"",OFFSET('Smelter Reference List'!$E$4,$S1048-4,0))</f>
        <v/>
      </c>
      <c r="G1048" s="294" t="str">
        <f ca="1">IF(C1048=$U$4,"Enter smelter details", IF(ISERROR($S1048),"",OFFSET('Smelter Reference List'!$F$4,$S1048-4,0)))</f>
        <v/>
      </c>
      <c r="H1048" s="295" t="str">
        <f ca="1">IF(ISERROR($S1048),"",OFFSET('Smelter Reference List'!$G$4,$S1048-4,0))</f>
        <v/>
      </c>
      <c r="I1048" s="296" t="str">
        <f ca="1">IF(ISERROR($S1048),"",OFFSET('Smelter Reference List'!$H$4,$S1048-4,0))</f>
        <v/>
      </c>
      <c r="J1048" s="296" t="str">
        <f ca="1">IF(ISERROR($S1048),"",OFFSET('Smelter Reference List'!$I$4,$S1048-4,0))</f>
        <v/>
      </c>
      <c r="K1048" s="298"/>
      <c r="L1048" s="298"/>
      <c r="M1048" s="298"/>
      <c r="N1048" s="298"/>
      <c r="O1048" s="298"/>
      <c r="P1048" s="298"/>
      <c r="Q1048" s="299"/>
      <c r="R1048" s="227"/>
      <c r="S1048" s="228" t="e">
        <f>IF(C1048="",NA(),MATCH($B1048&amp;$C1048,'Smelter Reference List'!$J:$J,0))</f>
        <v>#N/A</v>
      </c>
      <c r="T1048" s="229"/>
      <c r="U1048" s="229">
        <f t="shared" ca="1" si="32"/>
        <v>0</v>
      </c>
      <c r="V1048" s="229"/>
      <c r="W1048" s="229"/>
      <c r="Y1048" s="223" t="str">
        <f t="shared" si="33"/>
        <v/>
      </c>
    </row>
    <row r="1049" spans="1:25" s="223" customFormat="1" ht="20.25">
      <c r="A1049" s="293"/>
      <c r="B1049" s="294" t="str">
        <f>IF(LEN(A1049)=0,"",INDEX('Smelter Reference List'!$A:$A,MATCH($A1049,'Smelter Reference List'!$E:$E,0)))</f>
        <v/>
      </c>
      <c r="C1049" s="301" t="str">
        <f>IF(LEN(A1049)=0,"",INDEX('Smelter Reference List'!$C:$C,MATCH($A1049,'Smelter Reference List'!$E:$E,0)))</f>
        <v/>
      </c>
      <c r="D1049" s="294" t="str">
        <f ca="1">IF(ISERROR($S1049),"",OFFSET('Smelter Reference List'!$C$4,$S1049-4,0)&amp;"")</f>
        <v/>
      </c>
      <c r="E1049" s="294" t="str">
        <f ca="1">IF(ISERROR($S1049),"",OFFSET('Smelter Reference List'!$D$4,$S1049-4,0)&amp;"")</f>
        <v/>
      </c>
      <c r="F1049" s="294" t="str">
        <f ca="1">IF(ISERROR($S1049),"",OFFSET('Smelter Reference List'!$E$4,$S1049-4,0))</f>
        <v/>
      </c>
      <c r="G1049" s="294" t="str">
        <f ca="1">IF(C1049=$U$4,"Enter smelter details", IF(ISERROR($S1049),"",OFFSET('Smelter Reference List'!$F$4,$S1049-4,0)))</f>
        <v/>
      </c>
      <c r="H1049" s="295" t="str">
        <f ca="1">IF(ISERROR($S1049),"",OFFSET('Smelter Reference List'!$G$4,$S1049-4,0))</f>
        <v/>
      </c>
      <c r="I1049" s="296" t="str">
        <f ca="1">IF(ISERROR($S1049),"",OFFSET('Smelter Reference List'!$H$4,$S1049-4,0))</f>
        <v/>
      </c>
      <c r="J1049" s="296" t="str">
        <f ca="1">IF(ISERROR($S1049),"",OFFSET('Smelter Reference List'!$I$4,$S1049-4,0))</f>
        <v/>
      </c>
      <c r="K1049" s="298"/>
      <c r="L1049" s="298"/>
      <c r="M1049" s="298"/>
      <c r="N1049" s="298"/>
      <c r="O1049" s="298"/>
      <c r="P1049" s="298"/>
      <c r="Q1049" s="299"/>
      <c r="R1049" s="227"/>
      <c r="S1049" s="228" t="e">
        <f>IF(C1049="",NA(),MATCH($B1049&amp;$C1049,'Smelter Reference List'!$J:$J,0))</f>
        <v>#N/A</v>
      </c>
      <c r="T1049" s="229"/>
      <c r="U1049" s="229">
        <f t="shared" ca="1" si="32"/>
        <v>0</v>
      </c>
      <c r="V1049" s="229"/>
      <c r="W1049" s="229"/>
      <c r="Y1049" s="223" t="str">
        <f t="shared" si="33"/>
        <v/>
      </c>
    </row>
    <row r="1050" spans="1:25" s="223" customFormat="1" ht="20.25">
      <c r="A1050" s="293"/>
      <c r="B1050" s="294" t="str">
        <f>IF(LEN(A1050)=0,"",INDEX('Smelter Reference List'!$A:$A,MATCH($A1050,'Smelter Reference List'!$E:$E,0)))</f>
        <v/>
      </c>
      <c r="C1050" s="301" t="str">
        <f>IF(LEN(A1050)=0,"",INDEX('Smelter Reference List'!$C:$C,MATCH($A1050,'Smelter Reference List'!$E:$E,0)))</f>
        <v/>
      </c>
      <c r="D1050" s="294" t="str">
        <f ca="1">IF(ISERROR($S1050),"",OFFSET('Smelter Reference List'!$C$4,$S1050-4,0)&amp;"")</f>
        <v/>
      </c>
      <c r="E1050" s="294" t="str">
        <f ca="1">IF(ISERROR($S1050),"",OFFSET('Smelter Reference List'!$D$4,$S1050-4,0)&amp;"")</f>
        <v/>
      </c>
      <c r="F1050" s="294" t="str">
        <f ca="1">IF(ISERROR($S1050),"",OFFSET('Smelter Reference List'!$E$4,$S1050-4,0))</f>
        <v/>
      </c>
      <c r="G1050" s="294" t="str">
        <f ca="1">IF(C1050=$U$4,"Enter smelter details", IF(ISERROR($S1050),"",OFFSET('Smelter Reference List'!$F$4,$S1050-4,0)))</f>
        <v/>
      </c>
      <c r="H1050" s="295" t="str">
        <f ca="1">IF(ISERROR($S1050),"",OFFSET('Smelter Reference List'!$G$4,$S1050-4,0))</f>
        <v/>
      </c>
      <c r="I1050" s="296" t="str">
        <f ca="1">IF(ISERROR($S1050),"",OFFSET('Smelter Reference List'!$H$4,$S1050-4,0))</f>
        <v/>
      </c>
      <c r="J1050" s="296" t="str">
        <f ca="1">IF(ISERROR($S1050),"",OFFSET('Smelter Reference List'!$I$4,$S1050-4,0))</f>
        <v/>
      </c>
      <c r="K1050" s="298"/>
      <c r="L1050" s="298"/>
      <c r="M1050" s="298"/>
      <c r="N1050" s="298"/>
      <c r="O1050" s="298"/>
      <c r="P1050" s="298"/>
      <c r="Q1050" s="299"/>
      <c r="R1050" s="227"/>
      <c r="S1050" s="228" t="e">
        <f>IF(C1050="",NA(),MATCH($B1050&amp;$C1050,'Smelter Reference List'!$J:$J,0))</f>
        <v>#N/A</v>
      </c>
      <c r="T1050" s="229"/>
      <c r="U1050" s="229">
        <f t="shared" ca="1" si="32"/>
        <v>0</v>
      </c>
      <c r="V1050" s="229"/>
      <c r="W1050" s="229"/>
      <c r="Y1050" s="223" t="str">
        <f t="shared" si="33"/>
        <v/>
      </c>
    </row>
    <row r="1051" spans="1:25" s="223" customFormat="1" ht="20.25">
      <c r="A1051" s="293"/>
      <c r="B1051" s="294" t="str">
        <f>IF(LEN(A1051)=0,"",INDEX('Smelter Reference List'!$A:$A,MATCH($A1051,'Smelter Reference List'!$E:$E,0)))</f>
        <v/>
      </c>
      <c r="C1051" s="301" t="str">
        <f>IF(LEN(A1051)=0,"",INDEX('Smelter Reference List'!$C:$C,MATCH($A1051,'Smelter Reference List'!$E:$E,0)))</f>
        <v/>
      </c>
      <c r="D1051" s="294" t="str">
        <f ca="1">IF(ISERROR($S1051),"",OFFSET('Smelter Reference List'!$C$4,$S1051-4,0)&amp;"")</f>
        <v/>
      </c>
      <c r="E1051" s="294" t="str">
        <f ca="1">IF(ISERROR($S1051),"",OFFSET('Smelter Reference List'!$D$4,$S1051-4,0)&amp;"")</f>
        <v/>
      </c>
      <c r="F1051" s="294" t="str">
        <f ca="1">IF(ISERROR($S1051),"",OFFSET('Smelter Reference List'!$E$4,$S1051-4,0))</f>
        <v/>
      </c>
      <c r="G1051" s="294" t="str">
        <f ca="1">IF(C1051=$U$4,"Enter smelter details", IF(ISERROR($S1051),"",OFFSET('Smelter Reference List'!$F$4,$S1051-4,0)))</f>
        <v/>
      </c>
      <c r="H1051" s="295" t="str">
        <f ca="1">IF(ISERROR($S1051),"",OFFSET('Smelter Reference List'!$G$4,$S1051-4,0))</f>
        <v/>
      </c>
      <c r="I1051" s="296" t="str">
        <f ca="1">IF(ISERROR($S1051),"",OFFSET('Smelter Reference List'!$H$4,$S1051-4,0))</f>
        <v/>
      </c>
      <c r="J1051" s="296" t="str">
        <f ca="1">IF(ISERROR($S1051),"",OFFSET('Smelter Reference List'!$I$4,$S1051-4,0))</f>
        <v/>
      </c>
      <c r="K1051" s="298"/>
      <c r="L1051" s="298"/>
      <c r="M1051" s="298"/>
      <c r="N1051" s="298"/>
      <c r="O1051" s="298"/>
      <c r="P1051" s="298"/>
      <c r="Q1051" s="299"/>
      <c r="R1051" s="227"/>
      <c r="S1051" s="228" t="e">
        <f>IF(C1051="",NA(),MATCH($B1051&amp;$C1051,'Smelter Reference List'!$J:$J,0))</f>
        <v>#N/A</v>
      </c>
      <c r="T1051" s="229"/>
      <c r="U1051" s="229">
        <f t="shared" ca="1" si="32"/>
        <v>0</v>
      </c>
      <c r="V1051" s="229"/>
      <c r="W1051" s="229"/>
      <c r="Y1051" s="223" t="str">
        <f t="shared" si="33"/>
        <v/>
      </c>
    </row>
    <row r="1052" spans="1:25" s="223" customFormat="1" ht="20.25">
      <c r="A1052" s="293"/>
      <c r="B1052" s="294" t="str">
        <f>IF(LEN(A1052)=0,"",INDEX('Smelter Reference List'!$A:$A,MATCH($A1052,'Smelter Reference List'!$E:$E,0)))</f>
        <v/>
      </c>
      <c r="C1052" s="301" t="str">
        <f>IF(LEN(A1052)=0,"",INDEX('Smelter Reference List'!$C:$C,MATCH($A1052,'Smelter Reference List'!$E:$E,0)))</f>
        <v/>
      </c>
      <c r="D1052" s="294" t="str">
        <f ca="1">IF(ISERROR($S1052),"",OFFSET('Smelter Reference List'!$C$4,$S1052-4,0)&amp;"")</f>
        <v/>
      </c>
      <c r="E1052" s="294" t="str">
        <f ca="1">IF(ISERROR($S1052),"",OFFSET('Smelter Reference List'!$D$4,$S1052-4,0)&amp;"")</f>
        <v/>
      </c>
      <c r="F1052" s="294" t="str">
        <f ca="1">IF(ISERROR($S1052),"",OFFSET('Smelter Reference List'!$E$4,$S1052-4,0))</f>
        <v/>
      </c>
      <c r="G1052" s="294" t="str">
        <f ca="1">IF(C1052=$U$4,"Enter smelter details", IF(ISERROR($S1052),"",OFFSET('Smelter Reference List'!$F$4,$S1052-4,0)))</f>
        <v/>
      </c>
      <c r="H1052" s="295" t="str">
        <f ca="1">IF(ISERROR($S1052),"",OFFSET('Smelter Reference List'!$G$4,$S1052-4,0))</f>
        <v/>
      </c>
      <c r="I1052" s="296" t="str">
        <f ca="1">IF(ISERROR($S1052),"",OFFSET('Smelter Reference List'!$H$4,$S1052-4,0))</f>
        <v/>
      </c>
      <c r="J1052" s="296" t="str">
        <f ca="1">IF(ISERROR($S1052),"",OFFSET('Smelter Reference List'!$I$4,$S1052-4,0))</f>
        <v/>
      </c>
      <c r="K1052" s="298"/>
      <c r="L1052" s="298"/>
      <c r="M1052" s="298"/>
      <c r="N1052" s="298"/>
      <c r="O1052" s="298"/>
      <c r="P1052" s="298"/>
      <c r="Q1052" s="299"/>
      <c r="R1052" s="227"/>
      <c r="S1052" s="228" t="e">
        <f>IF(C1052="",NA(),MATCH($B1052&amp;$C1052,'Smelter Reference List'!$J:$J,0))</f>
        <v>#N/A</v>
      </c>
      <c r="T1052" s="229"/>
      <c r="U1052" s="229">
        <f t="shared" ca="1" si="32"/>
        <v>0</v>
      </c>
      <c r="V1052" s="229"/>
      <c r="W1052" s="229"/>
      <c r="Y1052" s="223" t="str">
        <f t="shared" si="33"/>
        <v/>
      </c>
    </row>
    <row r="1053" spans="1:25" s="223" customFormat="1" ht="20.25">
      <c r="A1053" s="293"/>
      <c r="B1053" s="294" t="str">
        <f>IF(LEN(A1053)=0,"",INDEX('Smelter Reference List'!$A:$A,MATCH($A1053,'Smelter Reference List'!$E:$E,0)))</f>
        <v/>
      </c>
      <c r="C1053" s="301" t="str">
        <f>IF(LEN(A1053)=0,"",INDEX('Smelter Reference List'!$C:$C,MATCH($A1053,'Smelter Reference List'!$E:$E,0)))</f>
        <v/>
      </c>
      <c r="D1053" s="294" t="str">
        <f ca="1">IF(ISERROR($S1053),"",OFFSET('Smelter Reference List'!$C$4,$S1053-4,0)&amp;"")</f>
        <v/>
      </c>
      <c r="E1053" s="294" t="str">
        <f ca="1">IF(ISERROR($S1053),"",OFFSET('Smelter Reference List'!$D$4,$S1053-4,0)&amp;"")</f>
        <v/>
      </c>
      <c r="F1053" s="294" t="str">
        <f ca="1">IF(ISERROR($S1053),"",OFFSET('Smelter Reference List'!$E$4,$S1053-4,0))</f>
        <v/>
      </c>
      <c r="G1053" s="294" t="str">
        <f ca="1">IF(C1053=$U$4,"Enter smelter details", IF(ISERROR($S1053),"",OFFSET('Smelter Reference List'!$F$4,$S1053-4,0)))</f>
        <v/>
      </c>
      <c r="H1053" s="295" t="str">
        <f ca="1">IF(ISERROR($S1053),"",OFFSET('Smelter Reference List'!$G$4,$S1053-4,0))</f>
        <v/>
      </c>
      <c r="I1053" s="296" t="str">
        <f ca="1">IF(ISERROR($S1053),"",OFFSET('Smelter Reference List'!$H$4,$S1053-4,0))</f>
        <v/>
      </c>
      <c r="J1053" s="296" t="str">
        <f ca="1">IF(ISERROR($S1053),"",OFFSET('Smelter Reference List'!$I$4,$S1053-4,0))</f>
        <v/>
      </c>
      <c r="K1053" s="298"/>
      <c r="L1053" s="298"/>
      <c r="M1053" s="298"/>
      <c r="N1053" s="298"/>
      <c r="O1053" s="298"/>
      <c r="P1053" s="298"/>
      <c r="Q1053" s="299"/>
      <c r="R1053" s="227"/>
      <c r="S1053" s="228" t="e">
        <f>IF(C1053="",NA(),MATCH($B1053&amp;$C1053,'Smelter Reference List'!$J:$J,0))</f>
        <v>#N/A</v>
      </c>
      <c r="T1053" s="229"/>
      <c r="U1053" s="229">
        <f t="shared" ca="1" si="32"/>
        <v>0</v>
      </c>
      <c r="V1053" s="229"/>
      <c r="W1053" s="229"/>
      <c r="Y1053" s="223" t="str">
        <f t="shared" si="33"/>
        <v/>
      </c>
    </row>
    <row r="1054" spans="1:25" s="223" customFormat="1" ht="20.25">
      <c r="A1054" s="293"/>
      <c r="B1054" s="294" t="str">
        <f>IF(LEN(A1054)=0,"",INDEX('Smelter Reference List'!$A:$A,MATCH($A1054,'Smelter Reference List'!$E:$E,0)))</f>
        <v/>
      </c>
      <c r="C1054" s="301" t="str">
        <f>IF(LEN(A1054)=0,"",INDEX('Smelter Reference List'!$C:$C,MATCH($A1054,'Smelter Reference List'!$E:$E,0)))</f>
        <v/>
      </c>
      <c r="D1054" s="294" t="str">
        <f ca="1">IF(ISERROR($S1054),"",OFFSET('Smelter Reference List'!$C$4,$S1054-4,0)&amp;"")</f>
        <v/>
      </c>
      <c r="E1054" s="294" t="str">
        <f ca="1">IF(ISERROR($S1054),"",OFFSET('Smelter Reference List'!$D$4,$S1054-4,0)&amp;"")</f>
        <v/>
      </c>
      <c r="F1054" s="294" t="str">
        <f ca="1">IF(ISERROR($S1054),"",OFFSET('Smelter Reference List'!$E$4,$S1054-4,0))</f>
        <v/>
      </c>
      <c r="G1054" s="294" t="str">
        <f ca="1">IF(C1054=$U$4,"Enter smelter details", IF(ISERROR($S1054),"",OFFSET('Smelter Reference List'!$F$4,$S1054-4,0)))</f>
        <v/>
      </c>
      <c r="H1054" s="295" t="str">
        <f ca="1">IF(ISERROR($S1054),"",OFFSET('Smelter Reference List'!$G$4,$S1054-4,0))</f>
        <v/>
      </c>
      <c r="I1054" s="296" t="str">
        <f ca="1">IF(ISERROR($S1054),"",OFFSET('Smelter Reference List'!$H$4,$S1054-4,0))</f>
        <v/>
      </c>
      <c r="J1054" s="296" t="str">
        <f ca="1">IF(ISERROR($S1054),"",OFFSET('Smelter Reference List'!$I$4,$S1054-4,0))</f>
        <v/>
      </c>
      <c r="K1054" s="298"/>
      <c r="L1054" s="298"/>
      <c r="M1054" s="298"/>
      <c r="N1054" s="298"/>
      <c r="O1054" s="298"/>
      <c r="P1054" s="298"/>
      <c r="Q1054" s="299"/>
      <c r="R1054" s="227"/>
      <c r="S1054" s="228" t="e">
        <f>IF(C1054="",NA(),MATCH($B1054&amp;$C1054,'Smelter Reference List'!$J:$J,0))</f>
        <v>#N/A</v>
      </c>
      <c r="T1054" s="229"/>
      <c r="U1054" s="229">
        <f t="shared" ca="1" si="32"/>
        <v>0</v>
      </c>
      <c r="V1054" s="229"/>
      <c r="W1054" s="229"/>
      <c r="Y1054" s="223" t="str">
        <f t="shared" si="33"/>
        <v/>
      </c>
    </row>
    <row r="1055" spans="1:25" s="223" customFormat="1" ht="20.25">
      <c r="A1055" s="293"/>
      <c r="B1055" s="294" t="str">
        <f>IF(LEN(A1055)=0,"",INDEX('Smelter Reference List'!$A:$A,MATCH($A1055,'Smelter Reference List'!$E:$E,0)))</f>
        <v/>
      </c>
      <c r="C1055" s="301" t="str">
        <f>IF(LEN(A1055)=0,"",INDEX('Smelter Reference List'!$C:$C,MATCH($A1055,'Smelter Reference List'!$E:$E,0)))</f>
        <v/>
      </c>
      <c r="D1055" s="294" t="str">
        <f ca="1">IF(ISERROR($S1055),"",OFFSET('Smelter Reference List'!$C$4,$S1055-4,0)&amp;"")</f>
        <v/>
      </c>
      <c r="E1055" s="294" t="str">
        <f ca="1">IF(ISERROR($S1055),"",OFFSET('Smelter Reference List'!$D$4,$S1055-4,0)&amp;"")</f>
        <v/>
      </c>
      <c r="F1055" s="294" t="str">
        <f ca="1">IF(ISERROR($S1055),"",OFFSET('Smelter Reference List'!$E$4,$S1055-4,0))</f>
        <v/>
      </c>
      <c r="G1055" s="294" t="str">
        <f ca="1">IF(C1055=$U$4,"Enter smelter details", IF(ISERROR($S1055),"",OFFSET('Smelter Reference List'!$F$4,$S1055-4,0)))</f>
        <v/>
      </c>
      <c r="H1055" s="295" t="str">
        <f ca="1">IF(ISERROR($S1055),"",OFFSET('Smelter Reference List'!$G$4,$S1055-4,0))</f>
        <v/>
      </c>
      <c r="I1055" s="296" t="str">
        <f ca="1">IF(ISERROR($S1055),"",OFFSET('Smelter Reference List'!$H$4,$S1055-4,0))</f>
        <v/>
      </c>
      <c r="J1055" s="296" t="str">
        <f ca="1">IF(ISERROR($S1055),"",OFFSET('Smelter Reference List'!$I$4,$S1055-4,0))</f>
        <v/>
      </c>
      <c r="K1055" s="298"/>
      <c r="L1055" s="298"/>
      <c r="M1055" s="298"/>
      <c r="N1055" s="298"/>
      <c r="O1055" s="298"/>
      <c r="P1055" s="298"/>
      <c r="Q1055" s="299"/>
      <c r="R1055" s="227"/>
      <c r="S1055" s="228" t="e">
        <f>IF(C1055="",NA(),MATCH($B1055&amp;$C1055,'Smelter Reference List'!$J:$J,0))</f>
        <v>#N/A</v>
      </c>
      <c r="T1055" s="229"/>
      <c r="U1055" s="229">
        <f t="shared" ca="1" si="32"/>
        <v>0</v>
      </c>
      <c r="V1055" s="229"/>
      <c r="W1055" s="229"/>
      <c r="Y1055" s="223" t="str">
        <f t="shared" si="33"/>
        <v/>
      </c>
    </row>
    <row r="1056" spans="1:25" s="223" customFormat="1" ht="20.25">
      <c r="A1056" s="293"/>
      <c r="B1056" s="294" t="str">
        <f>IF(LEN(A1056)=0,"",INDEX('Smelter Reference List'!$A:$A,MATCH($A1056,'Smelter Reference List'!$E:$E,0)))</f>
        <v/>
      </c>
      <c r="C1056" s="301" t="str">
        <f>IF(LEN(A1056)=0,"",INDEX('Smelter Reference List'!$C:$C,MATCH($A1056,'Smelter Reference List'!$E:$E,0)))</f>
        <v/>
      </c>
      <c r="D1056" s="294" t="str">
        <f ca="1">IF(ISERROR($S1056),"",OFFSET('Smelter Reference List'!$C$4,$S1056-4,0)&amp;"")</f>
        <v/>
      </c>
      <c r="E1056" s="294" t="str">
        <f ca="1">IF(ISERROR($S1056),"",OFFSET('Smelter Reference List'!$D$4,$S1056-4,0)&amp;"")</f>
        <v/>
      </c>
      <c r="F1056" s="294" t="str">
        <f ca="1">IF(ISERROR($S1056),"",OFFSET('Smelter Reference List'!$E$4,$S1056-4,0))</f>
        <v/>
      </c>
      <c r="G1056" s="294" t="str">
        <f ca="1">IF(C1056=$U$4,"Enter smelter details", IF(ISERROR($S1056),"",OFFSET('Smelter Reference List'!$F$4,$S1056-4,0)))</f>
        <v/>
      </c>
      <c r="H1056" s="295" t="str">
        <f ca="1">IF(ISERROR($S1056),"",OFFSET('Smelter Reference List'!$G$4,$S1056-4,0))</f>
        <v/>
      </c>
      <c r="I1056" s="296" t="str">
        <f ca="1">IF(ISERROR($S1056),"",OFFSET('Smelter Reference List'!$H$4,$S1056-4,0))</f>
        <v/>
      </c>
      <c r="J1056" s="296" t="str">
        <f ca="1">IF(ISERROR($S1056),"",OFFSET('Smelter Reference List'!$I$4,$S1056-4,0))</f>
        <v/>
      </c>
      <c r="K1056" s="298"/>
      <c r="L1056" s="298"/>
      <c r="M1056" s="298"/>
      <c r="N1056" s="298"/>
      <c r="O1056" s="298"/>
      <c r="P1056" s="298"/>
      <c r="Q1056" s="299"/>
      <c r="R1056" s="227"/>
      <c r="S1056" s="228" t="e">
        <f>IF(C1056="",NA(),MATCH($B1056&amp;$C1056,'Smelter Reference List'!$J:$J,0))</f>
        <v>#N/A</v>
      </c>
      <c r="T1056" s="229"/>
      <c r="U1056" s="229">
        <f t="shared" ca="1" si="32"/>
        <v>0</v>
      </c>
      <c r="V1056" s="229"/>
      <c r="W1056" s="229"/>
      <c r="Y1056" s="223" t="str">
        <f t="shared" si="33"/>
        <v/>
      </c>
    </row>
    <row r="1057" spans="1:25" s="223" customFormat="1" ht="20.25">
      <c r="A1057" s="293"/>
      <c r="B1057" s="294" t="str">
        <f>IF(LEN(A1057)=0,"",INDEX('Smelter Reference List'!$A:$A,MATCH($A1057,'Smelter Reference List'!$E:$E,0)))</f>
        <v/>
      </c>
      <c r="C1057" s="301" t="str">
        <f>IF(LEN(A1057)=0,"",INDEX('Smelter Reference List'!$C:$C,MATCH($A1057,'Smelter Reference List'!$E:$E,0)))</f>
        <v/>
      </c>
      <c r="D1057" s="294" t="str">
        <f ca="1">IF(ISERROR($S1057),"",OFFSET('Smelter Reference List'!$C$4,$S1057-4,0)&amp;"")</f>
        <v/>
      </c>
      <c r="E1057" s="294" t="str">
        <f ca="1">IF(ISERROR($S1057),"",OFFSET('Smelter Reference List'!$D$4,$S1057-4,0)&amp;"")</f>
        <v/>
      </c>
      <c r="F1057" s="294" t="str">
        <f ca="1">IF(ISERROR($S1057),"",OFFSET('Smelter Reference List'!$E$4,$S1057-4,0))</f>
        <v/>
      </c>
      <c r="G1057" s="294" t="str">
        <f ca="1">IF(C1057=$U$4,"Enter smelter details", IF(ISERROR($S1057),"",OFFSET('Smelter Reference List'!$F$4,$S1057-4,0)))</f>
        <v/>
      </c>
      <c r="H1057" s="295" t="str">
        <f ca="1">IF(ISERROR($S1057),"",OFFSET('Smelter Reference List'!$G$4,$S1057-4,0))</f>
        <v/>
      </c>
      <c r="I1057" s="296" t="str">
        <f ca="1">IF(ISERROR($S1057),"",OFFSET('Smelter Reference List'!$H$4,$S1057-4,0))</f>
        <v/>
      </c>
      <c r="J1057" s="296" t="str">
        <f ca="1">IF(ISERROR($S1057),"",OFFSET('Smelter Reference List'!$I$4,$S1057-4,0))</f>
        <v/>
      </c>
      <c r="K1057" s="298"/>
      <c r="L1057" s="298"/>
      <c r="M1057" s="298"/>
      <c r="N1057" s="298"/>
      <c r="O1057" s="298"/>
      <c r="P1057" s="298"/>
      <c r="Q1057" s="299"/>
      <c r="R1057" s="227"/>
      <c r="S1057" s="228" t="e">
        <f>IF(C1057="",NA(),MATCH($B1057&amp;$C1057,'Smelter Reference List'!$J:$J,0))</f>
        <v>#N/A</v>
      </c>
      <c r="T1057" s="229"/>
      <c r="U1057" s="229">
        <f t="shared" ca="1" si="32"/>
        <v>0</v>
      </c>
      <c r="V1057" s="229"/>
      <c r="W1057" s="229"/>
      <c r="Y1057" s="223" t="str">
        <f t="shared" si="33"/>
        <v/>
      </c>
    </row>
    <row r="1058" spans="1:25" s="223" customFormat="1" ht="20.25">
      <c r="A1058" s="293"/>
      <c r="B1058" s="294" t="str">
        <f>IF(LEN(A1058)=0,"",INDEX('Smelter Reference List'!$A:$A,MATCH($A1058,'Smelter Reference List'!$E:$E,0)))</f>
        <v/>
      </c>
      <c r="C1058" s="301" t="str">
        <f>IF(LEN(A1058)=0,"",INDEX('Smelter Reference List'!$C:$C,MATCH($A1058,'Smelter Reference List'!$E:$E,0)))</f>
        <v/>
      </c>
      <c r="D1058" s="294" t="str">
        <f ca="1">IF(ISERROR($S1058),"",OFFSET('Smelter Reference List'!$C$4,$S1058-4,0)&amp;"")</f>
        <v/>
      </c>
      <c r="E1058" s="294" t="str">
        <f ca="1">IF(ISERROR($S1058),"",OFFSET('Smelter Reference List'!$D$4,$S1058-4,0)&amp;"")</f>
        <v/>
      </c>
      <c r="F1058" s="294" t="str">
        <f ca="1">IF(ISERROR($S1058),"",OFFSET('Smelter Reference List'!$E$4,$S1058-4,0))</f>
        <v/>
      </c>
      <c r="G1058" s="294" t="str">
        <f ca="1">IF(C1058=$U$4,"Enter smelter details", IF(ISERROR($S1058),"",OFFSET('Smelter Reference List'!$F$4,$S1058-4,0)))</f>
        <v/>
      </c>
      <c r="H1058" s="295" t="str">
        <f ca="1">IF(ISERROR($S1058),"",OFFSET('Smelter Reference List'!$G$4,$S1058-4,0))</f>
        <v/>
      </c>
      <c r="I1058" s="296" t="str">
        <f ca="1">IF(ISERROR($S1058),"",OFFSET('Smelter Reference List'!$H$4,$S1058-4,0))</f>
        <v/>
      </c>
      <c r="J1058" s="296" t="str">
        <f ca="1">IF(ISERROR($S1058),"",OFFSET('Smelter Reference List'!$I$4,$S1058-4,0))</f>
        <v/>
      </c>
      <c r="K1058" s="298"/>
      <c r="L1058" s="298"/>
      <c r="M1058" s="298"/>
      <c r="N1058" s="298"/>
      <c r="O1058" s="298"/>
      <c r="P1058" s="298"/>
      <c r="Q1058" s="299"/>
      <c r="R1058" s="227"/>
      <c r="S1058" s="228" t="e">
        <f>IF(C1058="",NA(),MATCH($B1058&amp;$C1058,'Smelter Reference List'!$J:$J,0))</f>
        <v>#N/A</v>
      </c>
      <c r="T1058" s="229"/>
      <c r="U1058" s="229">
        <f t="shared" ca="1" si="32"/>
        <v>0</v>
      </c>
      <c r="V1058" s="229"/>
      <c r="W1058" s="229"/>
      <c r="Y1058" s="223" t="str">
        <f t="shared" si="33"/>
        <v/>
      </c>
    </row>
    <row r="1059" spans="1:25" s="223" customFormat="1" ht="20.25">
      <c r="A1059" s="293"/>
      <c r="B1059" s="294" t="str">
        <f>IF(LEN(A1059)=0,"",INDEX('Smelter Reference List'!$A:$A,MATCH($A1059,'Smelter Reference List'!$E:$E,0)))</f>
        <v/>
      </c>
      <c r="C1059" s="301" t="str">
        <f>IF(LEN(A1059)=0,"",INDEX('Smelter Reference List'!$C:$C,MATCH($A1059,'Smelter Reference List'!$E:$E,0)))</f>
        <v/>
      </c>
      <c r="D1059" s="294" t="str">
        <f ca="1">IF(ISERROR($S1059),"",OFFSET('Smelter Reference List'!$C$4,$S1059-4,0)&amp;"")</f>
        <v/>
      </c>
      <c r="E1059" s="294" t="str">
        <f ca="1">IF(ISERROR($S1059),"",OFFSET('Smelter Reference List'!$D$4,$S1059-4,0)&amp;"")</f>
        <v/>
      </c>
      <c r="F1059" s="294" t="str">
        <f ca="1">IF(ISERROR($S1059),"",OFFSET('Smelter Reference List'!$E$4,$S1059-4,0))</f>
        <v/>
      </c>
      <c r="G1059" s="294" t="str">
        <f ca="1">IF(C1059=$U$4,"Enter smelter details", IF(ISERROR($S1059),"",OFFSET('Smelter Reference List'!$F$4,$S1059-4,0)))</f>
        <v/>
      </c>
      <c r="H1059" s="295" t="str">
        <f ca="1">IF(ISERROR($S1059),"",OFFSET('Smelter Reference List'!$G$4,$S1059-4,0))</f>
        <v/>
      </c>
      <c r="I1059" s="296" t="str">
        <f ca="1">IF(ISERROR($S1059),"",OFFSET('Smelter Reference List'!$H$4,$S1059-4,0))</f>
        <v/>
      </c>
      <c r="J1059" s="296" t="str">
        <f ca="1">IF(ISERROR($S1059),"",OFFSET('Smelter Reference List'!$I$4,$S1059-4,0))</f>
        <v/>
      </c>
      <c r="K1059" s="298"/>
      <c r="L1059" s="298"/>
      <c r="M1059" s="298"/>
      <c r="N1059" s="298"/>
      <c r="O1059" s="298"/>
      <c r="P1059" s="298"/>
      <c r="Q1059" s="299"/>
      <c r="R1059" s="227"/>
      <c r="S1059" s="228" t="e">
        <f>IF(C1059="",NA(),MATCH($B1059&amp;$C1059,'Smelter Reference List'!$J:$J,0))</f>
        <v>#N/A</v>
      </c>
      <c r="T1059" s="229"/>
      <c r="U1059" s="229">
        <f t="shared" ca="1" si="32"/>
        <v>0</v>
      </c>
      <c r="V1059" s="229"/>
      <c r="W1059" s="229"/>
      <c r="Y1059" s="223" t="str">
        <f t="shared" si="33"/>
        <v/>
      </c>
    </row>
    <row r="1060" spans="1:25" s="223" customFormat="1" ht="20.25">
      <c r="A1060" s="293"/>
      <c r="B1060" s="294" t="str">
        <f>IF(LEN(A1060)=0,"",INDEX('Smelter Reference List'!$A:$A,MATCH($A1060,'Smelter Reference List'!$E:$E,0)))</f>
        <v/>
      </c>
      <c r="C1060" s="301" t="str">
        <f>IF(LEN(A1060)=0,"",INDEX('Smelter Reference List'!$C:$C,MATCH($A1060,'Smelter Reference List'!$E:$E,0)))</f>
        <v/>
      </c>
      <c r="D1060" s="294" t="str">
        <f ca="1">IF(ISERROR($S1060),"",OFFSET('Smelter Reference List'!$C$4,$S1060-4,0)&amp;"")</f>
        <v/>
      </c>
      <c r="E1060" s="294" t="str">
        <f ca="1">IF(ISERROR($S1060),"",OFFSET('Smelter Reference List'!$D$4,$S1060-4,0)&amp;"")</f>
        <v/>
      </c>
      <c r="F1060" s="294" t="str">
        <f ca="1">IF(ISERROR($S1060),"",OFFSET('Smelter Reference List'!$E$4,$S1060-4,0))</f>
        <v/>
      </c>
      <c r="G1060" s="294" t="str">
        <f ca="1">IF(C1060=$U$4,"Enter smelter details", IF(ISERROR($S1060),"",OFFSET('Smelter Reference List'!$F$4,$S1060-4,0)))</f>
        <v/>
      </c>
      <c r="H1060" s="295" t="str">
        <f ca="1">IF(ISERROR($S1060),"",OFFSET('Smelter Reference List'!$G$4,$S1060-4,0))</f>
        <v/>
      </c>
      <c r="I1060" s="296" t="str">
        <f ca="1">IF(ISERROR($S1060),"",OFFSET('Smelter Reference List'!$H$4,$S1060-4,0))</f>
        <v/>
      </c>
      <c r="J1060" s="296" t="str">
        <f ca="1">IF(ISERROR($S1060),"",OFFSET('Smelter Reference List'!$I$4,$S1060-4,0))</f>
        <v/>
      </c>
      <c r="K1060" s="298"/>
      <c r="L1060" s="298"/>
      <c r="M1060" s="298"/>
      <c r="N1060" s="298"/>
      <c r="O1060" s="298"/>
      <c r="P1060" s="298"/>
      <c r="Q1060" s="299"/>
      <c r="R1060" s="227"/>
      <c r="S1060" s="228" t="e">
        <f>IF(C1060="",NA(),MATCH($B1060&amp;$C1060,'Smelter Reference List'!$J:$J,0))</f>
        <v>#N/A</v>
      </c>
      <c r="T1060" s="229"/>
      <c r="U1060" s="229">
        <f t="shared" ca="1" si="32"/>
        <v>0</v>
      </c>
      <c r="V1060" s="229"/>
      <c r="W1060" s="229"/>
      <c r="Y1060" s="223" t="str">
        <f t="shared" si="33"/>
        <v/>
      </c>
    </row>
    <row r="1061" spans="1:25" s="223" customFormat="1" ht="20.25">
      <c r="A1061" s="293"/>
      <c r="B1061" s="294" t="str">
        <f>IF(LEN(A1061)=0,"",INDEX('Smelter Reference List'!$A:$A,MATCH($A1061,'Smelter Reference List'!$E:$E,0)))</f>
        <v/>
      </c>
      <c r="C1061" s="301" t="str">
        <f>IF(LEN(A1061)=0,"",INDEX('Smelter Reference List'!$C:$C,MATCH($A1061,'Smelter Reference List'!$E:$E,0)))</f>
        <v/>
      </c>
      <c r="D1061" s="294" t="str">
        <f ca="1">IF(ISERROR($S1061),"",OFFSET('Smelter Reference List'!$C$4,$S1061-4,0)&amp;"")</f>
        <v/>
      </c>
      <c r="E1061" s="294" t="str">
        <f ca="1">IF(ISERROR($S1061),"",OFFSET('Smelter Reference List'!$D$4,$S1061-4,0)&amp;"")</f>
        <v/>
      </c>
      <c r="F1061" s="294" t="str">
        <f ca="1">IF(ISERROR($S1061),"",OFFSET('Smelter Reference List'!$E$4,$S1061-4,0))</f>
        <v/>
      </c>
      <c r="G1061" s="294" t="str">
        <f ca="1">IF(C1061=$U$4,"Enter smelter details", IF(ISERROR($S1061),"",OFFSET('Smelter Reference List'!$F$4,$S1061-4,0)))</f>
        <v/>
      </c>
      <c r="H1061" s="295" t="str">
        <f ca="1">IF(ISERROR($S1061),"",OFFSET('Smelter Reference List'!$G$4,$S1061-4,0))</f>
        <v/>
      </c>
      <c r="I1061" s="296" t="str">
        <f ca="1">IF(ISERROR($S1061),"",OFFSET('Smelter Reference List'!$H$4,$S1061-4,0))</f>
        <v/>
      </c>
      <c r="J1061" s="296" t="str">
        <f ca="1">IF(ISERROR($S1061),"",OFFSET('Smelter Reference List'!$I$4,$S1061-4,0))</f>
        <v/>
      </c>
      <c r="K1061" s="298"/>
      <c r="L1061" s="298"/>
      <c r="M1061" s="298"/>
      <c r="N1061" s="298"/>
      <c r="O1061" s="298"/>
      <c r="P1061" s="298"/>
      <c r="Q1061" s="299"/>
      <c r="R1061" s="227"/>
      <c r="S1061" s="228" t="e">
        <f>IF(C1061="",NA(),MATCH($B1061&amp;$C1061,'Smelter Reference List'!$J:$J,0))</f>
        <v>#N/A</v>
      </c>
      <c r="T1061" s="229"/>
      <c r="U1061" s="229">
        <f t="shared" ca="1" si="32"/>
        <v>0</v>
      </c>
      <c r="V1061" s="229"/>
      <c r="W1061" s="229"/>
      <c r="Y1061" s="223" t="str">
        <f t="shared" si="33"/>
        <v/>
      </c>
    </row>
    <row r="1062" spans="1:25" s="223" customFormat="1" ht="20.25">
      <c r="A1062" s="293"/>
      <c r="B1062" s="294" t="str">
        <f>IF(LEN(A1062)=0,"",INDEX('Smelter Reference List'!$A:$A,MATCH($A1062,'Smelter Reference List'!$E:$E,0)))</f>
        <v/>
      </c>
      <c r="C1062" s="301" t="str">
        <f>IF(LEN(A1062)=0,"",INDEX('Smelter Reference List'!$C:$C,MATCH($A1062,'Smelter Reference List'!$E:$E,0)))</f>
        <v/>
      </c>
      <c r="D1062" s="294" t="str">
        <f ca="1">IF(ISERROR($S1062),"",OFFSET('Smelter Reference List'!$C$4,$S1062-4,0)&amp;"")</f>
        <v/>
      </c>
      <c r="E1062" s="294" t="str">
        <f ca="1">IF(ISERROR($S1062),"",OFFSET('Smelter Reference List'!$D$4,$S1062-4,0)&amp;"")</f>
        <v/>
      </c>
      <c r="F1062" s="294" t="str">
        <f ca="1">IF(ISERROR($S1062),"",OFFSET('Smelter Reference List'!$E$4,$S1062-4,0))</f>
        <v/>
      </c>
      <c r="G1062" s="294" t="str">
        <f ca="1">IF(C1062=$U$4,"Enter smelter details", IF(ISERROR($S1062),"",OFFSET('Smelter Reference List'!$F$4,$S1062-4,0)))</f>
        <v/>
      </c>
      <c r="H1062" s="295" t="str">
        <f ca="1">IF(ISERROR($S1062),"",OFFSET('Smelter Reference List'!$G$4,$S1062-4,0))</f>
        <v/>
      </c>
      <c r="I1062" s="296" t="str">
        <f ca="1">IF(ISERROR($S1062),"",OFFSET('Smelter Reference List'!$H$4,$S1062-4,0))</f>
        <v/>
      </c>
      <c r="J1062" s="296" t="str">
        <f ca="1">IF(ISERROR($S1062),"",OFFSET('Smelter Reference List'!$I$4,$S1062-4,0))</f>
        <v/>
      </c>
      <c r="K1062" s="298"/>
      <c r="L1062" s="298"/>
      <c r="M1062" s="298"/>
      <c r="N1062" s="298"/>
      <c r="O1062" s="298"/>
      <c r="P1062" s="298"/>
      <c r="Q1062" s="299"/>
      <c r="R1062" s="227"/>
      <c r="S1062" s="228" t="e">
        <f>IF(C1062="",NA(),MATCH($B1062&amp;$C1062,'Smelter Reference List'!$J:$J,0))</f>
        <v>#N/A</v>
      </c>
      <c r="T1062" s="229"/>
      <c r="U1062" s="229">
        <f t="shared" ca="1" si="32"/>
        <v>0</v>
      </c>
      <c r="V1062" s="229"/>
      <c r="W1062" s="229"/>
      <c r="Y1062" s="223" t="str">
        <f t="shared" si="33"/>
        <v/>
      </c>
    </row>
    <row r="1063" spans="1:25" s="223" customFormat="1" ht="20.25">
      <c r="A1063" s="293"/>
      <c r="B1063" s="294" t="str">
        <f>IF(LEN(A1063)=0,"",INDEX('Smelter Reference List'!$A:$A,MATCH($A1063,'Smelter Reference List'!$E:$E,0)))</f>
        <v/>
      </c>
      <c r="C1063" s="301" t="str">
        <f>IF(LEN(A1063)=0,"",INDEX('Smelter Reference List'!$C:$C,MATCH($A1063,'Smelter Reference List'!$E:$E,0)))</f>
        <v/>
      </c>
      <c r="D1063" s="294" t="str">
        <f ca="1">IF(ISERROR($S1063),"",OFFSET('Smelter Reference List'!$C$4,$S1063-4,0)&amp;"")</f>
        <v/>
      </c>
      <c r="E1063" s="294" t="str">
        <f ca="1">IF(ISERROR($S1063),"",OFFSET('Smelter Reference List'!$D$4,$S1063-4,0)&amp;"")</f>
        <v/>
      </c>
      <c r="F1063" s="294" t="str">
        <f ca="1">IF(ISERROR($S1063),"",OFFSET('Smelter Reference List'!$E$4,$S1063-4,0))</f>
        <v/>
      </c>
      <c r="G1063" s="294" t="str">
        <f ca="1">IF(C1063=$U$4,"Enter smelter details", IF(ISERROR($S1063),"",OFFSET('Smelter Reference List'!$F$4,$S1063-4,0)))</f>
        <v/>
      </c>
      <c r="H1063" s="295" t="str">
        <f ca="1">IF(ISERROR($S1063),"",OFFSET('Smelter Reference List'!$G$4,$S1063-4,0))</f>
        <v/>
      </c>
      <c r="I1063" s="296" t="str">
        <f ca="1">IF(ISERROR($S1063),"",OFFSET('Smelter Reference List'!$H$4,$S1063-4,0))</f>
        <v/>
      </c>
      <c r="J1063" s="296" t="str">
        <f ca="1">IF(ISERROR($S1063),"",OFFSET('Smelter Reference List'!$I$4,$S1063-4,0))</f>
        <v/>
      </c>
      <c r="K1063" s="298"/>
      <c r="L1063" s="298"/>
      <c r="M1063" s="298"/>
      <c r="N1063" s="298"/>
      <c r="O1063" s="298"/>
      <c r="P1063" s="298"/>
      <c r="Q1063" s="299"/>
      <c r="R1063" s="227"/>
      <c r="S1063" s="228" t="e">
        <f>IF(C1063="",NA(),MATCH($B1063&amp;$C1063,'Smelter Reference List'!$J:$J,0))</f>
        <v>#N/A</v>
      </c>
      <c r="T1063" s="229"/>
      <c r="U1063" s="229">
        <f t="shared" ca="1" si="32"/>
        <v>0</v>
      </c>
      <c r="V1063" s="229"/>
      <c r="W1063" s="229"/>
      <c r="Y1063" s="223" t="str">
        <f t="shared" si="33"/>
        <v/>
      </c>
    </row>
    <row r="1064" spans="1:25" s="223" customFormat="1" ht="20.25">
      <c r="A1064" s="293"/>
      <c r="B1064" s="294" t="str">
        <f>IF(LEN(A1064)=0,"",INDEX('Smelter Reference List'!$A:$A,MATCH($A1064,'Smelter Reference List'!$E:$E,0)))</f>
        <v/>
      </c>
      <c r="C1064" s="301" t="str">
        <f>IF(LEN(A1064)=0,"",INDEX('Smelter Reference List'!$C:$C,MATCH($A1064,'Smelter Reference List'!$E:$E,0)))</f>
        <v/>
      </c>
      <c r="D1064" s="294" t="str">
        <f ca="1">IF(ISERROR($S1064),"",OFFSET('Smelter Reference List'!$C$4,$S1064-4,0)&amp;"")</f>
        <v/>
      </c>
      <c r="E1064" s="294" t="str">
        <f ca="1">IF(ISERROR($S1064),"",OFFSET('Smelter Reference List'!$D$4,$S1064-4,0)&amp;"")</f>
        <v/>
      </c>
      <c r="F1064" s="294" t="str">
        <f ca="1">IF(ISERROR($S1064),"",OFFSET('Smelter Reference List'!$E$4,$S1064-4,0))</f>
        <v/>
      </c>
      <c r="G1064" s="294" t="str">
        <f ca="1">IF(C1064=$U$4,"Enter smelter details", IF(ISERROR($S1064),"",OFFSET('Smelter Reference List'!$F$4,$S1064-4,0)))</f>
        <v/>
      </c>
      <c r="H1064" s="295" t="str">
        <f ca="1">IF(ISERROR($S1064),"",OFFSET('Smelter Reference List'!$G$4,$S1064-4,0))</f>
        <v/>
      </c>
      <c r="I1064" s="296" t="str">
        <f ca="1">IF(ISERROR($S1064),"",OFFSET('Smelter Reference List'!$H$4,$S1064-4,0))</f>
        <v/>
      </c>
      <c r="J1064" s="296" t="str">
        <f ca="1">IF(ISERROR($S1064),"",OFFSET('Smelter Reference List'!$I$4,$S1064-4,0))</f>
        <v/>
      </c>
      <c r="K1064" s="298"/>
      <c r="L1064" s="298"/>
      <c r="M1064" s="298"/>
      <c r="N1064" s="298"/>
      <c r="O1064" s="298"/>
      <c r="P1064" s="298"/>
      <c r="Q1064" s="299"/>
      <c r="R1064" s="227"/>
      <c r="S1064" s="228" t="e">
        <f>IF(C1064="",NA(),MATCH($B1064&amp;$C1064,'Smelter Reference List'!$J:$J,0))</f>
        <v>#N/A</v>
      </c>
      <c r="T1064" s="229"/>
      <c r="U1064" s="229">
        <f t="shared" ca="1" si="32"/>
        <v>0</v>
      </c>
      <c r="V1064" s="229"/>
      <c r="W1064" s="229"/>
      <c r="Y1064" s="223" t="str">
        <f t="shared" si="33"/>
        <v/>
      </c>
    </row>
    <row r="1065" spans="1:25" s="223" customFormat="1" ht="20.25">
      <c r="A1065" s="293"/>
      <c r="B1065" s="294" t="str">
        <f>IF(LEN(A1065)=0,"",INDEX('Smelter Reference List'!$A:$A,MATCH($A1065,'Smelter Reference List'!$E:$E,0)))</f>
        <v/>
      </c>
      <c r="C1065" s="301" t="str">
        <f>IF(LEN(A1065)=0,"",INDEX('Smelter Reference List'!$C:$C,MATCH($A1065,'Smelter Reference List'!$E:$E,0)))</f>
        <v/>
      </c>
      <c r="D1065" s="294" t="str">
        <f ca="1">IF(ISERROR($S1065),"",OFFSET('Smelter Reference List'!$C$4,$S1065-4,0)&amp;"")</f>
        <v/>
      </c>
      <c r="E1065" s="294" t="str">
        <f ca="1">IF(ISERROR($S1065),"",OFFSET('Smelter Reference List'!$D$4,$S1065-4,0)&amp;"")</f>
        <v/>
      </c>
      <c r="F1065" s="294" t="str">
        <f ca="1">IF(ISERROR($S1065),"",OFFSET('Smelter Reference List'!$E$4,$S1065-4,0))</f>
        <v/>
      </c>
      <c r="G1065" s="294" t="str">
        <f ca="1">IF(C1065=$U$4,"Enter smelter details", IF(ISERROR($S1065),"",OFFSET('Smelter Reference List'!$F$4,$S1065-4,0)))</f>
        <v/>
      </c>
      <c r="H1065" s="295" t="str">
        <f ca="1">IF(ISERROR($S1065),"",OFFSET('Smelter Reference List'!$G$4,$S1065-4,0))</f>
        <v/>
      </c>
      <c r="I1065" s="296" t="str">
        <f ca="1">IF(ISERROR($S1065),"",OFFSET('Smelter Reference List'!$H$4,$S1065-4,0))</f>
        <v/>
      </c>
      <c r="J1065" s="296" t="str">
        <f ca="1">IF(ISERROR($S1065),"",OFFSET('Smelter Reference List'!$I$4,$S1065-4,0))</f>
        <v/>
      </c>
      <c r="K1065" s="298"/>
      <c r="L1065" s="298"/>
      <c r="M1065" s="298"/>
      <c r="N1065" s="298"/>
      <c r="O1065" s="298"/>
      <c r="P1065" s="298"/>
      <c r="Q1065" s="299"/>
      <c r="R1065" s="227"/>
      <c r="S1065" s="228" t="e">
        <f>IF(C1065="",NA(),MATCH($B1065&amp;$C1065,'Smelter Reference List'!$J:$J,0))</f>
        <v>#N/A</v>
      </c>
      <c r="T1065" s="229"/>
      <c r="U1065" s="229">
        <f t="shared" ca="1" si="32"/>
        <v>0</v>
      </c>
      <c r="V1065" s="229"/>
      <c r="W1065" s="229"/>
      <c r="Y1065" s="223" t="str">
        <f t="shared" si="33"/>
        <v/>
      </c>
    </row>
    <row r="1066" spans="1:25" s="223" customFormat="1" ht="20.25">
      <c r="A1066" s="293"/>
      <c r="B1066" s="294" t="str">
        <f>IF(LEN(A1066)=0,"",INDEX('Smelter Reference List'!$A:$A,MATCH($A1066,'Smelter Reference List'!$E:$E,0)))</f>
        <v/>
      </c>
      <c r="C1066" s="301" t="str">
        <f>IF(LEN(A1066)=0,"",INDEX('Smelter Reference List'!$C:$C,MATCH($A1066,'Smelter Reference List'!$E:$E,0)))</f>
        <v/>
      </c>
      <c r="D1066" s="294" t="str">
        <f ca="1">IF(ISERROR($S1066),"",OFFSET('Smelter Reference List'!$C$4,$S1066-4,0)&amp;"")</f>
        <v/>
      </c>
      <c r="E1066" s="294" t="str">
        <f ca="1">IF(ISERROR($S1066),"",OFFSET('Smelter Reference List'!$D$4,$S1066-4,0)&amp;"")</f>
        <v/>
      </c>
      <c r="F1066" s="294" t="str">
        <f ca="1">IF(ISERROR($S1066),"",OFFSET('Smelter Reference List'!$E$4,$S1066-4,0))</f>
        <v/>
      </c>
      <c r="G1066" s="294" t="str">
        <f ca="1">IF(C1066=$U$4,"Enter smelter details", IF(ISERROR($S1066),"",OFFSET('Smelter Reference List'!$F$4,$S1066-4,0)))</f>
        <v/>
      </c>
      <c r="H1066" s="295" t="str">
        <f ca="1">IF(ISERROR($S1066),"",OFFSET('Smelter Reference List'!$G$4,$S1066-4,0))</f>
        <v/>
      </c>
      <c r="I1066" s="296" t="str">
        <f ca="1">IF(ISERROR($S1066),"",OFFSET('Smelter Reference List'!$H$4,$S1066-4,0))</f>
        <v/>
      </c>
      <c r="J1066" s="296" t="str">
        <f ca="1">IF(ISERROR($S1066),"",OFFSET('Smelter Reference List'!$I$4,$S1066-4,0))</f>
        <v/>
      </c>
      <c r="K1066" s="298"/>
      <c r="L1066" s="298"/>
      <c r="M1066" s="298"/>
      <c r="N1066" s="298"/>
      <c r="O1066" s="298"/>
      <c r="P1066" s="298"/>
      <c r="Q1066" s="299"/>
      <c r="R1066" s="227"/>
      <c r="S1066" s="228" t="e">
        <f>IF(C1066="",NA(),MATCH($B1066&amp;$C1066,'Smelter Reference List'!$J:$J,0))</f>
        <v>#N/A</v>
      </c>
      <c r="T1066" s="229"/>
      <c r="U1066" s="229">
        <f t="shared" ca="1" si="32"/>
        <v>0</v>
      </c>
      <c r="V1066" s="229"/>
      <c r="W1066" s="229"/>
      <c r="Y1066" s="223" t="str">
        <f t="shared" si="33"/>
        <v/>
      </c>
    </row>
    <row r="1067" spans="1:25" s="223" customFormat="1" ht="20.25">
      <c r="A1067" s="293"/>
      <c r="B1067" s="294" t="str">
        <f>IF(LEN(A1067)=0,"",INDEX('Smelter Reference List'!$A:$A,MATCH($A1067,'Smelter Reference List'!$E:$E,0)))</f>
        <v/>
      </c>
      <c r="C1067" s="301" t="str">
        <f>IF(LEN(A1067)=0,"",INDEX('Smelter Reference List'!$C:$C,MATCH($A1067,'Smelter Reference List'!$E:$E,0)))</f>
        <v/>
      </c>
      <c r="D1067" s="294" t="str">
        <f ca="1">IF(ISERROR($S1067),"",OFFSET('Smelter Reference List'!$C$4,$S1067-4,0)&amp;"")</f>
        <v/>
      </c>
      <c r="E1067" s="294" t="str">
        <f ca="1">IF(ISERROR($S1067),"",OFFSET('Smelter Reference List'!$D$4,$S1067-4,0)&amp;"")</f>
        <v/>
      </c>
      <c r="F1067" s="294" t="str">
        <f ca="1">IF(ISERROR($S1067),"",OFFSET('Smelter Reference List'!$E$4,$S1067-4,0))</f>
        <v/>
      </c>
      <c r="G1067" s="294" t="str">
        <f ca="1">IF(C1067=$U$4,"Enter smelter details", IF(ISERROR($S1067),"",OFFSET('Smelter Reference List'!$F$4,$S1067-4,0)))</f>
        <v/>
      </c>
      <c r="H1067" s="295" t="str">
        <f ca="1">IF(ISERROR($S1067),"",OFFSET('Smelter Reference List'!$G$4,$S1067-4,0))</f>
        <v/>
      </c>
      <c r="I1067" s="296" t="str">
        <f ca="1">IF(ISERROR($S1067),"",OFFSET('Smelter Reference List'!$H$4,$S1067-4,0))</f>
        <v/>
      </c>
      <c r="J1067" s="296" t="str">
        <f ca="1">IF(ISERROR($S1067),"",OFFSET('Smelter Reference List'!$I$4,$S1067-4,0))</f>
        <v/>
      </c>
      <c r="K1067" s="298"/>
      <c r="L1067" s="298"/>
      <c r="M1067" s="298"/>
      <c r="N1067" s="298"/>
      <c r="O1067" s="298"/>
      <c r="P1067" s="298"/>
      <c r="Q1067" s="299"/>
      <c r="R1067" s="227"/>
      <c r="S1067" s="228" t="e">
        <f>IF(C1067="",NA(),MATCH($B1067&amp;$C1067,'Smelter Reference List'!$J:$J,0))</f>
        <v>#N/A</v>
      </c>
      <c r="T1067" s="229"/>
      <c r="U1067" s="229">
        <f t="shared" ca="1" si="32"/>
        <v>0</v>
      </c>
      <c r="V1067" s="229"/>
      <c r="W1067" s="229"/>
      <c r="Y1067" s="223" t="str">
        <f t="shared" si="33"/>
        <v/>
      </c>
    </row>
    <row r="1068" spans="1:25" s="223" customFormat="1" ht="20.25">
      <c r="A1068" s="293"/>
      <c r="B1068" s="294" t="str">
        <f>IF(LEN(A1068)=0,"",INDEX('Smelter Reference List'!$A:$A,MATCH($A1068,'Smelter Reference List'!$E:$E,0)))</f>
        <v/>
      </c>
      <c r="C1068" s="301" t="str">
        <f>IF(LEN(A1068)=0,"",INDEX('Smelter Reference List'!$C:$C,MATCH($A1068,'Smelter Reference List'!$E:$E,0)))</f>
        <v/>
      </c>
      <c r="D1068" s="294" t="str">
        <f ca="1">IF(ISERROR($S1068),"",OFFSET('Smelter Reference List'!$C$4,$S1068-4,0)&amp;"")</f>
        <v/>
      </c>
      <c r="E1068" s="294" t="str">
        <f ca="1">IF(ISERROR($S1068),"",OFFSET('Smelter Reference List'!$D$4,$S1068-4,0)&amp;"")</f>
        <v/>
      </c>
      <c r="F1068" s="294" t="str">
        <f ca="1">IF(ISERROR($S1068),"",OFFSET('Smelter Reference List'!$E$4,$S1068-4,0))</f>
        <v/>
      </c>
      <c r="G1068" s="294" t="str">
        <f ca="1">IF(C1068=$U$4,"Enter smelter details", IF(ISERROR($S1068),"",OFFSET('Smelter Reference List'!$F$4,$S1068-4,0)))</f>
        <v/>
      </c>
      <c r="H1068" s="295" t="str">
        <f ca="1">IF(ISERROR($S1068),"",OFFSET('Smelter Reference List'!$G$4,$S1068-4,0))</f>
        <v/>
      </c>
      <c r="I1068" s="296" t="str">
        <f ca="1">IF(ISERROR($S1068),"",OFFSET('Smelter Reference List'!$H$4,$S1068-4,0))</f>
        <v/>
      </c>
      <c r="J1068" s="296" t="str">
        <f ca="1">IF(ISERROR($S1068),"",OFFSET('Smelter Reference List'!$I$4,$S1068-4,0))</f>
        <v/>
      </c>
      <c r="K1068" s="298"/>
      <c r="L1068" s="298"/>
      <c r="M1068" s="298"/>
      <c r="N1068" s="298"/>
      <c r="O1068" s="298"/>
      <c r="P1068" s="298"/>
      <c r="Q1068" s="299"/>
      <c r="R1068" s="227"/>
      <c r="S1068" s="228" t="e">
        <f>IF(C1068="",NA(),MATCH($B1068&amp;$C1068,'Smelter Reference List'!$J:$J,0))</f>
        <v>#N/A</v>
      </c>
      <c r="T1068" s="229"/>
      <c r="U1068" s="229">
        <f t="shared" ca="1" si="32"/>
        <v>0</v>
      </c>
      <c r="V1068" s="229"/>
      <c r="W1068" s="229"/>
      <c r="Y1068" s="223" t="str">
        <f t="shared" si="33"/>
        <v/>
      </c>
    </row>
    <row r="1069" spans="1:25" s="223" customFormat="1" ht="20.25">
      <c r="A1069" s="293"/>
      <c r="B1069" s="294" t="str">
        <f>IF(LEN(A1069)=0,"",INDEX('Smelter Reference List'!$A:$A,MATCH($A1069,'Smelter Reference List'!$E:$E,0)))</f>
        <v/>
      </c>
      <c r="C1069" s="301" t="str">
        <f>IF(LEN(A1069)=0,"",INDEX('Smelter Reference List'!$C:$C,MATCH($A1069,'Smelter Reference List'!$E:$E,0)))</f>
        <v/>
      </c>
      <c r="D1069" s="294" t="str">
        <f ca="1">IF(ISERROR($S1069),"",OFFSET('Smelter Reference List'!$C$4,$S1069-4,0)&amp;"")</f>
        <v/>
      </c>
      <c r="E1069" s="294" t="str">
        <f ca="1">IF(ISERROR($S1069),"",OFFSET('Smelter Reference List'!$D$4,$S1069-4,0)&amp;"")</f>
        <v/>
      </c>
      <c r="F1069" s="294" t="str">
        <f ca="1">IF(ISERROR($S1069),"",OFFSET('Smelter Reference List'!$E$4,$S1069-4,0))</f>
        <v/>
      </c>
      <c r="G1069" s="294" t="str">
        <f ca="1">IF(C1069=$U$4,"Enter smelter details", IF(ISERROR($S1069),"",OFFSET('Smelter Reference List'!$F$4,$S1069-4,0)))</f>
        <v/>
      </c>
      <c r="H1069" s="295" t="str">
        <f ca="1">IF(ISERROR($S1069),"",OFFSET('Smelter Reference List'!$G$4,$S1069-4,0))</f>
        <v/>
      </c>
      <c r="I1069" s="296" t="str">
        <f ca="1">IF(ISERROR($S1069),"",OFFSET('Smelter Reference List'!$H$4,$S1069-4,0))</f>
        <v/>
      </c>
      <c r="J1069" s="296" t="str">
        <f ca="1">IF(ISERROR($S1069),"",OFFSET('Smelter Reference List'!$I$4,$S1069-4,0))</f>
        <v/>
      </c>
      <c r="K1069" s="298"/>
      <c r="L1069" s="298"/>
      <c r="M1069" s="298"/>
      <c r="N1069" s="298"/>
      <c r="O1069" s="298"/>
      <c r="P1069" s="298"/>
      <c r="Q1069" s="299"/>
      <c r="R1069" s="227"/>
      <c r="S1069" s="228" t="e">
        <f>IF(C1069="",NA(),MATCH($B1069&amp;$C1069,'Smelter Reference List'!$J:$J,0))</f>
        <v>#N/A</v>
      </c>
      <c r="T1069" s="229"/>
      <c r="U1069" s="229">
        <f t="shared" ca="1" si="32"/>
        <v>0</v>
      </c>
      <c r="V1069" s="229"/>
      <c r="W1069" s="229"/>
      <c r="Y1069" s="223" t="str">
        <f t="shared" si="33"/>
        <v/>
      </c>
    </row>
    <row r="1070" spans="1:25" s="223" customFormat="1" ht="20.25">
      <c r="A1070" s="293"/>
      <c r="B1070" s="294" t="str">
        <f>IF(LEN(A1070)=0,"",INDEX('Smelter Reference List'!$A:$A,MATCH($A1070,'Smelter Reference List'!$E:$E,0)))</f>
        <v/>
      </c>
      <c r="C1070" s="301" t="str">
        <f>IF(LEN(A1070)=0,"",INDEX('Smelter Reference List'!$C:$C,MATCH($A1070,'Smelter Reference List'!$E:$E,0)))</f>
        <v/>
      </c>
      <c r="D1070" s="294" t="str">
        <f ca="1">IF(ISERROR($S1070),"",OFFSET('Smelter Reference List'!$C$4,$S1070-4,0)&amp;"")</f>
        <v/>
      </c>
      <c r="E1070" s="294" t="str">
        <f ca="1">IF(ISERROR($S1070),"",OFFSET('Smelter Reference List'!$D$4,$S1070-4,0)&amp;"")</f>
        <v/>
      </c>
      <c r="F1070" s="294" t="str">
        <f ca="1">IF(ISERROR($S1070),"",OFFSET('Smelter Reference List'!$E$4,$S1070-4,0))</f>
        <v/>
      </c>
      <c r="G1070" s="294" t="str">
        <f ca="1">IF(C1070=$U$4,"Enter smelter details", IF(ISERROR($S1070),"",OFFSET('Smelter Reference List'!$F$4,$S1070-4,0)))</f>
        <v/>
      </c>
      <c r="H1070" s="295" t="str">
        <f ca="1">IF(ISERROR($S1070),"",OFFSET('Smelter Reference List'!$G$4,$S1070-4,0))</f>
        <v/>
      </c>
      <c r="I1070" s="296" t="str">
        <f ca="1">IF(ISERROR($S1070),"",OFFSET('Smelter Reference List'!$H$4,$S1070-4,0))</f>
        <v/>
      </c>
      <c r="J1070" s="296" t="str">
        <f ca="1">IF(ISERROR($S1070),"",OFFSET('Smelter Reference List'!$I$4,$S1070-4,0))</f>
        <v/>
      </c>
      <c r="K1070" s="298"/>
      <c r="L1070" s="298"/>
      <c r="M1070" s="298"/>
      <c r="N1070" s="298"/>
      <c r="O1070" s="298"/>
      <c r="P1070" s="298"/>
      <c r="Q1070" s="299"/>
      <c r="R1070" s="227"/>
      <c r="S1070" s="228" t="e">
        <f>IF(C1070="",NA(),MATCH($B1070&amp;$C1070,'Smelter Reference List'!$J:$J,0))</f>
        <v>#N/A</v>
      </c>
      <c r="T1070" s="229"/>
      <c r="U1070" s="229">
        <f t="shared" ca="1" si="32"/>
        <v>0</v>
      </c>
      <c r="V1070" s="229"/>
      <c r="W1070" s="229"/>
      <c r="Y1070" s="223" t="str">
        <f t="shared" si="33"/>
        <v/>
      </c>
    </row>
    <row r="1071" spans="1:25" s="223" customFormat="1" ht="20.25">
      <c r="A1071" s="293"/>
      <c r="B1071" s="294" t="str">
        <f>IF(LEN(A1071)=0,"",INDEX('Smelter Reference List'!$A:$A,MATCH($A1071,'Smelter Reference List'!$E:$E,0)))</f>
        <v/>
      </c>
      <c r="C1071" s="301" t="str">
        <f>IF(LEN(A1071)=0,"",INDEX('Smelter Reference List'!$C:$C,MATCH($A1071,'Smelter Reference List'!$E:$E,0)))</f>
        <v/>
      </c>
      <c r="D1071" s="294" t="str">
        <f ca="1">IF(ISERROR($S1071),"",OFFSET('Smelter Reference List'!$C$4,$S1071-4,0)&amp;"")</f>
        <v/>
      </c>
      <c r="E1071" s="294" t="str">
        <f ca="1">IF(ISERROR($S1071),"",OFFSET('Smelter Reference List'!$D$4,$S1071-4,0)&amp;"")</f>
        <v/>
      </c>
      <c r="F1071" s="294" t="str">
        <f ca="1">IF(ISERROR($S1071),"",OFFSET('Smelter Reference List'!$E$4,$S1071-4,0))</f>
        <v/>
      </c>
      <c r="G1071" s="294" t="str">
        <f ca="1">IF(C1071=$U$4,"Enter smelter details", IF(ISERROR($S1071),"",OFFSET('Smelter Reference List'!$F$4,$S1071-4,0)))</f>
        <v/>
      </c>
      <c r="H1071" s="295" t="str">
        <f ca="1">IF(ISERROR($S1071),"",OFFSET('Smelter Reference List'!$G$4,$S1071-4,0))</f>
        <v/>
      </c>
      <c r="I1071" s="296" t="str">
        <f ca="1">IF(ISERROR($S1071),"",OFFSET('Smelter Reference List'!$H$4,$S1071-4,0))</f>
        <v/>
      </c>
      <c r="J1071" s="296" t="str">
        <f ca="1">IF(ISERROR($S1071),"",OFFSET('Smelter Reference List'!$I$4,$S1071-4,0))</f>
        <v/>
      </c>
      <c r="K1071" s="298"/>
      <c r="L1071" s="298"/>
      <c r="M1071" s="298"/>
      <c r="N1071" s="298"/>
      <c r="O1071" s="298"/>
      <c r="P1071" s="298"/>
      <c r="Q1071" s="299"/>
      <c r="R1071" s="227"/>
      <c r="S1071" s="228" t="e">
        <f>IF(C1071="",NA(),MATCH($B1071&amp;$C1071,'Smelter Reference List'!$J:$J,0))</f>
        <v>#N/A</v>
      </c>
      <c r="T1071" s="229"/>
      <c r="U1071" s="229">
        <f t="shared" ca="1" si="32"/>
        <v>0</v>
      </c>
      <c r="V1071" s="229"/>
      <c r="W1071" s="229"/>
      <c r="Y1071" s="223" t="str">
        <f t="shared" si="33"/>
        <v/>
      </c>
    </row>
    <row r="1072" spans="1:25" s="223" customFormat="1" ht="20.25">
      <c r="A1072" s="293"/>
      <c r="B1072" s="294" t="str">
        <f>IF(LEN(A1072)=0,"",INDEX('Smelter Reference List'!$A:$A,MATCH($A1072,'Smelter Reference List'!$E:$E,0)))</f>
        <v/>
      </c>
      <c r="C1072" s="301" t="str">
        <f>IF(LEN(A1072)=0,"",INDEX('Smelter Reference List'!$C:$C,MATCH($A1072,'Smelter Reference List'!$E:$E,0)))</f>
        <v/>
      </c>
      <c r="D1072" s="294" t="str">
        <f ca="1">IF(ISERROR($S1072),"",OFFSET('Smelter Reference List'!$C$4,$S1072-4,0)&amp;"")</f>
        <v/>
      </c>
      <c r="E1072" s="294" t="str">
        <f ca="1">IF(ISERROR($S1072),"",OFFSET('Smelter Reference List'!$D$4,$S1072-4,0)&amp;"")</f>
        <v/>
      </c>
      <c r="F1072" s="294" t="str">
        <f ca="1">IF(ISERROR($S1072),"",OFFSET('Smelter Reference List'!$E$4,$S1072-4,0))</f>
        <v/>
      </c>
      <c r="G1072" s="294" t="str">
        <f ca="1">IF(C1072=$U$4,"Enter smelter details", IF(ISERROR($S1072),"",OFFSET('Smelter Reference List'!$F$4,$S1072-4,0)))</f>
        <v/>
      </c>
      <c r="H1072" s="295" t="str">
        <f ca="1">IF(ISERROR($S1072),"",OFFSET('Smelter Reference List'!$G$4,$S1072-4,0))</f>
        <v/>
      </c>
      <c r="I1072" s="296" t="str">
        <f ca="1">IF(ISERROR($S1072),"",OFFSET('Smelter Reference List'!$H$4,$S1072-4,0))</f>
        <v/>
      </c>
      <c r="J1072" s="296" t="str">
        <f ca="1">IF(ISERROR($S1072),"",OFFSET('Smelter Reference List'!$I$4,$S1072-4,0))</f>
        <v/>
      </c>
      <c r="K1072" s="298"/>
      <c r="L1072" s="298"/>
      <c r="M1072" s="298"/>
      <c r="N1072" s="298"/>
      <c r="O1072" s="298"/>
      <c r="P1072" s="298"/>
      <c r="Q1072" s="299"/>
      <c r="R1072" s="227"/>
      <c r="S1072" s="228" t="e">
        <f>IF(C1072="",NA(),MATCH($B1072&amp;$C1072,'Smelter Reference List'!$J:$J,0))</f>
        <v>#N/A</v>
      </c>
      <c r="T1072" s="229"/>
      <c r="U1072" s="229">
        <f t="shared" ca="1" si="32"/>
        <v>0</v>
      </c>
      <c r="V1072" s="229"/>
      <c r="W1072" s="229"/>
      <c r="Y1072" s="223" t="str">
        <f t="shared" si="33"/>
        <v/>
      </c>
    </row>
    <row r="1073" spans="1:25" s="223" customFormat="1" ht="20.25">
      <c r="A1073" s="293"/>
      <c r="B1073" s="294" t="str">
        <f>IF(LEN(A1073)=0,"",INDEX('Smelter Reference List'!$A:$A,MATCH($A1073,'Smelter Reference List'!$E:$E,0)))</f>
        <v/>
      </c>
      <c r="C1073" s="301" t="str">
        <f>IF(LEN(A1073)=0,"",INDEX('Smelter Reference List'!$C:$C,MATCH($A1073,'Smelter Reference List'!$E:$E,0)))</f>
        <v/>
      </c>
      <c r="D1073" s="294" t="str">
        <f ca="1">IF(ISERROR($S1073),"",OFFSET('Smelter Reference List'!$C$4,$S1073-4,0)&amp;"")</f>
        <v/>
      </c>
      <c r="E1073" s="294" t="str">
        <f ca="1">IF(ISERROR($S1073),"",OFFSET('Smelter Reference List'!$D$4,$S1073-4,0)&amp;"")</f>
        <v/>
      </c>
      <c r="F1073" s="294" t="str">
        <f ca="1">IF(ISERROR($S1073),"",OFFSET('Smelter Reference List'!$E$4,$S1073-4,0))</f>
        <v/>
      </c>
      <c r="G1073" s="294" t="str">
        <f ca="1">IF(C1073=$U$4,"Enter smelter details", IF(ISERROR($S1073),"",OFFSET('Smelter Reference List'!$F$4,$S1073-4,0)))</f>
        <v/>
      </c>
      <c r="H1073" s="295" t="str">
        <f ca="1">IF(ISERROR($S1073),"",OFFSET('Smelter Reference List'!$G$4,$S1073-4,0))</f>
        <v/>
      </c>
      <c r="I1073" s="296" t="str">
        <f ca="1">IF(ISERROR($S1073),"",OFFSET('Smelter Reference List'!$H$4,$S1073-4,0))</f>
        <v/>
      </c>
      <c r="J1073" s="296" t="str">
        <f ca="1">IF(ISERROR($S1073),"",OFFSET('Smelter Reference List'!$I$4,$S1073-4,0))</f>
        <v/>
      </c>
      <c r="K1073" s="298"/>
      <c r="L1073" s="298"/>
      <c r="M1073" s="298"/>
      <c r="N1073" s="298"/>
      <c r="O1073" s="298"/>
      <c r="P1073" s="298"/>
      <c r="Q1073" s="299"/>
      <c r="R1073" s="227"/>
      <c r="S1073" s="228" t="e">
        <f>IF(C1073="",NA(),MATCH($B1073&amp;$C1073,'Smelter Reference List'!$J:$J,0))</f>
        <v>#N/A</v>
      </c>
      <c r="T1073" s="229"/>
      <c r="U1073" s="229">
        <f t="shared" ca="1" si="32"/>
        <v>0</v>
      </c>
      <c r="V1073" s="229"/>
      <c r="W1073" s="229"/>
      <c r="Y1073" s="223" t="str">
        <f t="shared" si="33"/>
        <v/>
      </c>
    </row>
    <row r="1074" spans="1:25" s="223" customFormat="1" ht="20.25">
      <c r="A1074" s="293"/>
      <c r="B1074" s="294" t="str">
        <f>IF(LEN(A1074)=0,"",INDEX('Smelter Reference List'!$A:$A,MATCH($A1074,'Smelter Reference List'!$E:$E,0)))</f>
        <v/>
      </c>
      <c r="C1074" s="301" t="str">
        <f>IF(LEN(A1074)=0,"",INDEX('Smelter Reference List'!$C:$C,MATCH($A1074,'Smelter Reference List'!$E:$E,0)))</f>
        <v/>
      </c>
      <c r="D1074" s="294" t="str">
        <f ca="1">IF(ISERROR($S1074),"",OFFSET('Smelter Reference List'!$C$4,$S1074-4,0)&amp;"")</f>
        <v/>
      </c>
      <c r="E1074" s="294" t="str">
        <f ca="1">IF(ISERROR($S1074),"",OFFSET('Smelter Reference List'!$D$4,$S1074-4,0)&amp;"")</f>
        <v/>
      </c>
      <c r="F1074" s="294" t="str">
        <f ca="1">IF(ISERROR($S1074),"",OFFSET('Smelter Reference List'!$E$4,$S1074-4,0))</f>
        <v/>
      </c>
      <c r="G1074" s="294" t="str">
        <f ca="1">IF(C1074=$U$4,"Enter smelter details", IF(ISERROR($S1074),"",OFFSET('Smelter Reference List'!$F$4,$S1074-4,0)))</f>
        <v/>
      </c>
      <c r="H1074" s="295" t="str">
        <f ca="1">IF(ISERROR($S1074),"",OFFSET('Smelter Reference List'!$G$4,$S1074-4,0))</f>
        <v/>
      </c>
      <c r="I1074" s="296" t="str">
        <f ca="1">IF(ISERROR($S1074),"",OFFSET('Smelter Reference List'!$H$4,$S1074-4,0))</f>
        <v/>
      </c>
      <c r="J1074" s="296" t="str">
        <f ca="1">IF(ISERROR($S1074),"",OFFSET('Smelter Reference List'!$I$4,$S1074-4,0))</f>
        <v/>
      </c>
      <c r="K1074" s="298"/>
      <c r="L1074" s="298"/>
      <c r="M1074" s="298"/>
      <c r="N1074" s="298"/>
      <c r="O1074" s="298"/>
      <c r="P1074" s="298"/>
      <c r="Q1074" s="299"/>
      <c r="R1074" s="227"/>
      <c r="S1074" s="228" t="e">
        <f>IF(C1074="",NA(),MATCH($B1074&amp;$C1074,'Smelter Reference List'!$J:$J,0))</f>
        <v>#N/A</v>
      </c>
      <c r="T1074" s="229"/>
      <c r="U1074" s="229">
        <f t="shared" ca="1" si="32"/>
        <v>0</v>
      </c>
      <c r="V1074" s="229"/>
      <c r="W1074" s="229"/>
      <c r="Y1074" s="223" t="str">
        <f t="shared" si="33"/>
        <v/>
      </c>
    </row>
    <row r="1075" spans="1:25" s="223" customFormat="1" ht="20.25">
      <c r="A1075" s="293"/>
      <c r="B1075" s="294" t="str">
        <f>IF(LEN(A1075)=0,"",INDEX('Smelter Reference List'!$A:$A,MATCH($A1075,'Smelter Reference List'!$E:$E,0)))</f>
        <v/>
      </c>
      <c r="C1075" s="301" t="str">
        <f>IF(LEN(A1075)=0,"",INDEX('Smelter Reference List'!$C:$C,MATCH($A1075,'Smelter Reference List'!$E:$E,0)))</f>
        <v/>
      </c>
      <c r="D1075" s="294" t="str">
        <f ca="1">IF(ISERROR($S1075),"",OFFSET('Smelter Reference List'!$C$4,$S1075-4,0)&amp;"")</f>
        <v/>
      </c>
      <c r="E1075" s="294" t="str">
        <f ca="1">IF(ISERROR($S1075),"",OFFSET('Smelter Reference List'!$D$4,$S1075-4,0)&amp;"")</f>
        <v/>
      </c>
      <c r="F1075" s="294" t="str">
        <f ca="1">IF(ISERROR($S1075),"",OFFSET('Smelter Reference List'!$E$4,$S1075-4,0))</f>
        <v/>
      </c>
      <c r="G1075" s="294" t="str">
        <f ca="1">IF(C1075=$U$4,"Enter smelter details", IF(ISERROR($S1075),"",OFFSET('Smelter Reference List'!$F$4,$S1075-4,0)))</f>
        <v/>
      </c>
      <c r="H1075" s="295" t="str">
        <f ca="1">IF(ISERROR($S1075),"",OFFSET('Smelter Reference List'!$G$4,$S1075-4,0))</f>
        <v/>
      </c>
      <c r="I1075" s="296" t="str">
        <f ca="1">IF(ISERROR($S1075),"",OFFSET('Smelter Reference List'!$H$4,$S1075-4,0))</f>
        <v/>
      </c>
      <c r="J1075" s="296" t="str">
        <f ca="1">IF(ISERROR($S1075),"",OFFSET('Smelter Reference List'!$I$4,$S1075-4,0))</f>
        <v/>
      </c>
      <c r="K1075" s="298"/>
      <c r="L1075" s="298"/>
      <c r="M1075" s="298"/>
      <c r="N1075" s="298"/>
      <c r="O1075" s="298"/>
      <c r="P1075" s="298"/>
      <c r="Q1075" s="299"/>
      <c r="R1075" s="227"/>
      <c r="S1075" s="228" t="e">
        <f>IF(C1075="",NA(),MATCH($B1075&amp;$C1075,'Smelter Reference List'!$J:$J,0))</f>
        <v>#N/A</v>
      </c>
      <c r="T1075" s="229"/>
      <c r="U1075" s="229">
        <f t="shared" ca="1" si="32"/>
        <v>0</v>
      </c>
      <c r="V1075" s="229"/>
      <c r="W1075" s="229"/>
      <c r="Y1075" s="223" t="str">
        <f t="shared" si="33"/>
        <v/>
      </c>
    </row>
    <row r="1076" spans="1:25" s="223" customFormat="1" ht="20.25">
      <c r="A1076" s="293"/>
      <c r="B1076" s="294" t="str">
        <f>IF(LEN(A1076)=0,"",INDEX('Smelter Reference List'!$A:$A,MATCH($A1076,'Smelter Reference List'!$E:$E,0)))</f>
        <v/>
      </c>
      <c r="C1076" s="301" t="str">
        <f>IF(LEN(A1076)=0,"",INDEX('Smelter Reference List'!$C:$C,MATCH($A1076,'Smelter Reference List'!$E:$E,0)))</f>
        <v/>
      </c>
      <c r="D1076" s="294" t="str">
        <f ca="1">IF(ISERROR($S1076),"",OFFSET('Smelter Reference List'!$C$4,$S1076-4,0)&amp;"")</f>
        <v/>
      </c>
      <c r="E1076" s="294" t="str">
        <f ca="1">IF(ISERROR($S1076),"",OFFSET('Smelter Reference List'!$D$4,$S1076-4,0)&amp;"")</f>
        <v/>
      </c>
      <c r="F1076" s="294" t="str">
        <f ca="1">IF(ISERROR($S1076),"",OFFSET('Smelter Reference List'!$E$4,$S1076-4,0))</f>
        <v/>
      </c>
      <c r="G1076" s="294" t="str">
        <f ca="1">IF(C1076=$U$4,"Enter smelter details", IF(ISERROR($S1076),"",OFFSET('Smelter Reference List'!$F$4,$S1076-4,0)))</f>
        <v/>
      </c>
      <c r="H1076" s="295" t="str">
        <f ca="1">IF(ISERROR($S1076),"",OFFSET('Smelter Reference List'!$G$4,$S1076-4,0))</f>
        <v/>
      </c>
      <c r="I1076" s="296" t="str">
        <f ca="1">IF(ISERROR($S1076),"",OFFSET('Smelter Reference List'!$H$4,$S1076-4,0))</f>
        <v/>
      </c>
      <c r="J1076" s="296" t="str">
        <f ca="1">IF(ISERROR($S1076),"",OFFSET('Smelter Reference List'!$I$4,$S1076-4,0))</f>
        <v/>
      </c>
      <c r="K1076" s="298"/>
      <c r="L1076" s="298"/>
      <c r="M1076" s="298"/>
      <c r="N1076" s="298"/>
      <c r="O1076" s="298"/>
      <c r="P1076" s="298"/>
      <c r="Q1076" s="299"/>
      <c r="R1076" s="227"/>
      <c r="S1076" s="228" t="e">
        <f>IF(C1076="",NA(),MATCH($B1076&amp;$C1076,'Smelter Reference List'!$J:$J,0))</f>
        <v>#N/A</v>
      </c>
      <c r="T1076" s="229"/>
      <c r="U1076" s="229">
        <f t="shared" ca="1" si="32"/>
        <v>0</v>
      </c>
      <c r="V1076" s="229"/>
      <c r="W1076" s="229"/>
      <c r="Y1076" s="223" t="str">
        <f t="shared" si="33"/>
        <v/>
      </c>
    </row>
    <row r="1077" spans="1:25" s="223" customFormat="1" ht="20.25">
      <c r="A1077" s="293"/>
      <c r="B1077" s="294" t="str">
        <f>IF(LEN(A1077)=0,"",INDEX('Smelter Reference List'!$A:$A,MATCH($A1077,'Smelter Reference List'!$E:$E,0)))</f>
        <v/>
      </c>
      <c r="C1077" s="301" t="str">
        <f>IF(LEN(A1077)=0,"",INDEX('Smelter Reference List'!$C:$C,MATCH($A1077,'Smelter Reference List'!$E:$E,0)))</f>
        <v/>
      </c>
      <c r="D1077" s="294" t="str">
        <f ca="1">IF(ISERROR($S1077),"",OFFSET('Smelter Reference List'!$C$4,$S1077-4,0)&amp;"")</f>
        <v/>
      </c>
      <c r="E1077" s="294" t="str">
        <f ca="1">IF(ISERROR($S1077),"",OFFSET('Smelter Reference List'!$D$4,$S1077-4,0)&amp;"")</f>
        <v/>
      </c>
      <c r="F1077" s="294" t="str">
        <f ca="1">IF(ISERROR($S1077),"",OFFSET('Smelter Reference List'!$E$4,$S1077-4,0))</f>
        <v/>
      </c>
      <c r="G1077" s="294" t="str">
        <f ca="1">IF(C1077=$U$4,"Enter smelter details", IF(ISERROR($S1077),"",OFFSET('Smelter Reference List'!$F$4,$S1077-4,0)))</f>
        <v/>
      </c>
      <c r="H1077" s="295" t="str">
        <f ca="1">IF(ISERROR($S1077),"",OFFSET('Smelter Reference List'!$G$4,$S1077-4,0))</f>
        <v/>
      </c>
      <c r="I1077" s="296" t="str">
        <f ca="1">IF(ISERROR($S1077),"",OFFSET('Smelter Reference List'!$H$4,$S1077-4,0))</f>
        <v/>
      </c>
      <c r="J1077" s="296" t="str">
        <f ca="1">IF(ISERROR($S1077),"",OFFSET('Smelter Reference List'!$I$4,$S1077-4,0))</f>
        <v/>
      </c>
      <c r="K1077" s="298"/>
      <c r="L1077" s="298"/>
      <c r="M1077" s="298"/>
      <c r="N1077" s="298"/>
      <c r="O1077" s="298"/>
      <c r="P1077" s="298"/>
      <c r="Q1077" s="299"/>
      <c r="R1077" s="227"/>
      <c r="S1077" s="228" t="e">
        <f>IF(C1077="",NA(),MATCH($B1077&amp;$C1077,'Smelter Reference List'!$J:$J,0))</f>
        <v>#N/A</v>
      </c>
      <c r="T1077" s="229"/>
      <c r="U1077" s="229">
        <f t="shared" ca="1" si="32"/>
        <v>0</v>
      </c>
      <c r="V1077" s="229"/>
      <c r="W1077" s="229"/>
      <c r="Y1077" s="223" t="str">
        <f t="shared" si="33"/>
        <v/>
      </c>
    </row>
    <row r="1078" spans="1:25" s="223" customFormat="1" ht="20.25">
      <c r="A1078" s="293"/>
      <c r="B1078" s="294" t="str">
        <f>IF(LEN(A1078)=0,"",INDEX('Smelter Reference List'!$A:$A,MATCH($A1078,'Smelter Reference List'!$E:$E,0)))</f>
        <v/>
      </c>
      <c r="C1078" s="301" t="str">
        <f>IF(LEN(A1078)=0,"",INDEX('Smelter Reference List'!$C:$C,MATCH($A1078,'Smelter Reference List'!$E:$E,0)))</f>
        <v/>
      </c>
      <c r="D1078" s="294" t="str">
        <f ca="1">IF(ISERROR($S1078),"",OFFSET('Smelter Reference List'!$C$4,$S1078-4,0)&amp;"")</f>
        <v/>
      </c>
      <c r="E1078" s="294" t="str">
        <f ca="1">IF(ISERROR($S1078),"",OFFSET('Smelter Reference List'!$D$4,$S1078-4,0)&amp;"")</f>
        <v/>
      </c>
      <c r="F1078" s="294" t="str">
        <f ca="1">IF(ISERROR($S1078),"",OFFSET('Smelter Reference List'!$E$4,$S1078-4,0))</f>
        <v/>
      </c>
      <c r="G1078" s="294" t="str">
        <f ca="1">IF(C1078=$U$4,"Enter smelter details", IF(ISERROR($S1078),"",OFFSET('Smelter Reference List'!$F$4,$S1078-4,0)))</f>
        <v/>
      </c>
      <c r="H1078" s="295" t="str">
        <f ca="1">IF(ISERROR($S1078),"",OFFSET('Smelter Reference List'!$G$4,$S1078-4,0))</f>
        <v/>
      </c>
      <c r="I1078" s="296" t="str">
        <f ca="1">IF(ISERROR($S1078),"",OFFSET('Smelter Reference List'!$H$4,$S1078-4,0))</f>
        <v/>
      </c>
      <c r="J1078" s="296" t="str">
        <f ca="1">IF(ISERROR($S1078),"",OFFSET('Smelter Reference List'!$I$4,$S1078-4,0))</f>
        <v/>
      </c>
      <c r="K1078" s="298"/>
      <c r="L1078" s="298"/>
      <c r="M1078" s="298"/>
      <c r="N1078" s="298"/>
      <c r="O1078" s="298"/>
      <c r="P1078" s="298"/>
      <c r="Q1078" s="299"/>
      <c r="R1078" s="227"/>
      <c r="S1078" s="228" t="e">
        <f>IF(C1078="",NA(),MATCH($B1078&amp;$C1078,'Smelter Reference List'!$J:$J,0))</f>
        <v>#N/A</v>
      </c>
      <c r="T1078" s="229"/>
      <c r="U1078" s="229">
        <f t="shared" ca="1" si="32"/>
        <v>0</v>
      </c>
      <c r="V1078" s="229"/>
      <c r="W1078" s="229"/>
      <c r="Y1078" s="223" t="str">
        <f t="shared" si="33"/>
        <v/>
      </c>
    </row>
    <row r="1079" spans="1:25" s="223" customFormat="1" ht="20.25">
      <c r="A1079" s="293"/>
      <c r="B1079" s="294" t="str">
        <f>IF(LEN(A1079)=0,"",INDEX('Smelter Reference List'!$A:$A,MATCH($A1079,'Smelter Reference List'!$E:$E,0)))</f>
        <v/>
      </c>
      <c r="C1079" s="301" t="str">
        <f>IF(LEN(A1079)=0,"",INDEX('Smelter Reference List'!$C:$C,MATCH($A1079,'Smelter Reference List'!$E:$E,0)))</f>
        <v/>
      </c>
      <c r="D1079" s="294" t="str">
        <f ca="1">IF(ISERROR($S1079),"",OFFSET('Smelter Reference List'!$C$4,$S1079-4,0)&amp;"")</f>
        <v/>
      </c>
      <c r="E1079" s="294" t="str">
        <f ca="1">IF(ISERROR($S1079),"",OFFSET('Smelter Reference List'!$D$4,$S1079-4,0)&amp;"")</f>
        <v/>
      </c>
      <c r="F1079" s="294" t="str">
        <f ca="1">IF(ISERROR($S1079),"",OFFSET('Smelter Reference List'!$E$4,$S1079-4,0))</f>
        <v/>
      </c>
      <c r="G1079" s="294" t="str">
        <f ca="1">IF(C1079=$U$4,"Enter smelter details", IF(ISERROR($S1079),"",OFFSET('Smelter Reference List'!$F$4,$S1079-4,0)))</f>
        <v/>
      </c>
      <c r="H1079" s="295" t="str">
        <f ca="1">IF(ISERROR($S1079),"",OFFSET('Smelter Reference List'!$G$4,$S1079-4,0))</f>
        <v/>
      </c>
      <c r="I1079" s="296" t="str">
        <f ca="1">IF(ISERROR($S1079),"",OFFSET('Smelter Reference List'!$H$4,$S1079-4,0))</f>
        <v/>
      </c>
      <c r="J1079" s="296" t="str">
        <f ca="1">IF(ISERROR($S1079),"",OFFSET('Smelter Reference List'!$I$4,$S1079-4,0))</f>
        <v/>
      </c>
      <c r="K1079" s="298"/>
      <c r="L1079" s="298"/>
      <c r="M1079" s="298"/>
      <c r="N1079" s="298"/>
      <c r="O1079" s="298"/>
      <c r="P1079" s="298"/>
      <c r="Q1079" s="299"/>
      <c r="R1079" s="227"/>
      <c r="S1079" s="228" t="e">
        <f>IF(C1079="",NA(),MATCH($B1079&amp;$C1079,'Smelter Reference List'!$J:$J,0))</f>
        <v>#N/A</v>
      </c>
      <c r="T1079" s="229"/>
      <c r="U1079" s="229">
        <f t="shared" ca="1" si="32"/>
        <v>0</v>
      </c>
      <c r="V1079" s="229"/>
      <c r="W1079" s="229"/>
      <c r="Y1079" s="223" t="str">
        <f t="shared" si="33"/>
        <v/>
      </c>
    </row>
    <row r="1080" spans="1:25" s="223" customFormat="1" ht="20.25">
      <c r="A1080" s="293"/>
      <c r="B1080" s="294" t="str">
        <f>IF(LEN(A1080)=0,"",INDEX('Smelter Reference List'!$A:$A,MATCH($A1080,'Smelter Reference List'!$E:$E,0)))</f>
        <v/>
      </c>
      <c r="C1080" s="301" t="str">
        <f>IF(LEN(A1080)=0,"",INDEX('Smelter Reference List'!$C:$C,MATCH($A1080,'Smelter Reference List'!$E:$E,0)))</f>
        <v/>
      </c>
      <c r="D1080" s="294" t="str">
        <f ca="1">IF(ISERROR($S1080),"",OFFSET('Smelter Reference List'!$C$4,$S1080-4,0)&amp;"")</f>
        <v/>
      </c>
      <c r="E1080" s="294" t="str">
        <f ca="1">IF(ISERROR($S1080),"",OFFSET('Smelter Reference List'!$D$4,$S1080-4,0)&amp;"")</f>
        <v/>
      </c>
      <c r="F1080" s="294" t="str">
        <f ca="1">IF(ISERROR($S1080),"",OFFSET('Smelter Reference List'!$E$4,$S1080-4,0))</f>
        <v/>
      </c>
      <c r="G1080" s="294" t="str">
        <f ca="1">IF(C1080=$U$4,"Enter smelter details", IF(ISERROR($S1080),"",OFFSET('Smelter Reference List'!$F$4,$S1080-4,0)))</f>
        <v/>
      </c>
      <c r="H1080" s="295" t="str">
        <f ca="1">IF(ISERROR($S1080),"",OFFSET('Smelter Reference List'!$G$4,$S1080-4,0))</f>
        <v/>
      </c>
      <c r="I1080" s="296" t="str">
        <f ca="1">IF(ISERROR($S1080),"",OFFSET('Smelter Reference List'!$H$4,$S1080-4,0))</f>
        <v/>
      </c>
      <c r="J1080" s="296" t="str">
        <f ca="1">IF(ISERROR($S1080),"",OFFSET('Smelter Reference List'!$I$4,$S1080-4,0))</f>
        <v/>
      </c>
      <c r="K1080" s="298"/>
      <c r="L1080" s="298"/>
      <c r="M1080" s="298"/>
      <c r="N1080" s="298"/>
      <c r="O1080" s="298"/>
      <c r="P1080" s="298"/>
      <c r="Q1080" s="299"/>
      <c r="R1080" s="227"/>
      <c r="S1080" s="228" t="e">
        <f>IF(C1080="",NA(),MATCH($B1080&amp;$C1080,'Smelter Reference List'!$J:$J,0))</f>
        <v>#N/A</v>
      </c>
      <c r="T1080" s="229"/>
      <c r="U1080" s="229">
        <f t="shared" ca="1" si="32"/>
        <v>0</v>
      </c>
      <c r="V1080" s="229"/>
      <c r="W1080" s="229"/>
      <c r="Y1080" s="223" t="str">
        <f t="shared" si="33"/>
        <v/>
      </c>
    </row>
    <row r="1081" spans="1:25" s="223" customFormat="1" ht="20.25">
      <c r="A1081" s="293"/>
      <c r="B1081" s="294" t="str">
        <f>IF(LEN(A1081)=0,"",INDEX('Smelter Reference List'!$A:$A,MATCH($A1081,'Smelter Reference List'!$E:$E,0)))</f>
        <v/>
      </c>
      <c r="C1081" s="301" t="str">
        <f>IF(LEN(A1081)=0,"",INDEX('Smelter Reference List'!$C:$C,MATCH($A1081,'Smelter Reference List'!$E:$E,0)))</f>
        <v/>
      </c>
      <c r="D1081" s="294" t="str">
        <f ca="1">IF(ISERROR($S1081),"",OFFSET('Smelter Reference List'!$C$4,$S1081-4,0)&amp;"")</f>
        <v/>
      </c>
      <c r="E1081" s="294" t="str">
        <f ca="1">IF(ISERROR($S1081),"",OFFSET('Smelter Reference List'!$D$4,$S1081-4,0)&amp;"")</f>
        <v/>
      </c>
      <c r="F1081" s="294" t="str">
        <f ca="1">IF(ISERROR($S1081),"",OFFSET('Smelter Reference List'!$E$4,$S1081-4,0))</f>
        <v/>
      </c>
      <c r="G1081" s="294" t="str">
        <f ca="1">IF(C1081=$U$4,"Enter smelter details", IF(ISERROR($S1081),"",OFFSET('Smelter Reference List'!$F$4,$S1081-4,0)))</f>
        <v/>
      </c>
      <c r="H1081" s="295" t="str">
        <f ca="1">IF(ISERROR($S1081),"",OFFSET('Smelter Reference List'!$G$4,$S1081-4,0))</f>
        <v/>
      </c>
      <c r="I1081" s="296" t="str">
        <f ca="1">IF(ISERROR($S1081),"",OFFSET('Smelter Reference List'!$H$4,$S1081-4,0))</f>
        <v/>
      </c>
      <c r="J1081" s="296" t="str">
        <f ca="1">IF(ISERROR($S1081),"",OFFSET('Smelter Reference List'!$I$4,$S1081-4,0))</f>
        <v/>
      </c>
      <c r="K1081" s="298"/>
      <c r="L1081" s="298"/>
      <c r="M1081" s="298"/>
      <c r="N1081" s="298"/>
      <c r="O1081" s="298"/>
      <c r="P1081" s="298"/>
      <c r="Q1081" s="299"/>
      <c r="R1081" s="227"/>
      <c r="S1081" s="228" t="e">
        <f>IF(C1081="",NA(),MATCH($B1081&amp;$C1081,'Smelter Reference List'!$J:$J,0))</f>
        <v>#N/A</v>
      </c>
      <c r="T1081" s="229"/>
      <c r="U1081" s="229">
        <f t="shared" ca="1" si="32"/>
        <v>0</v>
      </c>
      <c r="V1081" s="229"/>
      <c r="W1081" s="229"/>
      <c r="Y1081" s="223" t="str">
        <f t="shared" si="33"/>
        <v/>
      </c>
    </row>
    <row r="1082" spans="1:25" s="223" customFormat="1" ht="20.25">
      <c r="A1082" s="293"/>
      <c r="B1082" s="294" t="str">
        <f>IF(LEN(A1082)=0,"",INDEX('Smelter Reference List'!$A:$A,MATCH($A1082,'Smelter Reference List'!$E:$E,0)))</f>
        <v/>
      </c>
      <c r="C1082" s="301" t="str">
        <f>IF(LEN(A1082)=0,"",INDEX('Smelter Reference List'!$C:$C,MATCH($A1082,'Smelter Reference List'!$E:$E,0)))</f>
        <v/>
      </c>
      <c r="D1082" s="294" t="str">
        <f ca="1">IF(ISERROR($S1082),"",OFFSET('Smelter Reference List'!$C$4,$S1082-4,0)&amp;"")</f>
        <v/>
      </c>
      <c r="E1082" s="294" t="str">
        <f ca="1">IF(ISERROR($S1082),"",OFFSET('Smelter Reference List'!$D$4,$S1082-4,0)&amp;"")</f>
        <v/>
      </c>
      <c r="F1082" s="294" t="str">
        <f ca="1">IF(ISERROR($S1082),"",OFFSET('Smelter Reference List'!$E$4,$S1082-4,0))</f>
        <v/>
      </c>
      <c r="G1082" s="294" t="str">
        <f ca="1">IF(C1082=$U$4,"Enter smelter details", IF(ISERROR($S1082),"",OFFSET('Smelter Reference List'!$F$4,$S1082-4,0)))</f>
        <v/>
      </c>
      <c r="H1082" s="295" t="str">
        <f ca="1">IF(ISERROR($S1082),"",OFFSET('Smelter Reference List'!$G$4,$S1082-4,0))</f>
        <v/>
      </c>
      <c r="I1082" s="296" t="str">
        <f ca="1">IF(ISERROR($S1082),"",OFFSET('Smelter Reference List'!$H$4,$S1082-4,0))</f>
        <v/>
      </c>
      <c r="J1082" s="296" t="str">
        <f ca="1">IF(ISERROR($S1082),"",OFFSET('Smelter Reference List'!$I$4,$S1082-4,0))</f>
        <v/>
      </c>
      <c r="K1082" s="298"/>
      <c r="L1082" s="298"/>
      <c r="M1082" s="298"/>
      <c r="N1082" s="298"/>
      <c r="O1082" s="298"/>
      <c r="P1082" s="298"/>
      <c r="Q1082" s="299"/>
      <c r="R1082" s="227"/>
      <c r="S1082" s="228" t="e">
        <f>IF(C1082="",NA(),MATCH($B1082&amp;$C1082,'Smelter Reference List'!$J:$J,0))</f>
        <v>#N/A</v>
      </c>
      <c r="T1082" s="229"/>
      <c r="U1082" s="229">
        <f t="shared" ca="1" si="32"/>
        <v>0</v>
      </c>
      <c r="V1082" s="229"/>
      <c r="W1082" s="229"/>
      <c r="Y1082" s="223" t="str">
        <f t="shared" si="33"/>
        <v/>
      </c>
    </row>
    <row r="1083" spans="1:25" s="223" customFormat="1" ht="20.25">
      <c r="A1083" s="293"/>
      <c r="B1083" s="294" t="str">
        <f>IF(LEN(A1083)=0,"",INDEX('Smelter Reference List'!$A:$A,MATCH($A1083,'Smelter Reference List'!$E:$E,0)))</f>
        <v/>
      </c>
      <c r="C1083" s="301" t="str">
        <f>IF(LEN(A1083)=0,"",INDEX('Smelter Reference List'!$C:$C,MATCH($A1083,'Smelter Reference List'!$E:$E,0)))</f>
        <v/>
      </c>
      <c r="D1083" s="294" t="str">
        <f ca="1">IF(ISERROR($S1083),"",OFFSET('Smelter Reference List'!$C$4,$S1083-4,0)&amp;"")</f>
        <v/>
      </c>
      <c r="E1083" s="294" t="str">
        <f ca="1">IF(ISERROR($S1083),"",OFFSET('Smelter Reference List'!$D$4,$S1083-4,0)&amp;"")</f>
        <v/>
      </c>
      <c r="F1083" s="294" t="str">
        <f ca="1">IF(ISERROR($S1083),"",OFFSET('Smelter Reference List'!$E$4,$S1083-4,0))</f>
        <v/>
      </c>
      <c r="G1083" s="294" t="str">
        <f ca="1">IF(C1083=$U$4,"Enter smelter details", IF(ISERROR($S1083),"",OFFSET('Smelter Reference List'!$F$4,$S1083-4,0)))</f>
        <v/>
      </c>
      <c r="H1083" s="295" t="str">
        <f ca="1">IF(ISERROR($S1083),"",OFFSET('Smelter Reference List'!$G$4,$S1083-4,0))</f>
        <v/>
      </c>
      <c r="I1083" s="296" t="str">
        <f ca="1">IF(ISERROR($S1083),"",OFFSET('Smelter Reference List'!$H$4,$S1083-4,0))</f>
        <v/>
      </c>
      <c r="J1083" s="296" t="str">
        <f ca="1">IF(ISERROR($S1083),"",OFFSET('Smelter Reference List'!$I$4,$S1083-4,0))</f>
        <v/>
      </c>
      <c r="K1083" s="298"/>
      <c r="L1083" s="298"/>
      <c r="M1083" s="298"/>
      <c r="N1083" s="298"/>
      <c r="O1083" s="298"/>
      <c r="P1083" s="298"/>
      <c r="Q1083" s="299"/>
      <c r="R1083" s="227"/>
      <c r="S1083" s="228" t="e">
        <f>IF(C1083="",NA(),MATCH($B1083&amp;$C1083,'Smelter Reference List'!$J:$J,0))</f>
        <v>#N/A</v>
      </c>
      <c r="T1083" s="229"/>
      <c r="U1083" s="229">
        <f t="shared" ca="1" si="32"/>
        <v>0</v>
      </c>
      <c r="V1083" s="229"/>
      <c r="W1083" s="229"/>
      <c r="Y1083" s="223" t="str">
        <f t="shared" si="33"/>
        <v/>
      </c>
    </row>
    <row r="1084" spans="1:25" s="223" customFormat="1" ht="20.25">
      <c r="A1084" s="293"/>
      <c r="B1084" s="294" t="str">
        <f>IF(LEN(A1084)=0,"",INDEX('Smelter Reference List'!$A:$A,MATCH($A1084,'Smelter Reference List'!$E:$E,0)))</f>
        <v/>
      </c>
      <c r="C1084" s="301" t="str">
        <f>IF(LEN(A1084)=0,"",INDEX('Smelter Reference List'!$C:$C,MATCH($A1084,'Smelter Reference List'!$E:$E,0)))</f>
        <v/>
      </c>
      <c r="D1084" s="294" t="str">
        <f ca="1">IF(ISERROR($S1084),"",OFFSET('Smelter Reference List'!$C$4,$S1084-4,0)&amp;"")</f>
        <v/>
      </c>
      <c r="E1084" s="294" t="str">
        <f ca="1">IF(ISERROR($S1084),"",OFFSET('Smelter Reference List'!$D$4,$S1084-4,0)&amp;"")</f>
        <v/>
      </c>
      <c r="F1084" s="294" t="str">
        <f ca="1">IF(ISERROR($S1084),"",OFFSET('Smelter Reference List'!$E$4,$S1084-4,0))</f>
        <v/>
      </c>
      <c r="G1084" s="294" t="str">
        <f ca="1">IF(C1084=$U$4,"Enter smelter details", IF(ISERROR($S1084),"",OFFSET('Smelter Reference List'!$F$4,$S1084-4,0)))</f>
        <v/>
      </c>
      <c r="H1084" s="295" t="str">
        <f ca="1">IF(ISERROR($S1084),"",OFFSET('Smelter Reference List'!$G$4,$S1084-4,0))</f>
        <v/>
      </c>
      <c r="I1084" s="296" t="str">
        <f ca="1">IF(ISERROR($S1084),"",OFFSET('Smelter Reference List'!$H$4,$S1084-4,0))</f>
        <v/>
      </c>
      <c r="J1084" s="296" t="str">
        <f ca="1">IF(ISERROR($S1084),"",OFFSET('Smelter Reference List'!$I$4,$S1084-4,0))</f>
        <v/>
      </c>
      <c r="K1084" s="298"/>
      <c r="L1084" s="298"/>
      <c r="M1084" s="298"/>
      <c r="N1084" s="298"/>
      <c r="O1084" s="298"/>
      <c r="P1084" s="298"/>
      <c r="Q1084" s="299"/>
      <c r="R1084" s="227"/>
      <c r="S1084" s="228" t="e">
        <f>IF(C1084="",NA(),MATCH($B1084&amp;$C1084,'Smelter Reference List'!$J:$J,0))</f>
        <v>#N/A</v>
      </c>
      <c r="T1084" s="229"/>
      <c r="U1084" s="229">
        <f t="shared" ca="1" si="32"/>
        <v>0</v>
      </c>
      <c r="V1084" s="229"/>
      <c r="W1084" s="229"/>
      <c r="Y1084" s="223" t="str">
        <f t="shared" si="33"/>
        <v/>
      </c>
    </row>
    <row r="1085" spans="1:25" s="223" customFormat="1" ht="20.25">
      <c r="A1085" s="293"/>
      <c r="B1085" s="294" t="str">
        <f>IF(LEN(A1085)=0,"",INDEX('Smelter Reference List'!$A:$A,MATCH($A1085,'Smelter Reference List'!$E:$E,0)))</f>
        <v/>
      </c>
      <c r="C1085" s="301" t="str">
        <f>IF(LEN(A1085)=0,"",INDEX('Smelter Reference List'!$C:$C,MATCH($A1085,'Smelter Reference List'!$E:$E,0)))</f>
        <v/>
      </c>
      <c r="D1085" s="294" t="str">
        <f ca="1">IF(ISERROR($S1085),"",OFFSET('Smelter Reference List'!$C$4,$S1085-4,0)&amp;"")</f>
        <v/>
      </c>
      <c r="E1085" s="294" t="str">
        <f ca="1">IF(ISERROR($S1085),"",OFFSET('Smelter Reference List'!$D$4,$S1085-4,0)&amp;"")</f>
        <v/>
      </c>
      <c r="F1085" s="294" t="str">
        <f ca="1">IF(ISERROR($S1085),"",OFFSET('Smelter Reference List'!$E$4,$S1085-4,0))</f>
        <v/>
      </c>
      <c r="G1085" s="294" t="str">
        <f ca="1">IF(C1085=$U$4,"Enter smelter details", IF(ISERROR($S1085),"",OFFSET('Smelter Reference List'!$F$4,$S1085-4,0)))</f>
        <v/>
      </c>
      <c r="H1085" s="295" t="str">
        <f ca="1">IF(ISERROR($S1085),"",OFFSET('Smelter Reference List'!$G$4,$S1085-4,0))</f>
        <v/>
      </c>
      <c r="I1085" s="296" t="str">
        <f ca="1">IF(ISERROR($S1085),"",OFFSET('Smelter Reference List'!$H$4,$S1085-4,0))</f>
        <v/>
      </c>
      <c r="J1085" s="296" t="str">
        <f ca="1">IF(ISERROR($S1085),"",OFFSET('Smelter Reference List'!$I$4,$S1085-4,0))</f>
        <v/>
      </c>
      <c r="K1085" s="298"/>
      <c r="L1085" s="298"/>
      <c r="M1085" s="298"/>
      <c r="N1085" s="298"/>
      <c r="O1085" s="298"/>
      <c r="P1085" s="298"/>
      <c r="Q1085" s="299"/>
      <c r="R1085" s="227"/>
      <c r="S1085" s="228" t="e">
        <f>IF(C1085="",NA(),MATCH($B1085&amp;$C1085,'Smelter Reference List'!$J:$J,0))</f>
        <v>#N/A</v>
      </c>
      <c r="T1085" s="229"/>
      <c r="U1085" s="229">
        <f t="shared" ca="1" si="32"/>
        <v>0</v>
      </c>
      <c r="V1085" s="229"/>
      <c r="W1085" s="229"/>
      <c r="Y1085" s="223" t="str">
        <f t="shared" si="33"/>
        <v/>
      </c>
    </row>
    <row r="1086" spans="1:25" s="223" customFormat="1" ht="20.25">
      <c r="A1086" s="293"/>
      <c r="B1086" s="294" t="str">
        <f>IF(LEN(A1086)=0,"",INDEX('Smelter Reference List'!$A:$A,MATCH($A1086,'Smelter Reference List'!$E:$E,0)))</f>
        <v/>
      </c>
      <c r="C1086" s="301" t="str">
        <f>IF(LEN(A1086)=0,"",INDEX('Smelter Reference List'!$C:$C,MATCH($A1086,'Smelter Reference List'!$E:$E,0)))</f>
        <v/>
      </c>
      <c r="D1086" s="294" t="str">
        <f ca="1">IF(ISERROR($S1086),"",OFFSET('Smelter Reference List'!$C$4,$S1086-4,0)&amp;"")</f>
        <v/>
      </c>
      <c r="E1086" s="294" t="str">
        <f ca="1">IF(ISERROR($S1086),"",OFFSET('Smelter Reference List'!$D$4,$S1086-4,0)&amp;"")</f>
        <v/>
      </c>
      <c r="F1086" s="294" t="str">
        <f ca="1">IF(ISERROR($S1086),"",OFFSET('Smelter Reference List'!$E$4,$S1086-4,0))</f>
        <v/>
      </c>
      <c r="G1086" s="294" t="str">
        <f ca="1">IF(C1086=$U$4,"Enter smelter details", IF(ISERROR($S1086),"",OFFSET('Smelter Reference List'!$F$4,$S1086-4,0)))</f>
        <v/>
      </c>
      <c r="H1086" s="295" t="str">
        <f ca="1">IF(ISERROR($S1086),"",OFFSET('Smelter Reference List'!$G$4,$S1086-4,0))</f>
        <v/>
      </c>
      <c r="I1086" s="296" t="str">
        <f ca="1">IF(ISERROR($S1086),"",OFFSET('Smelter Reference List'!$H$4,$S1086-4,0))</f>
        <v/>
      </c>
      <c r="J1086" s="296" t="str">
        <f ca="1">IF(ISERROR($S1086),"",OFFSET('Smelter Reference List'!$I$4,$S1086-4,0))</f>
        <v/>
      </c>
      <c r="K1086" s="298"/>
      <c r="L1086" s="298"/>
      <c r="M1086" s="298"/>
      <c r="N1086" s="298"/>
      <c r="O1086" s="298"/>
      <c r="P1086" s="298"/>
      <c r="Q1086" s="299"/>
      <c r="R1086" s="227"/>
      <c r="S1086" s="228" t="e">
        <f>IF(C1086="",NA(),MATCH($B1086&amp;$C1086,'Smelter Reference List'!$J:$J,0))</f>
        <v>#N/A</v>
      </c>
      <c r="T1086" s="229"/>
      <c r="U1086" s="229">
        <f t="shared" ca="1" si="32"/>
        <v>0</v>
      </c>
      <c r="V1086" s="229"/>
      <c r="W1086" s="229"/>
      <c r="Y1086" s="223" t="str">
        <f t="shared" si="33"/>
        <v/>
      </c>
    </row>
    <row r="1087" spans="1:25" s="223" customFormat="1" ht="20.25">
      <c r="A1087" s="293"/>
      <c r="B1087" s="294" t="str">
        <f>IF(LEN(A1087)=0,"",INDEX('Smelter Reference List'!$A:$A,MATCH($A1087,'Smelter Reference List'!$E:$E,0)))</f>
        <v/>
      </c>
      <c r="C1087" s="301" t="str">
        <f>IF(LEN(A1087)=0,"",INDEX('Smelter Reference List'!$C:$C,MATCH($A1087,'Smelter Reference List'!$E:$E,0)))</f>
        <v/>
      </c>
      <c r="D1087" s="294" t="str">
        <f ca="1">IF(ISERROR($S1087),"",OFFSET('Smelter Reference List'!$C$4,$S1087-4,0)&amp;"")</f>
        <v/>
      </c>
      <c r="E1087" s="294" t="str">
        <f ca="1">IF(ISERROR($S1087),"",OFFSET('Smelter Reference List'!$D$4,$S1087-4,0)&amp;"")</f>
        <v/>
      </c>
      <c r="F1087" s="294" t="str">
        <f ca="1">IF(ISERROR($S1087),"",OFFSET('Smelter Reference List'!$E$4,$S1087-4,0))</f>
        <v/>
      </c>
      <c r="G1087" s="294" t="str">
        <f ca="1">IF(C1087=$U$4,"Enter smelter details", IF(ISERROR($S1087),"",OFFSET('Smelter Reference List'!$F$4,$S1087-4,0)))</f>
        <v/>
      </c>
      <c r="H1087" s="295" t="str">
        <f ca="1">IF(ISERROR($S1087),"",OFFSET('Smelter Reference List'!$G$4,$S1087-4,0))</f>
        <v/>
      </c>
      <c r="I1087" s="296" t="str">
        <f ca="1">IF(ISERROR($S1087),"",OFFSET('Smelter Reference List'!$H$4,$S1087-4,0))</f>
        <v/>
      </c>
      <c r="J1087" s="296" t="str">
        <f ca="1">IF(ISERROR($S1087),"",OFFSET('Smelter Reference List'!$I$4,$S1087-4,0))</f>
        <v/>
      </c>
      <c r="K1087" s="298"/>
      <c r="L1087" s="298"/>
      <c r="M1087" s="298"/>
      <c r="N1087" s="298"/>
      <c r="O1087" s="298"/>
      <c r="P1087" s="298"/>
      <c r="Q1087" s="299"/>
      <c r="R1087" s="227"/>
      <c r="S1087" s="228" t="e">
        <f>IF(C1087="",NA(),MATCH($B1087&amp;$C1087,'Smelter Reference List'!$J:$J,0))</f>
        <v>#N/A</v>
      </c>
      <c r="T1087" s="229"/>
      <c r="U1087" s="229">
        <f t="shared" ca="1" si="32"/>
        <v>0</v>
      </c>
      <c r="V1087" s="229"/>
      <c r="W1087" s="229"/>
      <c r="Y1087" s="223" t="str">
        <f t="shared" si="33"/>
        <v/>
      </c>
    </row>
    <row r="1088" spans="1:25" s="223" customFormat="1" ht="20.25">
      <c r="A1088" s="293"/>
      <c r="B1088" s="294" t="str">
        <f>IF(LEN(A1088)=0,"",INDEX('Smelter Reference List'!$A:$A,MATCH($A1088,'Smelter Reference List'!$E:$E,0)))</f>
        <v/>
      </c>
      <c r="C1088" s="301" t="str">
        <f>IF(LEN(A1088)=0,"",INDEX('Smelter Reference List'!$C:$C,MATCH($A1088,'Smelter Reference List'!$E:$E,0)))</f>
        <v/>
      </c>
      <c r="D1088" s="294" t="str">
        <f ca="1">IF(ISERROR($S1088),"",OFFSET('Smelter Reference List'!$C$4,$S1088-4,0)&amp;"")</f>
        <v/>
      </c>
      <c r="E1088" s="294" t="str">
        <f ca="1">IF(ISERROR($S1088),"",OFFSET('Smelter Reference List'!$D$4,$S1088-4,0)&amp;"")</f>
        <v/>
      </c>
      <c r="F1088" s="294" t="str">
        <f ca="1">IF(ISERROR($S1088),"",OFFSET('Smelter Reference List'!$E$4,$S1088-4,0))</f>
        <v/>
      </c>
      <c r="G1088" s="294" t="str">
        <f ca="1">IF(C1088=$U$4,"Enter smelter details", IF(ISERROR($S1088),"",OFFSET('Smelter Reference List'!$F$4,$S1088-4,0)))</f>
        <v/>
      </c>
      <c r="H1088" s="295" t="str">
        <f ca="1">IF(ISERROR($S1088),"",OFFSET('Smelter Reference List'!$G$4,$S1088-4,0))</f>
        <v/>
      </c>
      <c r="I1088" s="296" t="str">
        <f ca="1">IF(ISERROR($S1088),"",OFFSET('Smelter Reference List'!$H$4,$S1088-4,0))</f>
        <v/>
      </c>
      <c r="J1088" s="296" t="str">
        <f ca="1">IF(ISERROR($S1088),"",OFFSET('Smelter Reference List'!$I$4,$S1088-4,0))</f>
        <v/>
      </c>
      <c r="K1088" s="298"/>
      <c r="L1088" s="298"/>
      <c r="M1088" s="298"/>
      <c r="N1088" s="298"/>
      <c r="O1088" s="298"/>
      <c r="P1088" s="298"/>
      <c r="Q1088" s="299"/>
      <c r="R1088" s="227"/>
      <c r="S1088" s="228" t="e">
        <f>IF(C1088="",NA(),MATCH($B1088&amp;$C1088,'Smelter Reference List'!$J:$J,0))</f>
        <v>#N/A</v>
      </c>
      <c r="T1088" s="229"/>
      <c r="U1088" s="229">
        <f t="shared" ca="1" si="32"/>
        <v>0</v>
      </c>
      <c r="V1088" s="229"/>
      <c r="W1088" s="229"/>
      <c r="Y1088" s="223" t="str">
        <f t="shared" si="33"/>
        <v/>
      </c>
    </row>
    <row r="1089" spans="1:25" s="223" customFormat="1" ht="20.25">
      <c r="A1089" s="293"/>
      <c r="B1089" s="294" t="str">
        <f>IF(LEN(A1089)=0,"",INDEX('Smelter Reference List'!$A:$A,MATCH($A1089,'Smelter Reference List'!$E:$E,0)))</f>
        <v/>
      </c>
      <c r="C1089" s="301" t="str">
        <f>IF(LEN(A1089)=0,"",INDEX('Smelter Reference List'!$C:$C,MATCH($A1089,'Smelter Reference List'!$E:$E,0)))</f>
        <v/>
      </c>
      <c r="D1089" s="294" t="str">
        <f ca="1">IF(ISERROR($S1089),"",OFFSET('Smelter Reference List'!$C$4,$S1089-4,0)&amp;"")</f>
        <v/>
      </c>
      <c r="E1089" s="294" t="str">
        <f ca="1">IF(ISERROR($S1089),"",OFFSET('Smelter Reference List'!$D$4,$S1089-4,0)&amp;"")</f>
        <v/>
      </c>
      <c r="F1089" s="294" t="str">
        <f ca="1">IF(ISERROR($S1089),"",OFFSET('Smelter Reference List'!$E$4,$S1089-4,0))</f>
        <v/>
      </c>
      <c r="G1089" s="294" t="str">
        <f ca="1">IF(C1089=$U$4,"Enter smelter details", IF(ISERROR($S1089),"",OFFSET('Smelter Reference List'!$F$4,$S1089-4,0)))</f>
        <v/>
      </c>
      <c r="H1089" s="295" t="str">
        <f ca="1">IF(ISERROR($S1089),"",OFFSET('Smelter Reference List'!$G$4,$S1089-4,0))</f>
        <v/>
      </c>
      <c r="I1089" s="296" t="str">
        <f ca="1">IF(ISERROR($S1089),"",OFFSET('Smelter Reference List'!$H$4,$S1089-4,0))</f>
        <v/>
      </c>
      <c r="J1089" s="296" t="str">
        <f ca="1">IF(ISERROR($S1089),"",OFFSET('Smelter Reference List'!$I$4,$S1089-4,0))</f>
        <v/>
      </c>
      <c r="K1089" s="298"/>
      <c r="L1089" s="298"/>
      <c r="M1089" s="298"/>
      <c r="N1089" s="298"/>
      <c r="O1089" s="298"/>
      <c r="P1089" s="298"/>
      <c r="Q1089" s="299"/>
      <c r="R1089" s="227"/>
      <c r="S1089" s="228" t="e">
        <f>IF(C1089="",NA(),MATCH($B1089&amp;$C1089,'Smelter Reference List'!$J:$J,0))</f>
        <v>#N/A</v>
      </c>
      <c r="T1089" s="229"/>
      <c r="U1089" s="229">
        <f t="shared" ca="1" si="32"/>
        <v>0</v>
      </c>
      <c r="V1089" s="229"/>
      <c r="W1089" s="229"/>
      <c r="Y1089" s="223" t="str">
        <f t="shared" si="33"/>
        <v/>
      </c>
    </row>
    <row r="1090" spans="1:25" s="223" customFormat="1" ht="20.25">
      <c r="A1090" s="293"/>
      <c r="B1090" s="294" t="str">
        <f>IF(LEN(A1090)=0,"",INDEX('Smelter Reference List'!$A:$A,MATCH($A1090,'Smelter Reference List'!$E:$E,0)))</f>
        <v/>
      </c>
      <c r="C1090" s="301" t="str">
        <f>IF(LEN(A1090)=0,"",INDEX('Smelter Reference List'!$C:$C,MATCH($A1090,'Smelter Reference List'!$E:$E,0)))</f>
        <v/>
      </c>
      <c r="D1090" s="294" t="str">
        <f ca="1">IF(ISERROR($S1090),"",OFFSET('Smelter Reference List'!$C$4,$S1090-4,0)&amp;"")</f>
        <v/>
      </c>
      <c r="E1090" s="294" t="str">
        <f ca="1">IF(ISERROR($S1090),"",OFFSET('Smelter Reference List'!$D$4,$S1090-4,0)&amp;"")</f>
        <v/>
      </c>
      <c r="F1090" s="294" t="str">
        <f ca="1">IF(ISERROR($S1090),"",OFFSET('Smelter Reference List'!$E$4,$S1090-4,0))</f>
        <v/>
      </c>
      <c r="G1090" s="294" t="str">
        <f ca="1">IF(C1090=$U$4,"Enter smelter details", IF(ISERROR($S1090),"",OFFSET('Smelter Reference List'!$F$4,$S1090-4,0)))</f>
        <v/>
      </c>
      <c r="H1090" s="295" t="str">
        <f ca="1">IF(ISERROR($S1090),"",OFFSET('Smelter Reference List'!$G$4,$S1090-4,0))</f>
        <v/>
      </c>
      <c r="I1090" s="296" t="str">
        <f ca="1">IF(ISERROR($S1090),"",OFFSET('Smelter Reference List'!$H$4,$S1090-4,0))</f>
        <v/>
      </c>
      <c r="J1090" s="296" t="str">
        <f ca="1">IF(ISERROR($S1090),"",OFFSET('Smelter Reference List'!$I$4,$S1090-4,0))</f>
        <v/>
      </c>
      <c r="K1090" s="298"/>
      <c r="L1090" s="298"/>
      <c r="M1090" s="298"/>
      <c r="N1090" s="298"/>
      <c r="O1090" s="298"/>
      <c r="P1090" s="298"/>
      <c r="Q1090" s="299"/>
      <c r="R1090" s="227"/>
      <c r="S1090" s="228" t="e">
        <f>IF(C1090="",NA(),MATCH($B1090&amp;$C1090,'Smelter Reference List'!$J:$J,0))</f>
        <v>#N/A</v>
      </c>
      <c r="T1090" s="229"/>
      <c r="U1090" s="229">
        <f t="shared" ca="1" si="32"/>
        <v>0</v>
      </c>
      <c r="V1090" s="229"/>
      <c r="W1090" s="229"/>
      <c r="Y1090" s="223" t="str">
        <f t="shared" si="33"/>
        <v/>
      </c>
    </row>
    <row r="1091" spans="1:25" s="223" customFormat="1" ht="20.25">
      <c r="A1091" s="293"/>
      <c r="B1091" s="294" t="str">
        <f>IF(LEN(A1091)=0,"",INDEX('Smelter Reference List'!$A:$A,MATCH($A1091,'Smelter Reference List'!$E:$E,0)))</f>
        <v/>
      </c>
      <c r="C1091" s="301" t="str">
        <f>IF(LEN(A1091)=0,"",INDEX('Smelter Reference List'!$C:$C,MATCH($A1091,'Smelter Reference List'!$E:$E,0)))</f>
        <v/>
      </c>
      <c r="D1091" s="294" t="str">
        <f ca="1">IF(ISERROR($S1091),"",OFFSET('Smelter Reference List'!$C$4,$S1091-4,0)&amp;"")</f>
        <v/>
      </c>
      <c r="E1091" s="294" t="str">
        <f ca="1">IF(ISERROR($S1091),"",OFFSET('Smelter Reference List'!$D$4,$S1091-4,0)&amp;"")</f>
        <v/>
      </c>
      <c r="F1091" s="294" t="str">
        <f ca="1">IF(ISERROR($S1091),"",OFFSET('Smelter Reference List'!$E$4,$S1091-4,0))</f>
        <v/>
      </c>
      <c r="G1091" s="294" t="str">
        <f ca="1">IF(C1091=$U$4,"Enter smelter details", IF(ISERROR($S1091),"",OFFSET('Smelter Reference List'!$F$4,$S1091-4,0)))</f>
        <v/>
      </c>
      <c r="H1091" s="295" t="str">
        <f ca="1">IF(ISERROR($S1091),"",OFFSET('Smelter Reference List'!$G$4,$S1091-4,0))</f>
        <v/>
      </c>
      <c r="I1091" s="296" t="str">
        <f ca="1">IF(ISERROR($S1091),"",OFFSET('Smelter Reference List'!$H$4,$S1091-4,0))</f>
        <v/>
      </c>
      <c r="J1091" s="296" t="str">
        <f ca="1">IF(ISERROR($S1091),"",OFFSET('Smelter Reference List'!$I$4,$S1091-4,0))</f>
        <v/>
      </c>
      <c r="K1091" s="298"/>
      <c r="L1091" s="298"/>
      <c r="M1091" s="298"/>
      <c r="N1091" s="298"/>
      <c r="O1091" s="298"/>
      <c r="P1091" s="298"/>
      <c r="Q1091" s="299"/>
      <c r="R1091" s="227"/>
      <c r="S1091" s="228" t="e">
        <f>IF(C1091="",NA(),MATCH($B1091&amp;$C1091,'Smelter Reference List'!$J:$J,0))</f>
        <v>#N/A</v>
      </c>
      <c r="T1091" s="229"/>
      <c r="U1091" s="229">
        <f t="shared" ca="1" si="32"/>
        <v>0</v>
      </c>
      <c r="V1091" s="229"/>
      <c r="W1091" s="229"/>
      <c r="Y1091" s="223" t="str">
        <f t="shared" si="33"/>
        <v/>
      </c>
    </row>
    <row r="1092" spans="1:25" s="223" customFormat="1" ht="20.25">
      <c r="A1092" s="293"/>
      <c r="B1092" s="294" t="str">
        <f>IF(LEN(A1092)=0,"",INDEX('Smelter Reference List'!$A:$A,MATCH($A1092,'Smelter Reference List'!$E:$E,0)))</f>
        <v/>
      </c>
      <c r="C1092" s="301" t="str">
        <f>IF(LEN(A1092)=0,"",INDEX('Smelter Reference List'!$C:$C,MATCH($A1092,'Smelter Reference List'!$E:$E,0)))</f>
        <v/>
      </c>
      <c r="D1092" s="294" t="str">
        <f ca="1">IF(ISERROR($S1092),"",OFFSET('Smelter Reference List'!$C$4,$S1092-4,0)&amp;"")</f>
        <v/>
      </c>
      <c r="E1092" s="294" t="str">
        <f ca="1">IF(ISERROR($S1092),"",OFFSET('Smelter Reference List'!$D$4,$S1092-4,0)&amp;"")</f>
        <v/>
      </c>
      <c r="F1092" s="294" t="str">
        <f ca="1">IF(ISERROR($S1092),"",OFFSET('Smelter Reference List'!$E$4,$S1092-4,0))</f>
        <v/>
      </c>
      <c r="G1092" s="294" t="str">
        <f ca="1">IF(C1092=$U$4,"Enter smelter details", IF(ISERROR($S1092),"",OFFSET('Smelter Reference List'!$F$4,$S1092-4,0)))</f>
        <v/>
      </c>
      <c r="H1092" s="295" t="str">
        <f ca="1">IF(ISERROR($S1092),"",OFFSET('Smelter Reference List'!$G$4,$S1092-4,0))</f>
        <v/>
      </c>
      <c r="I1092" s="296" t="str">
        <f ca="1">IF(ISERROR($S1092),"",OFFSET('Smelter Reference List'!$H$4,$S1092-4,0))</f>
        <v/>
      </c>
      <c r="J1092" s="296" t="str">
        <f ca="1">IF(ISERROR($S1092),"",OFFSET('Smelter Reference List'!$I$4,$S1092-4,0))</f>
        <v/>
      </c>
      <c r="K1092" s="298"/>
      <c r="L1092" s="298"/>
      <c r="M1092" s="298"/>
      <c r="N1092" s="298"/>
      <c r="O1092" s="298"/>
      <c r="P1092" s="298"/>
      <c r="Q1092" s="299"/>
      <c r="R1092" s="227"/>
      <c r="S1092" s="228" t="e">
        <f>IF(C1092="",NA(),MATCH($B1092&amp;$C1092,'Smelter Reference List'!$J:$J,0))</f>
        <v>#N/A</v>
      </c>
      <c r="T1092" s="229"/>
      <c r="U1092" s="229">
        <f t="shared" ca="1" si="32"/>
        <v>0</v>
      </c>
      <c r="V1092" s="229"/>
      <c r="W1092" s="229"/>
      <c r="Y1092" s="223" t="str">
        <f t="shared" si="33"/>
        <v/>
      </c>
    </row>
    <row r="1093" spans="1:25" s="223" customFormat="1" ht="20.25">
      <c r="A1093" s="293"/>
      <c r="B1093" s="294" t="str">
        <f>IF(LEN(A1093)=0,"",INDEX('Smelter Reference List'!$A:$A,MATCH($A1093,'Smelter Reference List'!$E:$E,0)))</f>
        <v/>
      </c>
      <c r="C1093" s="301" t="str">
        <f>IF(LEN(A1093)=0,"",INDEX('Smelter Reference List'!$C:$C,MATCH($A1093,'Smelter Reference List'!$E:$E,0)))</f>
        <v/>
      </c>
      <c r="D1093" s="294" t="str">
        <f ca="1">IF(ISERROR($S1093),"",OFFSET('Smelter Reference List'!$C$4,$S1093-4,0)&amp;"")</f>
        <v/>
      </c>
      <c r="E1093" s="294" t="str">
        <f ca="1">IF(ISERROR($S1093),"",OFFSET('Smelter Reference List'!$D$4,$S1093-4,0)&amp;"")</f>
        <v/>
      </c>
      <c r="F1093" s="294" t="str">
        <f ca="1">IF(ISERROR($S1093),"",OFFSET('Smelter Reference List'!$E$4,$S1093-4,0))</f>
        <v/>
      </c>
      <c r="G1093" s="294" t="str">
        <f ca="1">IF(C1093=$U$4,"Enter smelter details", IF(ISERROR($S1093),"",OFFSET('Smelter Reference List'!$F$4,$S1093-4,0)))</f>
        <v/>
      </c>
      <c r="H1093" s="295" t="str">
        <f ca="1">IF(ISERROR($S1093),"",OFFSET('Smelter Reference List'!$G$4,$S1093-4,0))</f>
        <v/>
      </c>
      <c r="I1093" s="296" t="str">
        <f ca="1">IF(ISERROR($S1093),"",OFFSET('Smelter Reference List'!$H$4,$S1093-4,0))</f>
        <v/>
      </c>
      <c r="J1093" s="296" t="str">
        <f ca="1">IF(ISERROR($S1093),"",OFFSET('Smelter Reference List'!$I$4,$S1093-4,0))</f>
        <v/>
      </c>
      <c r="K1093" s="298"/>
      <c r="L1093" s="298"/>
      <c r="M1093" s="298"/>
      <c r="N1093" s="298"/>
      <c r="O1093" s="298"/>
      <c r="P1093" s="298"/>
      <c r="Q1093" s="299"/>
      <c r="R1093" s="227"/>
      <c r="S1093" s="228" t="e">
        <f>IF(C1093="",NA(),MATCH($B1093&amp;$C1093,'Smelter Reference List'!$J:$J,0))</f>
        <v>#N/A</v>
      </c>
      <c r="T1093" s="229"/>
      <c r="U1093" s="229">
        <f t="shared" ca="1" si="32"/>
        <v>0</v>
      </c>
      <c r="V1093" s="229"/>
      <c r="W1093" s="229"/>
      <c r="Y1093" s="223" t="str">
        <f t="shared" si="33"/>
        <v/>
      </c>
    </row>
    <row r="1094" spans="1:25" s="223" customFormat="1" ht="20.25">
      <c r="A1094" s="293"/>
      <c r="B1094" s="294" t="str">
        <f>IF(LEN(A1094)=0,"",INDEX('Smelter Reference List'!$A:$A,MATCH($A1094,'Smelter Reference List'!$E:$E,0)))</f>
        <v/>
      </c>
      <c r="C1094" s="301" t="str">
        <f>IF(LEN(A1094)=0,"",INDEX('Smelter Reference List'!$C:$C,MATCH($A1094,'Smelter Reference List'!$E:$E,0)))</f>
        <v/>
      </c>
      <c r="D1094" s="294" t="str">
        <f ca="1">IF(ISERROR($S1094),"",OFFSET('Smelter Reference List'!$C$4,$S1094-4,0)&amp;"")</f>
        <v/>
      </c>
      <c r="E1094" s="294" t="str">
        <f ca="1">IF(ISERROR($S1094),"",OFFSET('Smelter Reference List'!$D$4,$S1094-4,0)&amp;"")</f>
        <v/>
      </c>
      <c r="F1094" s="294" t="str">
        <f ca="1">IF(ISERROR($S1094),"",OFFSET('Smelter Reference List'!$E$4,$S1094-4,0))</f>
        <v/>
      </c>
      <c r="G1094" s="294" t="str">
        <f ca="1">IF(C1094=$U$4,"Enter smelter details", IF(ISERROR($S1094),"",OFFSET('Smelter Reference List'!$F$4,$S1094-4,0)))</f>
        <v/>
      </c>
      <c r="H1094" s="295" t="str">
        <f ca="1">IF(ISERROR($S1094),"",OFFSET('Smelter Reference List'!$G$4,$S1094-4,0))</f>
        <v/>
      </c>
      <c r="I1094" s="296" t="str">
        <f ca="1">IF(ISERROR($S1094),"",OFFSET('Smelter Reference List'!$H$4,$S1094-4,0))</f>
        <v/>
      </c>
      <c r="J1094" s="296" t="str">
        <f ca="1">IF(ISERROR($S1094),"",OFFSET('Smelter Reference List'!$I$4,$S1094-4,0))</f>
        <v/>
      </c>
      <c r="K1094" s="298"/>
      <c r="L1094" s="298"/>
      <c r="M1094" s="298"/>
      <c r="N1094" s="298"/>
      <c r="O1094" s="298"/>
      <c r="P1094" s="298"/>
      <c r="Q1094" s="299"/>
      <c r="R1094" s="227"/>
      <c r="S1094" s="228" t="e">
        <f>IF(C1094="",NA(),MATCH($B1094&amp;$C1094,'Smelter Reference List'!$J:$J,0))</f>
        <v>#N/A</v>
      </c>
      <c r="T1094" s="229"/>
      <c r="U1094" s="229">
        <f t="shared" ref="U1094:U1157" ca="1" si="34">IF(AND(C1094="Smelter not listed",OR(LEN(D1094)=0,LEN(E1094)=0)),1,0)</f>
        <v>0</v>
      </c>
      <c r="V1094" s="229"/>
      <c r="W1094" s="229"/>
      <c r="Y1094" s="223" t="str">
        <f t="shared" ref="Y1094:Y1157" si="35">B1094&amp;C1094</f>
        <v/>
      </c>
    </row>
    <row r="1095" spans="1:25" s="223" customFormat="1" ht="20.25">
      <c r="A1095" s="293"/>
      <c r="B1095" s="294" t="str">
        <f>IF(LEN(A1095)=0,"",INDEX('Smelter Reference List'!$A:$A,MATCH($A1095,'Smelter Reference List'!$E:$E,0)))</f>
        <v/>
      </c>
      <c r="C1095" s="301" t="str">
        <f>IF(LEN(A1095)=0,"",INDEX('Smelter Reference List'!$C:$C,MATCH($A1095,'Smelter Reference List'!$E:$E,0)))</f>
        <v/>
      </c>
      <c r="D1095" s="294" t="str">
        <f ca="1">IF(ISERROR($S1095),"",OFFSET('Smelter Reference List'!$C$4,$S1095-4,0)&amp;"")</f>
        <v/>
      </c>
      <c r="E1095" s="294" t="str">
        <f ca="1">IF(ISERROR($S1095),"",OFFSET('Smelter Reference List'!$D$4,$S1095-4,0)&amp;"")</f>
        <v/>
      </c>
      <c r="F1095" s="294" t="str">
        <f ca="1">IF(ISERROR($S1095),"",OFFSET('Smelter Reference List'!$E$4,$S1095-4,0))</f>
        <v/>
      </c>
      <c r="G1095" s="294" t="str">
        <f ca="1">IF(C1095=$U$4,"Enter smelter details", IF(ISERROR($S1095),"",OFFSET('Smelter Reference List'!$F$4,$S1095-4,0)))</f>
        <v/>
      </c>
      <c r="H1095" s="295" t="str">
        <f ca="1">IF(ISERROR($S1095),"",OFFSET('Smelter Reference List'!$G$4,$S1095-4,0))</f>
        <v/>
      </c>
      <c r="I1095" s="296" t="str">
        <f ca="1">IF(ISERROR($S1095),"",OFFSET('Smelter Reference List'!$H$4,$S1095-4,0))</f>
        <v/>
      </c>
      <c r="J1095" s="296" t="str">
        <f ca="1">IF(ISERROR($S1095),"",OFFSET('Smelter Reference List'!$I$4,$S1095-4,0))</f>
        <v/>
      </c>
      <c r="K1095" s="298"/>
      <c r="L1095" s="298"/>
      <c r="M1095" s="298"/>
      <c r="N1095" s="298"/>
      <c r="O1095" s="298"/>
      <c r="P1095" s="298"/>
      <c r="Q1095" s="299"/>
      <c r="R1095" s="227"/>
      <c r="S1095" s="228" t="e">
        <f>IF(C1095="",NA(),MATCH($B1095&amp;$C1095,'Smelter Reference List'!$J:$J,0))</f>
        <v>#N/A</v>
      </c>
      <c r="T1095" s="229"/>
      <c r="U1095" s="229">
        <f t="shared" ca="1" si="34"/>
        <v>0</v>
      </c>
      <c r="V1095" s="229"/>
      <c r="W1095" s="229"/>
      <c r="Y1095" s="223" t="str">
        <f t="shared" si="35"/>
        <v/>
      </c>
    </row>
    <row r="1096" spans="1:25" s="223" customFormat="1" ht="20.25">
      <c r="A1096" s="293"/>
      <c r="B1096" s="294" t="str">
        <f>IF(LEN(A1096)=0,"",INDEX('Smelter Reference List'!$A:$A,MATCH($A1096,'Smelter Reference List'!$E:$E,0)))</f>
        <v/>
      </c>
      <c r="C1096" s="301" t="str">
        <f>IF(LEN(A1096)=0,"",INDEX('Smelter Reference List'!$C:$C,MATCH($A1096,'Smelter Reference List'!$E:$E,0)))</f>
        <v/>
      </c>
      <c r="D1096" s="294" t="str">
        <f ca="1">IF(ISERROR($S1096),"",OFFSET('Smelter Reference List'!$C$4,$S1096-4,0)&amp;"")</f>
        <v/>
      </c>
      <c r="E1096" s="294" t="str">
        <f ca="1">IF(ISERROR($S1096),"",OFFSET('Smelter Reference List'!$D$4,$S1096-4,0)&amp;"")</f>
        <v/>
      </c>
      <c r="F1096" s="294" t="str">
        <f ca="1">IF(ISERROR($S1096),"",OFFSET('Smelter Reference List'!$E$4,$S1096-4,0))</f>
        <v/>
      </c>
      <c r="G1096" s="294" t="str">
        <f ca="1">IF(C1096=$U$4,"Enter smelter details", IF(ISERROR($S1096),"",OFFSET('Smelter Reference List'!$F$4,$S1096-4,0)))</f>
        <v/>
      </c>
      <c r="H1096" s="295" t="str">
        <f ca="1">IF(ISERROR($S1096),"",OFFSET('Smelter Reference List'!$G$4,$S1096-4,0))</f>
        <v/>
      </c>
      <c r="I1096" s="296" t="str">
        <f ca="1">IF(ISERROR($S1096),"",OFFSET('Smelter Reference List'!$H$4,$S1096-4,0))</f>
        <v/>
      </c>
      <c r="J1096" s="296" t="str">
        <f ca="1">IF(ISERROR($S1096),"",OFFSET('Smelter Reference List'!$I$4,$S1096-4,0))</f>
        <v/>
      </c>
      <c r="K1096" s="298"/>
      <c r="L1096" s="298"/>
      <c r="M1096" s="298"/>
      <c r="N1096" s="298"/>
      <c r="O1096" s="298"/>
      <c r="P1096" s="298"/>
      <c r="Q1096" s="299"/>
      <c r="R1096" s="227"/>
      <c r="S1096" s="228" t="e">
        <f>IF(C1096="",NA(),MATCH($B1096&amp;$C1096,'Smelter Reference List'!$J:$J,0))</f>
        <v>#N/A</v>
      </c>
      <c r="T1096" s="229"/>
      <c r="U1096" s="229">
        <f t="shared" ca="1" si="34"/>
        <v>0</v>
      </c>
      <c r="V1096" s="229"/>
      <c r="W1096" s="229"/>
      <c r="Y1096" s="223" t="str">
        <f t="shared" si="35"/>
        <v/>
      </c>
    </row>
    <row r="1097" spans="1:25" s="223" customFormat="1" ht="20.25">
      <c r="A1097" s="293"/>
      <c r="B1097" s="294" t="str">
        <f>IF(LEN(A1097)=0,"",INDEX('Smelter Reference List'!$A:$A,MATCH($A1097,'Smelter Reference List'!$E:$E,0)))</f>
        <v/>
      </c>
      <c r="C1097" s="301" t="str">
        <f>IF(LEN(A1097)=0,"",INDEX('Smelter Reference List'!$C:$C,MATCH($A1097,'Smelter Reference List'!$E:$E,0)))</f>
        <v/>
      </c>
      <c r="D1097" s="294" t="str">
        <f ca="1">IF(ISERROR($S1097),"",OFFSET('Smelter Reference List'!$C$4,$S1097-4,0)&amp;"")</f>
        <v/>
      </c>
      <c r="E1097" s="294" t="str">
        <f ca="1">IF(ISERROR($S1097),"",OFFSET('Smelter Reference List'!$D$4,$S1097-4,0)&amp;"")</f>
        <v/>
      </c>
      <c r="F1097" s="294" t="str">
        <f ca="1">IF(ISERROR($S1097),"",OFFSET('Smelter Reference List'!$E$4,$S1097-4,0))</f>
        <v/>
      </c>
      <c r="G1097" s="294" t="str">
        <f ca="1">IF(C1097=$U$4,"Enter smelter details", IF(ISERROR($S1097),"",OFFSET('Smelter Reference List'!$F$4,$S1097-4,0)))</f>
        <v/>
      </c>
      <c r="H1097" s="295" t="str">
        <f ca="1">IF(ISERROR($S1097),"",OFFSET('Smelter Reference List'!$G$4,$S1097-4,0))</f>
        <v/>
      </c>
      <c r="I1097" s="296" t="str">
        <f ca="1">IF(ISERROR($S1097),"",OFFSET('Smelter Reference List'!$H$4,$S1097-4,0))</f>
        <v/>
      </c>
      <c r="J1097" s="296" t="str">
        <f ca="1">IF(ISERROR($S1097),"",OFFSET('Smelter Reference List'!$I$4,$S1097-4,0))</f>
        <v/>
      </c>
      <c r="K1097" s="298"/>
      <c r="L1097" s="298"/>
      <c r="M1097" s="298"/>
      <c r="N1097" s="298"/>
      <c r="O1097" s="298"/>
      <c r="P1097" s="298"/>
      <c r="Q1097" s="299"/>
      <c r="R1097" s="227"/>
      <c r="S1097" s="228" t="e">
        <f>IF(C1097="",NA(),MATCH($B1097&amp;$C1097,'Smelter Reference List'!$J:$J,0))</f>
        <v>#N/A</v>
      </c>
      <c r="T1097" s="229"/>
      <c r="U1097" s="229">
        <f t="shared" ca="1" si="34"/>
        <v>0</v>
      </c>
      <c r="V1097" s="229"/>
      <c r="W1097" s="229"/>
      <c r="Y1097" s="223" t="str">
        <f t="shared" si="35"/>
        <v/>
      </c>
    </row>
    <row r="1098" spans="1:25" s="223" customFormat="1" ht="20.25">
      <c r="A1098" s="293"/>
      <c r="B1098" s="294" t="str">
        <f>IF(LEN(A1098)=0,"",INDEX('Smelter Reference List'!$A:$A,MATCH($A1098,'Smelter Reference List'!$E:$E,0)))</f>
        <v/>
      </c>
      <c r="C1098" s="301" t="str">
        <f>IF(LEN(A1098)=0,"",INDEX('Smelter Reference List'!$C:$C,MATCH($A1098,'Smelter Reference List'!$E:$E,0)))</f>
        <v/>
      </c>
      <c r="D1098" s="294" t="str">
        <f ca="1">IF(ISERROR($S1098),"",OFFSET('Smelter Reference List'!$C$4,$S1098-4,0)&amp;"")</f>
        <v/>
      </c>
      <c r="E1098" s="294" t="str">
        <f ca="1">IF(ISERROR($S1098),"",OFFSET('Smelter Reference List'!$D$4,$S1098-4,0)&amp;"")</f>
        <v/>
      </c>
      <c r="F1098" s="294" t="str">
        <f ca="1">IF(ISERROR($S1098),"",OFFSET('Smelter Reference List'!$E$4,$S1098-4,0))</f>
        <v/>
      </c>
      <c r="G1098" s="294" t="str">
        <f ca="1">IF(C1098=$U$4,"Enter smelter details", IF(ISERROR($S1098),"",OFFSET('Smelter Reference List'!$F$4,$S1098-4,0)))</f>
        <v/>
      </c>
      <c r="H1098" s="295" t="str">
        <f ca="1">IF(ISERROR($S1098),"",OFFSET('Smelter Reference List'!$G$4,$S1098-4,0))</f>
        <v/>
      </c>
      <c r="I1098" s="296" t="str">
        <f ca="1">IF(ISERROR($S1098),"",OFFSET('Smelter Reference List'!$H$4,$S1098-4,0))</f>
        <v/>
      </c>
      <c r="J1098" s="296" t="str">
        <f ca="1">IF(ISERROR($S1098),"",OFFSET('Smelter Reference List'!$I$4,$S1098-4,0))</f>
        <v/>
      </c>
      <c r="K1098" s="298"/>
      <c r="L1098" s="298"/>
      <c r="M1098" s="298"/>
      <c r="N1098" s="298"/>
      <c r="O1098" s="298"/>
      <c r="P1098" s="298"/>
      <c r="Q1098" s="299"/>
      <c r="R1098" s="227"/>
      <c r="S1098" s="228" t="e">
        <f>IF(C1098="",NA(),MATCH($B1098&amp;$C1098,'Smelter Reference List'!$J:$J,0))</f>
        <v>#N/A</v>
      </c>
      <c r="T1098" s="229"/>
      <c r="U1098" s="229">
        <f t="shared" ca="1" si="34"/>
        <v>0</v>
      </c>
      <c r="V1098" s="229"/>
      <c r="W1098" s="229"/>
      <c r="Y1098" s="223" t="str">
        <f t="shared" si="35"/>
        <v/>
      </c>
    </row>
    <row r="1099" spans="1:25" s="223" customFormat="1" ht="20.25">
      <c r="A1099" s="293"/>
      <c r="B1099" s="294" t="str">
        <f>IF(LEN(A1099)=0,"",INDEX('Smelter Reference List'!$A:$A,MATCH($A1099,'Smelter Reference List'!$E:$E,0)))</f>
        <v/>
      </c>
      <c r="C1099" s="301" t="str">
        <f>IF(LEN(A1099)=0,"",INDEX('Smelter Reference List'!$C:$C,MATCH($A1099,'Smelter Reference List'!$E:$E,0)))</f>
        <v/>
      </c>
      <c r="D1099" s="294" t="str">
        <f ca="1">IF(ISERROR($S1099),"",OFFSET('Smelter Reference List'!$C$4,$S1099-4,0)&amp;"")</f>
        <v/>
      </c>
      <c r="E1099" s="294" t="str">
        <f ca="1">IF(ISERROR($S1099),"",OFFSET('Smelter Reference List'!$D$4,$S1099-4,0)&amp;"")</f>
        <v/>
      </c>
      <c r="F1099" s="294" t="str">
        <f ca="1">IF(ISERROR($S1099),"",OFFSET('Smelter Reference List'!$E$4,$S1099-4,0))</f>
        <v/>
      </c>
      <c r="G1099" s="294" t="str">
        <f ca="1">IF(C1099=$U$4,"Enter smelter details", IF(ISERROR($S1099),"",OFFSET('Smelter Reference List'!$F$4,$S1099-4,0)))</f>
        <v/>
      </c>
      <c r="H1099" s="295" t="str">
        <f ca="1">IF(ISERROR($S1099),"",OFFSET('Smelter Reference List'!$G$4,$S1099-4,0))</f>
        <v/>
      </c>
      <c r="I1099" s="296" t="str">
        <f ca="1">IF(ISERROR($S1099),"",OFFSET('Smelter Reference List'!$H$4,$S1099-4,0))</f>
        <v/>
      </c>
      <c r="J1099" s="296" t="str">
        <f ca="1">IF(ISERROR($S1099),"",OFFSET('Smelter Reference List'!$I$4,$S1099-4,0))</f>
        <v/>
      </c>
      <c r="K1099" s="298"/>
      <c r="L1099" s="298"/>
      <c r="M1099" s="298"/>
      <c r="N1099" s="298"/>
      <c r="O1099" s="298"/>
      <c r="P1099" s="298"/>
      <c r="Q1099" s="299"/>
      <c r="R1099" s="227"/>
      <c r="S1099" s="228" t="e">
        <f>IF(C1099="",NA(),MATCH($B1099&amp;$C1099,'Smelter Reference List'!$J:$J,0))</f>
        <v>#N/A</v>
      </c>
      <c r="T1099" s="229"/>
      <c r="U1099" s="229">
        <f t="shared" ca="1" si="34"/>
        <v>0</v>
      </c>
      <c r="V1099" s="229"/>
      <c r="W1099" s="229"/>
      <c r="Y1099" s="223" t="str">
        <f t="shared" si="35"/>
        <v/>
      </c>
    </row>
    <row r="1100" spans="1:25" s="223" customFormat="1" ht="20.25">
      <c r="A1100" s="293"/>
      <c r="B1100" s="294" t="str">
        <f>IF(LEN(A1100)=0,"",INDEX('Smelter Reference List'!$A:$A,MATCH($A1100,'Smelter Reference List'!$E:$E,0)))</f>
        <v/>
      </c>
      <c r="C1100" s="301" t="str">
        <f>IF(LEN(A1100)=0,"",INDEX('Smelter Reference List'!$C:$C,MATCH($A1100,'Smelter Reference List'!$E:$E,0)))</f>
        <v/>
      </c>
      <c r="D1100" s="294" t="str">
        <f ca="1">IF(ISERROR($S1100),"",OFFSET('Smelter Reference List'!$C$4,$S1100-4,0)&amp;"")</f>
        <v/>
      </c>
      <c r="E1100" s="294" t="str">
        <f ca="1">IF(ISERROR($S1100),"",OFFSET('Smelter Reference List'!$D$4,$S1100-4,0)&amp;"")</f>
        <v/>
      </c>
      <c r="F1100" s="294" t="str">
        <f ca="1">IF(ISERROR($S1100),"",OFFSET('Smelter Reference List'!$E$4,$S1100-4,0))</f>
        <v/>
      </c>
      <c r="G1100" s="294" t="str">
        <f ca="1">IF(C1100=$U$4,"Enter smelter details", IF(ISERROR($S1100),"",OFFSET('Smelter Reference List'!$F$4,$S1100-4,0)))</f>
        <v/>
      </c>
      <c r="H1100" s="295" t="str">
        <f ca="1">IF(ISERROR($S1100),"",OFFSET('Smelter Reference List'!$G$4,$S1100-4,0))</f>
        <v/>
      </c>
      <c r="I1100" s="296" t="str">
        <f ca="1">IF(ISERROR($S1100),"",OFFSET('Smelter Reference List'!$H$4,$S1100-4,0))</f>
        <v/>
      </c>
      <c r="J1100" s="296" t="str">
        <f ca="1">IF(ISERROR($S1100),"",OFFSET('Smelter Reference List'!$I$4,$S1100-4,0))</f>
        <v/>
      </c>
      <c r="K1100" s="298"/>
      <c r="L1100" s="298"/>
      <c r="M1100" s="298"/>
      <c r="N1100" s="298"/>
      <c r="O1100" s="298"/>
      <c r="P1100" s="298"/>
      <c r="Q1100" s="299"/>
      <c r="R1100" s="227"/>
      <c r="S1100" s="228" t="e">
        <f>IF(C1100="",NA(),MATCH($B1100&amp;$C1100,'Smelter Reference List'!$J:$J,0))</f>
        <v>#N/A</v>
      </c>
      <c r="T1100" s="229"/>
      <c r="U1100" s="229">
        <f t="shared" ca="1" si="34"/>
        <v>0</v>
      </c>
      <c r="V1100" s="229"/>
      <c r="W1100" s="229"/>
      <c r="Y1100" s="223" t="str">
        <f t="shared" si="35"/>
        <v/>
      </c>
    </row>
    <row r="1101" spans="1:25" s="223" customFormat="1" ht="20.25">
      <c r="A1101" s="293"/>
      <c r="B1101" s="294" t="str">
        <f>IF(LEN(A1101)=0,"",INDEX('Smelter Reference List'!$A:$A,MATCH($A1101,'Smelter Reference List'!$E:$E,0)))</f>
        <v/>
      </c>
      <c r="C1101" s="301" t="str">
        <f>IF(LEN(A1101)=0,"",INDEX('Smelter Reference List'!$C:$C,MATCH($A1101,'Smelter Reference List'!$E:$E,0)))</f>
        <v/>
      </c>
      <c r="D1101" s="294" t="str">
        <f ca="1">IF(ISERROR($S1101),"",OFFSET('Smelter Reference List'!$C$4,$S1101-4,0)&amp;"")</f>
        <v/>
      </c>
      <c r="E1101" s="294" t="str">
        <f ca="1">IF(ISERROR($S1101),"",OFFSET('Smelter Reference List'!$D$4,$S1101-4,0)&amp;"")</f>
        <v/>
      </c>
      <c r="F1101" s="294" t="str">
        <f ca="1">IF(ISERROR($S1101),"",OFFSET('Smelter Reference List'!$E$4,$S1101-4,0))</f>
        <v/>
      </c>
      <c r="G1101" s="294" t="str">
        <f ca="1">IF(C1101=$U$4,"Enter smelter details", IF(ISERROR($S1101),"",OFFSET('Smelter Reference List'!$F$4,$S1101-4,0)))</f>
        <v/>
      </c>
      <c r="H1101" s="295" t="str">
        <f ca="1">IF(ISERROR($S1101),"",OFFSET('Smelter Reference List'!$G$4,$S1101-4,0))</f>
        <v/>
      </c>
      <c r="I1101" s="296" t="str">
        <f ca="1">IF(ISERROR($S1101),"",OFFSET('Smelter Reference List'!$H$4,$S1101-4,0))</f>
        <v/>
      </c>
      <c r="J1101" s="296" t="str">
        <f ca="1">IF(ISERROR($S1101),"",OFFSET('Smelter Reference List'!$I$4,$S1101-4,0))</f>
        <v/>
      </c>
      <c r="K1101" s="298"/>
      <c r="L1101" s="298"/>
      <c r="M1101" s="298"/>
      <c r="N1101" s="298"/>
      <c r="O1101" s="298"/>
      <c r="P1101" s="298"/>
      <c r="Q1101" s="299"/>
      <c r="R1101" s="227"/>
      <c r="S1101" s="228" t="e">
        <f>IF(C1101="",NA(),MATCH($B1101&amp;$C1101,'Smelter Reference List'!$J:$J,0))</f>
        <v>#N/A</v>
      </c>
      <c r="T1101" s="229"/>
      <c r="U1101" s="229">
        <f t="shared" ca="1" si="34"/>
        <v>0</v>
      </c>
      <c r="V1101" s="229"/>
      <c r="W1101" s="229"/>
      <c r="Y1101" s="223" t="str">
        <f t="shared" si="35"/>
        <v/>
      </c>
    </row>
    <row r="1102" spans="1:25" s="223" customFormat="1" ht="20.25">
      <c r="A1102" s="293"/>
      <c r="B1102" s="294" t="str">
        <f>IF(LEN(A1102)=0,"",INDEX('Smelter Reference List'!$A:$A,MATCH($A1102,'Smelter Reference List'!$E:$E,0)))</f>
        <v/>
      </c>
      <c r="C1102" s="301" t="str">
        <f>IF(LEN(A1102)=0,"",INDEX('Smelter Reference List'!$C:$C,MATCH($A1102,'Smelter Reference List'!$E:$E,0)))</f>
        <v/>
      </c>
      <c r="D1102" s="294" t="str">
        <f ca="1">IF(ISERROR($S1102),"",OFFSET('Smelter Reference List'!$C$4,$S1102-4,0)&amp;"")</f>
        <v/>
      </c>
      <c r="E1102" s="294" t="str">
        <f ca="1">IF(ISERROR($S1102),"",OFFSET('Smelter Reference List'!$D$4,$S1102-4,0)&amp;"")</f>
        <v/>
      </c>
      <c r="F1102" s="294" t="str">
        <f ca="1">IF(ISERROR($S1102),"",OFFSET('Smelter Reference List'!$E$4,$S1102-4,0))</f>
        <v/>
      </c>
      <c r="G1102" s="294" t="str">
        <f ca="1">IF(C1102=$U$4,"Enter smelter details", IF(ISERROR($S1102),"",OFFSET('Smelter Reference List'!$F$4,$S1102-4,0)))</f>
        <v/>
      </c>
      <c r="H1102" s="295" t="str">
        <f ca="1">IF(ISERROR($S1102),"",OFFSET('Smelter Reference List'!$G$4,$S1102-4,0))</f>
        <v/>
      </c>
      <c r="I1102" s="296" t="str">
        <f ca="1">IF(ISERROR($S1102),"",OFFSET('Smelter Reference List'!$H$4,$S1102-4,0))</f>
        <v/>
      </c>
      <c r="J1102" s="296" t="str">
        <f ca="1">IF(ISERROR($S1102),"",OFFSET('Smelter Reference List'!$I$4,$S1102-4,0))</f>
        <v/>
      </c>
      <c r="K1102" s="298"/>
      <c r="L1102" s="298"/>
      <c r="M1102" s="298"/>
      <c r="N1102" s="298"/>
      <c r="O1102" s="298"/>
      <c r="P1102" s="298"/>
      <c r="Q1102" s="299"/>
      <c r="R1102" s="227"/>
      <c r="S1102" s="228" t="e">
        <f>IF(C1102="",NA(),MATCH($B1102&amp;$C1102,'Smelter Reference List'!$J:$J,0))</f>
        <v>#N/A</v>
      </c>
      <c r="T1102" s="229"/>
      <c r="U1102" s="229">
        <f t="shared" ca="1" si="34"/>
        <v>0</v>
      </c>
      <c r="V1102" s="229"/>
      <c r="W1102" s="229"/>
      <c r="Y1102" s="223" t="str">
        <f t="shared" si="35"/>
        <v/>
      </c>
    </row>
    <row r="1103" spans="1:25" s="223" customFormat="1" ht="20.25">
      <c r="A1103" s="293"/>
      <c r="B1103" s="294" t="str">
        <f>IF(LEN(A1103)=0,"",INDEX('Smelter Reference List'!$A:$A,MATCH($A1103,'Smelter Reference List'!$E:$E,0)))</f>
        <v/>
      </c>
      <c r="C1103" s="301" t="str">
        <f>IF(LEN(A1103)=0,"",INDEX('Smelter Reference List'!$C:$C,MATCH($A1103,'Smelter Reference List'!$E:$E,0)))</f>
        <v/>
      </c>
      <c r="D1103" s="294" t="str">
        <f ca="1">IF(ISERROR($S1103),"",OFFSET('Smelter Reference List'!$C$4,$S1103-4,0)&amp;"")</f>
        <v/>
      </c>
      <c r="E1103" s="294" t="str">
        <f ca="1">IF(ISERROR($S1103),"",OFFSET('Smelter Reference List'!$D$4,$S1103-4,0)&amp;"")</f>
        <v/>
      </c>
      <c r="F1103" s="294" t="str">
        <f ca="1">IF(ISERROR($S1103),"",OFFSET('Smelter Reference List'!$E$4,$S1103-4,0))</f>
        <v/>
      </c>
      <c r="G1103" s="294" t="str">
        <f ca="1">IF(C1103=$U$4,"Enter smelter details", IF(ISERROR($S1103),"",OFFSET('Smelter Reference List'!$F$4,$S1103-4,0)))</f>
        <v/>
      </c>
      <c r="H1103" s="295" t="str">
        <f ca="1">IF(ISERROR($S1103),"",OFFSET('Smelter Reference List'!$G$4,$S1103-4,0))</f>
        <v/>
      </c>
      <c r="I1103" s="296" t="str">
        <f ca="1">IF(ISERROR($S1103),"",OFFSET('Smelter Reference List'!$H$4,$S1103-4,0))</f>
        <v/>
      </c>
      <c r="J1103" s="296" t="str">
        <f ca="1">IF(ISERROR($S1103),"",OFFSET('Smelter Reference List'!$I$4,$S1103-4,0))</f>
        <v/>
      </c>
      <c r="K1103" s="298"/>
      <c r="L1103" s="298"/>
      <c r="M1103" s="298"/>
      <c r="N1103" s="298"/>
      <c r="O1103" s="298"/>
      <c r="P1103" s="298"/>
      <c r="Q1103" s="299"/>
      <c r="R1103" s="227"/>
      <c r="S1103" s="228" t="e">
        <f>IF(C1103="",NA(),MATCH($B1103&amp;$C1103,'Smelter Reference List'!$J:$J,0))</f>
        <v>#N/A</v>
      </c>
      <c r="T1103" s="229"/>
      <c r="U1103" s="229">
        <f t="shared" ca="1" si="34"/>
        <v>0</v>
      </c>
      <c r="V1103" s="229"/>
      <c r="W1103" s="229"/>
      <c r="Y1103" s="223" t="str">
        <f t="shared" si="35"/>
        <v/>
      </c>
    </row>
    <row r="1104" spans="1:25" s="223" customFormat="1" ht="20.25">
      <c r="A1104" s="293"/>
      <c r="B1104" s="294" t="str">
        <f>IF(LEN(A1104)=0,"",INDEX('Smelter Reference List'!$A:$A,MATCH($A1104,'Smelter Reference List'!$E:$E,0)))</f>
        <v/>
      </c>
      <c r="C1104" s="301" t="str">
        <f>IF(LEN(A1104)=0,"",INDEX('Smelter Reference List'!$C:$C,MATCH($A1104,'Smelter Reference List'!$E:$E,0)))</f>
        <v/>
      </c>
      <c r="D1104" s="294" t="str">
        <f ca="1">IF(ISERROR($S1104),"",OFFSET('Smelter Reference List'!$C$4,$S1104-4,0)&amp;"")</f>
        <v/>
      </c>
      <c r="E1104" s="294" t="str">
        <f ca="1">IF(ISERROR($S1104),"",OFFSET('Smelter Reference List'!$D$4,$S1104-4,0)&amp;"")</f>
        <v/>
      </c>
      <c r="F1104" s="294" t="str">
        <f ca="1">IF(ISERROR($S1104),"",OFFSET('Smelter Reference List'!$E$4,$S1104-4,0))</f>
        <v/>
      </c>
      <c r="G1104" s="294" t="str">
        <f ca="1">IF(C1104=$U$4,"Enter smelter details", IF(ISERROR($S1104),"",OFFSET('Smelter Reference List'!$F$4,$S1104-4,0)))</f>
        <v/>
      </c>
      <c r="H1104" s="295" t="str">
        <f ca="1">IF(ISERROR($S1104),"",OFFSET('Smelter Reference List'!$G$4,$S1104-4,0))</f>
        <v/>
      </c>
      <c r="I1104" s="296" t="str">
        <f ca="1">IF(ISERROR($S1104),"",OFFSET('Smelter Reference List'!$H$4,$S1104-4,0))</f>
        <v/>
      </c>
      <c r="J1104" s="296" t="str">
        <f ca="1">IF(ISERROR($S1104),"",OFFSET('Smelter Reference List'!$I$4,$S1104-4,0))</f>
        <v/>
      </c>
      <c r="K1104" s="298"/>
      <c r="L1104" s="298"/>
      <c r="M1104" s="298"/>
      <c r="N1104" s="298"/>
      <c r="O1104" s="298"/>
      <c r="P1104" s="298"/>
      <c r="Q1104" s="299"/>
      <c r="R1104" s="227"/>
      <c r="S1104" s="228" t="e">
        <f>IF(C1104="",NA(),MATCH($B1104&amp;$C1104,'Smelter Reference List'!$J:$J,0))</f>
        <v>#N/A</v>
      </c>
      <c r="T1104" s="229"/>
      <c r="U1104" s="229">
        <f t="shared" ca="1" si="34"/>
        <v>0</v>
      </c>
      <c r="V1104" s="229"/>
      <c r="W1104" s="229"/>
      <c r="Y1104" s="223" t="str">
        <f t="shared" si="35"/>
        <v/>
      </c>
    </row>
    <row r="1105" spans="1:25" s="223" customFormat="1" ht="20.25">
      <c r="A1105" s="293"/>
      <c r="B1105" s="294" t="str">
        <f>IF(LEN(A1105)=0,"",INDEX('Smelter Reference List'!$A:$A,MATCH($A1105,'Smelter Reference List'!$E:$E,0)))</f>
        <v/>
      </c>
      <c r="C1105" s="301" t="str">
        <f>IF(LEN(A1105)=0,"",INDEX('Smelter Reference List'!$C:$C,MATCH($A1105,'Smelter Reference List'!$E:$E,0)))</f>
        <v/>
      </c>
      <c r="D1105" s="294" t="str">
        <f ca="1">IF(ISERROR($S1105),"",OFFSET('Smelter Reference List'!$C$4,$S1105-4,0)&amp;"")</f>
        <v/>
      </c>
      <c r="E1105" s="294" t="str">
        <f ca="1">IF(ISERROR($S1105),"",OFFSET('Smelter Reference List'!$D$4,$S1105-4,0)&amp;"")</f>
        <v/>
      </c>
      <c r="F1105" s="294" t="str">
        <f ca="1">IF(ISERROR($S1105),"",OFFSET('Smelter Reference List'!$E$4,$S1105-4,0))</f>
        <v/>
      </c>
      <c r="G1105" s="294" t="str">
        <f ca="1">IF(C1105=$U$4,"Enter smelter details", IF(ISERROR($S1105),"",OFFSET('Smelter Reference List'!$F$4,$S1105-4,0)))</f>
        <v/>
      </c>
      <c r="H1105" s="295" t="str">
        <f ca="1">IF(ISERROR($S1105),"",OFFSET('Smelter Reference List'!$G$4,$S1105-4,0))</f>
        <v/>
      </c>
      <c r="I1105" s="296" t="str">
        <f ca="1">IF(ISERROR($S1105),"",OFFSET('Smelter Reference List'!$H$4,$S1105-4,0))</f>
        <v/>
      </c>
      <c r="J1105" s="296" t="str">
        <f ca="1">IF(ISERROR($S1105),"",OFFSET('Smelter Reference List'!$I$4,$S1105-4,0))</f>
        <v/>
      </c>
      <c r="K1105" s="298"/>
      <c r="L1105" s="298"/>
      <c r="M1105" s="298"/>
      <c r="N1105" s="298"/>
      <c r="O1105" s="298"/>
      <c r="P1105" s="298"/>
      <c r="Q1105" s="299"/>
      <c r="R1105" s="227"/>
      <c r="S1105" s="228" t="e">
        <f>IF(C1105="",NA(),MATCH($B1105&amp;$C1105,'Smelter Reference List'!$J:$J,0))</f>
        <v>#N/A</v>
      </c>
      <c r="T1105" s="229"/>
      <c r="U1105" s="229">
        <f t="shared" ca="1" si="34"/>
        <v>0</v>
      </c>
      <c r="V1105" s="229"/>
      <c r="W1105" s="229"/>
      <c r="Y1105" s="223" t="str">
        <f t="shared" si="35"/>
        <v/>
      </c>
    </row>
    <row r="1106" spans="1:25" s="223" customFormat="1" ht="20.25">
      <c r="A1106" s="293"/>
      <c r="B1106" s="294" t="str">
        <f>IF(LEN(A1106)=0,"",INDEX('Smelter Reference List'!$A:$A,MATCH($A1106,'Smelter Reference List'!$E:$E,0)))</f>
        <v/>
      </c>
      <c r="C1106" s="301" t="str">
        <f>IF(LEN(A1106)=0,"",INDEX('Smelter Reference List'!$C:$C,MATCH($A1106,'Smelter Reference List'!$E:$E,0)))</f>
        <v/>
      </c>
      <c r="D1106" s="294" t="str">
        <f ca="1">IF(ISERROR($S1106),"",OFFSET('Smelter Reference List'!$C$4,$S1106-4,0)&amp;"")</f>
        <v/>
      </c>
      <c r="E1106" s="294" t="str">
        <f ca="1">IF(ISERROR($S1106),"",OFFSET('Smelter Reference List'!$D$4,$S1106-4,0)&amp;"")</f>
        <v/>
      </c>
      <c r="F1106" s="294" t="str">
        <f ca="1">IF(ISERROR($S1106),"",OFFSET('Smelter Reference List'!$E$4,$S1106-4,0))</f>
        <v/>
      </c>
      <c r="G1106" s="294" t="str">
        <f ca="1">IF(C1106=$U$4,"Enter smelter details", IF(ISERROR($S1106),"",OFFSET('Smelter Reference List'!$F$4,$S1106-4,0)))</f>
        <v/>
      </c>
      <c r="H1106" s="295" t="str">
        <f ca="1">IF(ISERROR($S1106),"",OFFSET('Smelter Reference List'!$G$4,$S1106-4,0))</f>
        <v/>
      </c>
      <c r="I1106" s="296" t="str">
        <f ca="1">IF(ISERROR($S1106),"",OFFSET('Smelter Reference List'!$H$4,$S1106-4,0))</f>
        <v/>
      </c>
      <c r="J1106" s="296" t="str">
        <f ca="1">IF(ISERROR($S1106),"",OFFSET('Smelter Reference List'!$I$4,$S1106-4,0))</f>
        <v/>
      </c>
      <c r="K1106" s="298"/>
      <c r="L1106" s="298"/>
      <c r="M1106" s="298"/>
      <c r="N1106" s="298"/>
      <c r="O1106" s="298"/>
      <c r="P1106" s="298"/>
      <c r="Q1106" s="299"/>
      <c r="R1106" s="227"/>
      <c r="S1106" s="228" t="e">
        <f>IF(C1106="",NA(),MATCH($B1106&amp;$C1106,'Smelter Reference List'!$J:$J,0))</f>
        <v>#N/A</v>
      </c>
      <c r="T1106" s="229"/>
      <c r="U1106" s="229">
        <f t="shared" ca="1" si="34"/>
        <v>0</v>
      </c>
      <c r="V1106" s="229"/>
      <c r="W1106" s="229"/>
      <c r="Y1106" s="223" t="str">
        <f t="shared" si="35"/>
        <v/>
      </c>
    </row>
    <row r="1107" spans="1:25" s="223" customFormat="1" ht="20.25">
      <c r="A1107" s="293"/>
      <c r="B1107" s="294" t="str">
        <f>IF(LEN(A1107)=0,"",INDEX('Smelter Reference List'!$A:$A,MATCH($A1107,'Smelter Reference List'!$E:$E,0)))</f>
        <v/>
      </c>
      <c r="C1107" s="301" t="str">
        <f>IF(LEN(A1107)=0,"",INDEX('Smelter Reference List'!$C:$C,MATCH($A1107,'Smelter Reference List'!$E:$E,0)))</f>
        <v/>
      </c>
      <c r="D1107" s="294" t="str">
        <f ca="1">IF(ISERROR($S1107),"",OFFSET('Smelter Reference List'!$C$4,$S1107-4,0)&amp;"")</f>
        <v/>
      </c>
      <c r="E1107" s="294" t="str">
        <f ca="1">IF(ISERROR($S1107),"",OFFSET('Smelter Reference List'!$D$4,$S1107-4,0)&amp;"")</f>
        <v/>
      </c>
      <c r="F1107" s="294" t="str">
        <f ca="1">IF(ISERROR($S1107),"",OFFSET('Smelter Reference List'!$E$4,$S1107-4,0))</f>
        <v/>
      </c>
      <c r="G1107" s="294" t="str">
        <f ca="1">IF(C1107=$U$4,"Enter smelter details", IF(ISERROR($S1107),"",OFFSET('Smelter Reference List'!$F$4,$S1107-4,0)))</f>
        <v/>
      </c>
      <c r="H1107" s="295" t="str">
        <f ca="1">IF(ISERROR($S1107),"",OFFSET('Smelter Reference List'!$G$4,$S1107-4,0))</f>
        <v/>
      </c>
      <c r="I1107" s="296" t="str">
        <f ca="1">IF(ISERROR($S1107),"",OFFSET('Smelter Reference List'!$H$4,$S1107-4,0))</f>
        <v/>
      </c>
      <c r="J1107" s="296" t="str">
        <f ca="1">IF(ISERROR($S1107),"",OFFSET('Smelter Reference List'!$I$4,$S1107-4,0))</f>
        <v/>
      </c>
      <c r="K1107" s="298"/>
      <c r="L1107" s="298"/>
      <c r="M1107" s="298"/>
      <c r="N1107" s="298"/>
      <c r="O1107" s="298"/>
      <c r="P1107" s="298"/>
      <c r="Q1107" s="299"/>
      <c r="R1107" s="227"/>
      <c r="S1107" s="228" t="e">
        <f>IF(C1107="",NA(),MATCH($B1107&amp;$C1107,'Smelter Reference List'!$J:$J,0))</f>
        <v>#N/A</v>
      </c>
      <c r="T1107" s="229"/>
      <c r="U1107" s="229">
        <f t="shared" ca="1" si="34"/>
        <v>0</v>
      </c>
      <c r="V1107" s="229"/>
      <c r="W1107" s="229"/>
      <c r="Y1107" s="223" t="str">
        <f t="shared" si="35"/>
        <v/>
      </c>
    </row>
    <row r="1108" spans="1:25" s="223" customFormat="1" ht="20.25">
      <c r="A1108" s="293"/>
      <c r="B1108" s="294" t="str">
        <f>IF(LEN(A1108)=0,"",INDEX('Smelter Reference List'!$A:$A,MATCH($A1108,'Smelter Reference List'!$E:$E,0)))</f>
        <v/>
      </c>
      <c r="C1108" s="301" t="str">
        <f>IF(LEN(A1108)=0,"",INDEX('Smelter Reference List'!$C:$C,MATCH($A1108,'Smelter Reference List'!$E:$E,0)))</f>
        <v/>
      </c>
      <c r="D1108" s="294" t="str">
        <f ca="1">IF(ISERROR($S1108),"",OFFSET('Smelter Reference List'!$C$4,$S1108-4,0)&amp;"")</f>
        <v/>
      </c>
      <c r="E1108" s="294" t="str">
        <f ca="1">IF(ISERROR($S1108),"",OFFSET('Smelter Reference List'!$D$4,$S1108-4,0)&amp;"")</f>
        <v/>
      </c>
      <c r="F1108" s="294" t="str">
        <f ca="1">IF(ISERROR($S1108),"",OFFSET('Smelter Reference List'!$E$4,$S1108-4,0))</f>
        <v/>
      </c>
      <c r="G1108" s="294" t="str">
        <f ca="1">IF(C1108=$U$4,"Enter smelter details", IF(ISERROR($S1108),"",OFFSET('Smelter Reference List'!$F$4,$S1108-4,0)))</f>
        <v/>
      </c>
      <c r="H1108" s="295" t="str">
        <f ca="1">IF(ISERROR($S1108),"",OFFSET('Smelter Reference List'!$G$4,$S1108-4,0))</f>
        <v/>
      </c>
      <c r="I1108" s="296" t="str">
        <f ca="1">IF(ISERROR($S1108),"",OFFSET('Smelter Reference List'!$H$4,$S1108-4,0))</f>
        <v/>
      </c>
      <c r="J1108" s="296" t="str">
        <f ca="1">IF(ISERROR($S1108),"",OFFSET('Smelter Reference List'!$I$4,$S1108-4,0))</f>
        <v/>
      </c>
      <c r="K1108" s="298"/>
      <c r="L1108" s="298"/>
      <c r="M1108" s="298"/>
      <c r="N1108" s="298"/>
      <c r="O1108" s="298"/>
      <c r="P1108" s="298"/>
      <c r="Q1108" s="299"/>
      <c r="R1108" s="227"/>
      <c r="S1108" s="228" t="e">
        <f>IF(C1108="",NA(),MATCH($B1108&amp;$C1108,'Smelter Reference List'!$J:$J,0))</f>
        <v>#N/A</v>
      </c>
      <c r="T1108" s="229"/>
      <c r="U1108" s="229">
        <f t="shared" ca="1" si="34"/>
        <v>0</v>
      </c>
      <c r="V1108" s="229"/>
      <c r="W1108" s="229"/>
      <c r="Y1108" s="223" t="str">
        <f t="shared" si="35"/>
        <v/>
      </c>
    </row>
    <row r="1109" spans="1:25" s="223" customFormat="1" ht="20.25">
      <c r="A1109" s="293"/>
      <c r="B1109" s="294" t="str">
        <f>IF(LEN(A1109)=0,"",INDEX('Smelter Reference List'!$A:$A,MATCH($A1109,'Smelter Reference List'!$E:$E,0)))</f>
        <v/>
      </c>
      <c r="C1109" s="301" t="str">
        <f>IF(LEN(A1109)=0,"",INDEX('Smelter Reference List'!$C:$C,MATCH($A1109,'Smelter Reference List'!$E:$E,0)))</f>
        <v/>
      </c>
      <c r="D1109" s="294" t="str">
        <f ca="1">IF(ISERROR($S1109),"",OFFSET('Smelter Reference List'!$C$4,$S1109-4,0)&amp;"")</f>
        <v/>
      </c>
      <c r="E1109" s="294" t="str">
        <f ca="1">IF(ISERROR($S1109),"",OFFSET('Smelter Reference List'!$D$4,$S1109-4,0)&amp;"")</f>
        <v/>
      </c>
      <c r="F1109" s="294" t="str">
        <f ca="1">IF(ISERROR($S1109),"",OFFSET('Smelter Reference List'!$E$4,$S1109-4,0))</f>
        <v/>
      </c>
      <c r="G1109" s="294" t="str">
        <f ca="1">IF(C1109=$U$4,"Enter smelter details", IF(ISERROR($S1109),"",OFFSET('Smelter Reference List'!$F$4,$S1109-4,0)))</f>
        <v/>
      </c>
      <c r="H1109" s="295" t="str">
        <f ca="1">IF(ISERROR($S1109),"",OFFSET('Smelter Reference List'!$G$4,$S1109-4,0))</f>
        <v/>
      </c>
      <c r="I1109" s="296" t="str">
        <f ca="1">IF(ISERROR($S1109),"",OFFSET('Smelter Reference List'!$H$4,$S1109-4,0))</f>
        <v/>
      </c>
      <c r="J1109" s="296" t="str">
        <f ca="1">IF(ISERROR($S1109),"",OFFSET('Smelter Reference List'!$I$4,$S1109-4,0))</f>
        <v/>
      </c>
      <c r="K1109" s="298"/>
      <c r="L1109" s="298"/>
      <c r="M1109" s="298"/>
      <c r="N1109" s="298"/>
      <c r="O1109" s="298"/>
      <c r="P1109" s="298"/>
      <c r="Q1109" s="299"/>
      <c r="R1109" s="227"/>
      <c r="S1109" s="228" t="e">
        <f>IF(C1109="",NA(),MATCH($B1109&amp;$C1109,'Smelter Reference List'!$J:$J,0))</f>
        <v>#N/A</v>
      </c>
      <c r="T1109" s="229"/>
      <c r="U1109" s="229">
        <f t="shared" ca="1" si="34"/>
        <v>0</v>
      </c>
      <c r="V1109" s="229"/>
      <c r="W1109" s="229"/>
      <c r="Y1109" s="223" t="str">
        <f t="shared" si="35"/>
        <v/>
      </c>
    </row>
    <row r="1110" spans="1:25" s="223" customFormat="1" ht="20.25">
      <c r="A1110" s="293"/>
      <c r="B1110" s="294" t="str">
        <f>IF(LEN(A1110)=0,"",INDEX('Smelter Reference List'!$A:$A,MATCH($A1110,'Smelter Reference List'!$E:$E,0)))</f>
        <v/>
      </c>
      <c r="C1110" s="301" t="str">
        <f>IF(LEN(A1110)=0,"",INDEX('Smelter Reference List'!$C:$C,MATCH($A1110,'Smelter Reference List'!$E:$E,0)))</f>
        <v/>
      </c>
      <c r="D1110" s="294" t="str">
        <f ca="1">IF(ISERROR($S1110),"",OFFSET('Smelter Reference List'!$C$4,$S1110-4,0)&amp;"")</f>
        <v/>
      </c>
      <c r="E1110" s="294" t="str">
        <f ca="1">IF(ISERROR($S1110),"",OFFSET('Smelter Reference List'!$D$4,$S1110-4,0)&amp;"")</f>
        <v/>
      </c>
      <c r="F1110" s="294" t="str">
        <f ca="1">IF(ISERROR($S1110),"",OFFSET('Smelter Reference List'!$E$4,$S1110-4,0))</f>
        <v/>
      </c>
      <c r="G1110" s="294" t="str">
        <f ca="1">IF(C1110=$U$4,"Enter smelter details", IF(ISERROR($S1110),"",OFFSET('Smelter Reference List'!$F$4,$S1110-4,0)))</f>
        <v/>
      </c>
      <c r="H1110" s="295" t="str">
        <f ca="1">IF(ISERROR($S1110),"",OFFSET('Smelter Reference List'!$G$4,$S1110-4,0))</f>
        <v/>
      </c>
      <c r="I1110" s="296" t="str">
        <f ca="1">IF(ISERROR($S1110),"",OFFSET('Smelter Reference List'!$H$4,$S1110-4,0))</f>
        <v/>
      </c>
      <c r="J1110" s="296" t="str">
        <f ca="1">IF(ISERROR($S1110),"",OFFSET('Smelter Reference List'!$I$4,$S1110-4,0))</f>
        <v/>
      </c>
      <c r="K1110" s="298"/>
      <c r="L1110" s="298"/>
      <c r="M1110" s="298"/>
      <c r="N1110" s="298"/>
      <c r="O1110" s="298"/>
      <c r="P1110" s="298"/>
      <c r="Q1110" s="299"/>
      <c r="R1110" s="227"/>
      <c r="S1110" s="228" t="e">
        <f>IF(C1110="",NA(),MATCH($B1110&amp;$C1110,'Smelter Reference List'!$J:$J,0))</f>
        <v>#N/A</v>
      </c>
      <c r="T1110" s="229"/>
      <c r="U1110" s="229">
        <f t="shared" ca="1" si="34"/>
        <v>0</v>
      </c>
      <c r="V1110" s="229"/>
      <c r="W1110" s="229"/>
      <c r="Y1110" s="223" t="str">
        <f t="shared" si="35"/>
        <v/>
      </c>
    </row>
    <row r="1111" spans="1:25" s="223" customFormat="1" ht="20.25">
      <c r="A1111" s="293"/>
      <c r="B1111" s="294" t="str">
        <f>IF(LEN(A1111)=0,"",INDEX('Smelter Reference List'!$A:$A,MATCH($A1111,'Smelter Reference List'!$E:$E,0)))</f>
        <v/>
      </c>
      <c r="C1111" s="301" t="str">
        <f>IF(LEN(A1111)=0,"",INDEX('Smelter Reference List'!$C:$C,MATCH($A1111,'Smelter Reference List'!$E:$E,0)))</f>
        <v/>
      </c>
      <c r="D1111" s="294" t="str">
        <f ca="1">IF(ISERROR($S1111),"",OFFSET('Smelter Reference List'!$C$4,$S1111-4,0)&amp;"")</f>
        <v/>
      </c>
      <c r="E1111" s="294" t="str">
        <f ca="1">IF(ISERROR($S1111),"",OFFSET('Smelter Reference List'!$D$4,$S1111-4,0)&amp;"")</f>
        <v/>
      </c>
      <c r="F1111" s="294" t="str">
        <f ca="1">IF(ISERROR($S1111),"",OFFSET('Smelter Reference List'!$E$4,$S1111-4,0))</f>
        <v/>
      </c>
      <c r="G1111" s="294" t="str">
        <f ca="1">IF(C1111=$U$4,"Enter smelter details", IF(ISERROR($S1111),"",OFFSET('Smelter Reference List'!$F$4,$S1111-4,0)))</f>
        <v/>
      </c>
      <c r="H1111" s="295" t="str">
        <f ca="1">IF(ISERROR($S1111),"",OFFSET('Smelter Reference List'!$G$4,$S1111-4,0))</f>
        <v/>
      </c>
      <c r="I1111" s="296" t="str">
        <f ca="1">IF(ISERROR($S1111),"",OFFSET('Smelter Reference List'!$H$4,$S1111-4,0))</f>
        <v/>
      </c>
      <c r="J1111" s="296" t="str">
        <f ca="1">IF(ISERROR($S1111),"",OFFSET('Smelter Reference List'!$I$4,$S1111-4,0))</f>
        <v/>
      </c>
      <c r="K1111" s="298"/>
      <c r="L1111" s="298"/>
      <c r="M1111" s="298"/>
      <c r="N1111" s="298"/>
      <c r="O1111" s="298"/>
      <c r="P1111" s="298"/>
      <c r="Q1111" s="299"/>
      <c r="R1111" s="227"/>
      <c r="S1111" s="228" t="e">
        <f>IF(C1111="",NA(),MATCH($B1111&amp;$C1111,'Smelter Reference List'!$J:$J,0))</f>
        <v>#N/A</v>
      </c>
      <c r="T1111" s="229"/>
      <c r="U1111" s="229">
        <f t="shared" ca="1" si="34"/>
        <v>0</v>
      </c>
      <c r="V1111" s="229"/>
      <c r="W1111" s="229"/>
      <c r="Y1111" s="223" t="str">
        <f t="shared" si="35"/>
        <v/>
      </c>
    </row>
    <row r="1112" spans="1:25" s="223" customFormat="1" ht="20.25">
      <c r="A1112" s="293"/>
      <c r="B1112" s="294" t="str">
        <f>IF(LEN(A1112)=0,"",INDEX('Smelter Reference List'!$A:$A,MATCH($A1112,'Smelter Reference List'!$E:$E,0)))</f>
        <v/>
      </c>
      <c r="C1112" s="301" t="str">
        <f>IF(LEN(A1112)=0,"",INDEX('Smelter Reference List'!$C:$C,MATCH($A1112,'Smelter Reference List'!$E:$E,0)))</f>
        <v/>
      </c>
      <c r="D1112" s="294" t="str">
        <f ca="1">IF(ISERROR($S1112),"",OFFSET('Smelter Reference List'!$C$4,$S1112-4,0)&amp;"")</f>
        <v/>
      </c>
      <c r="E1112" s="294" t="str">
        <f ca="1">IF(ISERROR($S1112),"",OFFSET('Smelter Reference List'!$D$4,$S1112-4,0)&amp;"")</f>
        <v/>
      </c>
      <c r="F1112" s="294" t="str">
        <f ca="1">IF(ISERROR($S1112),"",OFFSET('Smelter Reference List'!$E$4,$S1112-4,0))</f>
        <v/>
      </c>
      <c r="G1112" s="294" t="str">
        <f ca="1">IF(C1112=$U$4,"Enter smelter details", IF(ISERROR($S1112),"",OFFSET('Smelter Reference List'!$F$4,$S1112-4,0)))</f>
        <v/>
      </c>
      <c r="H1112" s="295" t="str">
        <f ca="1">IF(ISERROR($S1112),"",OFFSET('Smelter Reference List'!$G$4,$S1112-4,0))</f>
        <v/>
      </c>
      <c r="I1112" s="296" t="str">
        <f ca="1">IF(ISERROR($S1112),"",OFFSET('Smelter Reference List'!$H$4,$S1112-4,0))</f>
        <v/>
      </c>
      <c r="J1112" s="296" t="str">
        <f ca="1">IF(ISERROR($S1112),"",OFFSET('Smelter Reference List'!$I$4,$S1112-4,0))</f>
        <v/>
      </c>
      <c r="K1112" s="298"/>
      <c r="L1112" s="298"/>
      <c r="M1112" s="298"/>
      <c r="N1112" s="298"/>
      <c r="O1112" s="298"/>
      <c r="P1112" s="298"/>
      <c r="Q1112" s="299"/>
      <c r="R1112" s="227"/>
      <c r="S1112" s="228" t="e">
        <f>IF(C1112="",NA(),MATCH($B1112&amp;$C1112,'Smelter Reference List'!$J:$J,0))</f>
        <v>#N/A</v>
      </c>
      <c r="T1112" s="229"/>
      <c r="U1112" s="229">
        <f t="shared" ca="1" si="34"/>
        <v>0</v>
      </c>
      <c r="V1112" s="229"/>
      <c r="W1112" s="229"/>
      <c r="Y1112" s="223" t="str">
        <f t="shared" si="35"/>
        <v/>
      </c>
    </row>
    <row r="1113" spans="1:25" s="223" customFormat="1" ht="20.25">
      <c r="A1113" s="293"/>
      <c r="B1113" s="294" t="str">
        <f>IF(LEN(A1113)=0,"",INDEX('Smelter Reference List'!$A:$A,MATCH($A1113,'Smelter Reference List'!$E:$E,0)))</f>
        <v/>
      </c>
      <c r="C1113" s="301" t="str">
        <f>IF(LEN(A1113)=0,"",INDEX('Smelter Reference List'!$C:$C,MATCH($A1113,'Smelter Reference List'!$E:$E,0)))</f>
        <v/>
      </c>
      <c r="D1113" s="294" t="str">
        <f ca="1">IF(ISERROR($S1113),"",OFFSET('Smelter Reference List'!$C$4,$S1113-4,0)&amp;"")</f>
        <v/>
      </c>
      <c r="E1113" s="294" t="str">
        <f ca="1">IF(ISERROR($S1113),"",OFFSET('Smelter Reference List'!$D$4,$S1113-4,0)&amp;"")</f>
        <v/>
      </c>
      <c r="F1113" s="294" t="str">
        <f ca="1">IF(ISERROR($S1113),"",OFFSET('Smelter Reference List'!$E$4,$S1113-4,0))</f>
        <v/>
      </c>
      <c r="G1113" s="294" t="str">
        <f ca="1">IF(C1113=$U$4,"Enter smelter details", IF(ISERROR($S1113),"",OFFSET('Smelter Reference List'!$F$4,$S1113-4,0)))</f>
        <v/>
      </c>
      <c r="H1113" s="295" t="str">
        <f ca="1">IF(ISERROR($S1113),"",OFFSET('Smelter Reference List'!$G$4,$S1113-4,0))</f>
        <v/>
      </c>
      <c r="I1113" s="296" t="str">
        <f ca="1">IF(ISERROR($S1113),"",OFFSET('Smelter Reference List'!$H$4,$S1113-4,0))</f>
        <v/>
      </c>
      <c r="J1113" s="296" t="str">
        <f ca="1">IF(ISERROR($S1113),"",OFFSET('Smelter Reference List'!$I$4,$S1113-4,0))</f>
        <v/>
      </c>
      <c r="K1113" s="298"/>
      <c r="L1113" s="298"/>
      <c r="M1113" s="298"/>
      <c r="N1113" s="298"/>
      <c r="O1113" s="298"/>
      <c r="P1113" s="298"/>
      <c r="Q1113" s="299"/>
      <c r="R1113" s="227"/>
      <c r="S1113" s="228" t="e">
        <f>IF(C1113="",NA(),MATCH($B1113&amp;$C1113,'Smelter Reference List'!$J:$J,0))</f>
        <v>#N/A</v>
      </c>
      <c r="T1113" s="229"/>
      <c r="U1113" s="229">
        <f t="shared" ca="1" si="34"/>
        <v>0</v>
      </c>
      <c r="V1113" s="229"/>
      <c r="W1113" s="229"/>
      <c r="Y1113" s="223" t="str">
        <f t="shared" si="35"/>
        <v/>
      </c>
    </row>
    <row r="1114" spans="1:25" s="223" customFormat="1" ht="20.25">
      <c r="A1114" s="293"/>
      <c r="B1114" s="294" t="str">
        <f>IF(LEN(A1114)=0,"",INDEX('Smelter Reference List'!$A:$A,MATCH($A1114,'Smelter Reference List'!$E:$E,0)))</f>
        <v/>
      </c>
      <c r="C1114" s="301" t="str">
        <f>IF(LEN(A1114)=0,"",INDEX('Smelter Reference List'!$C:$C,MATCH($A1114,'Smelter Reference List'!$E:$E,0)))</f>
        <v/>
      </c>
      <c r="D1114" s="294" t="str">
        <f ca="1">IF(ISERROR($S1114),"",OFFSET('Smelter Reference List'!$C$4,$S1114-4,0)&amp;"")</f>
        <v/>
      </c>
      <c r="E1114" s="294" t="str">
        <f ca="1">IF(ISERROR($S1114),"",OFFSET('Smelter Reference List'!$D$4,$S1114-4,0)&amp;"")</f>
        <v/>
      </c>
      <c r="F1114" s="294" t="str">
        <f ca="1">IF(ISERROR($S1114),"",OFFSET('Smelter Reference List'!$E$4,$S1114-4,0))</f>
        <v/>
      </c>
      <c r="G1114" s="294" t="str">
        <f ca="1">IF(C1114=$U$4,"Enter smelter details", IF(ISERROR($S1114),"",OFFSET('Smelter Reference List'!$F$4,$S1114-4,0)))</f>
        <v/>
      </c>
      <c r="H1114" s="295" t="str">
        <f ca="1">IF(ISERROR($S1114),"",OFFSET('Smelter Reference List'!$G$4,$S1114-4,0))</f>
        <v/>
      </c>
      <c r="I1114" s="296" t="str">
        <f ca="1">IF(ISERROR($S1114),"",OFFSET('Smelter Reference List'!$H$4,$S1114-4,0))</f>
        <v/>
      </c>
      <c r="J1114" s="296" t="str">
        <f ca="1">IF(ISERROR($S1114),"",OFFSET('Smelter Reference List'!$I$4,$S1114-4,0))</f>
        <v/>
      </c>
      <c r="K1114" s="298"/>
      <c r="L1114" s="298"/>
      <c r="M1114" s="298"/>
      <c r="N1114" s="298"/>
      <c r="O1114" s="298"/>
      <c r="P1114" s="298"/>
      <c r="Q1114" s="299"/>
      <c r="R1114" s="227"/>
      <c r="S1114" s="228" t="e">
        <f>IF(C1114="",NA(),MATCH($B1114&amp;$C1114,'Smelter Reference List'!$J:$J,0))</f>
        <v>#N/A</v>
      </c>
      <c r="T1114" s="229"/>
      <c r="U1114" s="229">
        <f t="shared" ca="1" si="34"/>
        <v>0</v>
      </c>
      <c r="V1114" s="229"/>
      <c r="W1114" s="229"/>
      <c r="Y1114" s="223" t="str">
        <f t="shared" si="35"/>
        <v/>
      </c>
    </row>
    <row r="1115" spans="1:25" s="223" customFormat="1" ht="20.25">
      <c r="A1115" s="293"/>
      <c r="B1115" s="294" t="str">
        <f>IF(LEN(A1115)=0,"",INDEX('Smelter Reference List'!$A:$A,MATCH($A1115,'Smelter Reference List'!$E:$E,0)))</f>
        <v/>
      </c>
      <c r="C1115" s="301" t="str">
        <f>IF(LEN(A1115)=0,"",INDEX('Smelter Reference List'!$C:$C,MATCH($A1115,'Smelter Reference List'!$E:$E,0)))</f>
        <v/>
      </c>
      <c r="D1115" s="294" t="str">
        <f ca="1">IF(ISERROR($S1115),"",OFFSET('Smelter Reference List'!$C$4,$S1115-4,0)&amp;"")</f>
        <v/>
      </c>
      <c r="E1115" s="294" t="str">
        <f ca="1">IF(ISERROR($S1115),"",OFFSET('Smelter Reference List'!$D$4,$S1115-4,0)&amp;"")</f>
        <v/>
      </c>
      <c r="F1115" s="294" t="str">
        <f ca="1">IF(ISERROR($S1115),"",OFFSET('Smelter Reference List'!$E$4,$S1115-4,0))</f>
        <v/>
      </c>
      <c r="G1115" s="294" t="str">
        <f ca="1">IF(C1115=$U$4,"Enter smelter details", IF(ISERROR($S1115),"",OFFSET('Smelter Reference List'!$F$4,$S1115-4,0)))</f>
        <v/>
      </c>
      <c r="H1115" s="295" t="str">
        <f ca="1">IF(ISERROR($S1115),"",OFFSET('Smelter Reference List'!$G$4,$S1115-4,0))</f>
        <v/>
      </c>
      <c r="I1115" s="296" t="str">
        <f ca="1">IF(ISERROR($S1115),"",OFFSET('Smelter Reference List'!$H$4,$S1115-4,0))</f>
        <v/>
      </c>
      <c r="J1115" s="296" t="str">
        <f ca="1">IF(ISERROR($S1115),"",OFFSET('Smelter Reference List'!$I$4,$S1115-4,0))</f>
        <v/>
      </c>
      <c r="K1115" s="298"/>
      <c r="L1115" s="298"/>
      <c r="M1115" s="298"/>
      <c r="N1115" s="298"/>
      <c r="O1115" s="298"/>
      <c r="P1115" s="298"/>
      <c r="Q1115" s="299"/>
      <c r="R1115" s="227"/>
      <c r="S1115" s="228" t="e">
        <f>IF(C1115="",NA(),MATCH($B1115&amp;$C1115,'Smelter Reference List'!$J:$J,0))</f>
        <v>#N/A</v>
      </c>
      <c r="T1115" s="229"/>
      <c r="U1115" s="229">
        <f t="shared" ca="1" si="34"/>
        <v>0</v>
      </c>
      <c r="V1115" s="229"/>
      <c r="W1115" s="229"/>
      <c r="Y1115" s="223" t="str">
        <f t="shared" si="35"/>
        <v/>
      </c>
    </row>
    <row r="1116" spans="1:25" s="223" customFormat="1" ht="20.25">
      <c r="A1116" s="293"/>
      <c r="B1116" s="294" t="str">
        <f>IF(LEN(A1116)=0,"",INDEX('Smelter Reference List'!$A:$A,MATCH($A1116,'Smelter Reference List'!$E:$E,0)))</f>
        <v/>
      </c>
      <c r="C1116" s="301" t="str">
        <f>IF(LEN(A1116)=0,"",INDEX('Smelter Reference List'!$C:$C,MATCH($A1116,'Smelter Reference List'!$E:$E,0)))</f>
        <v/>
      </c>
      <c r="D1116" s="294" t="str">
        <f ca="1">IF(ISERROR($S1116),"",OFFSET('Smelter Reference List'!$C$4,$S1116-4,0)&amp;"")</f>
        <v/>
      </c>
      <c r="E1116" s="294" t="str">
        <f ca="1">IF(ISERROR($S1116),"",OFFSET('Smelter Reference List'!$D$4,$S1116-4,0)&amp;"")</f>
        <v/>
      </c>
      <c r="F1116" s="294" t="str">
        <f ca="1">IF(ISERROR($S1116),"",OFFSET('Smelter Reference List'!$E$4,$S1116-4,0))</f>
        <v/>
      </c>
      <c r="G1116" s="294" t="str">
        <f ca="1">IF(C1116=$U$4,"Enter smelter details", IF(ISERROR($S1116),"",OFFSET('Smelter Reference List'!$F$4,$S1116-4,0)))</f>
        <v/>
      </c>
      <c r="H1116" s="295" t="str">
        <f ca="1">IF(ISERROR($S1116),"",OFFSET('Smelter Reference List'!$G$4,$S1116-4,0))</f>
        <v/>
      </c>
      <c r="I1116" s="296" t="str">
        <f ca="1">IF(ISERROR($S1116),"",OFFSET('Smelter Reference List'!$H$4,$S1116-4,0))</f>
        <v/>
      </c>
      <c r="J1116" s="296" t="str">
        <f ca="1">IF(ISERROR($S1116),"",OFFSET('Smelter Reference List'!$I$4,$S1116-4,0))</f>
        <v/>
      </c>
      <c r="K1116" s="298"/>
      <c r="L1116" s="298"/>
      <c r="M1116" s="298"/>
      <c r="N1116" s="298"/>
      <c r="O1116" s="298"/>
      <c r="P1116" s="298"/>
      <c r="Q1116" s="299"/>
      <c r="R1116" s="227"/>
      <c r="S1116" s="228" t="e">
        <f>IF(C1116="",NA(),MATCH($B1116&amp;$C1116,'Smelter Reference List'!$J:$J,0))</f>
        <v>#N/A</v>
      </c>
      <c r="T1116" s="229"/>
      <c r="U1116" s="229">
        <f t="shared" ca="1" si="34"/>
        <v>0</v>
      </c>
      <c r="V1116" s="229"/>
      <c r="W1116" s="229"/>
      <c r="Y1116" s="223" t="str">
        <f t="shared" si="35"/>
        <v/>
      </c>
    </row>
    <row r="1117" spans="1:25" s="223" customFormat="1" ht="20.25">
      <c r="A1117" s="293"/>
      <c r="B1117" s="294" t="str">
        <f>IF(LEN(A1117)=0,"",INDEX('Smelter Reference List'!$A:$A,MATCH($A1117,'Smelter Reference List'!$E:$E,0)))</f>
        <v/>
      </c>
      <c r="C1117" s="301" t="str">
        <f>IF(LEN(A1117)=0,"",INDEX('Smelter Reference List'!$C:$C,MATCH($A1117,'Smelter Reference List'!$E:$E,0)))</f>
        <v/>
      </c>
      <c r="D1117" s="294" t="str">
        <f ca="1">IF(ISERROR($S1117),"",OFFSET('Smelter Reference List'!$C$4,$S1117-4,0)&amp;"")</f>
        <v/>
      </c>
      <c r="E1117" s="294" t="str">
        <f ca="1">IF(ISERROR($S1117),"",OFFSET('Smelter Reference List'!$D$4,$S1117-4,0)&amp;"")</f>
        <v/>
      </c>
      <c r="F1117" s="294" t="str">
        <f ca="1">IF(ISERROR($S1117),"",OFFSET('Smelter Reference List'!$E$4,$S1117-4,0))</f>
        <v/>
      </c>
      <c r="G1117" s="294" t="str">
        <f ca="1">IF(C1117=$U$4,"Enter smelter details", IF(ISERROR($S1117),"",OFFSET('Smelter Reference List'!$F$4,$S1117-4,0)))</f>
        <v/>
      </c>
      <c r="H1117" s="295" t="str">
        <f ca="1">IF(ISERROR($S1117),"",OFFSET('Smelter Reference List'!$G$4,$S1117-4,0))</f>
        <v/>
      </c>
      <c r="I1117" s="296" t="str">
        <f ca="1">IF(ISERROR($S1117),"",OFFSET('Smelter Reference List'!$H$4,$S1117-4,0))</f>
        <v/>
      </c>
      <c r="J1117" s="296" t="str">
        <f ca="1">IF(ISERROR($S1117),"",OFFSET('Smelter Reference List'!$I$4,$S1117-4,0))</f>
        <v/>
      </c>
      <c r="K1117" s="298"/>
      <c r="L1117" s="298"/>
      <c r="M1117" s="298"/>
      <c r="N1117" s="298"/>
      <c r="O1117" s="298"/>
      <c r="P1117" s="298"/>
      <c r="Q1117" s="299"/>
      <c r="R1117" s="227"/>
      <c r="S1117" s="228" t="e">
        <f>IF(C1117="",NA(),MATCH($B1117&amp;$C1117,'Smelter Reference List'!$J:$J,0))</f>
        <v>#N/A</v>
      </c>
      <c r="T1117" s="229"/>
      <c r="U1117" s="229">
        <f t="shared" ca="1" si="34"/>
        <v>0</v>
      </c>
      <c r="V1117" s="229"/>
      <c r="W1117" s="229"/>
      <c r="Y1117" s="223" t="str">
        <f t="shared" si="35"/>
        <v/>
      </c>
    </row>
    <row r="1118" spans="1:25" s="223" customFormat="1" ht="20.25">
      <c r="A1118" s="293"/>
      <c r="B1118" s="294" t="str">
        <f>IF(LEN(A1118)=0,"",INDEX('Smelter Reference List'!$A:$A,MATCH($A1118,'Smelter Reference List'!$E:$E,0)))</f>
        <v/>
      </c>
      <c r="C1118" s="301" t="str">
        <f>IF(LEN(A1118)=0,"",INDEX('Smelter Reference List'!$C:$C,MATCH($A1118,'Smelter Reference List'!$E:$E,0)))</f>
        <v/>
      </c>
      <c r="D1118" s="294" t="str">
        <f ca="1">IF(ISERROR($S1118),"",OFFSET('Smelter Reference List'!$C$4,$S1118-4,0)&amp;"")</f>
        <v/>
      </c>
      <c r="E1118" s="294" t="str">
        <f ca="1">IF(ISERROR($S1118),"",OFFSET('Smelter Reference List'!$D$4,$S1118-4,0)&amp;"")</f>
        <v/>
      </c>
      <c r="F1118" s="294" t="str">
        <f ca="1">IF(ISERROR($S1118),"",OFFSET('Smelter Reference List'!$E$4,$S1118-4,0))</f>
        <v/>
      </c>
      <c r="G1118" s="294" t="str">
        <f ca="1">IF(C1118=$U$4,"Enter smelter details", IF(ISERROR($S1118),"",OFFSET('Smelter Reference List'!$F$4,$S1118-4,0)))</f>
        <v/>
      </c>
      <c r="H1118" s="295" t="str">
        <f ca="1">IF(ISERROR($S1118),"",OFFSET('Smelter Reference List'!$G$4,$S1118-4,0))</f>
        <v/>
      </c>
      <c r="I1118" s="296" t="str">
        <f ca="1">IF(ISERROR($S1118),"",OFFSET('Smelter Reference List'!$H$4,$S1118-4,0))</f>
        <v/>
      </c>
      <c r="J1118" s="296" t="str">
        <f ca="1">IF(ISERROR($S1118),"",OFFSET('Smelter Reference List'!$I$4,$S1118-4,0))</f>
        <v/>
      </c>
      <c r="K1118" s="298"/>
      <c r="L1118" s="298"/>
      <c r="M1118" s="298"/>
      <c r="N1118" s="298"/>
      <c r="O1118" s="298"/>
      <c r="P1118" s="298"/>
      <c r="Q1118" s="299"/>
      <c r="R1118" s="227"/>
      <c r="S1118" s="228" t="e">
        <f>IF(C1118="",NA(),MATCH($B1118&amp;$C1118,'Smelter Reference List'!$J:$J,0))</f>
        <v>#N/A</v>
      </c>
      <c r="T1118" s="229"/>
      <c r="U1118" s="229">
        <f t="shared" ca="1" si="34"/>
        <v>0</v>
      </c>
      <c r="V1118" s="229"/>
      <c r="W1118" s="229"/>
      <c r="Y1118" s="223" t="str">
        <f t="shared" si="35"/>
        <v/>
      </c>
    </row>
    <row r="1119" spans="1:25" s="223" customFormat="1" ht="20.25">
      <c r="A1119" s="293"/>
      <c r="B1119" s="294" t="str">
        <f>IF(LEN(A1119)=0,"",INDEX('Smelter Reference List'!$A:$A,MATCH($A1119,'Smelter Reference List'!$E:$E,0)))</f>
        <v/>
      </c>
      <c r="C1119" s="301" t="str">
        <f>IF(LEN(A1119)=0,"",INDEX('Smelter Reference List'!$C:$C,MATCH($A1119,'Smelter Reference List'!$E:$E,0)))</f>
        <v/>
      </c>
      <c r="D1119" s="294" t="str">
        <f ca="1">IF(ISERROR($S1119),"",OFFSET('Smelter Reference List'!$C$4,$S1119-4,0)&amp;"")</f>
        <v/>
      </c>
      <c r="E1119" s="294" t="str">
        <f ca="1">IF(ISERROR($S1119),"",OFFSET('Smelter Reference List'!$D$4,$S1119-4,0)&amp;"")</f>
        <v/>
      </c>
      <c r="F1119" s="294" t="str">
        <f ca="1">IF(ISERROR($S1119),"",OFFSET('Smelter Reference List'!$E$4,$S1119-4,0))</f>
        <v/>
      </c>
      <c r="G1119" s="294" t="str">
        <f ca="1">IF(C1119=$U$4,"Enter smelter details", IF(ISERROR($S1119),"",OFFSET('Smelter Reference List'!$F$4,$S1119-4,0)))</f>
        <v/>
      </c>
      <c r="H1119" s="295" t="str">
        <f ca="1">IF(ISERROR($S1119),"",OFFSET('Smelter Reference List'!$G$4,$S1119-4,0))</f>
        <v/>
      </c>
      <c r="I1119" s="296" t="str">
        <f ca="1">IF(ISERROR($S1119),"",OFFSET('Smelter Reference List'!$H$4,$S1119-4,0))</f>
        <v/>
      </c>
      <c r="J1119" s="296" t="str">
        <f ca="1">IF(ISERROR($S1119),"",OFFSET('Smelter Reference List'!$I$4,$S1119-4,0))</f>
        <v/>
      </c>
      <c r="K1119" s="298"/>
      <c r="L1119" s="298"/>
      <c r="M1119" s="298"/>
      <c r="N1119" s="298"/>
      <c r="O1119" s="298"/>
      <c r="P1119" s="298"/>
      <c r="Q1119" s="299"/>
      <c r="R1119" s="227"/>
      <c r="S1119" s="228" t="e">
        <f>IF(C1119="",NA(),MATCH($B1119&amp;$C1119,'Smelter Reference List'!$J:$J,0))</f>
        <v>#N/A</v>
      </c>
      <c r="T1119" s="229"/>
      <c r="U1119" s="229">
        <f t="shared" ca="1" si="34"/>
        <v>0</v>
      </c>
      <c r="V1119" s="229"/>
      <c r="W1119" s="229"/>
      <c r="Y1119" s="223" t="str">
        <f t="shared" si="35"/>
        <v/>
      </c>
    </row>
    <row r="1120" spans="1:25" s="223" customFormat="1" ht="20.25">
      <c r="A1120" s="293"/>
      <c r="B1120" s="294" t="str">
        <f>IF(LEN(A1120)=0,"",INDEX('Smelter Reference List'!$A:$A,MATCH($A1120,'Smelter Reference List'!$E:$E,0)))</f>
        <v/>
      </c>
      <c r="C1120" s="301" t="str">
        <f>IF(LEN(A1120)=0,"",INDEX('Smelter Reference List'!$C:$C,MATCH($A1120,'Smelter Reference List'!$E:$E,0)))</f>
        <v/>
      </c>
      <c r="D1120" s="294" t="str">
        <f ca="1">IF(ISERROR($S1120),"",OFFSET('Smelter Reference List'!$C$4,$S1120-4,0)&amp;"")</f>
        <v/>
      </c>
      <c r="E1120" s="294" t="str">
        <f ca="1">IF(ISERROR($S1120),"",OFFSET('Smelter Reference List'!$D$4,$S1120-4,0)&amp;"")</f>
        <v/>
      </c>
      <c r="F1120" s="294" t="str">
        <f ca="1">IF(ISERROR($S1120),"",OFFSET('Smelter Reference List'!$E$4,$S1120-4,0))</f>
        <v/>
      </c>
      <c r="G1120" s="294" t="str">
        <f ca="1">IF(C1120=$U$4,"Enter smelter details", IF(ISERROR($S1120),"",OFFSET('Smelter Reference List'!$F$4,$S1120-4,0)))</f>
        <v/>
      </c>
      <c r="H1120" s="295" t="str">
        <f ca="1">IF(ISERROR($S1120),"",OFFSET('Smelter Reference List'!$G$4,$S1120-4,0))</f>
        <v/>
      </c>
      <c r="I1120" s="296" t="str">
        <f ca="1">IF(ISERROR($S1120),"",OFFSET('Smelter Reference List'!$H$4,$S1120-4,0))</f>
        <v/>
      </c>
      <c r="J1120" s="296" t="str">
        <f ca="1">IF(ISERROR($S1120),"",OFFSET('Smelter Reference List'!$I$4,$S1120-4,0))</f>
        <v/>
      </c>
      <c r="K1120" s="298"/>
      <c r="L1120" s="298"/>
      <c r="M1120" s="298"/>
      <c r="N1120" s="298"/>
      <c r="O1120" s="298"/>
      <c r="P1120" s="298"/>
      <c r="Q1120" s="299"/>
      <c r="R1120" s="227"/>
      <c r="S1120" s="228" t="e">
        <f>IF(C1120="",NA(),MATCH($B1120&amp;$C1120,'Smelter Reference List'!$J:$J,0))</f>
        <v>#N/A</v>
      </c>
      <c r="T1120" s="229"/>
      <c r="U1120" s="229">
        <f t="shared" ca="1" si="34"/>
        <v>0</v>
      </c>
      <c r="V1120" s="229"/>
      <c r="W1120" s="229"/>
      <c r="Y1120" s="223" t="str">
        <f t="shared" si="35"/>
        <v/>
      </c>
    </row>
    <row r="1121" spans="1:25" s="223" customFormat="1" ht="20.25">
      <c r="A1121" s="293"/>
      <c r="B1121" s="294" t="str">
        <f>IF(LEN(A1121)=0,"",INDEX('Smelter Reference List'!$A:$A,MATCH($A1121,'Smelter Reference List'!$E:$E,0)))</f>
        <v/>
      </c>
      <c r="C1121" s="301" t="str">
        <f>IF(LEN(A1121)=0,"",INDEX('Smelter Reference List'!$C:$C,MATCH($A1121,'Smelter Reference List'!$E:$E,0)))</f>
        <v/>
      </c>
      <c r="D1121" s="294" t="str">
        <f ca="1">IF(ISERROR($S1121),"",OFFSET('Smelter Reference List'!$C$4,$S1121-4,0)&amp;"")</f>
        <v/>
      </c>
      <c r="E1121" s="294" t="str">
        <f ca="1">IF(ISERROR($S1121),"",OFFSET('Smelter Reference List'!$D$4,$S1121-4,0)&amp;"")</f>
        <v/>
      </c>
      <c r="F1121" s="294" t="str">
        <f ca="1">IF(ISERROR($S1121),"",OFFSET('Smelter Reference List'!$E$4,$S1121-4,0))</f>
        <v/>
      </c>
      <c r="G1121" s="294" t="str">
        <f ca="1">IF(C1121=$U$4,"Enter smelter details", IF(ISERROR($S1121),"",OFFSET('Smelter Reference List'!$F$4,$S1121-4,0)))</f>
        <v/>
      </c>
      <c r="H1121" s="295" t="str">
        <f ca="1">IF(ISERROR($S1121),"",OFFSET('Smelter Reference List'!$G$4,$S1121-4,0))</f>
        <v/>
      </c>
      <c r="I1121" s="296" t="str">
        <f ca="1">IF(ISERROR($S1121),"",OFFSET('Smelter Reference List'!$H$4,$S1121-4,0))</f>
        <v/>
      </c>
      <c r="J1121" s="296" t="str">
        <f ca="1">IF(ISERROR($S1121),"",OFFSET('Smelter Reference List'!$I$4,$S1121-4,0))</f>
        <v/>
      </c>
      <c r="K1121" s="298"/>
      <c r="L1121" s="298"/>
      <c r="M1121" s="298"/>
      <c r="N1121" s="298"/>
      <c r="O1121" s="298"/>
      <c r="P1121" s="298"/>
      <c r="Q1121" s="299"/>
      <c r="R1121" s="227"/>
      <c r="S1121" s="228" t="e">
        <f>IF(C1121="",NA(),MATCH($B1121&amp;$C1121,'Smelter Reference List'!$J:$J,0))</f>
        <v>#N/A</v>
      </c>
      <c r="T1121" s="229"/>
      <c r="U1121" s="229">
        <f t="shared" ca="1" si="34"/>
        <v>0</v>
      </c>
      <c r="V1121" s="229"/>
      <c r="W1121" s="229"/>
      <c r="Y1121" s="223" t="str">
        <f t="shared" si="35"/>
        <v/>
      </c>
    </row>
    <row r="1122" spans="1:25" s="223" customFormat="1" ht="20.25">
      <c r="A1122" s="293"/>
      <c r="B1122" s="294" t="str">
        <f>IF(LEN(A1122)=0,"",INDEX('Smelter Reference List'!$A:$A,MATCH($A1122,'Smelter Reference List'!$E:$E,0)))</f>
        <v/>
      </c>
      <c r="C1122" s="301" t="str">
        <f>IF(LEN(A1122)=0,"",INDEX('Smelter Reference List'!$C:$C,MATCH($A1122,'Smelter Reference List'!$E:$E,0)))</f>
        <v/>
      </c>
      <c r="D1122" s="294" t="str">
        <f ca="1">IF(ISERROR($S1122),"",OFFSET('Smelter Reference List'!$C$4,$S1122-4,0)&amp;"")</f>
        <v/>
      </c>
      <c r="E1122" s="294" t="str">
        <f ca="1">IF(ISERROR($S1122),"",OFFSET('Smelter Reference List'!$D$4,$S1122-4,0)&amp;"")</f>
        <v/>
      </c>
      <c r="F1122" s="294" t="str">
        <f ca="1">IF(ISERROR($S1122),"",OFFSET('Smelter Reference List'!$E$4,$S1122-4,0))</f>
        <v/>
      </c>
      <c r="G1122" s="294" t="str">
        <f ca="1">IF(C1122=$U$4,"Enter smelter details", IF(ISERROR($S1122),"",OFFSET('Smelter Reference List'!$F$4,$S1122-4,0)))</f>
        <v/>
      </c>
      <c r="H1122" s="295" t="str">
        <f ca="1">IF(ISERROR($S1122),"",OFFSET('Smelter Reference List'!$G$4,$S1122-4,0))</f>
        <v/>
      </c>
      <c r="I1122" s="296" t="str">
        <f ca="1">IF(ISERROR($S1122),"",OFFSET('Smelter Reference List'!$H$4,$S1122-4,0))</f>
        <v/>
      </c>
      <c r="J1122" s="296" t="str">
        <f ca="1">IF(ISERROR($S1122),"",OFFSET('Smelter Reference List'!$I$4,$S1122-4,0))</f>
        <v/>
      </c>
      <c r="K1122" s="298"/>
      <c r="L1122" s="298"/>
      <c r="M1122" s="298"/>
      <c r="N1122" s="298"/>
      <c r="O1122" s="298"/>
      <c r="P1122" s="298"/>
      <c r="Q1122" s="299"/>
      <c r="R1122" s="227"/>
      <c r="S1122" s="228" t="e">
        <f>IF(C1122="",NA(),MATCH($B1122&amp;$C1122,'Smelter Reference List'!$J:$J,0))</f>
        <v>#N/A</v>
      </c>
      <c r="T1122" s="229"/>
      <c r="U1122" s="229">
        <f t="shared" ca="1" si="34"/>
        <v>0</v>
      </c>
      <c r="V1122" s="229"/>
      <c r="W1122" s="229"/>
      <c r="Y1122" s="223" t="str">
        <f t="shared" si="35"/>
        <v/>
      </c>
    </row>
    <row r="1123" spans="1:25" s="223" customFormat="1" ht="20.25">
      <c r="A1123" s="293"/>
      <c r="B1123" s="294" t="str">
        <f>IF(LEN(A1123)=0,"",INDEX('Smelter Reference List'!$A:$A,MATCH($A1123,'Smelter Reference List'!$E:$E,0)))</f>
        <v/>
      </c>
      <c r="C1123" s="301" t="str">
        <f>IF(LEN(A1123)=0,"",INDEX('Smelter Reference List'!$C:$C,MATCH($A1123,'Smelter Reference List'!$E:$E,0)))</f>
        <v/>
      </c>
      <c r="D1123" s="294" t="str">
        <f ca="1">IF(ISERROR($S1123),"",OFFSET('Smelter Reference List'!$C$4,$S1123-4,0)&amp;"")</f>
        <v/>
      </c>
      <c r="E1123" s="294" t="str">
        <f ca="1">IF(ISERROR($S1123),"",OFFSET('Smelter Reference List'!$D$4,$S1123-4,0)&amp;"")</f>
        <v/>
      </c>
      <c r="F1123" s="294" t="str">
        <f ca="1">IF(ISERROR($S1123),"",OFFSET('Smelter Reference List'!$E$4,$S1123-4,0))</f>
        <v/>
      </c>
      <c r="G1123" s="294" t="str">
        <f ca="1">IF(C1123=$U$4,"Enter smelter details", IF(ISERROR($S1123),"",OFFSET('Smelter Reference List'!$F$4,$S1123-4,0)))</f>
        <v/>
      </c>
      <c r="H1123" s="295" t="str">
        <f ca="1">IF(ISERROR($S1123),"",OFFSET('Smelter Reference List'!$G$4,$S1123-4,0))</f>
        <v/>
      </c>
      <c r="I1123" s="296" t="str">
        <f ca="1">IF(ISERROR($S1123),"",OFFSET('Smelter Reference List'!$H$4,$S1123-4,0))</f>
        <v/>
      </c>
      <c r="J1123" s="296" t="str">
        <f ca="1">IF(ISERROR($S1123),"",OFFSET('Smelter Reference List'!$I$4,$S1123-4,0))</f>
        <v/>
      </c>
      <c r="K1123" s="298"/>
      <c r="L1123" s="298"/>
      <c r="M1123" s="298"/>
      <c r="N1123" s="298"/>
      <c r="O1123" s="298"/>
      <c r="P1123" s="298"/>
      <c r="Q1123" s="299"/>
      <c r="R1123" s="227"/>
      <c r="S1123" s="228" t="e">
        <f>IF(C1123="",NA(),MATCH($B1123&amp;$C1123,'Smelter Reference List'!$J:$J,0))</f>
        <v>#N/A</v>
      </c>
      <c r="T1123" s="229"/>
      <c r="U1123" s="229">
        <f t="shared" ca="1" si="34"/>
        <v>0</v>
      </c>
      <c r="V1123" s="229"/>
      <c r="W1123" s="229"/>
      <c r="Y1123" s="223" t="str">
        <f t="shared" si="35"/>
        <v/>
      </c>
    </row>
    <row r="1124" spans="1:25" s="223" customFormat="1" ht="20.25">
      <c r="A1124" s="293"/>
      <c r="B1124" s="294" t="str">
        <f>IF(LEN(A1124)=0,"",INDEX('Smelter Reference List'!$A:$A,MATCH($A1124,'Smelter Reference List'!$E:$E,0)))</f>
        <v/>
      </c>
      <c r="C1124" s="301" t="str">
        <f>IF(LEN(A1124)=0,"",INDEX('Smelter Reference List'!$C:$C,MATCH($A1124,'Smelter Reference List'!$E:$E,0)))</f>
        <v/>
      </c>
      <c r="D1124" s="294" t="str">
        <f ca="1">IF(ISERROR($S1124),"",OFFSET('Smelter Reference List'!$C$4,$S1124-4,0)&amp;"")</f>
        <v/>
      </c>
      <c r="E1124" s="294" t="str">
        <f ca="1">IF(ISERROR($S1124),"",OFFSET('Smelter Reference List'!$D$4,$S1124-4,0)&amp;"")</f>
        <v/>
      </c>
      <c r="F1124" s="294" t="str">
        <f ca="1">IF(ISERROR($S1124),"",OFFSET('Smelter Reference List'!$E$4,$S1124-4,0))</f>
        <v/>
      </c>
      <c r="G1124" s="294" t="str">
        <f ca="1">IF(C1124=$U$4,"Enter smelter details", IF(ISERROR($S1124),"",OFFSET('Smelter Reference List'!$F$4,$S1124-4,0)))</f>
        <v/>
      </c>
      <c r="H1124" s="295" t="str">
        <f ca="1">IF(ISERROR($S1124),"",OFFSET('Smelter Reference List'!$G$4,$S1124-4,0))</f>
        <v/>
      </c>
      <c r="I1124" s="296" t="str">
        <f ca="1">IF(ISERROR($S1124),"",OFFSET('Smelter Reference List'!$H$4,$S1124-4,0))</f>
        <v/>
      </c>
      <c r="J1124" s="296" t="str">
        <f ca="1">IF(ISERROR($S1124),"",OFFSET('Smelter Reference List'!$I$4,$S1124-4,0))</f>
        <v/>
      </c>
      <c r="K1124" s="298"/>
      <c r="L1124" s="298"/>
      <c r="M1124" s="298"/>
      <c r="N1124" s="298"/>
      <c r="O1124" s="298"/>
      <c r="P1124" s="298"/>
      <c r="Q1124" s="299"/>
      <c r="R1124" s="227"/>
      <c r="S1124" s="228" t="e">
        <f>IF(C1124="",NA(),MATCH($B1124&amp;$C1124,'Smelter Reference List'!$J:$J,0))</f>
        <v>#N/A</v>
      </c>
      <c r="T1124" s="229"/>
      <c r="U1124" s="229">
        <f t="shared" ca="1" si="34"/>
        <v>0</v>
      </c>
      <c r="V1124" s="229"/>
      <c r="W1124" s="229"/>
      <c r="Y1124" s="223" t="str">
        <f t="shared" si="35"/>
        <v/>
      </c>
    </row>
    <row r="1125" spans="1:25" s="223" customFormat="1" ht="20.25">
      <c r="A1125" s="293"/>
      <c r="B1125" s="294" t="str">
        <f>IF(LEN(A1125)=0,"",INDEX('Smelter Reference List'!$A:$A,MATCH($A1125,'Smelter Reference List'!$E:$E,0)))</f>
        <v/>
      </c>
      <c r="C1125" s="301" t="str">
        <f>IF(LEN(A1125)=0,"",INDEX('Smelter Reference List'!$C:$C,MATCH($A1125,'Smelter Reference List'!$E:$E,0)))</f>
        <v/>
      </c>
      <c r="D1125" s="294" t="str">
        <f ca="1">IF(ISERROR($S1125),"",OFFSET('Smelter Reference List'!$C$4,$S1125-4,0)&amp;"")</f>
        <v/>
      </c>
      <c r="E1125" s="294" t="str">
        <f ca="1">IF(ISERROR($S1125),"",OFFSET('Smelter Reference List'!$D$4,$S1125-4,0)&amp;"")</f>
        <v/>
      </c>
      <c r="F1125" s="294" t="str">
        <f ca="1">IF(ISERROR($S1125),"",OFFSET('Smelter Reference List'!$E$4,$S1125-4,0))</f>
        <v/>
      </c>
      <c r="G1125" s="294" t="str">
        <f ca="1">IF(C1125=$U$4,"Enter smelter details", IF(ISERROR($S1125),"",OFFSET('Smelter Reference List'!$F$4,$S1125-4,0)))</f>
        <v/>
      </c>
      <c r="H1125" s="295" t="str">
        <f ca="1">IF(ISERROR($S1125),"",OFFSET('Smelter Reference List'!$G$4,$S1125-4,0))</f>
        <v/>
      </c>
      <c r="I1125" s="296" t="str">
        <f ca="1">IF(ISERROR($S1125),"",OFFSET('Smelter Reference List'!$H$4,$S1125-4,0))</f>
        <v/>
      </c>
      <c r="J1125" s="296" t="str">
        <f ca="1">IF(ISERROR($S1125),"",OFFSET('Smelter Reference List'!$I$4,$S1125-4,0))</f>
        <v/>
      </c>
      <c r="K1125" s="298"/>
      <c r="L1125" s="298"/>
      <c r="M1125" s="298"/>
      <c r="N1125" s="298"/>
      <c r="O1125" s="298"/>
      <c r="P1125" s="298"/>
      <c r="Q1125" s="299"/>
      <c r="R1125" s="227"/>
      <c r="S1125" s="228" t="e">
        <f>IF(C1125="",NA(),MATCH($B1125&amp;$C1125,'Smelter Reference List'!$J:$J,0))</f>
        <v>#N/A</v>
      </c>
      <c r="T1125" s="229"/>
      <c r="U1125" s="229">
        <f t="shared" ca="1" si="34"/>
        <v>0</v>
      </c>
      <c r="V1125" s="229"/>
      <c r="W1125" s="229"/>
      <c r="Y1125" s="223" t="str">
        <f t="shared" si="35"/>
        <v/>
      </c>
    </row>
    <row r="1126" spans="1:25" s="223" customFormat="1" ht="20.25">
      <c r="A1126" s="293"/>
      <c r="B1126" s="294" t="str">
        <f>IF(LEN(A1126)=0,"",INDEX('Smelter Reference List'!$A:$A,MATCH($A1126,'Smelter Reference List'!$E:$E,0)))</f>
        <v/>
      </c>
      <c r="C1126" s="301" t="str">
        <f>IF(LEN(A1126)=0,"",INDEX('Smelter Reference List'!$C:$C,MATCH($A1126,'Smelter Reference List'!$E:$E,0)))</f>
        <v/>
      </c>
      <c r="D1126" s="294" t="str">
        <f ca="1">IF(ISERROR($S1126),"",OFFSET('Smelter Reference List'!$C$4,$S1126-4,0)&amp;"")</f>
        <v/>
      </c>
      <c r="E1126" s="294" t="str">
        <f ca="1">IF(ISERROR($S1126),"",OFFSET('Smelter Reference List'!$D$4,$S1126-4,0)&amp;"")</f>
        <v/>
      </c>
      <c r="F1126" s="294" t="str">
        <f ca="1">IF(ISERROR($S1126),"",OFFSET('Smelter Reference List'!$E$4,$S1126-4,0))</f>
        <v/>
      </c>
      <c r="G1126" s="294" t="str">
        <f ca="1">IF(C1126=$U$4,"Enter smelter details", IF(ISERROR($S1126),"",OFFSET('Smelter Reference List'!$F$4,$S1126-4,0)))</f>
        <v/>
      </c>
      <c r="H1126" s="295" t="str">
        <f ca="1">IF(ISERROR($S1126),"",OFFSET('Smelter Reference List'!$G$4,$S1126-4,0))</f>
        <v/>
      </c>
      <c r="I1126" s="296" t="str">
        <f ca="1">IF(ISERROR($S1126),"",OFFSET('Smelter Reference List'!$H$4,$S1126-4,0))</f>
        <v/>
      </c>
      <c r="J1126" s="296" t="str">
        <f ca="1">IF(ISERROR($S1126),"",OFFSET('Smelter Reference List'!$I$4,$S1126-4,0))</f>
        <v/>
      </c>
      <c r="K1126" s="298"/>
      <c r="L1126" s="298"/>
      <c r="M1126" s="298"/>
      <c r="N1126" s="298"/>
      <c r="O1126" s="298"/>
      <c r="P1126" s="298"/>
      <c r="Q1126" s="299"/>
      <c r="R1126" s="227"/>
      <c r="S1126" s="228" t="e">
        <f>IF(C1126="",NA(),MATCH($B1126&amp;$C1126,'Smelter Reference List'!$J:$J,0))</f>
        <v>#N/A</v>
      </c>
      <c r="T1126" s="229"/>
      <c r="U1126" s="229">
        <f t="shared" ca="1" si="34"/>
        <v>0</v>
      </c>
      <c r="V1126" s="229"/>
      <c r="W1126" s="229"/>
      <c r="Y1126" s="223" t="str">
        <f t="shared" si="35"/>
        <v/>
      </c>
    </row>
    <row r="1127" spans="1:25" s="223" customFormat="1" ht="20.25">
      <c r="A1127" s="293"/>
      <c r="B1127" s="294" t="str">
        <f>IF(LEN(A1127)=0,"",INDEX('Smelter Reference List'!$A:$A,MATCH($A1127,'Smelter Reference List'!$E:$E,0)))</f>
        <v/>
      </c>
      <c r="C1127" s="301" t="str">
        <f>IF(LEN(A1127)=0,"",INDEX('Smelter Reference List'!$C:$C,MATCH($A1127,'Smelter Reference List'!$E:$E,0)))</f>
        <v/>
      </c>
      <c r="D1127" s="294" t="str">
        <f ca="1">IF(ISERROR($S1127),"",OFFSET('Smelter Reference List'!$C$4,$S1127-4,0)&amp;"")</f>
        <v/>
      </c>
      <c r="E1127" s="294" t="str">
        <f ca="1">IF(ISERROR($S1127),"",OFFSET('Smelter Reference List'!$D$4,$S1127-4,0)&amp;"")</f>
        <v/>
      </c>
      <c r="F1127" s="294" t="str">
        <f ca="1">IF(ISERROR($S1127),"",OFFSET('Smelter Reference List'!$E$4,$S1127-4,0))</f>
        <v/>
      </c>
      <c r="G1127" s="294" t="str">
        <f ca="1">IF(C1127=$U$4,"Enter smelter details", IF(ISERROR($S1127),"",OFFSET('Smelter Reference List'!$F$4,$S1127-4,0)))</f>
        <v/>
      </c>
      <c r="H1127" s="295" t="str">
        <f ca="1">IF(ISERROR($S1127),"",OFFSET('Smelter Reference List'!$G$4,$S1127-4,0))</f>
        <v/>
      </c>
      <c r="I1127" s="296" t="str">
        <f ca="1">IF(ISERROR($S1127),"",OFFSET('Smelter Reference List'!$H$4,$S1127-4,0))</f>
        <v/>
      </c>
      <c r="J1127" s="296" t="str">
        <f ca="1">IF(ISERROR($S1127),"",OFFSET('Smelter Reference List'!$I$4,$S1127-4,0))</f>
        <v/>
      </c>
      <c r="K1127" s="298"/>
      <c r="L1127" s="298"/>
      <c r="M1127" s="298"/>
      <c r="N1127" s="298"/>
      <c r="O1127" s="298"/>
      <c r="P1127" s="298"/>
      <c r="Q1127" s="299"/>
      <c r="R1127" s="227"/>
      <c r="S1127" s="228" t="e">
        <f>IF(C1127="",NA(),MATCH($B1127&amp;$C1127,'Smelter Reference List'!$J:$J,0))</f>
        <v>#N/A</v>
      </c>
      <c r="T1127" s="229"/>
      <c r="U1127" s="229">
        <f t="shared" ca="1" si="34"/>
        <v>0</v>
      </c>
      <c r="V1127" s="229"/>
      <c r="W1127" s="229"/>
      <c r="Y1127" s="223" t="str">
        <f t="shared" si="35"/>
        <v/>
      </c>
    </row>
    <row r="1128" spans="1:25" s="223" customFormat="1" ht="20.25">
      <c r="A1128" s="293"/>
      <c r="B1128" s="294" t="str">
        <f>IF(LEN(A1128)=0,"",INDEX('Smelter Reference List'!$A:$A,MATCH($A1128,'Smelter Reference List'!$E:$E,0)))</f>
        <v/>
      </c>
      <c r="C1128" s="301" t="str">
        <f>IF(LEN(A1128)=0,"",INDEX('Smelter Reference List'!$C:$C,MATCH($A1128,'Smelter Reference List'!$E:$E,0)))</f>
        <v/>
      </c>
      <c r="D1128" s="294" t="str">
        <f ca="1">IF(ISERROR($S1128),"",OFFSET('Smelter Reference List'!$C$4,$S1128-4,0)&amp;"")</f>
        <v/>
      </c>
      <c r="E1128" s="294" t="str">
        <f ca="1">IF(ISERROR($S1128),"",OFFSET('Smelter Reference List'!$D$4,$S1128-4,0)&amp;"")</f>
        <v/>
      </c>
      <c r="F1128" s="294" t="str">
        <f ca="1">IF(ISERROR($S1128),"",OFFSET('Smelter Reference List'!$E$4,$S1128-4,0))</f>
        <v/>
      </c>
      <c r="G1128" s="294" t="str">
        <f ca="1">IF(C1128=$U$4,"Enter smelter details", IF(ISERROR($S1128),"",OFFSET('Smelter Reference List'!$F$4,$S1128-4,0)))</f>
        <v/>
      </c>
      <c r="H1128" s="295" t="str">
        <f ca="1">IF(ISERROR($S1128),"",OFFSET('Smelter Reference List'!$G$4,$S1128-4,0))</f>
        <v/>
      </c>
      <c r="I1128" s="296" t="str">
        <f ca="1">IF(ISERROR($S1128),"",OFFSET('Smelter Reference List'!$H$4,$S1128-4,0))</f>
        <v/>
      </c>
      <c r="J1128" s="296" t="str">
        <f ca="1">IF(ISERROR($S1128),"",OFFSET('Smelter Reference List'!$I$4,$S1128-4,0))</f>
        <v/>
      </c>
      <c r="K1128" s="298"/>
      <c r="L1128" s="298"/>
      <c r="M1128" s="298"/>
      <c r="N1128" s="298"/>
      <c r="O1128" s="298"/>
      <c r="P1128" s="298"/>
      <c r="Q1128" s="299"/>
      <c r="R1128" s="227"/>
      <c r="S1128" s="228" t="e">
        <f>IF(C1128="",NA(),MATCH($B1128&amp;$C1128,'Smelter Reference List'!$J:$J,0))</f>
        <v>#N/A</v>
      </c>
      <c r="T1128" s="229"/>
      <c r="U1128" s="229">
        <f t="shared" ca="1" si="34"/>
        <v>0</v>
      </c>
      <c r="V1128" s="229"/>
      <c r="W1128" s="229"/>
      <c r="Y1128" s="223" t="str">
        <f t="shared" si="35"/>
        <v/>
      </c>
    </row>
    <row r="1129" spans="1:25" s="223" customFormat="1" ht="20.25">
      <c r="A1129" s="293"/>
      <c r="B1129" s="294" t="str">
        <f>IF(LEN(A1129)=0,"",INDEX('Smelter Reference List'!$A:$A,MATCH($A1129,'Smelter Reference List'!$E:$E,0)))</f>
        <v/>
      </c>
      <c r="C1129" s="301" t="str">
        <f>IF(LEN(A1129)=0,"",INDEX('Smelter Reference List'!$C:$C,MATCH($A1129,'Smelter Reference List'!$E:$E,0)))</f>
        <v/>
      </c>
      <c r="D1129" s="294" t="str">
        <f ca="1">IF(ISERROR($S1129),"",OFFSET('Smelter Reference List'!$C$4,$S1129-4,0)&amp;"")</f>
        <v/>
      </c>
      <c r="E1129" s="294" t="str">
        <f ca="1">IF(ISERROR($S1129),"",OFFSET('Smelter Reference List'!$D$4,$S1129-4,0)&amp;"")</f>
        <v/>
      </c>
      <c r="F1129" s="294" t="str">
        <f ca="1">IF(ISERROR($S1129),"",OFFSET('Smelter Reference List'!$E$4,$S1129-4,0))</f>
        <v/>
      </c>
      <c r="G1129" s="294" t="str">
        <f ca="1">IF(C1129=$U$4,"Enter smelter details", IF(ISERROR($S1129),"",OFFSET('Smelter Reference List'!$F$4,$S1129-4,0)))</f>
        <v/>
      </c>
      <c r="H1129" s="295" t="str">
        <f ca="1">IF(ISERROR($S1129),"",OFFSET('Smelter Reference List'!$G$4,$S1129-4,0))</f>
        <v/>
      </c>
      <c r="I1129" s="296" t="str">
        <f ca="1">IF(ISERROR($S1129),"",OFFSET('Smelter Reference List'!$H$4,$S1129-4,0))</f>
        <v/>
      </c>
      <c r="J1129" s="296" t="str">
        <f ca="1">IF(ISERROR($S1129),"",OFFSET('Smelter Reference List'!$I$4,$S1129-4,0))</f>
        <v/>
      </c>
      <c r="K1129" s="298"/>
      <c r="L1129" s="298"/>
      <c r="M1129" s="298"/>
      <c r="N1129" s="298"/>
      <c r="O1129" s="298"/>
      <c r="P1129" s="298"/>
      <c r="Q1129" s="299"/>
      <c r="R1129" s="227"/>
      <c r="S1129" s="228" t="e">
        <f>IF(C1129="",NA(),MATCH($B1129&amp;$C1129,'Smelter Reference List'!$J:$J,0))</f>
        <v>#N/A</v>
      </c>
      <c r="T1129" s="229"/>
      <c r="U1129" s="229">
        <f t="shared" ca="1" si="34"/>
        <v>0</v>
      </c>
      <c r="V1129" s="229"/>
      <c r="W1129" s="229"/>
      <c r="Y1129" s="223" t="str">
        <f t="shared" si="35"/>
        <v/>
      </c>
    </row>
    <row r="1130" spans="1:25" s="223" customFormat="1" ht="20.25">
      <c r="A1130" s="293"/>
      <c r="B1130" s="294" t="str">
        <f>IF(LEN(A1130)=0,"",INDEX('Smelter Reference List'!$A:$A,MATCH($A1130,'Smelter Reference List'!$E:$E,0)))</f>
        <v/>
      </c>
      <c r="C1130" s="301" t="str">
        <f>IF(LEN(A1130)=0,"",INDEX('Smelter Reference List'!$C:$C,MATCH($A1130,'Smelter Reference List'!$E:$E,0)))</f>
        <v/>
      </c>
      <c r="D1130" s="294" t="str">
        <f ca="1">IF(ISERROR($S1130),"",OFFSET('Smelter Reference List'!$C$4,$S1130-4,0)&amp;"")</f>
        <v/>
      </c>
      <c r="E1130" s="294" t="str">
        <f ca="1">IF(ISERROR($S1130),"",OFFSET('Smelter Reference List'!$D$4,$S1130-4,0)&amp;"")</f>
        <v/>
      </c>
      <c r="F1130" s="294" t="str">
        <f ca="1">IF(ISERROR($S1130),"",OFFSET('Smelter Reference List'!$E$4,$S1130-4,0))</f>
        <v/>
      </c>
      <c r="G1130" s="294" t="str">
        <f ca="1">IF(C1130=$U$4,"Enter smelter details", IF(ISERROR($S1130),"",OFFSET('Smelter Reference List'!$F$4,$S1130-4,0)))</f>
        <v/>
      </c>
      <c r="H1130" s="295" t="str">
        <f ca="1">IF(ISERROR($S1130),"",OFFSET('Smelter Reference List'!$G$4,$S1130-4,0))</f>
        <v/>
      </c>
      <c r="I1130" s="296" t="str">
        <f ca="1">IF(ISERROR($S1130),"",OFFSET('Smelter Reference List'!$H$4,$S1130-4,0))</f>
        <v/>
      </c>
      <c r="J1130" s="296" t="str">
        <f ca="1">IF(ISERROR($S1130),"",OFFSET('Smelter Reference List'!$I$4,$S1130-4,0))</f>
        <v/>
      </c>
      <c r="K1130" s="298"/>
      <c r="L1130" s="298"/>
      <c r="M1130" s="298"/>
      <c r="N1130" s="298"/>
      <c r="O1130" s="298"/>
      <c r="P1130" s="298"/>
      <c r="Q1130" s="299"/>
      <c r="R1130" s="227"/>
      <c r="S1130" s="228" t="e">
        <f>IF(C1130="",NA(),MATCH($B1130&amp;$C1130,'Smelter Reference List'!$J:$J,0))</f>
        <v>#N/A</v>
      </c>
      <c r="T1130" s="229"/>
      <c r="U1130" s="229">
        <f t="shared" ca="1" si="34"/>
        <v>0</v>
      </c>
      <c r="V1130" s="229"/>
      <c r="W1130" s="229"/>
      <c r="Y1130" s="223" t="str">
        <f t="shared" si="35"/>
        <v/>
      </c>
    </row>
    <row r="1131" spans="1:25" s="223" customFormat="1" ht="20.25">
      <c r="A1131" s="293"/>
      <c r="B1131" s="294" t="str">
        <f>IF(LEN(A1131)=0,"",INDEX('Smelter Reference List'!$A:$A,MATCH($A1131,'Smelter Reference List'!$E:$E,0)))</f>
        <v/>
      </c>
      <c r="C1131" s="301" t="str">
        <f>IF(LEN(A1131)=0,"",INDEX('Smelter Reference List'!$C:$C,MATCH($A1131,'Smelter Reference List'!$E:$E,0)))</f>
        <v/>
      </c>
      <c r="D1131" s="294" t="str">
        <f ca="1">IF(ISERROR($S1131),"",OFFSET('Smelter Reference List'!$C$4,$S1131-4,0)&amp;"")</f>
        <v/>
      </c>
      <c r="E1131" s="294" t="str">
        <f ca="1">IF(ISERROR($S1131),"",OFFSET('Smelter Reference List'!$D$4,$S1131-4,0)&amp;"")</f>
        <v/>
      </c>
      <c r="F1131" s="294" t="str">
        <f ca="1">IF(ISERROR($S1131),"",OFFSET('Smelter Reference List'!$E$4,$S1131-4,0))</f>
        <v/>
      </c>
      <c r="G1131" s="294" t="str">
        <f ca="1">IF(C1131=$U$4,"Enter smelter details", IF(ISERROR($S1131),"",OFFSET('Smelter Reference List'!$F$4,$S1131-4,0)))</f>
        <v/>
      </c>
      <c r="H1131" s="295" t="str">
        <f ca="1">IF(ISERROR($S1131),"",OFFSET('Smelter Reference List'!$G$4,$S1131-4,0))</f>
        <v/>
      </c>
      <c r="I1131" s="296" t="str">
        <f ca="1">IF(ISERROR($S1131),"",OFFSET('Smelter Reference List'!$H$4,$S1131-4,0))</f>
        <v/>
      </c>
      <c r="J1131" s="296" t="str">
        <f ca="1">IF(ISERROR($S1131),"",OFFSET('Smelter Reference List'!$I$4,$S1131-4,0))</f>
        <v/>
      </c>
      <c r="K1131" s="298"/>
      <c r="L1131" s="298"/>
      <c r="M1131" s="298"/>
      <c r="N1131" s="298"/>
      <c r="O1131" s="298"/>
      <c r="P1131" s="298"/>
      <c r="Q1131" s="299"/>
      <c r="R1131" s="227"/>
      <c r="S1131" s="228" t="e">
        <f>IF(C1131="",NA(),MATCH($B1131&amp;$C1131,'Smelter Reference List'!$J:$J,0))</f>
        <v>#N/A</v>
      </c>
      <c r="T1131" s="229"/>
      <c r="U1131" s="229">
        <f t="shared" ca="1" si="34"/>
        <v>0</v>
      </c>
      <c r="V1131" s="229"/>
      <c r="W1131" s="229"/>
      <c r="Y1131" s="223" t="str">
        <f t="shared" si="35"/>
        <v/>
      </c>
    </row>
    <row r="1132" spans="1:25" s="223" customFormat="1" ht="20.25">
      <c r="A1132" s="293"/>
      <c r="B1132" s="294" t="str">
        <f>IF(LEN(A1132)=0,"",INDEX('Smelter Reference List'!$A:$A,MATCH($A1132,'Smelter Reference List'!$E:$E,0)))</f>
        <v/>
      </c>
      <c r="C1132" s="301" t="str">
        <f>IF(LEN(A1132)=0,"",INDEX('Smelter Reference List'!$C:$C,MATCH($A1132,'Smelter Reference List'!$E:$E,0)))</f>
        <v/>
      </c>
      <c r="D1132" s="294" t="str">
        <f ca="1">IF(ISERROR($S1132),"",OFFSET('Smelter Reference List'!$C$4,$S1132-4,0)&amp;"")</f>
        <v/>
      </c>
      <c r="E1132" s="294" t="str">
        <f ca="1">IF(ISERROR($S1132),"",OFFSET('Smelter Reference List'!$D$4,$S1132-4,0)&amp;"")</f>
        <v/>
      </c>
      <c r="F1132" s="294" t="str">
        <f ca="1">IF(ISERROR($S1132),"",OFFSET('Smelter Reference List'!$E$4,$S1132-4,0))</f>
        <v/>
      </c>
      <c r="G1132" s="294" t="str">
        <f ca="1">IF(C1132=$U$4,"Enter smelter details", IF(ISERROR($S1132),"",OFFSET('Smelter Reference List'!$F$4,$S1132-4,0)))</f>
        <v/>
      </c>
      <c r="H1132" s="295" t="str">
        <f ca="1">IF(ISERROR($S1132),"",OFFSET('Smelter Reference List'!$G$4,$S1132-4,0))</f>
        <v/>
      </c>
      <c r="I1132" s="296" t="str">
        <f ca="1">IF(ISERROR($S1132),"",OFFSET('Smelter Reference List'!$H$4,$S1132-4,0))</f>
        <v/>
      </c>
      <c r="J1132" s="296" t="str">
        <f ca="1">IF(ISERROR($S1132),"",OFFSET('Smelter Reference List'!$I$4,$S1132-4,0))</f>
        <v/>
      </c>
      <c r="K1132" s="298"/>
      <c r="L1132" s="298"/>
      <c r="M1132" s="298"/>
      <c r="N1132" s="298"/>
      <c r="O1132" s="298"/>
      <c r="P1132" s="298"/>
      <c r="Q1132" s="299"/>
      <c r="R1132" s="227"/>
      <c r="S1132" s="228" t="e">
        <f>IF(C1132="",NA(),MATCH($B1132&amp;$C1132,'Smelter Reference List'!$J:$J,0))</f>
        <v>#N/A</v>
      </c>
      <c r="T1132" s="229"/>
      <c r="U1132" s="229">
        <f t="shared" ca="1" si="34"/>
        <v>0</v>
      </c>
      <c r="V1132" s="229"/>
      <c r="W1132" s="229"/>
      <c r="Y1132" s="223" t="str">
        <f t="shared" si="35"/>
        <v/>
      </c>
    </row>
    <row r="1133" spans="1:25" s="223" customFormat="1" ht="20.25">
      <c r="A1133" s="293"/>
      <c r="B1133" s="294" t="str">
        <f>IF(LEN(A1133)=0,"",INDEX('Smelter Reference List'!$A:$A,MATCH($A1133,'Smelter Reference List'!$E:$E,0)))</f>
        <v/>
      </c>
      <c r="C1133" s="301" t="str">
        <f>IF(LEN(A1133)=0,"",INDEX('Smelter Reference List'!$C:$C,MATCH($A1133,'Smelter Reference List'!$E:$E,0)))</f>
        <v/>
      </c>
      <c r="D1133" s="294" t="str">
        <f ca="1">IF(ISERROR($S1133),"",OFFSET('Smelter Reference List'!$C$4,$S1133-4,0)&amp;"")</f>
        <v/>
      </c>
      <c r="E1133" s="294" t="str">
        <f ca="1">IF(ISERROR($S1133),"",OFFSET('Smelter Reference List'!$D$4,$S1133-4,0)&amp;"")</f>
        <v/>
      </c>
      <c r="F1133" s="294" t="str">
        <f ca="1">IF(ISERROR($S1133),"",OFFSET('Smelter Reference List'!$E$4,$S1133-4,0))</f>
        <v/>
      </c>
      <c r="G1133" s="294" t="str">
        <f ca="1">IF(C1133=$U$4,"Enter smelter details", IF(ISERROR($S1133),"",OFFSET('Smelter Reference List'!$F$4,$S1133-4,0)))</f>
        <v/>
      </c>
      <c r="H1133" s="295" t="str">
        <f ca="1">IF(ISERROR($S1133),"",OFFSET('Smelter Reference List'!$G$4,$S1133-4,0))</f>
        <v/>
      </c>
      <c r="I1133" s="296" t="str">
        <f ca="1">IF(ISERROR($S1133),"",OFFSET('Smelter Reference List'!$H$4,$S1133-4,0))</f>
        <v/>
      </c>
      <c r="J1133" s="296" t="str">
        <f ca="1">IF(ISERROR($S1133),"",OFFSET('Smelter Reference List'!$I$4,$S1133-4,0))</f>
        <v/>
      </c>
      <c r="K1133" s="298"/>
      <c r="L1133" s="298"/>
      <c r="M1133" s="298"/>
      <c r="N1133" s="298"/>
      <c r="O1133" s="298"/>
      <c r="P1133" s="298"/>
      <c r="Q1133" s="299"/>
      <c r="R1133" s="227"/>
      <c r="S1133" s="228" t="e">
        <f>IF(C1133="",NA(),MATCH($B1133&amp;$C1133,'Smelter Reference List'!$J:$J,0))</f>
        <v>#N/A</v>
      </c>
      <c r="T1133" s="229"/>
      <c r="U1133" s="229">
        <f t="shared" ca="1" si="34"/>
        <v>0</v>
      </c>
      <c r="V1133" s="229"/>
      <c r="W1133" s="229"/>
      <c r="Y1133" s="223" t="str">
        <f t="shared" si="35"/>
        <v/>
      </c>
    </row>
    <row r="1134" spans="1:25" s="223" customFormat="1" ht="20.25">
      <c r="A1134" s="293"/>
      <c r="B1134" s="294" t="str">
        <f>IF(LEN(A1134)=0,"",INDEX('Smelter Reference List'!$A:$A,MATCH($A1134,'Smelter Reference List'!$E:$E,0)))</f>
        <v/>
      </c>
      <c r="C1134" s="301" t="str">
        <f>IF(LEN(A1134)=0,"",INDEX('Smelter Reference List'!$C:$C,MATCH($A1134,'Smelter Reference List'!$E:$E,0)))</f>
        <v/>
      </c>
      <c r="D1134" s="294" t="str">
        <f ca="1">IF(ISERROR($S1134),"",OFFSET('Smelter Reference List'!$C$4,$S1134-4,0)&amp;"")</f>
        <v/>
      </c>
      <c r="E1134" s="294" t="str">
        <f ca="1">IF(ISERROR($S1134),"",OFFSET('Smelter Reference List'!$D$4,$S1134-4,0)&amp;"")</f>
        <v/>
      </c>
      <c r="F1134" s="294" t="str">
        <f ca="1">IF(ISERROR($S1134),"",OFFSET('Smelter Reference List'!$E$4,$S1134-4,0))</f>
        <v/>
      </c>
      <c r="G1134" s="294" t="str">
        <f ca="1">IF(C1134=$U$4,"Enter smelter details", IF(ISERROR($S1134),"",OFFSET('Smelter Reference List'!$F$4,$S1134-4,0)))</f>
        <v/>
      </c>
      <c r="H1134" s="295" t="str">
        <f ca="1">IF(ISERROR($S1134),"",OFFSET('Smelter Reference List'!$G$4,$S1134-4,0))</f>
        <v/>
      </c>
      <c r="I1134" s="296" t="str">
        <f ca="1">IF(ISERROR($S1134),"",OFFSET('Smelter Reference List'!$H$4,$S1134-4,0))</f>
        <v/>
      </c>
      <c r="J1134" s="296" t="str">
        <f ca="1">IF(ISERROR($S1134),"",OFFSET('Smelter Reference List'!$I$4,$S1134-4,0))</f>
        <v/>
      </c>
      <c r="K1134" s="298"/>
      <c r="L1134" s="298"/>
      <c r="M1134" s="298"/>
      <c r="N1134" s="298"/>
      <c r="O1134" s="298"/>
      <c r="P1134" s="298"/>
      <c r="Q1134" s="299"/>
      <c r="R1134" s="227"/>
      <c r="S1134" s="228" t="e">
        <f>IF(C1134="",NA(),MATCH($B1134&amp;$C1134,'Smelter Reference List'!$J:$J,0))</f>
        <v>#N/A</v>
      </c>
      <c r="T1134" s="229"/>
      <c r="U1134" s="229">
        <f t="shared" ca="1" si="34"/>
        <v>0</v>
      </c>
      <c r="V1134" s="229"/>
      <c r="W1134" s="229"/>
      <c r="Y1134" s="223" t="str">
        <f t="shared" si="35"/>
        <v/>
      </c>
    </row>
    <row r="1135" spans="1:25" s="223" customFormat="1" ht="20.25">
      <c r="A1135" s="293"/>
      <c r="B1135" s="294" t="str">
        <f>IF(LEN(A1135)=0,"",INDEX('Smelter Reference List'!$A:$A,MATCH($A1135,'Smelter Reference List'!$E:$E,0)))</f>
        <v/>
      </c>
      <c r="C1135" s="301" t="str">
        <f>IF(LEN(A1135)=0,"",INDEX('Smelter Reference List'!$C:$C,MATCH($A1135,'Smelter Reference List'!$E:$E,0)))</f>
        <v/>
      </c>
      <c r="D1135" s="294" t="str">
        <f ca="1">IF(ISERROR($S1135),"",OFFSET('Smelter Reference List'!$C$4,$S1135-4,0)&amp;"")</f>
        <v/>
      </c>
      <c r="E1135" s="294" t="str">
        <f ca="1">IF(ISERROR($S1135),"",OFFSET('Smelter Reference List'!$D$4,$S1135-4,0)&amp;"")</f>
        <v/>
      </c>
      <c r="F1135" s="294" t="str">
        <f ca="1">IF(ISERROR($S1135),"",OFFSET('Smelter Reference List'!$E$4,$S1135-4,0))</f>
        <v/>
      </c>
      <c r="G1135" s="294" t="str">
        <f ca="1">IF(C1135=$U$4,"Enter smelter details", IF(ISERROR($S1135),"",OFFSET('Smelter Reference List'!$F$4,$S1135-4,0)))</f>
        <v/>
      </c>
      <c r="H1135" s="295" t="str">
        <f ca="1">IF(ISERROR($S1135),"",OFFSET('Smelter Reference List'!$G$4,$S1135-4,0))</f>
        <v/>
      </c>
      <c r="I1135" s="296" t="str">
        <f ca="1">IF(ISERROR($S1135),"",OFFSET('Smelter Reference List'!$H$4,$S1135-4,0))</f>
        <v/>
      </c>
      <c r="J1135" s="296" t="str">
        <f ca="1">IF(ISERROR($S1135),"",OFFSET('Smelter Reference List'!$I$4,$S1135-4,0))</f>
        <v/>
      </c>
      <c r="K1135" s="298"/>
      <c r="L1135" s="298"/>
      <c r="M1135" s="298"/>
      <c r="N1135" s="298"/>
      <c r="O1135" s="298"/>
      <c r="P1135" s="298"/>
      <c r="Q1135" s="299"/>
      <c r="R1135" s="227"/>
      <c r="S1135" s="228" t="e">
        <f>IF(C1135="",NA(),MATCH($B1135&amp;$C1135,'Smelter Reference List'!$J:$J,0))</f>
        <v>#N/A</v>
      </c>
      <c r="T1135" s="229"/>
      <c r="U1135" s="229">
        <f t="shared" ca="1" si="34"/>
        <v>0</v>
      </c>
      <c r="V1135" s="229"/>
      <c r="W1135" s="229"/>
      <c r="Y1135" s="223" t="str">
        <f t="shared" si="35"/>
        <v/>
      </c>
    </row>
    <row r="1136" spans="1:25" s="223" customFormat="1" ht="20.25">
      <c r="A1136" s="293"/>
      <c r="B1136" s="294" t="str">
        <f>IF(LEN(A1136)=0,"",INDEX('Smelter Reference List'!$A:$A,MATCH($A1136,'Smelter Reference List'!$E:$E,0)))</f>
        <v/>
      </c>
      <c r="C1136" s="301" t="str">
        <f>IF(LEN(A1136)=0,"",INDEX('Smelter Reference List'!$C:$C,MATCH($A1136,'Smelter Reference List'!$E:$E,0)))</f>
        <v/>
      </c>
      <c r="D1136" s="294" t="str">
        <f ca="1">IF(ISERROR($S1136),"",OFFSET('Smelter Reference List'!$C$4,$S1136-4,0)&amp;"")</f>
        <v/>
      </c>
      <c r="E1136" s="294" t="str">
        <f ca="1">IF(ISERROR($S1136),"",OFFSET('Smelter Reference List'!$D$4,$S1136-4,0)&amp;"")</f>
        <v/>
      </c>
      <c r="F1136" s="294" t="str">
        <f ca="1">IF(ISERROR($S1136),"",OFFSET('Smelter Reference List'!$E$4,$S1136-4,0))</f>
        <v/>
      </c>
      <c r="G1136" s="294" t="str">
        <f ca="1">IF(C1136=$U$4,"Enter smelter details", IF(ISERROR($S1136),"",OFFSET('Smelter Reference List'!$F$4,$S1136-4,0)))</f>
        <v/>
      </c>
      <c r="H1136" s="295" t="str">
        <f ca="1">IF(ISERROR($S1136),"",OFFSET('Smelter Reference List'!$G$4,$S1136-4,0))</f>
        <v/>
      </c>
      <c r="I1136" s="296" t="str">
        <f ca="1">IF(ISERROR($S1136),"",OFFSET('Smelter Reference List'!$H$4,$S1136-4,0))</f>
        <v/>
      </c>
      <c r="J1136" s="296" t="str">
        <f ca="1">IF(ISERROR($S1136),"",OFFSET('Smelter Reference List'!$I$4,$S1136-4,0))</f>
        <v/>
      </c>
      <c r="K1136" s="298"/>
      <c r="L1136" s="298"/>
      <c r="M1136" s="298"/>
      <c r="N1136" s="298"/>
      <c r="O1136" s="298"/>
      <c r="P1136" s="298"/>
      <c r="Q1136" s="299"/>
      <c r="R1136" s="227"/>
      <c r="S1136" s="228" t="e">
        <f>IF(C1136="",NA(),MATCH($B1136&amp;$C1136,'Smelter Reference List'!$J:$J,0))</f>
        <v>#N/A</v>
      </c>
      <c r="T1136" s="229"/>
      <c r="U1136" s="229">
        <f t="shared" ca="1" si="34"/>
        <v>0</v>
      </c>
      <c r="V1136" s="229"/>
      <c r="W1136" s="229"/>
      <c r="Y1136" s="223" t="str">
        <f t="shared" si="35"/>
        <v/>
      </c>
    </row>
    <row r="1137" spans="1:25" s="223" customFormat="1" ht="20.25">
      <c r="A1137" s="293"/>
      <c r="B1137" s="294" t="str">
        <f>IF(LEN(A1137)=0,"",INDEX('Smelter Reference List'!$A:$A,MATCH($A1137,'Smelter Reference List'!$E:$E,0)))</f>
        <v/>
      </c>
      <c r="C1137" s="301" t="str">
        <f>IF(LEN(A1137)=0,"",INDEX('Smelter Reference List'!$C:$C,MATCH($A1137,'Smelter Reference List'!$E:$E,0)))</f>
        <v/>
      </c>
      <c r="D1137" s="294" t="str">
        <f ca="1">IF(ISERROR($S1137),"",OFFSET('Smelter Reference List'!$C$4,$S1137-4,0)&amp;"")</f>
        <v/>
      </c>
      <c r="E1137" s="294" t="str">
        <f ca="1">IF(ISERROR($S1137),"",OFFSET('Smelter Reference List'!$D$4,$S1137-4,0)&amp;"")</f>
        <v/>
      </c>
      <c r="F1137" s="294" t="str">
        <f ca="1">IF(ISERROR($S1137),"",OFFSET('Smelter Reference List'!$E$4,$S1137-4,0))</f>
        <v/>
      </c>
      <c r="G1137" s="294" t="str">
        <f ca="1">IF(C1137=$U$4,"Enter smelter details", IF(ISERROR($S1137),"",OFFSET('Smelter Reference List'!$F$4,$S1137-4,0)))</f>
        <v/>
      </c>
      <c r="H1137" s="295" t="str">
        <f ca="1">IF(ISERROR($S1137),"",OFFSET('Smelter Reference List'!$G$4,$S1137-4,0))</f>
        <v/>
      </c>
      <c r="I1137" s="296" t="str">
        <f ca="1">IF(ISERROR($S1137),"",OFFSET('Smelter Reference List'!$H$4,$S1137-4,0))</f>
        <v/>
      </c>
      <c r="J1137" s="296" t="str">
        <f ca="1">IF(ISERROR($S1137),"",OFFSET('Smelter Reference List'!$I$4,$S1137-4,0))</f>
        <v/>
      </c>
      <c r="K1137" s="298"/>
      <c r="L1137" s="298"/>
      <c r="M1137" s="298"/>
      <c r="N1137" s="298"/>
      <c r="O1137" s="298"/>
      <c r="P1137" s="298"/>
      <c r="Q1137" s="299"/>
      <c r="R1137" s="227"/>
      <c r="S1137" s="228" t="e">
        <f>IF(C1137="",NA(),MATCH($B1137&amp;$C1137,'Smelter Reference List'!$J:$J,0))</f>
        <v>#N/A</v>
      </c>
      <c r="T1137" s="229"/>
      <c r="U1137" s="229">
        <f t="shared" ca="1" si="34"/>
        <v>0</v>
      </c>
      <c r="V1137" s="229"/>
      <c r="W1137" s="229"/>
      <c r="Y1137" s="223" t="str">
        <f t="shared" si="35"/>
        <v/>
      </c>
    </row>
    <row r="1138" spans="1:25" s="223" customFormat="1" ht="20.25">
      <c r="A1138" s="293"/>
      <c r="B1138" s="294" t="str">
        <f>IF(LEN(A1138)=0,"",INDEX('Smelter Reference List'!$A:$A,MATCH($A1138,'Smelter Reference List'!$E:$E,0)))</f>
        <v/>
      </c>
      <c r="C1138" s="301" t="str">
        <f>IF(LEN(A1138)=0,"",INDEX('Smelter Reference List'!$C:$C,MATCH($A1138,'Smelter Reference List'!$E:$E,0)))</f>
        <v/>
      </c>
      <c r="D1138" s="294" t="str">
        <f ca="1">IF(ISERROR($S1138),"",OFFSET('Smelter Reference List'!$C$4,$S1138-4,0)&amp;"")</f>
        <v/>
      </c>
      <c r="E1138" s="294" t="str">
        <f ca="1">IF(ISERROR($S1138),"",OFFSET('Smelter Reference List'!$D$4,$S1138-4,0)&amp;"")</f>
        <v/>
      </c>
      <c r="F1138" s="294" t="str">
        <f ca="1">IF(ISERROR($S1138),"",OFFSET('Smelter Reference List'!$E$4,$S1138-4,0))</f>
        <v/>
      </c>
      <c r="G1138" s="294" t="str">
        <f ca="1">IF(C1138=$U$4,"Enter smelter details", IF(ISERROR($S1138),"",OFFSET('Smelter Reference List'!$F$4,$S1138-4,0)))</f>
        <v/>
      </c>
      <c r="H1138" s="295" t="str">
        <f ca="1">IF(ISERROR($S1138),"",OFFSET('Smelter Reference List'!$G$4,$S1138-4,0))</f>
        <v/>
      </c>
      <c r="I1138" s="296" t="str">
        <f ca="1">IF(ISERROR($S1138),"",OFFSET('Smelter Reference List'!$H$4,$S1138-4,0))</f>
        <v/>
      </c>
      <c r="J1138" s="296" t="str">
        <f ca="1">IF(ISERROR($S1138),"",OFFSET('Smelter Reference List'!$I$4,$S1138-4,0))</f>
        <v/>
      </c>
      <c r="K1138" s="298"/>
      <c r="L1138" s="298"/>
      <c r="M1138" s="298"/>
      <c r="N1138" s="298"/>
      <c r="O1138" s="298"/>
      <c r="P1138" s="298"/>
      <c r="Q1138" s="299"/>
      <c r="R1138" s="227"/>
      <c r="S1138" s="228" t="e">
        <f>IF(C1138="",NA(),MATCH($B1138&amp;$C1138,'Smelter Reference List'!$J:$J,0))</f>
        <v>#N/A</v>
      </c>
      <c r="T1138" s="229"/>
      <c r="U1138" s="229">
        <f t="shared" ca="1" si="34"/>
        <v>0</v>
      </c>
      <c r="V1138" s="229"/>
      <c r="W1138" s="229"/>
      <c r="Y1138" s="223" t="str">
        <f t="shared" si="35"/>
        <v/>
      </c>
    </row>
    <row r="1139" spans="1:25" s="223" customFormat="1" ht="20.25">
      <c r="A1139" s="293"/>
      <c r="B1139" s="294" t="str">
        <f>IF(LEN(A1139)=0,"",INDEX('Smelter Reference List'!$A:$A,MATCH($A1139,'Smelter Reference List'!$E:$E,0)))</f>
        <v/>
      </c>
      <c r="C1139" s="301" t="str">
        <f>IF(LEN(A1139)=0,"",INDEX('Smelter Reference List'!$C:$C,MATCH($A1139,'Smelter Reference List'!$E:$E,0)))</f>
        <v/>
      </c>
      <c r="D1139" s="294" t="str">
        <f ca="1">IF(ISERROR($S1139),"",OFFSET('Smelter Reference List'!$C$4,$S1139-4,0)&amp;"")</f>
        <v/>
      </c>
      <c r="E1139" s="294" t="str">
        <f ca="1">IF(ISERROR($S1139),"",OFFSET('Smelter Reference List'!$D$4,$S1139-4,0)&amp;"")</f>
        <v/>
      </c>
      <c r="F1139" s="294" t="str">
        <f ca="1">IF(ISERROR($S1139),"",OFFSET('Smelter Reference List'!$E$4,$S1139-4,0))</f>
        <v/>
      </c>
      <c r="G1139" s="294" t="str">
        <f ca="1">IF(C1139=$U$4,"Enter smelter details", IF(ISERROR($S1139),"",OFFSET('Smelter Reference List'!$F$4,$S1139-4,0)))</f>
        <v/>
      </c>
      <c r="H1139" s="295" t="str">
        <f ca="1">IF(ISERROR($S1139),"",OFFSET('Smelter Reference List'!$G$4,$S1139-4,0))</f>
        <v/>
      </c>
      <c r="I1139" s="296" t="str">
        <f ca="1">IF(ISERROR($S1139),"",OFFSET('Smelter Reference List'!$H$4,$S1139-4,0))</f>
        <v/>
      </c>
      <c r="J1139" s="296" t="str">
        <f ca="1">IF(ISERROR($S1139),"",OFFSET('Smelter Reference List'!$I$4,$S1139-4,0))</f>
        <v/>
      </c>
      <c r="K1139" s="298"/>
      <c r="L1139" s="298"/>
      <c r="M1139" s="298"/>
      <c r="N1139" s="298"/>
      <c r="O1139" s="298"/>
      <c r="P1139" s="298"/>
      <c r="Q1139" s="299"/>
      <c r="R1139" s="227"/>
      <c r="S1139" s="228" t="e">
        <f>IF(C1139="",NA(),MATCH($B1139&amp;$C1139,'Smelter Reference List'!$J:$J,0))</f>
        <v>#N/A</v>
      </c>
      <c r="T1139" s="229"/>
      <c r="U1139" s="229">
        <f t="shared" ca="1" si="34"/>
        <v>0</v>
      </c>
      <c r="V1139" s="229"/>
      <c r="W1139" s="229"/>
      <c r="Y1139" s="223" t="str">
        <f t="shared" si="35"/>
        <v/>
      </c>
    </row>
    <row r="1140" spans="1:25" s="223" customFormat="1" ht="20.25">
      <c r="A1140" s="293"/>
      <c r="B1140" s="294" t="str">
        <f>IF(LEN(A1140)=0,"",INDEX('Smelter Reference List'!$A:$A,MATCH($A1140,'Smelter Reference List'!$E:$E,0)))</f>
        <v/>
      </c>
      <c r="C1140" s="301" t="str">
        <f>IF(LEN(A1140)=0,"",INDEX('Smelter Reference List'!$C:$C,MATCH($A1140,'Smelter Reference List'!$E:$E,0)))</f>
        <v/>
      </c>
      <c r="D1140" s="294" t="str">
        <f ca="1">IF(ISERROR($S1140),"",OFFSET('Smelter Reference List'!$C$4,$S1140-4,0)&amp;"")</f>
        <v/>
      </c>
      <c r="E1140" s="294" t="str">
        <f ca="1">IF(ISERROR($S1140),"",OFFSET('Smelter Reference List'!$D$4,$S1140-4,0)&amp;"")</f>
        <v/>
      </c>
      <c r="F1140" s="294" t="str">
        <f ca="1">IF(ISERROR($S1140),"",OFFSET('Smelter Reference List'!$E$4,$S1140-4,0))</f>
        <v/>
      </c>
      <c r="G1140" s="294" t="str">
        <f ca="1">IF(C1140=$U$4,"Enter smelter details", IF(ISERROR($S1140),"",OFFSET('Smelter Reference List'!$F$4,$S1140-4,0)))</f>
        <v/>
      </c>
      <c r="H1140" s="295" t="str">
        <f ca="1">IF(ISERROR($S1140),"",OFFSET('Smelter Reference List'!$G$4,$S1140-4,0))</f>
        <v/>
      </c>
      <c r="I1140" s="296" t="str">
        <f ca="1">IF(ISERROR($S1140),"",OFFSET('Smelter Reference List'!$H$4,$S1140-4,0))</f>
        <v/>
      </c>
      <c r="J1140" s="296" t="str">
        <f ca="1">IF(ISERROR($S1140),"",OFFSET('Smelter Reference List'!$I$4,$S1140-4,0))</f>
        <v/>
      </c>
      <c r="K1140" s="298"/>
      <c r="L1140" s="298"/>
      <c r="M1140" s="298"/>
      <c r="N1140" s="298"/>
      <c r="O1140" s="298"/>
      <c r="P1140" s="298"/>
      <c r="Q1140" s="299"/>
      <c r="R1140" s="227"/>
      <c r="S1140" s="228" t="e">
        <f>IF(C1140="",NA(),MATCH($B1140&amp;$C1140,'Smelter Reference List'!$J:$J,0))</f>
        <v>#N/A</v>
      </c>
      <c r="T1140" s="229"/>
      <c r="U1140" s="229">
        <f t="shared" ca="1" si="34"/>
        <v>0</v>
      </c>
      <c r="V1140" s="229"/>
      <c r="W1140" s="229"/>
      <c r="Y1140" s="223" t="str">
        <f t="shared" si="35"/>
        <v/>
      </c>
    </row>
    <row r="1141" spans="1:25" s="223" customFormat="1" ht="20.25">
      <c r="A1141" s="293"/>
      <c r="B1141" s="294" t="str">
        <f>IF(LEN(A1141)=0,"",INDEX('Smelter Reference List'!$A:$A,MATCH($A1141,'Smelter Reference List'!$E:$E,0)))</f>
        <v/>
      </c>
      <c r="C1141" s="301" t="str">
        <f>IF(LEN(A1141)=0,"",INDEX('Smelter Reference List'!$C:$C,MATCH($A1141,'Smelter Reference List'!$E:$E,0)))</f>
        <v/>
      </c>
      <c r="D1141" s="294" t="str">
        <f ca="1">IF(ISERROR($S1141),"",OFFSET('Smelter Reference List'!$C$4,$S1141-4,0)&amp;"")</f>
        <v/>
      </c>
      <c r="E1141" s="294" t="str">
        <f ca="1">IF(ISERROR($S1141),"",OFFSET('Smelter Reference List'!$D$4,$S1141-4,0)&amp;"")</f>
        <v/>
      </c>
      <c r="F1141" s="294" t="str">
        <f ca="1">IF(ISERROR($S1141),"",OFFSET('Smelter Reference List'!$E$4,$S1141-4,0))</f>
        <v/>
      </c>
      <c r="G1141" s="294" t="str">
        <f ca="1">IF(C1141=$U$4,"Enter smelter details", IF(ISERROR($S1141),"",OFFSET('Smelter Reference List'!$F$4,$S1141-4,0)))</f>
        <v/>
      </c>
      <c r="H1141" s="295" t="str">
        <f ca="1">IF(ISERROR($S1141),"",OFFSET('Smelter Reference List'!$G$4,$S1141-4,0))</f>
        <v/>
      </c>
      <c r="I1141" s="296" t="str">
        <f ca="1">IF(ISERROR($S1141),"",OFFSET('Smelter Reference List'!$H$4,$S1141-4,0))</f>
        <v/>
      </c>
      <c r="J1141" s="296" t="str">
        <f ca="1">IF(ISERROR($S1141),"",OFFSET('Smelter Reference List'!$I$4,$S1141-4,0))</f>
        <v/>
      </c>
      <c r="K1141" s="298"/>
      <c r="L1141" s="298"/>
      <c r="M1141" s="298"/>
      <c r="N1141" s="298"/>
      <c r="O1141" s="298"/>
      <c r="P1141" s="298"/>
      <c r="Q1141" s="299"/>
      <c r="R1141" s="227"/>
      <c r="S1141" s="228" t="e">
        <f>IF(C1141="",NA(),MATCH($B1141&amp;$C1141,'Smelter Reference List'!$J:$J,0))</f>
        <v>#N/A</v>
      </c>
      <c r="T1141" s="229"/>
      <c r="U1141" s="229">
        <f t="shared" ca="1" si="34"/>
        <v>0</v>
      </c>
      <c r="V1141" s="229"/>
      <c r="W1141" s="229"/>
      <c r="Y1141" s="223" t="str">
        <f t="shared" si="35"/>
        <v/>
      </c>
    </row>
    <row r="1142" spans="1:25" s="223" customFormat="1" ht="20.25">
      <c r="A1142" s="293"/>
      <c r="B1142" s="294" t="str">
        <f>IF(LEN(A1142)=0,"",INDEX('Smelter Reference List'!$A:$A,MATCH($A1142,'Smelter Reference List'!$E:$E,0)))</f>
        <v/>
      </c>
      <c r="C1142" s="301" t="str">
        <f>IF(LEN(A1142)=0,"",INDEX('Smelter Reference List'!$C:$C,MATCH($A1142,'Smelter Reference List'!$E:$E,0)))</f>
        <v/>
      </c>
      <c r="D1142" s="294" t="str">
        <f ca="1">IF(ISERROR($S1142),"",OFFSET('Smelter Reference List'!$C$4,$S1142-4,0)&amp;"")</f>
        <v/>
      </c>
      <c r="E1142" s="294" t="str">
        <f ca="1">IF(ISERROR($S1142),"",OFFSET('Smelter Reference List'!$D$4,$S1142-4,0)&amp;"")</f>
        <v/>
      </c>
      <c r="F1142" s="294" t="str">
        <f ca="1">IF(ISERROR($S1142),"",OFFSET('Smelter Reference List'!$E$4,$S1142-4,0))</f>
        <v/>
      </c>
      <c r="G1142" s="294" t="str">
        <f ca="1">IF(C1142=$U$4,"Enter smelter details", IF(ISERROR($S1142),"",OFFSET('Smelter Reference List'!$F$4,$S1142-4,0)))</f>
        <v/>
      </c>
      <c r="H1142" s="295" t="str">
        <f ca="1">IF(ISERROR($S1142),"",OFFSET('Smelter Reference List'!$G$4,$S1142-4,0))</f>
        <v/>
      </c>
      <c r="I1142" s="296" t="str">
        <f ca="1">IF(ISERROR($S1142),"",OFFSET('Smelter Reference List'!$H$4,$S1142-4,0))</f>
        <v/>
      </c>
      <c r="J1142" s="296" t="str">
        <f ca="1">IF(ISERROR($S1142),"",OFFSET('Smelter Reference List'!$I$4,$S1142-4,0))</f>
        <v/>
      </c>
      <c r="K1142" s="298"/>
      <c r="L1142" s="298"/>
      <c r="M1142" s="298"/>
      <c r="N1142" s="298"/>
      <c r="O1142" s="298"/>
      <c r="P1142" s="298"/>
      <c r="Q1142" s="299"/>
      <c r="R1142" s="227"/>
      <c r="S1142" s="228" t="e">
        <f>IF(C1142="",NA(),MATCH($B1142&amp;$C1142,'Smelter Reference List'!$J:$J,0))</f>
        <v>#N/A</v>
      </c>
      <c r="T1142" s="229"/>
      <c r="U1142" s="229">
        <f t="shared" ca="1" si="34"/>
        <v>0</v>
      </c>
      <c r="V1142" s="229"/>
      <c r="W1142" s="229"/>
      <c r="Y1142" s="223" t="str">
        <f t="shared" si="35"/>
        <v/>
      </c>
    </row>
    <row r="1143" spans="1:25" s="223" customFormat="1" ht="20.25">
      <c r="A1143" s="293"/>
      <c r="B1143" s="294" t="str">
        <f>IF(LEN(A1143)=0,"",INDEX('Smelter Reference List'!$A:$A,MATCH($A1143,'Smelter Reference List'!$E:$E,0)))</f>
        <v/>
      </c>
      <c r="C1143" s="301" t="str">
        <f>IF(LEN(A1143)=0,"",INDEX('Smelter Reference List'!$C:$C,MATCH($A1143,'Smelter Reference List'!$E:$E,0)))</f>
        <v/>
      </c>
      <c r="D1143" s="294" t="str">
        <f ca="1">IF(ISERROR($S1143),"",OFFSET('Smelter Reference List'!$C$4,$S1143-4,0)&amp;"")</f>
        <v/>
      </c>
      <c r="E1143" s="294" t="str">
        <f ca="1">IF(ISERROR($S1143),"",OFFSET('Smelter Reference List'!$D$4,$S1143-4,0)&amp;"")</f>
        <v/>
      </c>
      <c r="F1143" s="294" t="str">
        <f ca="1">IF(ISERROR($S1143),"",OFFSET('Smelter Reference List'!$E$4,$S1143-4,0))</f>
        <v/>
      </c>
      <c r="G1143" s="294" t="str">
        <f ca="1">IF(C1143=$U$4,"Enter smelter details", IF(ISERROR($S1143),"",OFFSET('Smelter Reference List'!$F$4,$S1143-4,0)))</f>
        <v/>
      </c>
      <c r="H1143" s="295" t="str">
        <f ca="1">IF(ISERROR($S1143),"",OFFSET('Smelter Reference List'!$G$4,$S1143-4,0))</f>
        <v/>
      </c>
      <c r="I1143" s="296" t="str">
        <f ca="1">IF(ISERROR($S1143),"",OFFSET('Smelter Reference List'!$H$4,$S1143-4,0))</f>
        <v/>
      </c>
      <c r="J1143" s="296" t="str">
        <f ca="1">IF(ISERROR($S1143),"",OFFSET('Smelter Reference List'!$I$4,$S1143-4,0))</f>
        <v/>
      </c>
      <c r="K1143" s="298"/>
      <c r="L1143" s="298"/>
      <c r="M1143" s="298"/>
      <c r="N1143" s="298"/>
      <c r="O1143" s="298"/>
      <c r="P1143" s="298"/>
      <c r="Q1143" s="299"/>
      <c r="R1143" s="227"/>
      <c r="S1143" s="228" t="e">
        <f>IF(C1143="",NA(),MATCH($B1143&amp;$C1143,'Smelter Reference List'!$J:$J,0))</f>
        <v>#N/A</v>
      </c>
      <c r="T1143" s="229"/>
      <c r="U1143" s="229">
        <f t="shared" ca="1" si="34"/>
        <v>0</v>
      </c>
      <c r="V1143" s="229"/>
      <c r="W1143" s="229"/>
      <c r="Y1143" s="223" t="str">
        <f t="shared" si="35"/>
        <v/>
      </c>
    </row>
    <row r="1144" spans="1:25" s="223" customFormat="1" ht="20.25">
      <c r="A1144" s="293"/>
      <c r="B1144" s="294" t="str">
        <f>IF(LEN(A1144)=0,"",INDEX('Smelter Reference List'!$A:$A,MATCH($A1144,'Smelter Reference List'!$E:$E,0)))</f>
        <v/>
      </c>
      <c r="C1144" s="301" t="str">
        <f>IF(LEN(A1144)=0,"",INDEX('Smelter Reference List'!$C:$C,MATCH($A1144,'Smelter Reference List'!$E:$E,0)))</f>
        <v/>
      </c>
      <c r="D1144" s="294" t="str">
        <f ca="1">IF(ISERROR($S1144),"",OFFSET('Smelter Reference List'!$C$4,$S1144-4,0)&amp;"")</f>
        <v/>
      </c>
      <c r="E1144" s="294" t="str">
        <f ca="1">IF(ISERROR($S1144),"",OFFSET('Smelter Reference List'!$D$4,$S1144-4,0)&amp;"")</f>
        <v/>
      </c>
      <c r="F1144" s="294" t="str">
        <f ca="1">IF(ISERROR($S1144),"",OFFSET('Smelter Reference List'!$E$4,$S1144-4,0))</f>
        <v/>
      </c>
      <c r="G1144" s="294" t="str">
        <f ca="1">IF(C1144=$U$4,"Enter smelter details", IF(ISERROR($S1144),"",OFFSET('Smelter Reference List'!$F$4,$S1144-4,0)))</f>
        <v/>
      </c>
      <c r="H1144" s="295" t="str">
        <f ca="1">IF(ISERROR($S1144),"",OFFSET('Smelter Reference List'!$G$4,$S1144-4,0))</f>
        <v/>
      </c>
      <c r="I1144" s="296" t="str">
        <f ca="1">IF(ISERROR($S1144),"",OFFSET('Smelter Reference List'!$H$4,$S1144-4,0))</f>
        <v/>
      </c>
      <c r="J1144" s="296" t="str">
        <f ca="1">IF(ISERROR($S1144),"",OFFSET('Smelter Reference List'!$I$4,$S1144-4,0))</f>
        <v/>
      </c>
      <c r="K1144" s="298"/>
      <c r="L1144" s="298"/>
      <c r="M1144" s="298"/>
      <c r="N1144" s="298"/>
      <c r="O1144" s="298"/>
      <c r="P1144" s="298"/>
      <c r="Q1144" s="299"/>
      <c r="R1144" s="227"/>
      <c r="S1144" s="228" t="e">
        <f>IF(C1144="",NA(),MATCH($B1144&amp;$C1144,'Smelter Reference List'!$J:$J,0))</f>
        <v>#N/A</v>
      </c>
      <c r="T1144" s="229"/>
      <c r="U1144" s="229">
        <f t="shared" ca="1" si="34"/>
        <v>0</v>
      </c>
      <c r="V1144" s="229"/>
      <c r="W1144" s="229"/>
      <c r="Y1144" s="223" t="str">
        <f t="shared" si="35"/>
        <v/>
      </c>
    </row>
    <row r="1145" spans="1:25" s="223" customFormat="1" ht="20.25">
      <c r="A1145" s="293"/>
      <c r="B1145" s="294" t="str">
        <f>IF(LEN(A1145)=0,"",INDEX('Smelter Reference List'!$A:$A,MATCH($A1145,'Smelter Reference List'!$E:$E,0)))</f>
        <v/>
      </c>
      <c r="C1145" s="301" t="str">
        <f>IF(LEN(A1145)=0,"",INDEX('Smelter Reference List'!$C:$C,MATCH($A1145,'Smelter Reference List'!$E:$E,0)))</f>
        <v/>
      </c>
      <c r="D1145" s="294" t="str">
        <f ca="1">IF(ISERROR($S1145),"",OFFSET('Smelter Reference List'!$C$4,$S1145-4,0)&amp;"")</f>
        <v/>
      </c>
      <c r="E1145" s="294" t="str">
        <f ca="1">IF(ISERROR($S1145),"",OFFSET('Smelter Reference List'!$D$4,$S1145-4,0)&amp;"")</f>
        <v/>
      </c>
      <c r="F1145" s="294" t="str">
        <f ca="1">IF(ISERROR($S1145),"",OFFSET('Smelter Reference List'!$E$4,$S1145-4,0))</f>
        <v/>
      </c>
      <c r="G1145" s="294" t="str">
        <f ca="1">IF(C1145=$U$4,"Enter smelter details", IF(ISERROR($S1145),"",OFFSET('Smelter Reference List'!$F$4,$S1145-4,0)))</f>
        <v/>
      </c>
      <c r="H1145" s="295" t="str">
        <f ca="1">IF(ISERROR($S1145),"",OFFSET('Smelter Reference List'!$G$4,$S1145-4,0))</f>
        <v/>
      </c>
      <c r="I1145" s="296" t="str">
        <f ca="1">IF(ISERROR($S1145),"",OFFSET('Smelter Reference List'!$H$4,$S1145-4,0))</f>
        <v/>
      </c>
      <c r="J1145" s="296" t="str">
        <f ca="1">IF(ISERROR($S1145),"",OFFSET('Smelter Reference List'!$I$4,$S1145-4,0))</f>
        <v/>
      </c>
      <c r="K1145" s="298"/>
      <c r="L1145" s="298"/>
      <c r="M1145" s="298"/>
      <c r="N1145" s="298"/>
      <c r="O1145" s="298"/>
      <c r="P1145" s="298"/>
      <c r="Q1145" s="299"/>
      <c r="R1145" s="227"/>
      <c r="S1145" s="228" t="e">
        <f>IF(C1145="",NA(),MATCH($B1145&amp;$C1145,'Smelter Reference List'!$J:$J,0))</f>
        <v>#N/A</v>
      </c>
      <c r="T1145" s="229"/>
      <c r="U1145" s="229">
        <f t="shared" ca="1" si="34"/>
        <v>0</v>
      </c>
      <c r="V1145" s="229"/>
      <c r="W1145" s="229"/>
      <c r="Y1145" s="223" t="str">
        <f t="shared" si="35"/>
        <v/>
      </c>
    </row>
    <row r="1146" spans="1:25" s="223" customFormat="1" ht="20.25">
      <c r="A1146" s="293"/>
      <c r="B1146" s="294" t="str">
        <f>IF(LEN(A1146)=0,"",INDEX('Smelter Reference List'!$A:$A,MATCH($A1146,'Smelter Reference List'!$E:$E,0)))</f>
        <v/>
      </c>
      <c r="C1146" s="301" t="str">
        <f>IF(LEN(A1146)=0,"",INDEX('Smelter Reference List'!$C:$C,MATCH($A1146,'Smelter Reference List'!$E:$E,0)))</f>
        <v/>
      </c>
      <c r="D1146" s="294" t="str">
        <f ca="1">IF(ISERROR($S1146),"",OFFSET('Smelter Reference List'!$C$4,$S1146-4,0)&amp;"")</f>
        <v/>
      </c>
      <c r="E1146" s="294" t="str">
        <f ca="1">IF(ISERROR($S1146),"",OFFSET('Smelter Reference List'!$D$4,$S1146-4,0)&amp;"")</f>
        <v/>
      </c>
      <c r="F1146" s="294" t="str">
        <f ca="1">IF(ISERROR($S1146),"",OFFSET('Smelter Reference List'!$E$4,$S1146-4,0))</f>
        <v/>
      </c>
      <c r="G1146" s="294" t="str">
        <f ca="1">IF(C1146=$U$4,"Enter smelter details", IF(ISERROR($S1146),"",OFFSET('Smelter Reference List'!$F$4,$S1146-4,0)))</f>
        <v/>
      </c>
      <c r="H1146" s="295" t="str">
        <f ca="1">IF(ISERROR($S1146),"",OFFSET('Smelter Reference List'!$G$4,$S1146-4,0))</f>
        <v/>
      </c>
      <c r="I1146" s="296" t="str">
        <f ca="1">IF(ISERROR($S1146),"",OFFSET('Smelter Reference List'!$H$4,$S1146-4,0))</f>
        <v/>
      </c>
      <c r="J1146" s="296" t="str">
        <f ca="1">IF(ISERROR($S1146),"",OFFSET('Smelter Reference List'!$I$4,$S1146-4,0))</f>
        <v/>
      </c>
      <c r="K1146" s="298"/>
      <c r="L1146" s="298"/>
      <c r="M1146" s="298"/>
      <c r="N1146" s="298"/>
      <c r="O1146" s="298"/>
      <c r="P1146" s="298"/>
      <c r="Q1146" s="299"/>
      <c r="R1146" s="227"/>
      <c r="S1146" s="228" t="e">
        <f>IF(C1146="",NA(),MATCH($B1146&amp;$C1146,'Smelter Reference List'!$J:$J,0))</f>
        <v>#N/A</v>
      </c>
      <c r="T1146" s="229"/>
      <c r="U1146" s="229">
        <f t="shared" ca="1" si="34"/>
        <v>0</v>
      </c>
      <c r="V1146" s="229"/>
      <c r="W1146" s="229"/>
      <c r="Y1146" s="223" t="str">
        <f t="shared" si="35"/>
        <v/>
      </c>
    </row>
    <row r="1147" spans="1:25" s="223" customFormat="1" ht="20.25">
      <c r="A1147" s="293"/>
      <c r="B1147" s="294" t="str">
        <f>IF(LEN(A1147)=0,"",INDEX('Smelter Reference List'!$A:$A,MATCH($A1147,'Smelter Reference List'!$E:$E,0)))</f>
        <v/>
      </c>
      <c r="C1147" s="301" t="str">
        <f>IF(LEN(A1147)=0,"",INDEX('Smelter Reference List'!$C:$C,MATCH($A1147,'Smelter Reference List'!$E:$E,0)))</f>
        <v/>
      </c>
      <c r="D1147" s="294" t="str">
        <f ca="1">IF(ISERROR($S1147),"",OFFSET('Smelter Reference List'!$C$4,$S1147-4,0)&amp;"")</f>
        <v/>
      </c>
      <c r="E1147" s="294" t="str">
        <f ca="1">IF(ISERROR($S1147),"",OFFSET('Smelter Reference List'!$D$4,$S1147-4,0)&amp;"")</f>
        <v/>
      </c>
      <c r="F1147" s="294" t="str">
        <f ca="1">IF(ISERROR($S1147),"",OFFSET('Smelter Reference List'!$E$4,$S1147-4,0))</f>
        <v/>
      </c>
      <c r="G1147" s="294" t="str">
        <f ca="1">IF(C1147=$U$4,"Enter smelter details", IF(ISERROR($S1147),"",OFFSET('Smelter Reference List'!$F$4,$S1147-4,0)))</f>
        <v/>
      </c>
      <c r="H1147" s="295" t="str">
        <f ca="1">IF(ISERROR($S1147),"",OFFSET('Smelter Reference List'!$G$4,$S1147-4,0))</f>
        <v/>
      </c>
      <c r="I1147" s="296" t="str">
        <f ca="1">IF(ISERROR($S1147),"",OFFSET('Smelter Reference List'!$H$4,$S1147-4,0))</f>
        <v/>
      </c>
      <c r="J1147" s="296" t="str">
        <f ca="1">IF(ISERROR($S1147),"",OFFSET('Smelter Reference List'!$I$4,$S1147-4,0))</f>
        <v/>
      </c>
      <c r="K1147" s="298"/>
      <c r="L1147" s="298"/>
      <c r="M1147" s="298"/>
      <c r="N1147" s="298"/>
      <c r="O1147" s="298"/>
      <c r="P1147" s="298"/>
      <c r="Q1147" s="299"/>
      <c r="R1147" s="227"/>
      <c r="S1147" s="228" t="e">
        <f>IF(C1147="",NA(),MATCH($B1147&amp;$C1147,'Smelter Reference List'!$J:$J,0))</f>
        <v>#N/A</v>
      </c>
      <c r="T1147" s="229"/>
      <c r="U1147" s="229">
        <f t="shared" ca="1" si="34"/>
        <v>0</v>
      </c>
      <c r="V1147" s="229"/>
      <c r="W1147" s="229"/>
      <c r="Y1147" s="223" t="str">
        <f t="shared" si="35"/>
        <v/>
      </c>
    </row>
    <row r="1148" spans="1:25" s="223" customFormat="1" ht="20.25">
      <c r="A1148" s="293"/>
      <c r="B1148" s="294" t="str">
        <f>IF(LEN(A1148)=0,"",INDEX('Smelter Reference List'!$A:$A,MATCH($A1148,'Smelter Reference List'!$E:$E,0)))</f>
        <v/>
      </c>
      <c r="C1148" s="301" t="str">
        <f>IF(LEN(A1148)=0,"",INDEX('Smelter Reference List'!$C:$C,MATCH($A1148,'Smelter Reference List'!$E:$E,0)))</f>
        <v/>
      </c>
      <c r="D1148" s="294" t="str">
        <f ca="1">IF(ISERROR($S1148),"",OFFSET('Smelter Reference List'!$C$4,$S1148-4,0)&amp;"")</f>
        <v/>
      </c>
      <c r="E1148" s="294" t="str">
        <f ca="1">IF(ISERROR($S1148),"",OFFSET('Smelter Reference List'!$D$4,$S1148-4,0)&amp;"")</f>
        <v/>
      </c>
      <c r="F1148" s="294" t="str">
        <f ca="1">IF(ISERROR($S1148),"",OFFSET('Smelter Reference List'!$E$4,$S1148-4,0))</f>
        <v/>
      </c>
      <c r="G1148" s="294" t="str">
        <f ca="1">IF(C1148=$U$4,"Enter smelter details", IF(ISERROR($S1148),"",OFFSET('Smelter Reference List'!$F$4,$S1148-4,0)))</f>
        <v/>
      </c>
      <c r="H1148" s="295" t="str">
        <f ca="1">IF(ISERROR($S1148),"",OFFSET('Smelter Reference List'!$G$4,$S1148-4,0))</f>
        <v/>
      </c>
      <c r="I1148" s="296" t="str">
        <f ca="1">IF(ISERROR($S1148),"",OFFSET('Smelter Reference List'!$H$4,$S1148-4,0))</f>
        <v/>
      </c>
      <c r="J1148" s="296" t="str">
        <f ca="1">IF(ISERROR($S1148),"",OFFSET('Smelter Reference List'!$I$4,$S1148-4,0))</f>
        <v/>
      </c>
      <c r="K1148" s="298"/>
      <c r="L1148" s="298"/>
      <c r="M1148" s="298"/>
      <c r="N1148" s="298"/>
      <c r="O1148" s="298"/>
      <c r="P1148" s="298"/>
      <c r="Q1148" s="299"/>
      <c r="R1148" s="227"/>
      <c r="S1148" s="228" t="e">
        <f>IF(C1148="",NA(),MATCH($B1148&amp;$C1148,'Smelter Reference List'!$J:$J,0))</f>
        <v>#N/A</v>
      </c>
      <c r="T1148" s="229"/>
      <c r="U1148" s="229">
        <f t="shared" ca="1" si="34"/>
        <v>0</v>
      </c>
      <c r="V1148" s="229"/>
      <c r="W1148" s="229"/>
      <c r="Y1148" s="223" t="str">
        <f t="shared" si="35"/>
        <v/>
      </c>
    </row>
    <row r="1149" spans="1:25" s="223" customFormat="1" ht="20.25">
      <c r="A1149" s="293"/>
      <c r="B1149" s="294" t="str">
        <f>IF(LEN(A1149)=0,"",INDEX('Smelter Reference List'!$A:$A,MATCH($A1149,'Smelter Reference List'!$E:$E,0)))</f>
        <v/>
      </c>
      <c r="C1149" s="301" t="str">
        <f>IF(LEN(A1149)=0,"",INDEX('Smelter Reference List'!$C:$C,MATCH($A1149,'Smelter Reference List'!$E:$E,0)))</f>
        <v/>
      </c>
      <c r="D1149" s="294" t="str">
        <f ca="1">IF(ISERROR($S1149),"",OFFSET('Smelter Reference List'!$C$4,$S1149-4,0)&amp;"")</f>
        <v/>
      </c>
      <c r="E1149" s="294" t="str">
        <f ca="1">IF(ISERROR($S1149),"",OFFSET('Smelter Reference List'!$D$4,$S1149-4,0)&amp;"")</f>
        <v/>
      </c>
      <c r="F1149" s="294" t="str">
        <f ca="1">IF(ISERROR($S1149),"",OFFSET('Smelter Reference List'!$E$4,$S1149-4,0))</f>
        <v/>
      </c>
      <c r="G1149" s="294" t="str">
        <f ca="1">IF(C1149=$U$4,"Enter smelter details", IF(ISERROR($S1149),"",OFFSET('Smelter Reference List'!$F$4,$S1149-4,0)))</f>
        <v/>
      </c>
      <c r="H1149" s="295" t="str">
        <f ca="1">IF(ISERROR($S1149),"",OFFSET('Smelter Reference List'!$G$4,$S1149-4,0))</f>
        <v/>
      </c>
      <c r="I1149" s="296" t="str">
        <f ca="1">IF(ISERROR($S1149),"",OFFSET('Smelter Reference List'!$H$4,$S1149-4,0))</f>
        <v/>
      </c>
      <c r="J1149" s="296" t="str">
        <f ca="1">IF(ISERROR($S1149),"",OFFSET('Smelter Reference List'!$I$4,$S1149-4,0))</f>
        <v/>
      </c>
      <c r="K1149" s="298"/>
      <c r="L1149" s="298"/>
      <c r="M1149" s="298"/>
      <c r="N1149" s="298"/>
      <c r="O1149" s="298"/>
      <c r="P1149" s="298"/>
      <c r="Q1149" s="299"/>
      <c r="R1149" s="227"/>
      <c r="S1149" s="228" t="e">
        <f>IF(C1149="",NA(),MATCH($B1149&amp;$C1149,'Smelter Reference List'!$J:$J,0))</f>
        <v>#N/A</v>
      </c>
      <c r="T1149" s="229"/>
      <c r="U1149" s="229">
        <f t="shared" ca="1" si="34"/>
        <v>0</v>
      </c>
      <c r="V1149" s="229"/>
      <c r="W1149" s="229"/>
      <c r="Y1149" s="223" t="str">
        <f t="shared" si="35"/>
        <v/>
      </c>
    </row>
    <row r="1150" spans="1:25" s="223" customFormat="1" ht="20.25">
      <c r="A1150" s="293"/>
      <c r="B1150" s="294" t="str">
        <f>IF(LEN(A1150)=0,"",INDEX('Smelter Reference List'!$A:$A,MATCH($A1150,'Smelter Reference List'!$E:$E,0)))</f>
        <v/>
      </c>
      <c r="C1150" s="301" t="str">
        <f>IF(LEN(A1150)=0,"",INDEX('Smelter Reference List'!$C:$C,MATCH($A1150,'Smelter Reference List'!$E:$E,0)))</f>
        <v/>
      </c>
      <c r="D1150" s="294" t="str">
        <f ca="1">IF(ISERROR($S1150),"",OFFSET('Smelter Reference List'!$C$4,$S1150-4,0)&amp;"")</f>
        <v/>
      </c>
      <c r="E1150" s="294" t="str">
        <f ca="1">IF(ISERROR($S1150),"",OFFSET('Smelter Reference List'!$D$4,$S1150-4,0)&amp;"")</f>
        <v/>
      </c>
      <c r="F1150" s="294" t="str">
        <f ca="1">IF(ISERROR($S1150),"",OFFSET('Smelter Reference List'!$E$4,$S1150-4,0))</f>
        <v/>
      </c>
      <c r="G1150" s="294" t="str">
        <f ca="1">IF(C1150=$U$4,"Enter smelter details", IF(ISERROR($S1150),"",OFFSET('Smelter Reference List'!$F$4,$S1150-4,0)))</f>
        <v/>
      </c>
      <c r="H1150" s="295" t="str">
        <f ca="1">IF(ISERROR($S1150),"",OFFSET('Smelter Reference List'!$G$4,$S1150-4,0))</f>
        <v/>
      </c>
      <c r="I1150" s="296" t="str">
        <f ca="1">IF(ISERROR($S1150),"",OFFSET('Smelter Reference List'!$H$4,$S1150-4,0))</f>
        <v/>
      </c>
      <c r="J1150" s="296" t="str">
        <f ca="1">IF(ISERROR($S1150),"",OFFSET('Smelter Reference List'!$I$4,$S1150-4,0))</f>
        <v/>
      </c>
      <c r="K1150" s="298"/>
      <c r="L1150" s="298"/>
      <c r="M1150" s="298"/>
      <c r="N1150" s="298"/>
      <c r="O1150" s="298"/>
      <c r="P1150" s="298"/>
      <c r="Q1150" s="299"/>
      <c r="R1150" s="227"/>
      <c r="S1150" s="228" t="e">
        <f>IF(C1150="",NA(),MATCH($B1150&amp;$C1150,'Smelter Reference List'!$J:$J,0))</f>
        <v>#N/A</v>
      </c>
      <c r="T1150" s="229"/>
      <c r="U1150" s="229">
        <f t="shared" ca="1" si="34"/>
        <v>0</v>
      </c>
      <c r="V1150" s="229"/>
      <c r="W1150" s="229"/>
      <c r="Y1150" s="223" t="str">
        <f t="shared" si="35"/>
        <v/>
      </c>
    </row>
    <row r="1151" spans="1:25" s="223" customFormat="1" ht="20.25">
      <c r="A1151" s="293"/>
      <c r="B1151" s="294" t="str">
        <f>IF(LEN(A1151)=0,"",INDEX('Smelter Reference List'!$A:$A,MATCH($A1151,'Smelter Reference List'!$E:$E,0)))</f>
        <v/>
      </c>
      <c r="C1151" s="301" t="str">
        <f>IF(LEN(A1151)=0,"",INDEX('Smelter Reference List'!$C:$C,MATCH($A1151,'Smelter Reference List'!$E:$E,0)))</f>
        <v/>
      </c>
      <c r="D1151" s="294" t="str">
        <f ca="1">IF(ISERROR($S1151),"",OFFSET('Smelter Reference List'!$C$4,$S1151-4,0)&amp;"")</f>
        <v/>
      </c>
      <c r="E1151" s="294" t="str">
        <f ca="1">IF(ISERROR($S1151),"",OFFSET('Smelter Reference List'!$D$4,$S1151-4,0)&amp;"")</f>
        <v/>
      </c>
      <c r="F1151" s="294" t="str">
        <f ca="1">IF(ISERROR($S1151),"",OFFSET('Smelter Reference List'!$E$4,$S1151-4,0))</f>
        <v/>
      </c>
      <c r="G1151" s="294" t="str">
        <f ca="1">IF(C1151=$U$4,"Enter smelter details", IF(ISERROR($S1151),"",OFFSET('Smelter Reference List'!$F$4,$S1151-4,0)))</f>
        <v/>
      </c>
      <c r="H1151" s="295" t="str">
        <f ca="1">IF(ISERROR($S1151),"",OFFSET('Smelter Reference List'!$G$4,$S1151-4,0))</f>
        <v/>
      </c>
      <c r="I1151" s="296" t="str">
        <f ca="1">IF(ISERROR($S1151),"",OFFSET('Smelter Reference List'!$H$4,$S1151-4,0))</f>
        <v/>
      </c>
      <c r="J1151" s="296" t="str">
        <f ca="1">IF(ISERROR($S1151),"",OFFSET('Smelter Reference List'!$I$4,$S1151-4,0))</f>
        <v/>
      </c>
      <c r="K1151" s="298"/>
      <c r="L1151" s="298"/>
      <c r="M1151" s="298"/>
      <c r="N1151" s="298"/>
      <c r="O1151" s="298"/>
      <c r="P1151" s="298"/>
      <c r="Q1151" s="299"/>
      <c r="R1151" s="227"/>
      <c r="S1151" s="228" t="e">
        <f>IF(C1151="",NA(),MATCH($B1151&amp;$C1151,'Smelter Reference List'!$J:$J,0))</f>
        <v>#N/A</v>
      </c>
      <c r="T1151" s="229"/>
      <c r="U1151" s="229">
        <f t="shared" ca="1" si="34"/>
        <v>0</v>
      </c>
      <c r="V1151" s="229"/>
      <c r="W1151" s="229"/>
      <c r="Y1151" s="223" t="str">
        <f t="shared" si="35"/>
        <v/>
      </c>
    </row>
    <row r="1152" spans="1:25" s="223" customFormat="1" ht="20.25">
      <c r="A1152" s="293"/>
      <c r="B1152" s="294" t="str">
        <f>IF(LEN(A1152)=0,"",INDEX('Smelter Reference List'!$A:$A,MATCH($A1152,'Smelter Reference List'!$E:$E,0)))</f>
        <v/>
      </c>
      <c r="C1152" s="301" t="str">
        <f>IF(LEN(A1152)=0,"",INDEX('Smelter Reference List'!$C:$C,MATCH($A1152,'Smelter Reference List'!$E:$E,0)))</f>
        <v/>
      </c>
      <c r="D1152" s="294" t="str">
        <f ca="1">IF(ISERROR($S1152),"",OFFSET('Smelter Reference List'!$C$4,$S1152-4,0)&amp;"")</f>
        <v/>
      </c>
      <c r="E1152" s="294" t="str">
        <f ca="1">IF(ISERROR($S1152),"",OFFSET('Smelter Reference List'!$D$4,$S1152-4,0)&amp;"")</f>
        <v/>
      </c>
      <c r="F1152" s="294" t="str">
        <f ca="1">IF(ISERROR($S1152),"",OFFSET('Smelter Reference List'!$E$4,$S1152-4,0))</f>
        <v/>
      </c>
      <c r="G1152" s="294" t="str">
        <f ca="1">IF(C1152=$U$4,"Enter smelter details", IF(ISERROR($S1152),"",OFFSET('Smelter Reference List'!$F$4,$S1152-4,0)))</f>
        <v/>
      </c>
      <c r="H1152" s="295" t="str">
        <f ca="1">IF(ISERROR($S1152),"",OFFSET('Smelter Reference List'!$G$4,$S1152-4,0))</f>
        <v/>
      </c>
      <c r="I1152" s="296" t="str">
        <f ca="1">IF(ISERROR($S1152),"",OFFSET('Smelter Reference List'!$H$4,$S1152-4,0))</f>
        <v/>
      </c>
      <c r="J1152" s="296" t="str">
        <f ca="1">IF(ISERROR($S1152),"",OFFSET('Smelter Reference List'!$I$4,$S1152-4,0))</f>
        <v/>
      </c>
      <c r="K1152" s="298"/>
      <c r="L1152" s="298"/>
      <c r="M1152" s="298"/>
      <c r="N1152" s="298"/>
      <c r="O1152" s="298"/>
      <c r="P1152" s="298"/>
      <c r="Q1152" s="299"/>
      <c r="R1152" s="227"/>
      <c r="S1152" s="228" t="e">
        <f>IF(C1152="",NA(),MATCH($B1152&amp;$C1152,'Smelter Reference List'!$J:$J,0))</f>
        <v>#N/A</v>
      </c>
      <c r="T1152" s="229"/>
      <c r="U1152" s="229">
        <f t="shared" ca="1" si="34"/>
        <v>0</v>
      </c>
      <c r="V1152" s="229"/>
      <c r="W1152" s="229"/>
      <c r="Y1152" s="223" t="str">
        <f t="shared" si="35"/>
        <v/>
      </c>
    </row>
    <row r="1153" spans="1:25" s="223" customFormat="1" ht="20.25">
      <c r="A1153" s="293"/>
      <c r="B1153" s="294" t="str">
        <f>IF(LEN(A1153)=0,"",INDEX('Smelter Reference List'!$A:$A,MATCH($A1153,'Smelter Reference List'!$E:$E,0)))</f>
        <v/>
      </c>
      <c r="C1153" s="301" t="str">
        <f>IF(LEN(A1153)=0,"",INDEX('Smelter Reference List'!$C:$C,MATCH($A1153,'Smelter Reference List'!$E:$E,0)))</f>
        <v/>
      </c>
      <c r="D1153" s="294" t="str">
        <f ca="1">IF(ISERROR($S1153),"",OFFSET('Smelter Reference List'!$C$4,$S1153-4,0)&amp;"")</f>
        <v/>
      </c>
      <c r="E1153" s="294" t="str">
        <f ca="1">IF(ISERROR($S1153),"",OFFSET('Smelter Reference List'!$D$4,$S1153-4,0)&amp;"")</f>
        <v/>
      </c>
      <c r="F1153" s="294" t="str">
        <f ca="1">IF(ISERROR($S1153),"",OFFSET('Smelter Reference List'!$E$4,$S1153-4,0))</f>
        <v/>
      </c>
      <c r="G1153" s="294" t="str">
        <f ca="1">IF(C1153=$U$4,"Enter smelter details", IF(ISERROR($S1153),"",OFFSET('Smelter Reference List'!$F$4,$S1153-4,0)))</f>
        <v/>
      </c>
      <c r="H1153" s="295" t="str">
        <f ca="1">IF(ISERROR($S1153),"",OFFSET('Smelter Reference List'!$G$4,$S1153-4,0))</f>
        <v/>
      </c>
      <c r="I1153" s="296" t="str">
        <f ca="1">IF(ISERROR($S1153),"",OFFSET('Smelter Reference List'!$H$4,$S1153-4,0))</f>
        <v/>
      </c>
      <c r="J1153" s="296" t="str">
        <f ca="1">IF(ISERROR($S1153),"",OFFSET('Smelter Reference List'!$I$4,$S1153-4,0))</f>
        <v/>
      </c>
      <c r="K1153" s="298"/>
      <c r="L1153" s="298"/>
      <c r="M1153" s="298"/>
      <c r="N1153" s="298"/>
      <c r="O1153" s="298"/>
      <c r="P1153" s="298"/>
      <c r="Q1153" s="299"/>
      <c r="R1153" s="227"/>
      <c r="S1153" s="228" t="e">
        <f>IF(C1153="",NA(),MATCH($B1153&amp;$C1153,'Smelter Reference List'!$J:$J,0))</f>
        <v>#N/A</v>
      </c>
      <c r="T1153" s="229"/>
      <c r="U1153" s="229">
        <f t="shared" ca="1" si="34"/>
        <v>0</v>
      </c>
      <c r="V1153" s="229"/>
      <c r="W1153" s="229"/>
      <c r="Y1153" s="223" t="str">
        <f t="shared" si="35"/>
        <v/>
      </c>
    </row>
    <row r="1154" spans="1:25" s="223" customFormat="1" ht="20.25">
      <c r="A1154" s="293"/>
      <c r="B1154" s="294" t="str">
        <f>IF(LEN(A1154)=0,"",INDEX('Smelter Reference List'!$A:$A,MATCH($A1154,'Smelter Reference List'!$E:$E,0)))</f>
        <v/>
      </c>
      <c r="C1154" s="301" t="str">
        <f>IF(LEN(A1154)=0,"",INDEX('Smelter Reference List'!$C:$C,MATCH($A1154,'Smelter Reference List'!$E:$E,0)))</f>
        <v/>
      </c>
      <c r="D1154" s="294" t="str">
        <f ca="1">IF(ISERROR($S1154),"",OFFSET('Smelter Reference List'!$C$4,$S1154-4,0)&amp;"")</f>
        <v/>
      </c>
      <c r="E1154" s="294" t="str">
        <f ca="1">IF(ISERROR($S1154),"",OFFSET('Smelter Reference List'!$D$4,$S1154-4,0)&amp;"")</f>
        <v/>
      </c>
      <c r="F1154" s="294" t="str">
        <f ca="1">IF(ISERROR($S1154),"",OFFSET('Smelter Reference List'!$E$4,$S1154-4,0))</f>
        <v/>
      </c>
      <c r="G1154" s="294" t="str">
        <f ca="1">IF(C1154=$U$4,"Enter smelter details", IF(ISERROR($S1154),"",OFFSET('Smelter Reference List'!$F$4,$S1154-4,0)))</f>
        <v/>
      </c>
      <c r="H1154" s="295" t="str">
        <f ca="1">IF(ISERROR($S1154),"",OFFSET('Smelter Reference List'!$G$4,$S1154-4,0))</f>
        <v/>
      </c>
      <c r="I1154" s="296" t="str">
        <f ca="1">IF(ISERROR($S1154),"",OFFSET('Smelter Reference List'!$H$4,$S1154-4,0))</f>
        <v/>
      </c>
      <c r="J1154" s="296" t="str">
        <f ca="1">IF(ISERROR($S1154),"",OFFSET('Smelter Reference List'!$I$4,$S1154-4,0))</f>
        <v/>
      </c>
      <c r="K1154" s="298"/>
      <c r="L1154" s="298"/>
      <c r="M1154" s="298"/>
      <c r="N1154" s="298"/>
      <c r="O1154" s="298"/>
      <c r="P1154" s="298"/>
      <c r="Q1154" s="299"/>
      <c r="R1154" s="227"/>
      <c r="S1154" s="228" t="e">
        <f>IF(C1154="",NA(),MATCH($B1154&amp;$C1154,'Smelter Reference List'!$J:$J,0))</f>
        <v>#N/A</v>
      </c>
      <c r="T1154" s="229"/>
      <c r="U1154" s="229">
        <f t="shared" ca="1" si="34"/>
        <v>0</v>
      </c>
      <c r="V1154" s="229"/>
      <c r="W1154" s="229"/>
      <c r="Y1154" s="223" t="str">
        <f t="shared" si="35"/>
        <v/>
      </c>
    </row>
    <row r="1155" spans="1:25" s="223" customFormat="1" ht="20.25">
      <c r="A1155" s="293"/>
      <c r="B1155" s="294" t="str">
        <f>IF(LEN(A1155)=0,"",INDEX('Smelter Reference List'!$A:$A,MATCH($A1155,'Smelter Reference List'!$E:$E,0)))</f>
        <v/>
      </c>
      <c r="C1155" s="301" t="str">
        <f>IF(LEN(A1155)=0,"",INDEX('Smelter Reference List'!$C:$C,MATCH($A1155,'Smelter Reference List'!$E:$E,0)))</f>
        <v/>
      </c>
      <c r="D1155" s="294" t="str">
        <f ca="1">IF(ISERROR($S1155),"",OFFSET('Smelter Reference List'!$C$4,$S1155-4,0)&amp;"")</f>
        <v/>
      </c>
      <c r="E1155" s="294" t="str">
        <f ca="1">IF(ISERROR($S1155),"",OFFSET('Smelter Reference List'!$D$4,$S1155-4,0)&amp;"")</f>
        <v/>
      </c>
      <c r="F1155" s="294" t="str">
        <f ca="1">IF(ISERROR($S1155),"",OFFSET('Smelter Reference List'!$E$4,$S1155-4,0))</f>
        <v/>
      </c>
      <c r="G1155" s="294" t="str">
        <f ca="1">IF(C1155=$U$4,"Enter smelter details", IF(ISERROR($S1155),"",OFFSET('Smelter Reference List'!$F$4,$S1155-4,0)))</f>
        <v/>
      </c>
      <c r="H1155" s="295" t="str">
        <f ca="1">IF(ISERROR($S1155),"",OFFSET('Smelter Reference List'!$G$4,$S1155-4,0))</f>
        <v/>
      </c>
      <c r="I1155" s="296" t="str">
        <f ca="1">IF(ISERROR($S1155),"",OFFSET('Smelter Reference List'!$H$4,$S1155-4,0))</f>
        <v/>
      </c>
      <c r="J1155" s="296" t="str">
        <f ca="1">IF(ISERROR($S1155),"",OFFSET('Smelter Reference List'!$I$4,$S1155-4,0))</f>
        <v/>
      </c>
      <c r="K1155" s="298"/>
      <c r="L1155" s="298"/>
      <c r="M1155" s="298"/>
      <c r="N1155" s="298"/>
      <c r="O1155" s="298"/>
      <c r="P1155" s="298"/>
      <c r="Q1155" s="299"/>
      <c r="R1155" s="227"/>
      <c r="S1155" s="228" t="e">
        <f>IF(C1155="",NA(),MATCH($B1155&amp;$C1155,'Smelter Reference List'!$J:$J,0))</f>
        <v>#N/A</v>
      </c>
      <c r="T1155" s="229"/>
      <c r="U1155" s="229">
        <f t="shared" ca="1" si="34"/>
        <v>0</v>
      </c>
      <c r="V1155" s="229"/>
      <c r="W1155" s="229"/>
      <c r="Y1155" s="223" t="str">
        <f t="shared" si="35"/>
        <v/>
      </c>
    </row>
    <row r="1156" spans="1:25" s="223" customFormat="1" ht="20.25">
      <c r="A1156" s="293"/>
      <c r="B1156" s="294" t="str">
        <f>IF(LEN(A1156)=0,"",INDEX('Smelter Reference List'!$A:$A,MATCH($A1156,'Smelter Reference List'!$E:$E,0)))</f>
        <v/>
      </c>
      <c r="C1156" s="301" t="str">
        <f>IF(LEN(A1156)=0,"",INDEX('Smelter Reference List'!$C:$C,MATCH($A1156,'Smelter Reference List'!$E:$E,0)))</f>
        <v/>
      </c>
      <c r="D1156" s="294" t="str">
        <f ca="1">IF(ISERROR($S1156),"",OFFSET('Smelter Reference List'!$C$4,$S1156-4,0)&amp;"")</f>
        <v/>
      </c>
      <c r="E1156" s="294" t="str">
        <f ca="1">IF(ISERROR($S1156),"",OFFSET('Smelter Reference List'!$D$4,$S1156-4,0)&amp;"")</f>
        <v/>
      </c>
      <c r="F1156" s="294" t="str">
        <f ca="1">IF(ISERROR($S1156),"",OFFSET('Smelter Reference List'!$E$4,$S1156-4,0))</f>
        <v/>
      </c>
      <c r="G1156" s="294" t="str">
        <f ca="1">IF(C1156=$U$4,"Enter smelter details", IF(ISERROR($S1156),"",OFFSET('Smelter Reference List'!$F$4,$S1156-4,0)))</f>
        <v/>
      </c>
      <c r="H1156" s="295" t="str">
        <f ca="1">IF(ISERROR($S1156),"",OFFSET('Smelter Reference List'!$G$4,$S1156-4,0))</f>
        <v/>
      </c>
      <c r="I1156" s="296" t="str">
        <f ca="1">IF(ISERROR($S1156),"",OFFSET('Smelter Reference List'!$H$4,$S1156-4,0))</f>
        <v/>
      </c>
      <c r="J1156" s="296" t="str">
        <f ca="1">IF(ISERROR($S1156),"",OFFSET('Smelter Reference List'!$I$4,$S1156-4,0))</f>
        <v/>
      </c>
      <c r="K1156" s="298"/>
      <c r="L1156" s="298"/>
      <c r="M1156" s="298"/>
      <c r="N1156" s="298"/>
      <c r="O1156" s="298"/>
      <c r="P1156" s="298"/>
      <c r="Q1156" s="299"/>
      <c r="R1156" s="227"/>
      <c r="S1156" s="228" t="e">
        <f>IF(C1156="",NA(),MATCH($B1156&amp;$C1156,'Smelter Reference List'!$J:$J,0))</f>
        <v>#N/A</v>
      </c>
      <c r="T1156" s="229"/>
      <c r="U1156" s="229">
        <f t="shared" ca="1" si="34"/>
        <v>0</v>
      </c>
      <c r="V1156" s="229"/>
      <c r="W1156" s="229"/>
      <c r="Y1156" s="223" t="str">
        <f t="shared" si="35"/>
        <v/>
      </c>
    </row>
    <row r="1157" spans="1:25" s="223" customFormat="1" ht="20.25">
      <c r="A1157" s="293"/>
      <c r="B1157" s="294" t="str">
        <f>IF(LEN(A1157)=0,"",INDEX('Smelter Reference List'!$A:$A,MATCH($A1157,'Smelter Reference List'!$E:$E,0)))</f>
        <v/>
      </c>
      <c r="C1157" s="301" t="str">
        <f>IF(LEN(A1157)=0,"",INDEX('Smelter Reference List'!$C:$C,MATCH($A1157,'Smelter Reference List'!$E:$E,0)))</f>
        <v/>
      </c>
      <c r="D1157" s="294" t="str">
        <f ca="1">IF(ISERROR($S1157),"",OFFSET('Smelter Reference List'!$C$4,$S1157-4,0)&amp;"")</f>
        <v/>
      </c>
      <c r="E1157" s="294" t="str">
        <f ca="1">IF(ISERROR($S1157),"",OFFSET('Smelter Reference List'!$D$4,$S1157-4,0)&amp;"")</f>
        <v/>
      </c>
      <c r="F1157" s="294" t="str">
        <f ca="1">IF(ISERROR($S1157),"",OFFSET('Smelter Reference List'!$E$4,$S1157-4,0))</f>
        <v/>
      </c>
      <c r="G1157" s="294" t="str">
        <f ca="1">IF(C1157=$U$4,"Enter smelter details", IF(ISERROR($S1157),"",OFFSET('Smelter Reference List'!$F$4,$S1157-4,0)))</f>
        <v/>
      </c>
      <c r="H1157" s="295" t="str">
        <f ca="1">IF(ISERROR($S1157),"",OFFSET('Smelter Reference List'!$G$4,$S1157-4,0))</f>
        <v/>
      </c>
      <c r="I1157" s="296" t="str">
        <f ca="1">IF(ISERROR($S1157),"",OFFSET('Smelter Reference List'!$H$4,$S1157-4,0))</f>
        <v/>
      </c>
      <c r="J1157" s="296" t="str">
        <f ca="1">IF(ISERROR($S1157),"",OFFSET('Smelter Reference List'!$I$4,$S1157-4,0))</f>
        <v/>
      </c>
      <c r="K1157" s="298"/>
      <c r="L1157" s="298"/>
      <c r="M1157" s="298"/>
      <c r="N1157" s="298"/>
      <c r="O1157" s="298"/>
      <c r="P1157" s="298"/>
      <c r="Q1157" s="299"/>
      <c r="R1157" s="227"/>
      <c r="S1157" s="228" t="e">
        <f>IF(C1157="",NA(),MATCH($B1157&amp;$C1157,'Smelter Reference List'!$J:$J,0))</f>
        <v>#N/A</v>
      </c>
      <c r="T1157" s="229"/>
      <c r="U1157" s="229">
        <f t="shared" ca="1" si="34"/>
        <v>0</v>
      </c>
      <c r="V1157" s="229"/>
      <c r="W1157" s="229"/>
      <c r="Y1157" s="223" t="str">
        <f t="shared" si="35"/>
        <v/>
      </c>
    </row>
    <row r="1158" spans="1:25" s="223" customFormat="1" ht="20.25">
      <c r="A1158" s="293"/>
      <c r="B1158" s="294" t="str">
        <f>IF(LEN(A1158)=0,"",INDEX('Smelter Reference List'!$A:$A,MATCH($A1158,'Smelter Reference List'!$E:$E,0)))</f>
        <v/>
      </c>
      <c r="C1158" s="301" t="str">
        <f>IF(LEN(A1158)=0,"",INDEX('Smelter Reference List'!$C:$C,MATCH($A1158,'Smelter Reference List'!$E:$E,0)))</f>
        <v/>
      </c>
      <c r="D1158" s="294" t="str">
        <f ca="1">IF(ISERROR($S1158),"",OFFSET('Smelter Reference List'!$C$4,$S1158-4,0)&amp;"")</f>
        <v/>
      </c>
      <c r="E1158" s="294" t="str">
        <f ca="1">IF(ISERROR($S1158),"",OFFSET('Smelter Reference List'!$D$4,$S1158-4,0)&amp;"")</f>
        <v/>
      </c>
      <c r="F1158" s="294" t="str">
        <f ca="1">IF(ISERROR($S1158),"",OFFSET('Smelter Reference List'!$E$4,$S1158-4,0))</f>
        <v/>
      </c>
      <c r="G1158" s="294" t="str">
        <f ca="1">IF(C1158=$U$4,"Enter smelter details", IF(ISERROR($S1158),"",OFFSET('Smelter Reference List'!$F$4,$S1158-4,0)))</f>
        <v/>
      </c>
      <c r="H1158" s="295" t="str">
        <f ca="1">IF(ISERROR($S1158),"",OFFSET('Smelter Reference List'!$G$4,$S1158-4,0))</f>
        <v/>
      </c>
      <c r="I1158" s="296" t="str">
        <f ca="1">IF(ISERROR($S1158),"",OFFSET('Smelter Reference List'!$H$4,$S1158-4,0))</f>
        <v/>
      </c>
      <c r="J1158" s="296" t="str">
        <f ca="1">IF(ISERROR($S1158),"",OFFSET('Smelter Reference List'!$I$4,$S1158-4,0))</f>
        <v/>
      </c>
      <c r="K1158" s="298"/>
      <c r="L1158" s="298"/>
      <c r="M1158" s="298"/>
      <c r="N1158" s="298"/>
      <c r="O1158" s="298"/>
      <c r="P1158" s="298"/>
      <c r="Q1158" s="299"/>
      <c r="R1158" s="227"/>
      <c r="S1158" s="228" t="e">
        <f>IF(C1158="",NA(),MATCH($B1158&amp;$C1158,'Smelter Reference List'!$J:$J,0))</f>
        <v>#N/A</v>
      </c>
      <c r="T1158" s="229"/>
      <c r="U1158" s="229">
        <f t="shared" ref="U1158:U1221" ca="1" si="36">IF(AND(C1158="Smelter not listed",OR(LEN(D1158)=0,LEN(E1158)=0)),1,0)</f>
        <v>0</v>
      </c>
      <c r="V1158" s="229"/>
      <c r="W1158" s="229"/>
      <c r="Y1158" s="223" t="str">
        <f t="shared" ref="Y1158:Y1221" si="37">B1158&amp;C1158</f>
        <v/>
      </c>
    </row>
    <row r="1159" spans="1:25" s="223" customFormat="1" ht="20.25">
      <c r="A1159" s="293"/>
      <c r="B1159" s="294" t="str">
        <f>IF(LEN(A1159)=0,"",INDEX('Smelter Reference List'!$A:$A,MATCH($A1159,'Smelter Reference List'!$E:$E,0)))</f>
        <v/>
      </c>
      <c r="C1159" s="301" t="str">
        <f>IF(LEN(A1159)=0,"",INDEX('Smelter Reference List'!$C:$C,MATCH($A1159,'Smelter Reference List'!$E:$E,0)))</f>
        <v/>
      </c>
      <c r="D1159" s="294" t="str">
        <f ca="1">IF(ISERROR($S1159),"",OFFSET('Smelter Reference List'!$C$4,$S1159-4,0)&amp;"")</f>
        <v/>
      </c>
      <c r="E1159" s="294" t="str">
        <f ca="1">IF(ISERROR($S1159),"",OFFSET('Smelter Reference List'!$D$4,$S1159-4,0)&amp;"")</f>
        <v/>
      </c>
      <c r="F1159" s="294" t="str">
        <f ca="1">IF(ISERROR($S1159),"",OFFSET('Smelter Reference List'!$E$4,$S1159-4,0))</f>
        <v/>
      </c>
      <c r="G1159" s="294" t="str">
        <f ca="1">IF(C1159=$U$4,"Enter smelter details", IF(ISERROR($S1159),"",OFFSET('Smelter Reference List'!$F$4,$S1159-4,0)))</f>
        <v/>
      </c>
      <c r="H1159" s="295" t="str">
        <f ca="1">IF(ISERROR($S1159),"",OFFSET('Smelter Reference List'!$G$4,$S1159-4,0))</f>
        <v/>
      </c>
      <c r="I1159" s="296" t="str">
        <f ca="1">IF(ISERROR($S1159),"",OFFSET('Smelter Reference List'!$H$4,$S1159-4,0))</f>
        <v/>
      </c>
      <c r="J1159" s="296" t="str">
        <f ca="1">IF(ISERROR($S1159),"",OFFSET('Smelter Reference List'!$I$4,$S1159-4,0))</f>
        <v/>
      </c>
      <c r="K1159" s="298"/>
      <c r="L1159" s="298"/>
      <c r="M1159" s="298"/>
      <c r="N1159" s="298"/>
      <c r="O1159" s="298"/>
      <c r="P1159" s="298"/>
      <c r="Q1159" s="299"/>
      <c r="R1159" s="227"/>
      <c r="S1159" s="228" t="e">
        <f>IF(C1159="",NA(),MATCH($B1159&amp;$C1159,'Smelter Reference List'!$J:$J,0))</f>
        <v>#N/A</v>
      </c>
      <c r="T1159" s="229"/>
      <c r="U1159" s="229">
        <f t="shared" ca="1" si="36"/>
        <v>0</v>
      </c>
      <c r="V1159" s="229"/>
      <c r="W1159" s="229"/>
      <c r="Y1159" s="223" t="str">
        <f t="shared" si="37"/>
        <v/>
      </c>
    </row>
    <row r="1160" spans="1:25" s="223" customFormat="1" ht="20.25">
      <c r="A1160" s="293"/>
      <c r="B1160" s="294" t="str">
        <f>IF(LEN(A1160)=0,"",INDEX('Smelter Reference List'!$A:$A,MATCH($A1160,'Smelter Reference List'!$E:$E,0)))</f>
        <v/>
      </c>
      <c r="C1160" s="301" t="str">
        <f>IF(LEN(A1160)=0,"",INDEX('Smelter Reference List'!$C:$C,MATCH($A1160,'Smelter Reference List'!$E:$E,0)))</f>
        <v/>
      </c>
      <c r="D1160" s="294" t="str">
        <f ca="1">IF(ISERROR($S1160),"",OFFSET('Smelter Reference List'!$C$4,$S1160-4,0)&amp;"")</f>
        <v/>
      </c>
      <c r="E1160" s="294" t="str">
        <f ca="1">IF(ISERROR($S1160),"",OFFSET('Smelter Reference List'!$D$4,$S1160-4,0)&amp;"")</f>
        <v/>
      </c>
      <c r="F1160" s="294" t="str">
        <f ca="1">IF(ISERROR($S1160),"",OFFSET('Smelter Reference List'!$E$4,$S1160-4,0))</f>
        <v/>
      </c>
      <c r="G1160" s="294" t="str">
        <f ca="1">IF(C1160=$U$4,"Enter smelter details", IF(ISERROR($S1160),"",OFFSET('Smelter Reference List'!$F$4,$S1160-4,0)))</f>
        <v/>
      </c>
      <c r="H1160" s="295" t="str">
        <f ca="1">IF(ISERROR($S1160),"",OFFSET('Smelter Reference List'!$G$4,$S1160-4,0))</f>
        <v/>
      </c>
      <c r="I1160" s="296" t="str">
        <f ca="1">IF(ISERROR($S1160),"",OFFSET('Smelter Reference List'!$H$4,$S1160-4,0))</f>
        <v/>
      </c>
      <c r="J1160" s="296" t="str">
        <f ca="1">IF(ISERROR($S1160),"",OFFSET('Smelter Reference List'!$I$4,$S1160-4,0))</f>
        <v/>
      </c>
      <c r="K1160" s="298"/>
      <c r="L1160" s="298"/>
      <c r="M1160" s="298"/>
      <c r="N1160" s="298"/>
      <c r="O1160" s="298"/>
      <c r="P1160" s="298"/>
      <c r="Q1160" s="299"/>
      <c r="R1160" s="227"/>
      <c r="S1160" s="228" t="e">
        <f>IF(C1160="",NA(),MATCH($B1160&amp;$C1160,'Smelter Reference List'!$J:$J,0))</f>
        <v>#N/A</v>
      </c>
      <c r="T1160" s="229"/>
      <c r="U1160" s="229">
        <f t="shared" ca="1" si="36"/>
        <v>0</v>
      </c>
      <c r="V1160" s="229"/>
      <c r="W1160" s="229"/>
      <c r="Y1160" s="223" t="str">
        <f t="shared" si="37"/>
        <v/>
      </c>
    </row>
    <row r="1161" spans="1:25" s="223" customFormat="1" ht="20.25">
      <c r="A1161" s="293"/>
      <c r="B1161" s="294" t="str">
        <f>IF(LEN(A1161)=0,"",INDEX('Smelter Reference List'!$A:$A,MATCH($A1161,'Smelter Reference List'!$E:$E,0)))</f>
        <v/>
      </c>
      <c r="C1161" s="301" t="str">
        <f>IF(LEN(A1161)=0,"",INDEX('Smelter Reference List'!$C:$C,MATCH($A1161,'Smelter Reference List'!$E:$E,0)))</f>
        <v/>
      </c>
      <c r="D1161" s="294" t="str">
        <f ca="1">IF(ISERROR($S1161),"",OFFSET('Smelter Reference List'!$C$4,$S1161-4,0)&amp;"")</f>
        <v/>
      </c>
      <c r="E1161" s="294" t="str">
        <f ca="1">IF(ISERROR($S1161),"",OFFSET('Smelter Reference List'!$D$4,$S1161-4,0)&amp;"")</f>
        <v/>
      </c>
      <c r="F1161" s="294" t="str">
        <f ca="1">IF(ISERROR($S1161),"",OFFSET('Smelter Reference List'!$E$4,$S1161-4,0))</f>
        <v/>
      </c>
      <c r="G1161" s="294" t="str">
        <f ca="1">IF(C1161=$U$4,"Enter smelter details", IF(ISERROR($S1161),"",OFFSET('Smelter Reference List'!$F$4,$S1161-4,0)))</f>
        <v/>
      </c>
      <c r="H1161" s="295" t="str">
        <f ca="1">IF(ISERROR($S1161),"",OFFSET('Smelter Reference List'!$G$4,$S1161-4,0))</f>
        <v/>
      </c>
      <c r="I1161" s="296" t="str">
        <f ca="1">IF(ISERROR($S1161),"",OFFSET('Smelter Reference List'!$H$4,$S1161-4,0))</f>
        <v/>
      </c>
      <c r="J1161" s="296" t="str">
        <f ca="1">IF(ISERROR($S1161),"",OFFSET('Smelter Reference List'!$I$4,$S1161-4,0))</f>
        <v/>
      </c>
      <c r="K1161" s="298"/>
      <c r="L1161" s="298"/>
      <c r="M1161" s="298"/>
      <c r="N1161" s="298"/>
      <c r="O1161" s="298"/>
      <c r="P1161" s="298"/>
      <c r="Q1161" s="299"/>
      <c r="R1161" s="227"/>
      <c r="S1161" s="228" t="e">
        <f>IF(C1161="",NA(),MATCH($B1161&amp;$C1161,'Smelter Reference List'!$J:$J,0))</f>
        <v>#N/A</v>
      </c>
      <c r="T1161" s="229"/>
      <c r="U1161" s="229">
        <f t="shared" ca="1" si="36"/>
        <v>0</v>
      </c>
      <c r="V1161" s="229"/>
      <c r="W1161" s="229"/>
      <c r="Y1161" s="223" t="str">
        <f t="shared" si="37"/>
        <v/>
      </c>
    </row>
    <row r="1162" spans="1:25" s="223" customFormat="1" ht="20.25">
      <c r="A1162" s="293"/>
      <c r="B1162" s="294" t="str">
        <f>IF(LEN(A1162)=0,"",INDEX('Smelter Reference List'!$A:$A,MATCH($A1162,'Smelter Reference List'!$E:$E,0)))</f>
        <v/>
      </c>
      <c r="C1162" s="301" t="str">
        <f>IF(LEN(A1162)=0,"",INDEX('Smelter Reference List'!$C:$C,MATCH($A1162,'Smelter Reference List'!$E:$E,0)))</f>
        <v/>
      </c>
      <c r="D1162" s="294" t="str">
        <f ca="1">IF(ISERROR($S1162),"",OFFSET('Smelter Reference List'!$C$4,$S1162-4,0)&amp;"")</f>
        <v/>
      </c>
      <c r="E1162" s="294" t="str">
        <f ca="1">IF(ISERROR($S1162),"",OFFSET('Smelter Reference List'!$D$4,$S1162-4,0)&amp;"")</f>
        <v/>
      </c>
      <c r="F1162" s="294" t="str">
        <f ca="1">IF(ISERROR($S1162),"",OFFSET('Smelter Reference List'!$E$4,$S1162-4,0))</f>
        <v/>
      </c>
      <c r="G1162" s="294" t="str">
        <f ca="1">IF(C1162=$U$4,"Enter smelter details", IF(ISERROR($S1162),"",OFFSET('Smelter Reference List'!$F$4,$S1162-4,0)))</f>
        <v/>
      </c>
      <c r="H1162" s="295" t="str">
        <f ca="1">IF(ISERROR($S1162),"",OFFSET('Smelter Reference List'!$G$4,$S1162-4,0))</f>
        <v/>
      </c>
      <c r="I1162" s="296" t="str">
        <f ca="1">IF(ISERROR($S1162),"",OFFSET('Smelter Reference List'!$H$4,$S1162-4,0))</f>
        <v/>
      </c>
      <c r="J1162" s="296" t="str">
        <f ca="1">IF(ISERROR($S1162),"",OFFSET('Smelter Reference List'!$I$4,$S1162-4,0))</f>
        <v/>
      </c>
      <c r="K1162" s="298"/>
      <c r="L1162" s="298"/>
      <c r="M1162" s="298"/>
      <c r="N1162" s="298"/>
      <c r="O1162" s="298"/>
      <c r="P1162" s="298"/>
      <c r="Q1162" s="299"/>
      <c r="R1162" s="227"/>
      <c r="S1162" s="228" t="e">
        <f>IF(C1162="",NA(),MATCH($B1162&amp;$C1162,'Smelter Reference List'!$J:$J,0))</f>
        <v>#N/A</v>
      </c>
      <c r="T1162" s="229"/>
      <c r="U1162" s="229">
        <f t="shared" ca="1" si="36"/>
        <v>0</v>
      </c>
      <c r="V1162" s="229"/>
      <c r="W1162" s="229"/>
      <c r="Y1162" s="223" t="str">
        <f t="shared" si="37"/>
        <v/>
      </c>
    </row>
    <row r="1163" spans="1:25" s="223" customFormat="1" ht="20.25">
      <c r="A1163" s="293"/>
      <c r="B1163" s="294" t="str">
        <f>IF(LEN(A1163)=0,"",INDEX('Smelter Reference List'!$A:$A,MATCH($A1163,'Smelter Reference List'!$E:$E,0)))</f>
        <v/>
      </c>
      <c r="C1163" s="301" t="str">
        <f>IF(LEN(A1163)=0,"",INDEX('Smelter Reference List'!$C:$C,MATCH($A1163,'Smelter Reference List'!$E:$E,0)))</f>
        <v/>
      </c>
      <c r="D1163" s="294" t="str">
        <f ca="1">IF(ISERROR($S1163),"",OFFSET('Smelter Reference List'!$C$4,$S1163-4,0)&amp;"")</f>
        <v/>
      </c>
      <c r="E1163" s="294" t="str">
        <f ca="1">IF(ISERROR($S1163),"",OFFSET('Smelter Reference List'!$D$4,$S1163-4,0)&amp;"")</f>
        <v/>
      </c>
      <c r="F1163" s="294" t="str">
        <f ca="1">IF(ISERROR($S1163),"",OFFSET('Smelter Reference List'!$E$4,$S1163-4,0))</f>
        <v/>
      </c>
      <c r="G1163" s="294" t="str">
        <f ca="1">IF(C1163=$U$4,"Enter smelter details", IF(ISERROR($S1163),"",OFFSET('Smelter Reference List'!$F$4,$S1163-4,0)))</f>
        <v/>
      </c>
      <c r="H1163" s="295" t="str">
        <f ca="1">IF(ISERROR($S1163),"",OFFSET('Smelter Reference List'!$G$4,$S1163-4,0))</f>
        <v/>
      </c>
      <c r="I1163" s="296" t="str">
        <f ca="1">IF(ISERROR($S1163),"",OFFSET('Smelter Reference List'!$H$4,$S1163-4,0))</f>
        <v/>
      </c>
      <c r="J1163" s="296" t="str">
        <f ca="1">IF(ISERROR($S1163),"",OFFSET('Smelter Reference List'!$I$4,$S1163-4,0))</f>
        <v/>
      </c>
      <c r="K1163" s="298"/>
      <c r="L1163" s="298"/>
      <c r="M1163" s="298"/>
      <c r="N1163" s="298"/>
      <c r="O1163" s="298"/>
      <c r="P1163" s="298"/>
      <c r="Q1163" s="299"/>
      <c r="R1163" s="227"/>
      <c r="S1163" s="228" t="e">
        <f>IF(C1163="",NA(),MATCH($B1163&amp;$C1163,'Smelter Reference List'!$J:$J,0))</f>
        <v>#N/A</v>
      </c>
      <c r="T1163" s="229"/>
      <c r="U1163" s="229">
        <f t="shared" ca="1" si="36"/>
        <v>0</v>
      </c>
      <c r="V1163" s="229"/>
      <c r="W1163" s="229"/>
      <c r="Y1163" s="223" t="str">
        <f t="shared" si="37"/>
        <v/>
      </c>
    </row>
    <row r="1164" spans="1:25" s="223" customFormat="1" ht="20.25">
      <c r="A1164" s="293"/>
      <c r="B1164" s="294" t="str">
        <f>IF(LEN(A1164)=0,"",INDEX('Smelter Reference List'!$A:$A,MATCH($A1164,'Smelter Reference List'!$E:$E,0)))</f>
        <v/>
      </c>
      <c r="C1164" s="301" t="str">
        <f>IF(LEN(A1164)=0,"",INDEX('Smelter Reference List'!$C:$C,MATCH($A1164,'Smelter Reference List'!$E:$E,0)))</f>
        <v/>
      </c>
      <c r="D1164" s="294" t="str">
        <f ca="1">IF(ISERROR($S1164),"",OFFSET('Smelter Reference List'!$C$4,$S1164-4,0)&amp;"")</f>
        <v/>
      </c>
      <c r="E1164" s="294" t="str">
        <f ca="1">IF(ISERROR($S1164),"",OFFSET('Smelter Reference List'!$D$4,$S1164-4,0)&amp;"")</f>
        <v/>
      </c>
      <c r="F1164" s="294" t="str">
        <f ca="1">IF(ISERROR($S1164),"",OFFSET('Smelter Reference List'!$E$4,$S1164-4,0))</f>
        <v/>
      </c>
      <c r="G1164" s="294" t="str">
        <f ca="1">IF(C1164=$U$4,"Enter smelter details", IF(ISERROR($S1164),"",OFFSET('Smelter Reference List'!$F$4,$S1164-4,0)))</f>
        <v/>
      </c>
      <c r="H1164" s="295" t="str">
        <f ca="1">IF(ISERROR($S1164),"",OFFSET('Smelter Reference List'!$G$4,$S1164-4,0))</f>
        <v/>
      </c>
      <c r="I1164" s="296" t="str">
        <f ca="1">IF(ISERROR($S1164),"",OFFSET('Smelter Reference List'!$H$4,$S1164-4,0))</f>
        <v/>
      </c>
      <c r="J1164" s="296" t="str">
        <f ca="1">IF(ISERROR($S1164),"",OFFSET('Smelter Reference List'!$I$4,$S1164-4,0))</f>
        <v/>
      </c>
      <c r="K1164" s="298"/>
      <c r="L1164" s="298"/>
      <c r="M1164" s="298"/>
      <c r="N1164" s="298"/>
      <c r="O1164" s="298"/>
      <c r="P1164" s="298"/>
      <c r="Q1164" s="299"/>
      <c r="R1164" s="227"/>
      <c r="S1164" s="228" t="e">
        <f>IF(C1164="",NA(),MATCH($B1164&amp;$C1164,'Smelter Reference List'!$J:$J,0))</f>
        <v>#N/A</v>
      </c>
      <c r="T1164" s="229"/>
      <c r="U1164" s="229">
        <f t="shared" ca="1" si="36"/>
        <v>0</v>
      </c>
      <c r="V1164" s="229"/>
      <c r="W1164" s="229"/>
      <c r="Y1164" s="223" t="str">
        <f t="shared" si="37"/>
        <v/>
      </c>
    </row>
    <row r="1165" spans="1:25" s="223" customFormat="1" ht="20.25">
      <c r="A1165" s="293"/>
      <c r="B1165" s="294" t="str">
        <f>IF(LEN(A1165)=0,"",INDEX('Smelter Reference List'!$A:$A,MATCH($A1165,'Smelter Reference List'!$E:$E,0)))</f>
        <v/>
      </c>
      <c r="C1165" s="301" t="str">
        <f>IF(LEN(A1165)=0,"",INDEX('Smelter Reference List'!$C:$C,MATCH($A1165,'Smelter Reference List'!$E:$E,0)))</f>
        <v/>
      </c>
      <c r="D1165" s="294" t="str">
        <f ca="1">IF(ISERROR($S1165),"",OFFSET('Smelter Reference List'!$C$4,$S1165-4,0)&amp;"")</f>
        <v/>
      </c>
      <c r="E1165" s="294" t="str">
        <f ca="1">IF(ISERROR($S1165),"",OFFSET('Smelter Reference List'!$D$4,$S1165-4,0)&amp;"")</f>
        <v/>
      </c>
      <c r="F1165" s="294" t="str">
        <f ca="1">IF(ISERROR($S1165),"",OFFSET('Smelter Reference List'!$E$4,$S1165-4,0))</f>
        <v/>
      </c>
      <c r="G1165" s="294" t="str">
        <f ca="1">IF(C1165=$U$4,"Enter smelter details", IF(ISERROR($S1165),"",OFFSET('Smelter Reference List'!$F$4,$S1165-4,0)))</f>
        <v/>
      </c>
      <c r="H1165" s="295" t="str">
        <f ca="1">IF(ISERROR($S1165),"",OFFSET('Smelter Reference List'!$G$4,$S1165-4,0))</f>
        <v/>
      </c>
      <c r="I1165" s="296" t="str">
        <f ca="1">IF(ISERROR($S1165),"",OFFSET('Smelter Reference List'!$H$4,$S1165-4,0))</f>
        <v/>
      </c>
      <c r="J1165" s="296" t="str">
        <f ca="1">IF(ISERROR($S1165),"",OFFSET('Smelter Reference List'!$I$4,$S1165-4,0))</f>
        <v/>
      </c>
      <c r="K1165" s="298"/>
      <c r="L1165" s="298"/>
      <c r="M1165" s="298"/>
      <c r="N1165" s="298"/>
      <c r="O1165" s="298"/>
      <c r="P1165" s="298"/>
      <c r="Q1165" s="299"/>
      <c r="R1165" s="227"/>
      <c r="S1165" s="228" t="e">
        <f>IF(C1165="",NA(),MATCH($B1165&amp;$C1165,'Smelter Reference List'!$J:$J,0))</f>
        <v>#N/A</v>
      </c>
      <c r="T1165" s="229"/>
      <c r="U1165" s="229">
        <f t="shared" ca="1" si="36"/>
        <v>0</v>
      </c>
      <c r="V1165" s="229"/>
      <c r="W1165" s="229"/>
      <c r="Y1165" s="223" t="str">
        <f t="shared" si="37"/>
        <v/>
      </c>
    </row>
    <row r="1166" spans="1:25" s="223" customFormat="1" ht="20.25">
      <c r="A1166" s="293"/>
      <c r="B1166" s="294" t="str">
        <f>IF(LEN(A1166)=0,"",INDEX('Smelter Reference List'!$A:$A,MATCH($A1166,'Smelter Reference List'!$E:$E,0)))</f>
        <v/>
      </c>
      <c r="C1166" s="301" t="str">
        <f>IF(LEN(A1166)=0,"",INDEX('Smelter Reference List'!$C:$C,MATCH($A1166,'Smelter Reference List'!$E:$E,0)))</f>
        <v/>
      </c>
      <c r="D1166" s="294" t="str">
        <f ca="1">IF(ISERROR($S1166),"",OFFSET('Smelter Reference List'!$C$4,$S1166-4,0)&amp;"")</f>
        <v/>
      </c>
      <c r="E1166" s="294" t="str">
        <f ca="1">IF(ISERROR($S1166),"",OFFSET('Smelter Reference List'!$D$4,$S1166-4,0)&amp;"")</f>
        <v/>
      </c>
      <c r="F1166" s="294" t="str">
        <f ca="1">IF(ISERROR($S1166),"",OFFSET('Smelter Reference List'!$E$4,$S1166-4,0))</f>
        <v/>
      </c>
      <c r="G1166" s="294" t="str">
        <f ca="1">IF(C1166=$U$4,"Enter smelter details", IF(ISERROR($S1166),"",OFFSET('Smelter Reference List'!$F$4,$S1166-4,0)))</f>
        <v/>
      </c>
      <c r="H1166" s="295" t="str">
        <f ca="1">IF(ISERROR($S1166),"",OFFSET('Smelter Reference List'!$G$4,$S1166-4,0))</f>
        <v/>
      </c>
      <c r="I1166" s="296" t="str">
        <f ca="1">IF(ISERROR($S1166),"",OFFSET('Smelter Reference List'!$H$4,$S1166-4,0))</f>
        <v/>
      </c>
      <c r="J1166" s="296" t="str">
        <f ca="1">IF(ISERROR($S1166),"",OFFSET('Smelter Reference List'!$I$4,$S1166-4,0))</f>
        <v/>
      </c>
      <c r="K1166" s="298"/>
      <c r="L1166" s="298"/>
      <c r="M1166" s="298"/>
      <c r="N1166" s="298"/>
      <c r="O1166" s="298"/>
      <c r="P1166" s="298"/>
      <c r="Q1166" s="299"/>
      <c r="R1166" s="227"/>
      <c r="S1166" s="228" t="e">
        <f>IF(C1166="",NA(),MATCH($B1166&amp;$C1166,'Smelter Reference List'!$J:$J,0))</f>
        <v>#N/A</v>
      </c>
      <c r="T1166" s="229"/>
      <c r="U1166" s="229">
        <f t="shared" ca="1" si="36"/>
        <v>0</v>
      </c>
      <c r="V1166" s="229"/>
      <c r="W1166" s="229"/>
      <c r="Y1166" s="223" t="str">
        <f t="shared" si="37"/>
        <v/>
      </c>
    </row>
    <row r="1167" spans="1:25" s="223" customFormat="1" ht="20.25">
      <c r="A1167" s="293"/>
      <c r="B1167" s="294" t="str">
        <f>IF(LEN(A1167)=0,"",INDEX('Smelter Reference List'!$A:$A,MATCH($A1167,'Smelter Reference List'!$E:$E,0)))</f>
        <v/>
      </c>
      <c r="C1167" s="301" t="str">
        <f>IF(LEN(A1167)=0,"",INDEX('Smelter Reference List'!$C:$C,MATCH($A1167,'Smelter Reference List'!$E:$E,0)))</f>
        <v/>
      </c>
      <c r="D1167" s="294" t="str">
        <f ca="1">IF(ISERROR($S1167),"",OFFSET('Smelter Reference List'!$C$4,$S1167-4,0)&amp;"")</f>
        <v/>
      </c>
      <c r="E1167" s="294" t="str">
        <f ca="1">IF(ISERROR($S1167),"",OFFSET('Smelter Reference List'!$D$4,$S1167-4,0)&amp;"")</f>
        <v/>
      </c>
      <c r="F1167" s="294" t="str">
        <f ca="1">IF(ISERROR($S1167),"",OFFSET('Smelter Reference List'!$E$4,$S1167-4,0))</f>
        <v/>
      </c>
      <c r="G1167" s="294" t="str">
        <f ca="1">IF(C1167=$U$4,"Enter smelter details", IF(ISERROR($S1167),"",OFFSET('Smelter Reference List'!$F$4,$S1167-4,0)))</f>
        <v/>
      </c>
      <c r="H1167" s="295" t="str">
        <f ca="1">IF(ISERROR($S1167),"",OFFSET('Smelter Reference List'!$G$4,$S1167-4,0))</f>
        <v/>
      </c>
      <c r="I1167" s="296" t="str">
        <f ca="1">IF(ISERROR($S1167),"",OFFSET('Smelter Reference List'!$H$4,$S1167-4,0))</f>
        <v/>
      </c>
      <c r="J1167" s="296" t="str">
        <f ca="1">IF(ISERROR($S1167),"",OFFSET('Smelter Reference List'!$I$4,$S1167-4,0))</f>
        <v/>
      </c>
      <c r="K1167" s="298"/>
      <c r="L1167" s="298"/>
      <c r="M1167" s="298"/>
      <c r="N1167" s="298"/>
      <c r="O1167" s="298"/>
      <c r="P1167" s="298"/>
      <c r="Q1167" s="299"/>
      <c r="R1167" s="227"/>
      <c r="S1167" s="228" t="e">
        <f>IF(C1167="",NA(),MATCH($B1167&amp;$C1167,'Smelter Reference List'!$J:$J,0))</f>
        <v>#N/A</v>
      </c>
      <c r="T1167" s="229"/>
      <c r="U1167" s="229">
        <f t="shared" ca="1" si="36"/>
        <v>0</v>
      </c>
      <c r="V1167" s="229"/>
      <c r="W1167" s="229"/>
      <c r="Y1167" s="223" t="str">
        <f t="shared" si="37"/>
        <v/>
      </c>
    </row>
    <row r="1168" spans="1:25" s="223" customFormat="1" ht="20.25">
      <c r="A1168" s="293"/>
      <c r="B1168" s="294" t="str">
        <f>IF(LEN(A1168)=0,"",INDEX('Smelter Reference List'!$A:$A,MATCH($A1168,'Smelter Reference List'!$E:$E,0)))</f>
        <v/>
      </c>
      <c r="C1168" s="301" t="str">
        <f>IF(LEN(A1168)=0,"",INDEX('Smelter Reference List'!$C:$C,MATCH($A1168,'Smelter Reference List'!$E:$E,0)))</f>
        <v/>
      </c>
      <c r="D1168" s="294" t="str">
        <f ca="1">IF(ISERROR($S1168),"",OFFSET('Smelter Reference List'!$C$4,$S1168-4,0)&amp;"")</f>
        <v/>
      </c>
      <c r="E1168" s="294" t="str">
        <f ca="1">IF(ISERROR($S1168),"",OFFSET('Smelter Reference List'!$D$4,$S1168-4,0)&amp;"")</f>
        <v/>
      </c>
      <c r="F1168" s="294" t="str">
        <f ca="1">IF(ISERROR($S1168),"",OFFSET('Smelter Reference List'!$E$4,$S1168-4,0))</f>
        <v/>
      </c>
      <c r="G1168" s="294" t="str">
        <f ca="1">IF(C1168=$U$4,"Enter smelter details", IF(ISERROR($S1168),"",OFFSET('Smelter Reference List'!$F$4,$S1168-4,0)))</f>
        <v/>
      </c>
      <c r="H1168" s="295" t="str">
        <f ca="1">IF(ISERROR($S1168),"",OFFSET('Smelter Reference List'!$G$4,$S1168-4,0))</f>
        <v/>
      </c>
      <c r="I1168" s="296" t="str">
        <f ca="1">IF(ISERROR($S1168),"",OFFSET('Smelter Reference List'!$H$4,$S1168-4,0))</f>
        <v/>
      </c>
      <c r="J1168" s="296" t="str">
        <f ca="1">IF(ISERROR($S1168),"",OFFSET('Smelter Reference List'!$I$4,$S1168-4,0))</f>
        <v/>
      </c>
      <c r="K1168" s="298"/>
      <c r="L1168" s="298"/>
      <c r="M1168" s="298"/>
      <c r="N1168" s="298"/>
      <c r="O1168" s="298"/>
      <c r="P1168" s="298"/>
      <c r="Q1168" s="299"/>
      <c r="R1168" s="227"/>
      <c r="S1168" s="228" t="e">
        <f>IF(C1168="",NA(),MATCH($B1168&amp;$C1168,'Smelter Reference List'!$J:$J,0))</f>
        <v>#N/A</v>
      </c>
      <c r="T1168" s="229"/>
      <c r="U1168" s="229">
        <f t="shared" ca="1" si="36"/>
        <v>0</v>
      </c>
      <c r="V1168" s="229"/>
      <c r="W1168" s="229"/>
      <c r="Y1168" s="223" t="str">
        <f t="shared" si="37"/>
        <v/>
      </c>
    </row>
    <row r="1169" spans="1:25" s="223" customFormat="1" ht="20.25">
      <c r="A1169" s="293"/>
      <c r="B1169" s="294" t="str">
        <f>IF(LEN(A1169)=0,"",INDEX('Smelter Reference List'!$A:$A,MATCH($A1169,'Smelter Reference List'!$E:$E,0)))</f>
        <v/>
      </c>
      <c r="C1169" s="301" t="str">
        <f>IF(LEN(A1169)=0,"",INDEX('Smelter Reference List'!$C:$C,MATCH($A1169,'Smelter Reference List'!$E:$E,0)))</f>
        <v/>
      </c>
      <c r="D1169" s="294" t="str">
        <f ca="1">IF(ISERROR($S1169),"",OFFSET('Smelter Reference List'!$C$4,$S1169-4,0)&amp;"")</f>
        <v/>
      </c>
      <c r="E1169" s="294" t="str">
        <f ca="1">IF(ISERROR($S1169),"",OFFSET('Smelter Reference List'!$D$4,$S1169-4,0)&amp;"")</f>
        <v/>
      </c>
      <c r="F1169" s="294" t="str">
        <f ca="1">IF(ISERROR($S1169),"",OFFSET('Smelter Reference List'!$E$4,$S1169-4,0))</f>
        <v/>
      </c>
      <c r="G1169" s="294" t="str">
        <f ca="1">IF(C1169=$U$4,"Enter smelter details", IF(ISERROR($S1169),"",OFFSET('Smelter Reference List'!$F$4,$S1169-4,0)))</f>
        <v/>
      </c>
      <c r="H1169" s="295" t="str">
        <f ca="1">IF(ISERROR($S1169),"",OFFSET('Smelter Reference List'!$G$4,$S1169-4,0))</f>
        <v/>
      </c>
      <c r="I1169" s="296" t="str">
        <f ca="1">IF(ISERROR($S1169),"",OFFSET('Smelter Reference List'!$H$4,$S1169-4,0))</f>
        <v/>
      </c>
      <c r="J1169" s="296" t="str">
        <f ca="1">IF(ISERROR($S1169),"",OFFSET('Smelter Reference List'!$I$4,$S1169-4,0))</f>
        <v/>
      </c>
      <c r="K1169" s="298"/>
      <c r="L1169" s="298"/>
      <c r="M1169" s="298"/>
      <c r="N1169" s="298"/>
      <c r="O1169" s="298"/>
      <c r="P1169" s="298"/>
      <c r="Q1169" s="299"/>
      <c r="R1169" s="227"/>
      <c r="S1169" s="228" t="e">
        <f>IF(C1169="",NA(),MATCH($B1169&amp;$C1169,'Smelter Reference List'!$J:$J,0))</f>
        <v>#N/A</v>
      </c>
      <c r="T1169" s="229"/>
      <c r="U1169" s="229">
        <f t="shared" ca="1" si="36"/>
        <v>0</v>
      </c>
      <c r="V1169" s="229"/>
      <c r="W1169" s="229"/>
      <c r="Y1169" s="223" t="str">
        <f t="shared" si="37"/>
        <v/>
      </c>
    </row>
    <row r="1170" spans="1:25" s="223" customFormat="1" ht="20.25">
      <c r="A1170" s="293"/>
      <c r="B1170" s="294" t="str">
        <f>IF(LEN(A1170)=0,"",INDEX('Smelter Reference List'!$A:$A,MATCH($A1170,'Smelter Reference List'!$E:$E,0)))</f>
        <v/>
      </c>
      <c r="C1170" s="301" t="str">
        <f>IF(LEN(A1170)=0,"",INDEX('Smelter Reference List'!$C:$C,MATCH($A1170,'Smelter Reference List'!$E:$E,0)))</f>
        <v/>
      </c>
      <c r="D1170" s="294" t="str">
        <f ca="1">IF(ISERROR($S1170),"",OFFSET('Smelter Reference List'!$C$4,$S1170-4,0)&amp;"")</f>
        <v/>
      </c>
      <c r="E1170" s="294" t="str">
        <f ca="1">IF(ISERROR($S1170),"",OFFSET('Smelter Reference List'!$D$4,$S1170-4,0)&amp;"")</f>
        <v/>
      </c>
      <c r="F1170" s="294" t="str">
        <f ca="1">IF(ISERROR($S1170),"",OFFSET('Smelter Reference List'!$E$4,$S1170-4,0))</f>
        <v/>
      </c>
      <c r="G1170" s="294" t="str">
        <f ca="1">IF(C1170=$U$4,"Enter smelter details", IF(ISERROR($S1170),"",OFFSET('Smelter Reference List'!$F$4,$S1170-4,0)))</f>
        <v/>
      </c>
      <c r="H1170" s="295" t="str">
        <f ca="1">IF(ISERROR($S1170),"",OFFSET('Smelter Reference List'!$G$4,$S1170-4,0))</f>
        <v/>
      </c>
      <c r="I1170" s="296" t="str">
        <f ca="1">IF(ISERROR($S1170),"",OFFSET('Smelter Reference List'!$H$4,$S1170-4,0))</f>
        <v/>
      </c>
      <c r="J1170" s="296" t="str">
        <f ca="1">IF(ISERROR($S1170),"",OFFSET('Smelter Reference List'!$I$4,$S1170-4,0))</f>
        <v/>
      </c>
      <c r="K1170" s="298"/>
      <c r="L1170" s="298"/>
      <c r="M1170" s="298"/>
      <c r="N1170" s="298"/>
      <c r="O1170" s="298"/>
      <c r="P1170" s="298"/>
      <c r="Q1170" s="299"/>
      <c r="R1170" s="227"/>
      <c r="S1170" s="228" t="e">
        <f>IF(C1170="",NA(),MATCH($B1170&amp;$C1170,'Smelter Reference List'!$J:$J,0))</f>
        <v>#N/A</v>
      </c>
      <c r="T1170" s="229"/>
      <c r="U1170" s="229">
        <f t="shared" ca="1" si="36"/>
        <v>0</v>
      </c>
      <c r="V1170" s="229"/>
      <c r="W1170" s="229"/>
      <c r="Y1170" s="223" t="str">
        <f t="shared" si="37"/>
        <v/>
      </c>
    </row>
    <row r="1171" spans="1:25" s="223" customFormat="1" ht="20.25">
      <c r="A1171" s="293"/>
      <c r="B1171" s="294" t="str">
        <f>IF(LEN(A1171)=0,"",INDEX('Smelter Reference List'!$A:$A,MATCH($A1171,'Smelter Reference List'!$E:$E,0)))</f>
        <v/>
      </c>
      <c r="C1171" s="301" t="str">
        <f>IF(LEN(A1171)=0,"",INDEX('Smelter Reference List'!$C:$C,MATCH($A1171,'Smelter Reference List'!$E:$E,0)))</f>
        <v/>
      </c>
      <c r="D1171" s="294" t="str">
        <f ca="1">IF(ISERROR($S1171),"",OFFSET('Smelter Reference List'!$C$4,$S1171-4,0)&amp;"")</f>
        <v/>
      </c>
      <c r="E1171" s="294" t="str">
        <f ca="1">IF(ISERROR($S1171),"",OFFSET('Smelter Reference List'!$D$4,$S1171-4,0)&amp;"")</f>
        <v/>
      </c>
      <c r="F1171" s="294" t="str">
        <f ca="1">IF(ISERROR($S1171),"",OFFSET('Smelter Reference List'!$E$4,$S1171-4,0))</f>
        <v/>
      </c>
      <c r="G1171" s="294" t="str">
        <f ca="1">IF(C1171=$U$4,"Enter smelter details", IF(ISERROR($S1171),"",OFFSET('Smelter Reference List'!$F$4,$S1171-4,0)))</f>
        <v/>
      </c>
      <c r="H1171" s="295" t="str">
        <f ca="1">IF(ISERROR($S1171),"",OFFSET('Smelter Reference List'!$G$4,$S1171-4,0))</f>
        <v/>
      </c>
      <c r="I1171" s="296" t="str">
        <f ca="1">IF(ISERROR($S1171),"",OFFSET('Smelter Reference List'!$H$4,$S1171-4,0))</f>
        <v/>
      </c>
      <c r="J1171" s="296" t="str">
        <f ca="1">IF(ISERROR($S1171),"",OFFSET('Smelter Reference List'!$I$4,$S1171-4,0))</f>
        <v/>
      </c>
      <c r="K1171" s="298"/>
      <c r="L1171" s="298"/>
      <c r="M1171" s="298"/>
      <c r="N1171" s="298"/>
      <c r="O1171" s="298"/>
      <c r="P1171" s="298"/>
      <c r="Q1171" s="299"/>
      <c r="R1171" s="227"/>
      <c r="S1171" s="228" t="e">
        <f>IF(C1171="",NA(),MATCH($B1171&amp;$C1171,'Smelter Reference List'!$J:$J,0))</f>
        <v>#N/A</v>
      </c>
      <c r="T1171" s="229"/>
      <c r="U1171" s="229">
        <f t="shared" ca="1" si="36"/>
        <v>0</v>
      </c>
      <c r="V1171" s="229"/>
      <c r="W1171" s="229"/>
      <c r="Y1171" s="223" t="str">
        <f t="shared" si="37"/>
        <v/>
      </c>
    </row>
    <row r="1172" spans="1:25" s="223" customFormat="1" ht="20.25">
      <c r="A1172" s="293"/>
      <c r="B1172" s="294" t="str">
        <f>IF(LEN(A1172)=0,"",INDEX('Smelter Reference List'!$A:$A,MATCH($A1172,'Smelter Reference List'!$E:$E,0)))</f>
        <v/>
      </c>
      <c r="C1172" s="301" t="str">
        <f>IF(LEN(A1172)=0,"",INDEX('Smelter Reference List'!$C:$C,MATCH($A1172,'Smelter Reference List'!$E:$E,0)))</f>
        <v/>
      </c>
      <c r="D1172" s="294" t="str">
        <f ca="1">IF(ISERROR($S1172),"",OFFSET('Smelter Reference List'!$C$4,$S1172-4,0)&amp;"")</f>
        <v/>
      </c>
      <c r="E1172" s="294" t="str">
        <f ca="1">IF(ISERROR($S1172),"",OFFSET('Smelter Reference List'!$D$4,$S1172-4,0)&amp;"")</f>
        <v/>
      </c>
      <c r="F1172" s="294" t="str">
        <f ca="1">IF(ISERROR($S1172),"",OFFSET('Smelter Reference List'!$E$4,$S1172-4,0))</f>
        <v/>
      </c>
      <c r="G1172" s="294" t="str">
        <f ca="1">IF(C1172=$U$4,"Enter smelter details", IF(ISERROR($S1172),"",OFFSET('Smelter Reference List'!$F$4,$S1172-4,0)))</f>
        <v/>
      </c>
      <c r="H1172" s="295" t="str">
        <f ca="1">IF(ISERROR($S1172),"",OFFSET('Smelter Reference List'!$G$4,$S1172-4,0))</f>
        <v/>
      </c>
      <c r="I1172" s="296" t="str">
        <f ca="1">IF(ISERROR($S1172),"",OFFSET('Smelter Reference List'!$H$4,$S1172-4,0))</f>
        <v/>
      </c>
      <c r="J1172" s="296" t="str">
        <f ca="1">IF(ISERROR($S1172),"",OFFSET('Smelter Reference List'!$I$4,$S1172-4,0))</f>
        <v/>
      </c>
      <c r="K1172" s="298"/>
      <c r="L1172" s="298"/>
      <c r="M1172" s="298"/>
      <c r="N1172" s="298"/>
      <c r="O1172" s="298"/>
      <c r="P1172" s="298"/>
      <c r="Q1172" s="299"/>
      <c r="R1172" s="227"/>
      <c r="S1172" s="228" t="e">
        <f>IF(C1172="",NA(),MATCH($B1172&amp;$C1172,'Smelter Reference List'!$J:$J,0))</f>
        <v>#N/A</v>
      </c>
      <c r="T1172" s="229"/>
      <c r="U1172" s="229">
        <f t="shared" ca="1" si="36"/>
        <v>0</v>
      </c>
      <c r="V1172" s="229"/>
      <c r="W1172" s="229"/>
      <c r="Y1172" s="223" t="str">
        <f t="shared" si="37"/>
        <v/>
      </c>
    </row>
    <row r="1173" spans="1:25" s="223" customFormat="1" ht="20.25">
      <c r="A1173" s="293"/>
      <c r="B1173" s="294" t="str">
        <f>IF(LEN(A1173)=0,"",INDEX('Smelter Reference List'!$A:$A,MATCH($A1173,'Smelter Reference List'!$E:$E,0)))</f>
        <v/>
      </c>
      <c r="C1173" s="301" t="str">
        <f>IF(LEN(A1173)=0,"",INDEX('Smelter Reference List'!$C:$C,MATCH($A1173,'Smelter Reference List'!$E:$E,0)))</f>
        <v/>
      </c>
      <c r="D1173" s="294" t="str">
        <f ca="1">IF(ISERROR($S1173),"",OFFSET('Smelter Reference List'!$C$4,$S1173-4,0)&amp;"")</f>
        <v/>
      </c>
      <c r="E1173" s="294" t="str">
        <f ca="1">IF(ISERROR($S1173),"",OFFSET('Smelter Reference List'!$D$4,$S1173-4,0)&amp;"")</f>
        <v/>
      </c>
      <c r="F1173" s="294" t="str">
        <f ca="1">IF(ISERROR($S1173),"",OFFSET('Smelter Reference List'!$E$4,$S1173-4,0))</f>
        <v/>
      </c>
      <c r="G1173" s="294" t="str">
        <f ca="1">IF(C1173=$U$4,"Enter smelter details", IF(ISERROR($S1173),"",OFFSET('Smelter Reference List'!$F$4,$S1173-4,0)))</f>
        <v/>
      </c>
      <c r="H1173" s="295" t="str">
        <f ca="1">IF(ISERROR($S1173),"",OFFSET('Smelter Reference List'!$G$4,$S1173-4,0))</f>
        <v/>
      </c>
      <c r="I1173" s="296" t="str">
        <f ca="1">IF(ISERROR($S1173),"",OFFSET('Smelter Reference List'!$H$4,$S1173-4,0))</f>
        <v/>
      </c>
      <c r="J1173" s="296" t="str">
        <f ca="1">IF(ISERROR($S1173),"",OFFSET('Smelter Reference List'!$I$4,$S1173-4,0))</f>
        <v/>
      </c>
      <c r="K1173" s="298"/>
      <c r="L1173" s="298"/>
      <c r="M1173" s="298"/>
      <c r="N1173" s="298"/>
      <c r="O1173" s="298"/>
      <c r="P1173" s="298"/>
      <c r="Q1173" s="299"/>
      <c r="R1173" s="227"/>
      <c r="S1173" s="228" t="e">
        <f>IF(C1173="",NA(),MATCH($B1173&amp;$C1173,'Smelter Reference List'!$J:$J,0))</f>
        <v>#N/A</v>
      </c>
      <c r="T1173" s="229"/>
      <c r="U1173" s="229">
        <f t="shared" ca="1" si="36"/>
        <v>0</v>
      </c>
      <c r="V1173" s="229"/>
      <c r="W1173" s="229"/>
      <c r="Y1173" s="223" t="str">
        <f t="shared" si="37"/>
        <v/>
      </c>
    </row>
    <row r="1174" spans="1:25" s="223" customFormat="1" ht="20.25">
      <c r="A1174" s="293"/>
      <c r="B1174" s="294" t="str">
        <f>IF(LEN(A1174)=0,"",INDEX('Smelter Reference List'!$A:$A,MATCH($A1174,'Smelter Reference List'!$E:$E,0)))</f>
        <v/>
      </c>
      <c r="C1174" s="301" t="str">
        <f>IF(LEN(A1174)=0,"",INDEX('Smelter Reference List'!$C:$C,MATCH($A1174,'Smelter Reference List'!$E:$E,0)))</f>
        <v/>
      </c>
      <c r="D1174" s="294" t="str">
        <f ca="1">IF(ISERROR($S1174),"",OFFSET('Smelter Reference List'!$C$4,$S1174-4,0)&amp;"")</f>
        <v/>
      </c>
      <c r="E1174" s="294" t="str">
        <f ca="1">IF(ISERROR($S1174),"",OFFSET('Smelter Reference List'!$D$4,$S1174-4,0)&amp;"")</f>
        <v/>
      </c>
      <c r="F1174" s="294" t="str">
        <f ca="1">IF(ISERROR($S1174),"",OFFSET('Smelter Reference List'!$E$4,$S1174-4,0))</f>
        <v/>
      </c>
      <c r="G1174" s="294" t="str">
        <f ca="1">IF(C1174=$U$4,"Enter smelter details", IF(ISERROR($S1174),"",OFFSET('Smelter Reference List'!$F$4,$S1174-4,0)))</f>
        <v/>
      </c>
      <c r="H1174" s="295" t="str">
        <f ca="1">IF(ISERROR($S1174),"",OFFSET('Smelter Reference List'!$G$4,$S1174-4,0))</f>
        <v/>
      </c>
      <c r="I1174" s="296" t="str">
        <f ca="1">IF(ISERROR($S1174),"",OFFSET('Smelter Reference List'!$H$4,$S1174-4,0))</f>
        <v/>
      </c>
      <c r="J1174" s="296" t="str">
        <f ca="1">IF(ISERROR($S1174),"",OFFSET('Smelter Reference List'!$I$4,$S1174-4,0))</f>
        <v/>
      </c>
      <c r="K1174" s="298"/>
      <c r="L1174" s="298"/>
      <c r="M1174" s="298"/>
      <c r="N1174" s="298"/>
      <c r="O1174" s="298"/>
      <c r="P1174" s="298"/>
      <c r="Q1174" s="299"/>
      <c r="R1174" s="227"/>
      <c r="S1174" s="228" t="e">
        <f>IF(C1174="",NA(),MATCH($B1174&amp;$C1174,'Smelter Reference List'!$J:$J,0))</f>
        <v>#N/A</v>
      </c>
      <c r="T1174" s="229"/>
      <c r="U1174" s="229">
        <f t="shared" ca="1" si="36"/>
        <v>0</v>
      </c>
      <c r="V1174" s="229"/>
      <c r="W1174" s="229"/>
      <c r="Y1174" s="223" t="str">
        <f t="shared" si="37"/>
        <v/>
      </c>
    </row>
    <row r="1175" spans="1:25" s="223" customFormat="1" ht="20.25">
      <c r="A1175" s="293"/>
      <c r="B1175" s="294" t="str">
        <f>IF(LEN(A1175)=0,"",INDEX('Smelter Reference List'!$A:$A,MATCH($A1175,'Smelter Reference List'!$E:$E,0)))</f>
        <v/>
      </c>
      <c r="C1175" s="301" t="str">
        <f>IF(LEN(A1175)=0,"",INDEX('Smelter Reference List'!$C:$C,MATCH($A1175,'Smelter Reference List'!$E:$E,0)))</f>
        <v/>
      </c>
      <c r="D1175" s="294" t="str">
        <f ca="1">IF(ISERROR($S1175),"",OFFSET('Smelter Reference List'!$C$4,$S1175-4,0)&amp;"")</f>
        <v/>
      </c>
      <c r="E1175" s="294" t="str">
        <f ca="1">IF(ISERROR($S1175),"",OFFSET('Smelter Reference List'!$D$4,$S1175-4,0)&amp;"")</f>
        <v/>
      </c>
      <c r="F1175" s="294" t="str">
        <f ca="1">IF(ISERROR($S1175),"",OFFSET('Smelter Reference List'!$E$4,$S1175-4,0))</f>
        <v/>
      </c>
      <c r="G1175" s="294" t="str">
        <f ca="1">IF(C1175=$U$4,"Enter smelter details", IF(ISERROR($S1175),"",OFFSET('Smelter Reference List'!$F$4,$S1175-4,0)))</f>
        <v/>
      </c>
      <c r="H1175" s="295" t="str">
        <f ca="1">IF(ISERROR($S1175),"",OFFSET('Smelter Reference List'!$G$4,$S1175-4,0))</f>
        <v/>
      </c>
      <c r="I1175" s="296" t="str">
        <f ca="1">IF(ISERROR($S1175),"",OFFSET('Smelter Reference List'!$H$4,$S1175-4,0))</f>
        <v/>
      </c>
      <c r="J1175" s="296" t="str">
        <f ca="1">IF(ISERROR($S1175),"",OFFSET('Smelter Reference List'!$I$4,$S1175-4,0))</f>
        <v/>
      </c>
      <c r="K1175" s="298"/>
      <c r="L1175" s="298"/>
      <c r="M1175" s="298"/>
      <c r="N1175" s="298"/>
      <c r="O1175" s="298"/>
      <c r="P1175" s="298"/>
      <c r="Q1175" s="299"/>
      <c r="R1175" s="227"/>
      <c r="S1175" s="228" t="e">
        <f>IF(C1175="",NA(),MATCH($B1175&amp;$C1175,'Smelter Reference List'!$J:$J,0))</f>
        <v>#N/A</v>
      </c>
      <c r="T1175" s="229"/>
      <c r="U1175" s="229">
        <f t="shared" ca="1" si="36"/>
        <v>0</v>
      </c>
      <c r="V1175" s="229"/>
      <c r="W1175" s="229"/>
      <c r="Y1175" s="223" t="str">
        <f t="shared" si="37"/>
        <v/>
      </c>
    </row>
    <row r="1176" spans="1:25" s="223" customFormat="1" ht="20.25">
      <c r="A1176" s="293"/>
      <c r="B1176" s="294" t="str">
        <f>IF(LEN(A1176)=0,"",INDEX('Smelter Reference List'!$A:$A,MATCH($A1176,'Smelter Reference List'!$E:$E,0)))</f>
        <v/>
      </c>
      <c r="C1176" s="301" t="str">
        <f>IF(LEN(A1176)=0,"",INDEX('Smelter Reference List'!$C:$C,MATCH($A1176,'Smelter Reference List'!$E:$E,0)))</f>
        <v/>
      </c>
      <c r="D1176" s="294" t="str">
        <f ca="1">IF(ISERROR($S1176),"",OFFSET('Smelter Reference List'!$C$4,$S1176-4,0)&amp;"")</f>
        <v/>
      </c>
      <c r="E1176" s="294" t="str">
        <f ca="1">IF(ISERROR($S1176),"",OFFSET('Smelter Reference List'!$D$4,$S1176-4,0)&amp;"")</f>
        <v/>
      </c>
      <c r="F1176" s="294" t="str">
        <f ca="1">IF(ISERROR($S1176),"",OFFSET('Smelter Reference List'!$E$4,$S1176-4,0))</f>
        <v/>
      </c>
      <c r="G1176" s="294" t="str">
        <f ca="1">IF(C1176=$U$4,"Enter smelter details", IF(ISERROR($S1176),"",OFFSET('Smelter Reference List'!$F$4,$S1176-4,0)))</f>
        <v/>
      </c>
      <c r="H1176" s="295" t="str">
        <f ca="1">IF(ISERROR($S1176),"",OFFSET('Smelter Reference List'!$G$4,$S1176-4,0))</f>
        <v/>
      </c>
      <c r="I1176" s="296" t="str">
        <f ca="1">IF(ISERROR($S1176),"",OFFSET('Smelter Reference List'!$H$4,$S1176-4,0))</f>
        <v/>
      </c>
      <c r="J1176" s="296" t="str">
        <f ca="1">IF(ISERROR($S1176),"",OFFSET('Smelter Reference List'!$I$4,$S1176-4,0))</f>
        <v/>
      </c>
      <c r="K1176" s="298"/>
      <c r="L1176" s="298"/>
      <c r="M1176" s="298"/>
      <c r="N1176" s="298"/>
      <c r="O1176" s="298"/>
      <c r="P1176" s="298"/>
      <c r="Q1176" s="299"/>
      <c r="R1176" s="227"/>
      <c r="S1176" s="228" t="e">
        <f>IF(C1176="",NA(),MATCH($B1176&amp;$C1176,'Smelter Reference List'!$J:$J,0))</f>
        <v>#N/A</v>
      </c>
      <c r="T1176" s="229"/>
      <c r="U1176" s="229">
        <f t="shared" ca="1" si="36"/>
        <v>0</v>
      </c>
      <c r="V1176" s="229"/>
      <c r="W1176" s="229"/>
      <c r="Y1176" s="223" t="str">
        <f t="shared" si="37"/>
        <v/>
      </c>
    </row>
    <row r="1177" spans="1:25" s="223" customFormat="1" ht="20.25">
      <c r="A1177" s="293"/>
      <c r="B1177" s="294" t="str">
        <f>IF(LEN(A1177)=0,"",INDEX('Smelter Reference List'!$A:$A,MATCH($A1177,'Smelter Reference List'!$E:$E,0)))</f>
        <v/>
      </c>
      <c r="C1177" s="301" t="str">
        <f>IF(LEN(A1177)=0,"",INDEX('Smelter Reference List'!$C:$C,MATCH($A1177,'Smelter Reference List'!$E:$E,0)))</f>
        <v/>
      </c>
      <c r="D1177" s="294" t="str">
        <f ca="1">IF(ISERROR($S1177),"",OFFSET('Smelter Reference List'!$C$4,$S1177-4,0)&amp;"")</f>
        <v/>
      </c>
      <c r="E1177" s="294" t="str">
        <f ca="1">IF(ISERROR($S1177),"",OFFSET('Smelter Reference List'!$D$4,$S1177-4,0)&amp;"")</f>
        <v/>
      </c>
      <c r="F1177" s="294" t="str">
        <f ca="1">IF(ISERROR($S1177),"",OFFSET('Smelter Reference List'!$E$4,$S1177-4,0))</f>
        <v/>
      </c>
      <c r="G1177" s="294" t="str">
        <f ca="1">IF(C1177=$U$4,"Enter smelter details", IF(ISERROR($S1177),"",OFFSET('Smelter Reference List'!$F$4,$S1177-4,0)))</f>
        <v/>
      </c>
      <c r="H1177" s="295" t="str">
        <f ca="1">IF(ISERROR($S1177),"",OFFSET('Smelter Reference List'!$G$4,$S1177-4,0))</f>
        <v/>
      </c>
      <c r="I1177" s="296" t="str">
        <f ca="1">IF(ISERROR($S1177),"",OFFSET('Smelter Reference List'!$H$4,$S1177-4,0))</f>
        <v/>
      </c>
      <c r="J1177" s="296" t="str">
        <f ca="1">IF(ISERROR($S1177),"",OFFSET('Smelter Reference List'!$I$4,$S1177-4,0))</f>
        <v/>
      </c>
      <c r="K1177" s="298"/>
      <c r="L1177" s="298"/>
      <c r="M1177" s="298"/>
      <c r="N1177" s="298"/>
      <c r="O1177" s="298"/>
      <c r="P1177" s="298"/>
      <c r="Q1177" s="299"/>
      <c r="R1177" s="227"/>
      <c r="S1177" s="228" t="e">
        <f>IF(C1177="",NA(),MATCH($B1177&amp;$C1177,'Smelter Reference List'!$J:$J,0))</f>
        <v>#N/A</v>
      </c>
      <c r="T1177" s="229"/>
      <c r="U1177" s="229">
        <f t="shared" ca="1" si="36"/>
        <v>0</v>
      </c>
      <c r="V1177" s="229"/>
      <c r="W1177" s="229"/>
      <c r="Y1177" s="223" t="str">
        <f t="shared" si="37"/>
        <v/>
      </c>
    </row>
    <row r="1178" spans="1:25" s="223" customFormat="1" ht="20.25">
      <c r="A1178" s="293"/>
      <c r="B1178" s="294" t="str">
        <f>IF(LEN(A1178)=0,"",INDEX('Smelter Reference List'!$A:$A,MATCH($A1178,'Smelter Reference List'!$E:$E,0)))</f>
        <v/>
      </c>
      <c r="C1178" s="301" t="str">
        <f>IF(LEN(A1178)=0,"",INDEX('Smelter Reference List'!$C:$C,MATCH($A1178,'Smelter Reference List'!$E:$E,0)))</f>
        <v/>
      </c>
      <c r="D1178" s="294" t="str">
        <f ca="1">IF(ISERROR($S1178),"",OFFSET('Smelter Reference List'!$C$4,$S1178-4,0)&amp;"")</f>
        <v/>
      </c>
      <c r="E1178" s="294" t="str">
        <f ca="1">IF(ISERROR($S1178),"",OFFSET('Smelter Reference List'!$D$4,$S1178-4,0)&amp;"")</f>
        <v/>
      </c>
      <c r="F1178" s="294" t="str">
        <f ca="1">IF(ISERROR($S1178),"",OFFSET('Smelter Reference List'!$E$4,$S1178-4,0))</f>
        <v/>
      </c>
      <c r="G1178" s="294" t="str">
        <f ca="1">IF(C1178=$U$4,"Enter smelter details", IF(ISERROR($S1178),"",OFFSET('Smelter Reference List'!$F$4,$S1178-4,0)))</f>
        <v/>
      </c>
      <c r="H1178" s="295" t="str">
        <f ca="1">IF(ISERROR($S1178),"",OFFSET('Smelter Reference List'!$G$4,$S1178-4,0))</f>
        <v/>
      </c>
      <c r="I1178" s="296" t="str">
        <f ca="1">IF(ISERROR($S1178),"",OFFSET('Smelter Reference List'!$H$4,$S1178-4,0))</f>
        <v/>
      </c>
      <c r="J1178" s="296" t="str">
        <f ca="1">IF(ISERROR($S1178),"",OFFSET('Smelter Reference List'!$I$4,$S1178-4,0))</f>
        <v/>
      </c>
      <c r="K1178" s="298"/>
      <c r="L1178" s="298"/>
      <c r="M1178" s="298"/>
      <c r="N1178" s="298"/>
      <c r="O1178" s="298"/>
      <c r="P1178" s="298"/>
      <c r="Q1178" s="299"/>
      <c r="R1178" s="227"/>
      <c r="S1178" s="228" t="e">
        <f>IF(C1178="",NA(),MATCH($B1178&amp;$C1178,'Smelter Reference List'!$J:$J,0))</f>
        <v>#N/A</v>
      </c>
      <c r="T1178" s="229"/>
      <c r="U1178" s="229">
        <f t="shared" ca="1" si="36"/>
        <v>0</v>
      </c>
      <c r="V1178" s="229"/>
      <c r="W1178" s="229"/>
      <c r="Y1178" s="223" t="str">
        <f t="shared" si="37"/>
        <v/>
      </c>
    </row>
    <row r="1179" spans="1:25" s="223" customFormat="1" ht="20.25">
      <c r="A1179" s="293"/>
      <c r="B1179" s="294" t="str">
        <f>IF(LEN(A1179)=0,"",INDEX('Smelter Reference List'!$A:$A,MATCH($A1179,'Smelter Reference List'!$E:$E,0)))</f>
        <v/>
      </c>
      <c r="C1179" s="301" t="str">
        <f>IF(LEN(A1179)=0,"",INDEX('Smelter Reference List'!$C:$C,MATCH($A1179,'Smelter Reference List'!$E:$E,0)))</f>
        <v/>
      </c>
      <c r="D1179" s="294" t="str">
        <f ca="1">IF(ISERROR($S1179),"",OFFSET('Smelter Reference List'!$C$4,$S1179-4,0)&amp;"")</f>
        <v/>
      </c>
      <c r="E1179" s="294" t="str">
        <f ca="1">IF(ISERROR($S1179),"",OFFSET('Smelter Reference List'!$D$4,$S1179-4,0)&amp;"")</f>
        <v/>
      </c>
      <c r="F1179" s="294" t="str">
        <f ca="1">IF(ISERROR($S1179),"",OFFSET('Smelter Reference List'!$E$4,$S1179-4,0))</f>
        <v/>
      </c>
      <c r="G1179" s="294" t="str">
        <f ca="1">IF(C1179=$U$4,"Enter smelter details", IF(ISERROR($S1179),"",OFFSET('Smelter Reference List'!$F$4,$S1179-4,0)))</f>
        <v/>
      </c>
      <c r="H1179" s="295" t="str">
        <f ca="1">IF(ISERROR($S1179),"",OFFSET('Smelter Reference List'!$G$4,$S1179-4,0))</f>
        <v/>
      </c>
      <c r="I1179" s="296" t="str">
        <f ca="1">IF(ISERROR($S1179),"",OFFSET('Smelter Reference List'!$H$4,$S1179-4,0))</f>
        <v/>
      </c>
      <c r="J1179" s="296" t="str">
        <f ca="1">IF(ISERROR($S1179),"",OFFSET('Smelter Reference List'!$I$4,$S1179-4,0))</f>
        <v/>
      </c>
      <c r="K1179" s="298"/>
      <c r="L1179" s="298"/>
      <c r="M1179" s="298"/>
      <c r="N1179" s="298"/>
      <c r="O1179" s="298"/>
      <c r="P1179" s="298"/>
      <c r="Q1179" s="299"/>
      <c r="R1179" s="227"/>
      <c r="S1179" s="228" t="e">
        <f>IF(C1179="",NA(),MATCH($B1179&amp;$C1179,'Smelter Reference List'!$J:$J,0))</f>
        <v>#N/A</v>
      </c>
      <c r="T1179" s="229"/>
      <c r="U1179" s="229">
        <f t="shared" ca="1" si="36"/>
        <v>0</v>
      </c>
      <c r="V1179" s="229"/>
      <c r="W1179" s="229"/>
      <c r="Y1179" s="223" t="str">
        <f t="shared" si="37"/>
        <v/>
      </c>
    </row>
    <row r="1180" spans="1:25" s="223" customFormat="1" ht="20.25">
      <c r="A1180" s="293"/>
      <c r="B1180" s="294" t="str">
        <f>IF(LEN(A1180)=0,"",INDEX('Smelter Reference List'!$A:$A,MATCH($A1180,'Smelter Reference List'!$E:$E,0)))</f>
        <v/>
      </c>
      <c r="C1180" s="301" t="str">
        <f>IF(LEN(A1180)=0,"",INDEX('Smelter Reference List'!$C:$C,MATCH($A1180,'Smelter Reference List'!$E:$E,0)))</f>
        <v/>
      </c>
      <c r="D1180" s="294" t="str">
        <f ca="1">IF(ISERROR($S1180),"",OFFSET('Smelter Reference List'!$C$4,$S1180-4,0)&amp;"")</f>
        <v/>
      </c>
      <c r="E1180" s="294" t="str">
        <f ca="1">IF(ISERROR($S1180),"",OFFSET('Smelter Reference List'!$D$4,$S1180-4,0)&amp;"")</f>
        <v/>
      </c>
      <c r="F1180" s="294" t="str">
        <f ca="1">IF(ISERROR($S1180),"",OFFSET('Smelter Reference List'!$E$4,$S1180-4,0))</f>
        <v/>
      </c>
      <c r="G1180" s="294" t="str">
        <f ca="1">IF(C1180=$U$4,"Enter smelter details", IF(ISERROR($S1180),"",OFFSET('Smelter Reference List'!$F$4,$S1180-4,0)))</f>
        <v/>
      </c>
      <c r="H1180" s="295" t="str">
        <f ca="1">IF(ISERROR($S1180),"",OFFSET('Smelter Reference List'!$G$4,$S1180-4,0))</f>
        <v/>
      </c>
      <c r="I1180" s="296" t="str">
        <f ca="1">IF(ISERROR($S1180),"",OFFSET('Smelter Reference List'!$H$4,$S1180-4,0))</f>
        <v/>
      </c>
      <c r="J1180" s="296" t="str">
        <f ca="1">IF(ISERROR($S1180),"",OFFSET('Smelter Reference List'!$I$4,$S1180-4,0))</f>
        <v/>
      </c>
      <c r="K1180" s="298"/>
      <c r="L1180" s="298"/>
      <c r="M1180" s="298"/>
      <c r="N1180" s="298"/>
      <c r="O1180" s="298"/>
      <c r="P1180" s="298"/>
      <c r="Q1180" s="299"/>
      <c r="R1180" s="227"/>
      <c r="S1180" s="228" t="e">
        <f>IF(C1180="",NA(),MATCH($B1180&amp;$C1180,'Smelter Reference List'!$J:$J,0))</f>
        <v>#N/A</v>
      </c>
      <c r="T1180" s="229"/>
      <c r="U1180" s="229">
        <f t="shared" ca="1" si="36"/>
        <v>0</v>
      </c>
      <c r="V1180" s="229"/>
      <c r="W1180" s="229"/>
      <c r="Y1180" s="223" t="str">
        <f t="shared" si="37"/>
        <v/>
      </c>
    </row>
    <row r="1181" spans="1:25" s="223" customFormat="1" ht="20.25">
      <c r="A1181" s="293"/>
      <c r="B1181" s="294" t="str">
        <f>IF(LEN(A1181)=0,"",INDEX('Smelter Reference List'!$A:$A,MATCH($A1181,'Smelter Reference List'!$E:$E,0)))</f>
        <v/>
      </c>
      <c r="C1181" s="301" t="str">
        <f>IF(LEN(A1181)=0,"",INDEX('Smelter Reference List'!$C:$C,MATCH($A1181,'Smelter Reference List'!$E:$E,0)))</f>
        <v/>
      </c>
      <c r="D1181" s="294" t="str">
        <f ca="1">IF(ISERROR($S1181),"",OFFSET('Smelter Reference List'!$C$4,$S1181-4,0)&amp;"")</f>
        <v/>
      </c>
      <c r="E1181" s="294" t="str">
        <f ca="1">IF(ISERROR($S1181),"",OFFSET('Smelter Reference List'!$D$4,$S1181-4,0)&amp;"")</f>
        <v/>
      </c>
      <c r="F1181" s="294" t="str">
        <f ca="1">IF(ISERROR($S1181),"",OFFSET('Smelter Reference List'!$E$4,$S1181-4,0))</f>
        <v/>
      </c>
      <c r="G1181" s="294" t="str">
        <f ca="1">IF(C1181=$U$4,"Enter smelter details", IF(ISERROR($S1181),"",OFFSET('Smelter Reference List'!$F$4,$S1181-4,0)))</f>
        <v/>
      </c>
      <c r="H1181" s="295" t="str">
        <f ca="1">IF(ISERROR($S1181),"",OFFSET('Smelter Reference List'!$G$4,$S1181-4,0))</f>
        <v/>
      </c>
      <c r="I1181" s="296" t="str">
        <f ca="1">IF(ISERROR($S1181),"",OFFSET('Smelter Reference List'!$H$4,$S1181-4,0))</f>
        <v/>
      </c>
      <c r="J1181" s="296" t="str">
        <f ca="1">IF(ISERROR($S1181),"",OFFSET('Smelter Reference List'!$I$4,$S1181-4,0))</f>
        <v/>
      </c>
      <c r="K1181" s="298"/>
      <c r="L1181" s="298"/>
      <c r="M1181" s="298"/>
      <c r="N1181" s="298"/>
      <c r="O1181" s="298"/>
      <c r="P1181" s="298"/>
      <c r="Q1181" s="299"/>
      <c r="R1181" s="227"/>
      <c r="S1181" s="228" t="e">
        <f>IF(C1181="",NA(),MATCH($B1181&amp;$C1181,'Smelter Reference List'!$J:$J,0))</f>
        <v>#N/A</v>
      </c>
      <c r="T1181" s="229"/>
      <c r="U1181" s="229">
        <f t="shared" ca="1" si="36"/>
        <v>0</v>
      </c>
      <c r="V1181" s="229"/>
      <c r="W1181" s="229"/>
      <c r="Y1181" s="223" t="str">
        <f t="shared" si="37"/>
        <v/>
      </c>
    </row>
    <row r="1182" spans="1:25" s="223" customFormat="1" ht="20.25">
      <c r="A1182" s="293"/>
      <c r="B1182" s="294" t="str">
        <f>IF(LEN(A1182)=0,"",INDEX('Smelter Reference List'!$A:$A,MATCH($A1182,'Smelter Reference List'!$E:$E,0)))</f>
        <v/>
      </c>
      <c r="C1182" s="301" t="str">
        <f>IF(LEN(A1182)=0,"",INDEX('Smelter Reference List'!$C:$C,MATCH($A1182,'Smelter Reference List'!$E:$E,0)))</f>
        <v/>
      </c>
      <c r="D1182" s="294" t="str">
        <f ca="1">IF(ISERROR($S1182),"",OFFSET('Smelter Reference List'!$C$4,$S1182-4,0)&amp;"")</f>
        <v/>
      </c>
      <c r="E1182" s="294" t="str">
        <f ca="1">IF(ISERROR($S1182),"",OFFSET('Smelter Reference List'!$D$4,$S1182-4,0)&amp;"")</f>
        <v/>
      </c>
      <c r="F1182" s="294" t="str">
        <f ca="1">IF(ISERROR($S1182),"",OFFSET('Smelter Reference List'!$E$4,$S1182-4,0))</f>
        <v/>
      </c>
      <c r="G1182" s="294" t="str">
        <f ca="1">IF(C1182=$U$4,"Enter smelter details", IF(ISERROR($S1182),"",OFFSET('Smelter Reference List'!$F$4,$S1182-4,0)))</f>
        <v/>
      </c>
      <c r="H1182" s="295" t="str">
        <f ca="1">IF(ISERROR($S1182),"",OFFSET('Smelter Reference List'!$G$4,$S1182-4,0))</f>
        <v/>
      </c>
      <c r="I1182" s="296" t="str">
        <f ca="1">IF(ISERROR($S1182),"",OFFSET('Smelter Reference List'!$H$4,$S1182-4,0))</f>
        <v/>
      </c>
      <c r="J1182" s="296" t="str">
        <f ca="1">IF(ISERROR($S1182),"",OFFSET('Smelter Reference List'!$I$4,$S1182-4,0))</f>
        <v/>
      </c>
      <c r="K1182" s="298"/>
      <c r="L1182" s="298"/>
      <c r="M1182" s="298"/>
      <c r="N1182" s="298"/>
      <c r="O1182" s="298"/>
      <c r="P1182" s="298"/>
      <c r="Q1182" s="299"/>
      <c r="R1182" s="227"/>
      <c r="S1182" s="228" t="e">
        <f>IF(C1182="",NA(),MATCH($B1182&amp;$C1182,'Smelter Reference List'!$J:$J,0))</f>
        <v>#N/A</v>
      </c>
      <c r="T1182" s="229"/>
      <c r="U1182" s="229">
        <f t="shared" ca="1" si="36"/>
        <v>0</v>
      </c>
      <c r="V1182" s="229"/>
      <c r="W1182" s="229"/>
      <c r="Y1182" s="223" t="str">
        <f t="shared" si="37"/>
        <v/>
      </c>
    </row>
    <row r="1183" spans="1:25" s="223" customFormat="1" ht="20.25">
      <c r="A1183" s="293"/>
      <c r="B1183" s="294" t="str">
        <f>IF(LEN(A1183)=0,"",INDEX('Smelter Reference List'!$A:$A,MATCH($A1183,'Smelter Reference List'!$E:$E,0)))</f>
        <v/>
      </c>
      <c r="C1183" s="301" t="str">
        <f>IF(LEN(A1183)=0,"",INDEX('Smelter Reference List'!$C:$C,MATCH($A1183,'Smelter Reference List'!$E:$E,0)))</f>
        <v/>
      </c>
      <c r="D1183" s="294" t="str">
        <f ca="1">IF(ISERROR($S1183),"",OFFSET('Smelter Reference List'!$C$4,$S1183-4,0)&amp;"")</f>
        <v/>
      </c>
      <c r="E1183" s="294" t="str">
        <f ca="1">IF(ISERROR($S1183),"",OFFSET('Smelter Reference List'!$D$4,$S1183-4,0)&amp;"")</f>
        <v/>
      </c>
      <c r="F1183" s="294" t="str">
        <f ca="1">IF(ISERROR($S1183),"",OFFSET('Smelter Reference List'!$E$4,$S1183-4,0))</f>
        <v/>
      </c>
      <c r="G1183" s="294" t="str">
        <f ca="1">IF(C1183=$U$4,"Enter smelter details", IF(ISERROR($S1183),"",OFFSET('Smelter Reference List'!$F$4,$S1183-4,0)))</f>
        <v/>
      </c>
      <c r="H1183" s="295" t="str">
        <f ca="1">IF(ISERROR($S1183),"",OFFSET('Smelter Reference List'!$G$4,$S1183-4,0))</f>
        <v/>
      </c>
      <c r="I1183" s="296" t="str">
        <f ca="1">IF(ISERROR($S1183),"",OFFSET('Smelter Reference List'!$H$4,$S1183-4,0))</f>
        <v/>
      </c>
      <c r="J1183" s="296" t="str">
        <f ca="1">IF(ISERROR($S1183),"",OFFSET('Smelter Reference List'!$I$4,$S1183-4,0))</f>
        <v/>
      </c>
      <c r="K1183" s="298"/>
      <c r="L1183" s="298"/>
      <c r="M1183" s="298"/>
      <c r="N1183" s="298"/>
      <c r="O1183" s="298"/>
      <c r="P1183" s="298"/>
      <c r="Q1183" s="299"/>
      <c r="R1183" s="227"/>
      <c r="S1183" s="228" t="e">
        <f>IF(C1183="",NA(),MATCH($B1183&amp;$C1183,'Smelter Reference List'!$J:$J,0))</f>
        <v>#N/A</v>
      </c>
      <c r="T1183" s="229"/>
      <c r="U1183" s="229">
        <f t="shared" ca="1" si="36"/>
        <v>0</v>
      </c>
      <c r="V1183" s="229"/>
      <c r="W1183" s="229"/>
      <c r="Y1183" s="223" t="str">
        <f t="shared" si="37"/>
        <v/>
      </c>
    </row>
    <row r="1184" spans="1:25" s="223" customFormat="1" ht="20.25">
      <c r="A1184" s="293"/>
      <c r="B1184" s="294" t="str">
        <f>IF(LEN(A1184)=0,"",INDEX('Smelter Reference List'!$A:$A,MATCH($A1184,'Smelter Reference List'!$E:$E,0)))</f>
        <v/>
      </c>
      <c r="C1184" s="301" t="str">
        <f>IF(LEN(A1184)=0,"",INDEX('Smelter Reference List'!$C:$C,MATCH($A1184,'Smelter Reference List'!$E:$E,0)))</f>
        <v/>
      </c>
      <c r="D1184" s="294" t="str">
        <f ca="1">IF(ISERROR($S1184),"",OFFSET('Smelter Reference List'!$C$4,$S1184-4,0)&amp;"")</f>
        <v/>
      </c>
      <c r="E1184" s="294" t="str">
        <f ca="1">IF(ISERROR($S1184),"",OFFSET('Smelter Reference List'!$D$4,$S1184-4,0)&amp;"")</f>
        <v/>
      </c>
      <c r="F1184" s="294" t="str">
        <f ca="1">IF(ISERROR($S1184),"",OFFSET('Smelter Reference List'!$E$4,$S1184-4,0))</f>
        <v/>
      </c>
      <c r="G1184" s="294" t="str">
        <f ca="1">IF(C1184=$U$4,"Enter smelter details", IF(ISERROR($S1184),"",OFFSET('Smelter Reference List'!$F$4,$S1184-4,0)))</f>
        <v/>
      </c>
      <c r="H1184" s="295" t="str">
        <f ca="1">IF(ISERROR($S1184),"",OFFSET('Smelter Reference List'!$G$4,$S1184-4,0))</f>
        <v/>
      </c>
      <c r="I1184" s="296" t="str">
        <f ca="1">IF(ISERROR($S1184),"",OFFSET('Smelter Reference List'!$H$4,$S1184-4,0))</f>
        <v/>
      </c>
      <c r="J1184" s="296" t="str">
        <f ca="1">IF(ISERROR($S1184),"",OFFSET('Smelter Reference List'!$I$4,$S1184-4,0))</f>
        <v/>
      </c>
      <c r="K1184" s="298"/>
      <c r="L1184" s="298"/>
      <c r="M1184" s="298"/>
      <c r="N1184" s="298"/>
      <c r="O1184" s="298"/>
      <c r="P1184" s="298"/>
      <c r="Q1184" s="299"/>
      <c r="R1184" s="227"/>
      <c r="S1184" s="228" t="e">
        <f>IF(C1184="",NA(),MATCH($B1184&amp;$C1184,'Smelter Reference List'!$J:$J,0))</f>
        <v>#N/A</v>
      </c>
      <c r="T1184" s="229"/>
      <c r="U1184" s="229">
        <f t="shared" ca="1" si="36"/>
        <v>0</v>
      </c>
      <c r="V1184" s="229"/>
      <c r="W1184" s="229"/>
      <c r="Y1184" s="223" t="str">
        <f t="shared" si="37"/>
        <v/>
      </c>
    </row>
    <row r="1185" spans="1:25" s="223" customFormat="1" ht="20.25">
      <c r="A1185" s="293"/>
      <c r="B1185" s="294" t="str">
        <f>IF(LEN(A1185)=0,"",INDEX('Smelter Reference List'!$A:$A,MATCH($A1185,'Smelter Reference List'!$E:$E,0)))</f>
        <v/>
      </c>
      <c r="C1185" s="301" t="str">
        <f>IF(LEN(A1185)=0,"",INDEX('Smelter Reference List'!$C:$C,MATCH($A1185,'Smelter Reference List'!$E:$E,0)))</f>
        <v/>
      </c>
      <c r="D1185" s="294" t="str">
        <f ca="1">IF(ISERROR($S1185),"",OFFSET('Smelter Reference List'!$C$4,$S1185-4,0)&amp;"")</f>
        <v/>
      </c>
      <c r="E1185" s="294" t="str">
        <f ca="1">IF(ISERROR($S1185),"",OFFSET('Smelter Reference List'!$D$4,$S1185-4,0)&amp;"")</f>
        <v/>
      </c>
      <c r="F1185" s="294" t="str">
        <f ca="1">IF(ISERROR($S1185),"",OFFSET('Smelter Reference List'!$E$4,$S1185-4,0))</f>
        <v/>
      </c>
      <c r="G1185" s="294" t="str">
        <f ca="1">IF(C1185=$U$4,"Enter smelter details", IF(ISERROR($S1185),"",OFFSET('Smelter Reference List'!$F$4,$S1185-4,0)))</f>
        <v/>
      </c>
      <c r="H1185" s="295" t="str">
        <f ca="1">IF(ISERROR($S1185),"",OFFSET('Smelter Reference List'!$G$4,$S1185-4,0))</f>
        <v/>
      </c>
      <c r="I1185" s="296" t="str">
        <f ca="1">IF(ISERROR($S1185),"",OFFSET('Smelter Reference List'!$H$4,$S1185-4,0))</f>
        <v/>
      </c>
      <c r="J1185" s="296" t="str">
        <f ca="1">IF(ISERROR($S1185),"",OFFSET('Smelter Reference List'!$I$4,$S1185-4,0))</f>
        <v/>
      </c>
      <c r="K1185" s="298"/>
      <c r="L1185" s="298"/>
      <c r="M1185" s="298"/>
      <c r="N1185" s="298"/>
      <c r="O1185" s="298"/>
      <c r="P1185" s="298"/>
      <c r="Q1185" s="299"/>
      <c r="R1185" s="227"/>
      <c r="S1185" s="228" t="e">
        <f>IF(C1185="",NA(),MATCH($B1185&amp;$C1185,'Smelter Reference List'!$J:$J,0))</f>
        <v>#N/A</v>
      </c>
      <c r="T1185" s="229"/>
      <c r="U1185" s="229">
        <f t="shared" ca="1" si="36"/>
        <v>0</v>
      </c>
      <c r="V1185" s="229"/>
      <c r="W1185" s="229"/>
      <c r="Y1185" s="223" t="str">
        <f t="shared" si="37"/>
        <v/>
      </c>
    </row>
    <row r="1186" spans="1:25" s="223" customFormat="1" ht="20.25">
      <c r="A1186" s="293"/>
      <c r="B1186" s="294" t="str">
        <f>IF(LEN(A1186)=0,"",INDEX('Smelter Reference List'!$A:$A,MATCH($A1186,'Smelter Reference List'!$E:$E,0)))</f>
        <v/>
      </c>
      <c r="C1186" s="301" t="str">
        <f>IF(LEN(A1186)=0,"",INDEX('Smelter Reference List'!$C:$C,MATCH($A1186,'Smelter Reference List'!$E:$E,0)))</f>
        <v/>
      </c>
      <c r="D1186" s="294" t="str">
        <f ca="1">IF(ISERROR($S1186),"",OFFSET('Smelter Reference List'!$C$4,$S1186-4,0)&amp;"")</f>
        <v/>
      </c>
      <c r="E1186" s="294" t="str">
        <f ca="1">IF(ISERROR($S1186),"",OFFSET('Smelter Reference List'!$D$4,$S1186-4,0)&amp;"")</f>
        <v/>
      </c>
      <c r="F1186" s="294" t="str">
        <f ca="1">IF(ISERROR($S1186),"",OFFSET('Smelter Reference List'!$E$4,$S1186-4,0))</f>
        <v/>
      </c>
      <c r="G1186" s="294" t="str">
        <f ca="1">IF(C1186=$U$4,"Enter smelter details", IF(ISERROR($S1186),"",OFFSET('Smelter Reference List'!$F$4,$S1186-4,0)))</f>
        <v/>
      </c>
      <c r="H1186" s="295" t="str">
        <f ca="1">IF(ISERROR($S1186),"",OFFSET('Smelter Reference List'!$G$4,$S1186-4,0))</f>
        <v/>
      </c>
      <c r="I1186" s="296" t="str">
        <f ca="1">IF(ISERROR($S1186),"",OFFSET('Smelter Reference List'!$H$4,$S1186-4,0))</f>
        <v/>
      </c>
      <c r="J1186" s="296" t="str">
        <f ca="1">IF(ISERROR($S1186),"",OFFSET('Smelter Reference List'!$I$4,$S1186-4,0))</f>
        <v/>
      </c>
      <c r="K1186" s="298"/>
      <c r="L1186" s="298"/>
      <c r="M1186" s="298"/>
      <c r="N1186" s="298"/>
      <c r="O1186" s="298"/>
      <c r="P1186" s="298"/>
      <c r="Q1186" s="299"/>
      <c r="R1186" s="227"/>
      <c r="S1186" s="228" t="e">
        <f>IF(C1186="",NA(),MATCH($B1186&amp;$C1186,'Smelter Reference List'!$J:$J,0))</f>
        <v>#N/A</v>
      </c>
      <c r="T1186" s="229"/>
      <c r="U1186" s="229">
        <f t="shared" ca="1" si="36"/>
        <v>0</v>
      </c>
      <c r="V1186" s="229"/>
      <c r="W1186" s="229"/>
      <c r="Y1186" s="223" t="str">
        <f t="shared" si="37"/>
        <v/>
      </c>
    </row>
    <row r="1187" spans="1:25" s="223" customFormat="1" ht="20.25">
      <c r="A1187" s="293"/>
      <c r="B1187" s="294" t="str">
        <f>IF(LEN(A1187)=0,"",INDEX('Smelter Reference List'!$A:$A,MATCH($A1187,'Smelter Reference List'!$E:$E,0)))</f>
        <v/>
      </c>
      <c r="C1187" s="301" t="str">
        <f>IF(LEN(A1187)=0,"",INDEX('Smelter Reference List'!$C:$C,MATCH($A1187,'Smelter Reference List'!$E:$E,0)))</f>
        <v/>
      </c>
      <c r="D1187" s="294" t="str">
        <f ca="1">IF(ISERROR($S1187),"",OFFSET('Smelter Reference List'!$C$4,$S1187-4,0)&amp;"")</f>
        <v/>
      </c>
      <c r="E1187" s="294" t="str">
        <f ca="1">IF(ISERROR($S1187),"",OFFSET('Smelter Reference List'!$D$4,$S1187-4,0)&amp;"")</f>
        <v/>
      </c>
      <c r="F1187" s="294" t="str">
        <f ca="1">IF(ISERROR($S1187),"",OFFSET('Smelter Reference List'!$E$4,$S1187-4,0))</f>
        <v/>
      </c>
      <c r="G1187" s="294" t="str">
        <f ca="1">IF(C1187=$U$4,"Enter smelter details", IF(ISERROR($S1187),"",OFFSET('Smelter Reference List'!$F$4,$S1187-4,0)))</f>
        <v/>
      </c>
      <c r="H1187" s="295" t="str">
        <f ca="1">IF(ISERROR($S1187),"",OFFSET('Smelter Reference List'!$G$4,$S1187-4,0))</f>
        <v/>
      </c>
      <c r="I1187" s="296" t="str">
        <f ca="1">IF(ISERROR($S1187),"",OFFSET('Smelter Reference List'!$H$4,$S1187-4,0))</f>
        <v/>
      </c>
      <c r="J1187" s="296" t="str">
        <f ca="1">IF(ISERROR($S1187),"",OFFSET('Smelter Reference List'!$I$4,$S1187-4,0))</f>
        <v/>
      </c>
      <c r="K1187" s="298"/>
      <c r="L1187" s="298"/>
      <c r="M1187" s="298"/>
      <c r="N1187" s="298"/>
      <c r="O1187" s="298"/>
      <c r="P1187" s="298"/>
      <c r="Q1187" s="299"/>
      <c r="R1187" s="227"/>
      <c r="S1187" s="228" t="e">
        <f>IF(C1187="",NA(),MATCH($B1187&amp;$C1187,'Smelter Reference List'!$J:$J,0))</f>
        <v>#N/A</v>
      </c>
      <c r="T1187" s="229"/>
      <c r="U1187" s="229">
        <f t="shared" ca="1" si="36"/>
        <v>0</v>
      </c>
      <c r="V1187" s="229"/>
      <c r="W1187" s="229"/>
      <c r="Y1187" s="223" t="str">
        <f t="shared" si="37"/>
        <v/>
      </c>
    </row>
    <row r="1188" spans="1:25" s="223" customFormat="1" ht="20.25">
      <c r="A1188" s="293"/>
      <c r="B1188" s="294" t="str">
        <f>IF(LEN(A1188)=0,"",INDEX('Smelter Reference List'!$A:$A,MATCH($A1188,'Smelter Reference List'!$E:$E,0)))</f>
        <v/>
      </c>
      <c r="C1188" s="301" t="str">
        <f>IF(LEN(A1188)=0,"",INDEX('Smelter Reference List'!$C:$C,MATCH($A1188,'Smelter Reference List'!$E:$E,0)))</f>
        <v/>
      </c>
      <c r="D1188" s="294" t="str">
        <f ca="1">IF(ISERROR($S1188),"",OFFSET('Smelter Reference List'!$C$4,$S1188-4,0)&amp;"")</f>
        <v/>
      </c>
      <c r="E1188" s="294" t="str">
        <f ca="1">IF(ISERROR($S1188),"",OFFSET('Smelter Reference List'!$D$4,$S1188-4,0)&amp;"")</f>
        <v/>
      </c>
      <c r="F1188" s="294" t="str">
        <f ca="1">IF(ISERROR($S1188),"",OFFSET('Smelter Reference List'!$E$4,$S1188-4,0))</f>
        <v/>
      </c>
      <c r="G1188" s="294" t="str">
        <f ca="1">IF(C1188=$U$4,"Enter smelter details", IF(ISERROR($S1188),"",OFFSET('Smelter Reference List'!$F$4,$S1188-4,0)))</f>
        <v/>
      </c>
      <c r="H1188" s="295" t="str">
        <f ca="1">IF(ISERROR($S1188),"",OFFSET('Smelter Reference List'!$G$4,$S1188-4,0))</f>
        <v/>
      </c>
      <c r="I1188" s="296" t="str">
        <f ca="1">IF(ISERROR($S1188),"",OFFSET('Smelter Reference List'!$H$4,$S1188-4,0))</f>
        <v/>
      </c>
      <c r="J1188" s="296" t="str">
        <f ca="1">IF(ISERROR($S1188),"",OFFSET('Smelter Reference List'!$I$4,$S1188-4,0))</f>
        <v/>
      </c>
      <c r="K1188" s="298"/>
      <c r="L1188" s="298"/>
      <c r="M1188" s="298"/>
      <c r="N1188" s="298"/>
      <c r="O1188" s="298"/>
      <c r="P1188" s="298"/>
      <c r="Q1188" s="299"/>
      <c r="R1188" s="227"/>
      <c r="S1188" s="228" t="e">
        <f>IF(C1188="",NA(),MATCH($B1188&amp;$C1188,'Smelter Reference List'!$J:$J,0))</f>
        <v>#N/A</v>
      </c>
      <c r="T1188" s="229"/>
      <c r="U1188" s="229">
        <f t="shared" ca="1" si="36"/>
        <v>0</v>
      </c>
      <c r="V1188" s="229"/>
      <c r="W1188" s="229"/>
      <c r="Y1188" s="223" t="str">
        <f t="shared" si="37"/>
        <v/>
      </c>
    </row>
    <row r="1189" spans="1:25" s="223" customFormat="1" ht="20.25">
      <c r="A1189" s="293"/>
      <c r="B1189" s="294" t="str">
        <f>IF(LEN(A1189)=0,"",INDEX('Smelter Reference List'!$A:$A,MATCH($A1189,'Smelter Reference List'!$E:$E,0)))</f>
        <v/>
      </c>
      <c r="C1189" s="301" t="str">
        <f>IF(LEN(A1189)=0,"",INDEX('Smelter Reference List'!$C:$C,MATCH($A1189,'Smelter Reference List'!$E:$E,0)))</f>
        <v/>
      </c>
      <c r="D1189" s="294" t="str">
        <f ca="1">IF(ISERROR($S1189),"",OFFSET('Smelter Reference List'!$C$4,$S1189-4,0)&amp;"")</f>
        <v/>
      </c>
      <c r="E1189" s="294" t="str">
        <f ca="1">IF(ISERROR($S1189),"",OFFSET('Smelter Reference List'!$D$4,$S1189-4,0)&amp;"")</f>
        <v/>
      </c>
      <c r="F1189" s="294" t="str">
        <f ca="1">IF(ISERROR($S1189),"",OFFSET('Smelter Reference List'!$E$4,$S1189-4,0))</f>
        <v/>
      </c>
      <c r="G1189" s="294" t="str">
        <f ca="1">IF(C1189=$U$4,"Enter smelter details", IF(ISERROR($S1189),"",OFFSET('Smelter Reference List'!$F$4,$S1189-4,0)))</f>
        <v/>
      </c>
      <c r="H1189" s="295" t="str">
        <f ca="1">IF(ISERROR($S1189),"",OFFSET('Smelter Reference List'!$G$4,$S1189-4,0))</f>
        <v/>
      </c>
      <c r="I1189" s="296" t="str">
        <f ca="1">IF(ISERROR($S1189),"",OFFSET('Smelter Reference List'!$H$4,$S1189-4,0))</f>
        <v/>
      </c>
      <c r="J1189" s="296" t="str">
        <f ca="1">IF(ISERROR($S1189),"",OFFSET('Smelter Reference List'!$I$4,$S1189-4,0))</f>
        <v/>
      </c>
      <c r="K1189" s="298"/>
      <c r="L1189" s="298"/>
      <c r="M1189" s="298"/>
      <c r="N1189" s="298"/>
      <c r="O1189" s="298"/>
      <c r="P1189" s="298"/>
      <c r="Q1189" s="299"/>
      <c r="R1189" s="227"/>
      <c r="S1189" s="228" t="e">
        <f>IF(C1189="",NA(),MATCH($B1189&amp;$C1189,'Smelter Reference List'!$J:$J,0))</f>
        <v>#N/A</v>
      </c>
      <c r="T1189" s="229"/>
      <c r="U1189" s="229">
        <f t="shared" ca="1" si="36"/>
        <v>0</v>
      </c>
      <c r="V1189" s="229"/>
      <c r="W1189" s="229"/>
      <c r="Y1189" s="223" t="str">
        <f t="shared" si="37"/>
        <v/>
      </c>
    </row>
    <row r="1190" spans="1:25" s="223" customFormat="1" ht="20.25">
      <c r="A1190" s="293"/>
      <c r="B1190" s="294" t="str">
        <f>IF(LEN(A1190)=0,"",INDEX('Smelter Reference List'!$A:$A,MATCH($A1190,'Smelter Reference List'!$E:$E,0)))</f>
        <v/>
      </c>
      <c r="C1190" s="301" t="str">
        <f>IF(LEN(A1190)=0,"",INDEX('Smelter Reference List'!$C:$C,MATCH($A1190,'Smelter Reference List'!$E:$E,0)))</f>
        <v/>
      </c>
      <c r="D1190" s="294" t="str">
        <f ca="1">IF(ISERROR($S1190),"",OFFSET('Smelter Reference List'!$C$4,$S1190-4,0)&amp;"")</f>
        <v/>
      </c>
      <c r="E1190" s="294" t="str">
        <f ca="1">IF(ISERROR($S1190),"",OFFSET('Smelter Reference List'!$D$4,$S1190-4,0)&amp;"")</f>
        <v/>
      </c>
      <c r="F1190" s="294" t="str">
        <f ca="1">IF(ISERROR($S1190),"",OFFSET('Smelter Reference List'!$E$4,$S1190-4,0))</f>
        <v/>
      </c>
      <c r="G1190" s="294" t="str">
        <f ca="1">IF(C1190=$U$4,"Enter smelter details", IF(ISERROR($S1190),"",OFFSET('Smelter Reference List'!$F$4,$S1190-4,0)))</f>
        <v/>
      </c>
      <c r="H1190" s="295" t="str">
        <f ca="1">IF(ISERROR($S1190),"",OFFSET('Smelter Reference List'!$G$4,$S1190-4,0))</f>
        <v/>
      </c>
      <c r="I1190" s="296" t="str">
        <f ca="1">IF(ISERROR($S1190),"",OFFSET('Smelter Reference List'!$H$4,$S1190-4,0))</f>
        <v/>
      </c>
      <c r="J1190" s="296" t="str">
        <f ca="1">IF(ISERROR($S1190),"",OFFSET('Smelter Reference List'!$I$4,$S1190-4,0))</f>
        <v/>
      </c>
      <c r="K1190" s="298"/>
      <c r="L1190" s="298"/>
      <c r="M1190" s="298"/>
      <c r="N1190" s="298"/>
      <c r="O1190" s="298"/>
      <c r="P1190" s="298"/>
      <c r="Q1190" s="299"/>
      <c r="R1190" s="227"/>
      <c r="S1190" s="228" t="e">
        <f>IF(C1190="",NA(),MATCH($B1190&amp;$C1190,'Smelter Reference List'!$J:$J,0))</f>
        <v>#N/A</v>
      </c>
      <c r="T1190" s="229"/>
      <c r="U1190" s="229">
        <f t="shared" ca="1" si="36"/>
        <v>0</v>
      </c>
      <c r="V1190" s="229"/>
      <c r="W1190" s="229"/>
      <c r="Y1190" s="223" t="str">
        <f t="shared" si="37"/>
        <v/>
      </c>
    </row>
    <row r="1191" spans="1:25" s="223" customFormat="1" ht="20.25">
      <c r="A1191" s="293"/>
      <c r="B1191" s="294" t="str">
        <f>IF(LEN(A1191)=0,"",INDEX('Smelter Reference List'!$A:$A,MATCH($A1191,'Smelter Reference List'!$E:$E,0)))</f>
        <v/>
      </c>
      <c r="C1191" s="301" t="str">
        <f>IF(LEN(A1191)=0,"",INDEX('Smelter Reference List'!$C:$C,MATCH($A1191,'Smelter Reference List'!$E:$E,0)))</f>
        <v/>
      </c>
      <c r="D1191" s="294" t="str">
        <f ca="1">IF(ISERROR($S1191),"",OFFSET('Smelter Reference List'!$C$4,$S1191-4,0)&amp;"")</f>
        <v/>
      </c>
      <c r="E1191" s="294" t="str">
        <f ca="1">IF(ISERROR($S1191),"",OFFSET('Smelter Reference List'!$D$4,$S1191-4,0)&amp;"")</f>
        <v/>
      </c>
      <c r="F1191" s="294" t="str">
        <f ca="1">IF(ISERROR($S1191),"",OFFSET('Smelter Reference List'!$E$4,$S1191-4,0))</f>
        <v/>
      </c>
      <c r="G1191" s="294" t="str">
        <f ca="1">IF(C1191=$U$4,"Enter smelter details", IF(ISERROR($S1191),"",OFFSET('Smelter Reference List'!$F$4,$S1191-4,0)))</f>
        <v/>
      </c>
      <c r="H1191" s="295" t="str">
        <f ca="1">IF(ISERROR($S1191),"",OFFSET('Smelter Reference List'!$G$4,$S1191-4,0))</f>
        <v/>
      </c>
      <c r="I1191" s="296" t="str">
        <f ca="1">IF(ISERROR($S1191),"",OFFSET('Smelter Reference List'!$H$4,$S1191-4,0))</f>
        <v/>
      </c>
      <c r="J1191" s="296" t="str">
        <f ca="1">IF(ISERROR($S1191),"",OFFSET('Smelter Reference List'!$I$4,$S1191-4,0))</f>
        <v/>
      </c>
      <c r="K1191" s="298"/>
      <c r="L1191" s="298"/>
      <c r="M1191" s="298"/>
      <c r="N1191" s="298"/>
      <c r="O1191" s="298"/>
      <c r="P1191" s="298"/>
      <c r="Q1191" s="299"/>
      <c r="R1191" s="227"/>
      <c r="S1191" s="228" t="e">
        <f>IF(C1191="",NA(),MATCH($B1191&amp;$C1191,'Smelter Reference List'!$J:$J,0))</f>
        <v>#N/A</v>
      </c>
      <c r="T1191" s="229"/>
      <c r="U1191" s="229">
        <f t="shared" ca="1" si="36"/>
        <v>0</v>
      </c>
      <c r="V1191" s="229"/>
      <c r="W1191" s="229"/>
      <c r="Y1191" s="223" t="str">
        <f t="shared" si="37"/>
        <v/>
      </c>
    </row>
    <row r="1192" spans="1:25" s="223" customFormat="1" ht="20.25">
      <c r="A1192" s="293"/>
      <c r="B1192" s="294" t="str">
        <f>IF(LEN(A1192)=0,"",INDEX('Smelter Reference List'!$A:$A,MATCH($A1192,'Smelter Reference List'!$E:$E,0)))</f>
        <v/>
      </c>
      <c r="C1192" s="301" t="str">
        <f>IF(LEN(A1192)=0,"",INDEX('Smelter Reference List'!$C:$C,MATCH($A1192,'Smelter Reference List'!$E:$E,0)))</f>
        <v/>
      </c>
      <c r="D1192" s="294" t="str">
        <f ca="1">IF(ISERROR($S1192),"",OFFSET('Smelter Reference List'!$C$4,$S1192-4,0)&amp;"")</f>
        <v/>
      </c>
      <c r="E1192" s="294" t="str">
        <f ca="1">IF(ISERROR($S1192),"",OFFSET('Smelter Reference List'!$D$4,$S1192-4,0)&amp;"")</f>
        <v/>
      </c>
      <c r="F1192" s="294" t="str">
        <f ca="1">IF(ISERROR($S1192),"",OFFSET('Smelter Reference List'!$E$4,$S1192-4,0))</f>
        <v/>
      </c>
      <c r="G1192" s="294" t="str">
        <f ca="1">IF(C1192=$U$4,"Enter smelter details", IF(ISERROR($S1192),"",OFFSET('Smelter Reference List'!$F$4,$S1192-4,0)))</f>
        <v/>
      </c>
      <c r="H1192" s="295" t="str">
        <f ca="1">IF(ISERROR($S1192),"",OFFSET('Smelter Reference List'!$G$4,$S1192-4,0))</f>
        <v/>
      </c>
      <c r="I1192" s="296" t="str">
        <f ca="1">IF(ISERROR($S1192),"",OFFSET('Smelter Reference List'!$H$4,$S1192-4,0))</f>
        <v/>
      </c>
      <c r="J1192" s="296" t="str">
        <f ca="1">IF(ISERROR($S1192),"",OFFSET('Smelter Reference List'!$I$4,$S1192-4,0))</f>
        <v/>
      </c>
      <c r="K1192" s="298"/>
      <c r="L1192" s="298"/>
      <c r="M1192" s="298"/>
      <c r="N1192" s="298"/>
      <c r="O1192" s="298"/>
      <c r="P1192" s="298"/>
      <c r="Q1192" s="299"/>
      <c r="R1192" s="227"/>
      <c r="S1192" s="228" t="e">
        <f>IF(C1192="",NA(),MATCH($B1192&amp;$C1192,'Smelter Reference List'!$J:$J,0))</f>
        <v>#N/A</v>
      </c>
      <c r="T1192" s="229"/>
      <c r="U1192" s="229">
        <f t="shared" ca="1" si="36"/>
        <v>0</v>
      </c>
      <c r="V1192" s="229"/>
      <c r="W1192" s="229"/>
      <c r="Y1192" s="223" t="str">
        <f t="shared" si="37"/>
        <v/>
      </c>
    </row>
    <row r="1193" spans="1:25" s="223" customFormat="1" ht="20.25">
      <c r="A1193" s="293"/>
      <c r="B1193" s="294" t="str">
        <f>IF(LEN(A1193)=0,"",INDEX('Smelter Reference List'!$A:$A,MATCH($A1193,'Smelter Reference List'!$E:$E,0)))</f>
        <v/>
      </c>
      <c r="C1193" s="301" t="str">
        <f>IF(LEN(A1193)=0,"",INDEX('Smelter Reference List'!$C:$C,MATCH($A1193,'Smelter Reference List'!$E:$E,0)))</f>
        <v/>
      </c>
      <c r="D1193" s="294" t="str">
        <f ca="1">IF(ISERROR($S1193),"",OFFSET('Smelter Reference List'!$C$4,$S1193-4,0)&amp;"")</f>
        <v/>
      </c>
      <c r="E1193" s="294" t="str">
        <f ca="1">IF(ISERROR($S1193),"",OFFSET('Smelter Reference List'!$D$4,$S1193-4,0)&amp;"")</f>
        <v/>
      </c>
      <c r="F1193" s="294" t="str">
        <f ca="1">IF(ISERROR($S1193),"",OFFSET('Smelter Reference List'!$E$4,$S1193-4,0))</f>
        <v/>
      </c>
      <c r="G1193" s="294" t="str">
        <f ca="1">IF(C1193=$U$4,"Enter smelter details", IF(ISERROR($S1193),"",OFFSET('Smelter Reference List'!$F$4,$S1193-4,0)))</f>
        <v/>
      </c>
      <c r="H1193" s="295" t="str">
        <f ca="1">IF(ISERROR($S1193),"",OFFSET('Smelter Reference List'!$G$4,$S1193-4,0))</f>
        <v/>
      </c>
      <c r="I1193" s="296" t="str">
        <f ca="1">IF(ISERROR($S1193),"",OFFSET('Smelter Reference List'!$H$4,$S1193-4,0))</f>
        <v/>
      </c>
      <c r="J1193" s="296" t="str">
        <f ca="1">IF(ISERROR($S1193),"",OFFSET('Smelter Reference List'!$I$4,$S1193-4,0))</f>
        <v/>
      </c>
      <c r="K1193" s="298"/>
      <c r="L1193" s="298"/>
      <c r="M1193" s="298"/>
      <c r="N1193" s="298"/>
      <c r="O1193" s="298"/>
      <c r="P1193" s="298"/>
      <c r="Q1193" s="299"/>
      <c r="R1193" s="227"/>
      <c r="S1193" s="228" t="e">
        <f>IF(C1193="",NA(),MATCH($B1193&amp;$C1193,'Smelter Reference List'!$J:$J,0))</f>
        <v>#N/A</v>
      </c>
      <c r="T1193" s="229"/>
      <c r="U1193" s="229">
        <f t="shared" ca="1" si="36"/>
        <v>0</v>
      </c>
      <c r="V1193" s="229"/>
      <c r="W1193" s="229"/>
      <c r="Y1193" s="223" t="str">
        <f t="shared" si="37"/>
        <v/>
      </c>
    </row>
    <row r="1194" spans="1:25" s="223" customFormat="1" ht="20.25">
      <c r="A1194" s="293"/>
      <c r="B1194" s="294" t="str">
        <f>IF(LEN(A1194)=0,"",INDEX('Smelter Reference List'!$A:$A,MATCH($A1194,'Smelter Reference List'!$E:$E,0)))</f>
        <v/>
      </c>
      <c r="C1194" s="301" t="str">
        <f>IF(LEN(A1194)=0,"",INDEX('Smelter Reference List'!$C:$C,MATCH($A1194,'Smelter Reference List'!$E:$E,0)))</f>
        <v/>
      </c>
      <c r="D1194" s="294" t="str">
        <f ca="1">IF(ISERROR($S1194),"",OFFSET('Smelter Reference List'!$C$4,$S1194-4,0)&amp;"")</f>
        <v/>
      </c>
      <c r="E1194" s="294" t="str">
        <f ca="1">IF(ISERROR($S1194),"",OFFSET('Smelter Reference List'!$D$4,$S1194-4,0)&amp;"")</f>
        <v/>
      </c>
      <c r="F1194" s="294" t="str">
        <f ca="1">IF(ISERROR($S1194),"",OFFSET('Smelter Reference List'!$E$4,$S1194-4,0))</f>
        <v/>
      </c>
      <c r="G1194" s="294" t="str">
        <f ca="1">IF(C1194=$U$4,"Enter smelter details", IF(ISERROR($S1194),"",OFFSET('Smelter Reference List'!$F$4,$S1194-4,0)))</f>
        <v/>
      </c>
      <c r="H1194" s="295" t="str">
        <f ca="1">IF(ISERROR($S1194),"",OFFSET('Smelter Reference List'!$G$4,$S1194-4,0))</f>
        <v/>
      </c>
      <c r="I1194" s="296" t="str">
        <f ca="1">IF(ISERROR($S1194),"",OFFSET('Smelter Reference List'!$H$4,$S1194-4,0))</f>
        <v/>
      </c>
      <c r="J1194" s="296" t="str">
        <f ca="1">IF(ISERROR($S1194),"",OFFSET('Smelter Reference List'!$I$4,$S1194-4,0))</f>
        <v/>
      </c>
      <c r="K1194" s="298"/>
      <c r="L1194" s="298"/>
      <c r="M1194" s="298"/>
      <c r="N1194" s="298"/>
      <c r="O1194" s="298"/>
      <c r="P1194" s="298"/>
      <c r="Q1194" s="299"/>
      <c r="R1194" s="227"/>
      <c r="S1194" s="228" t="e">
        <f>IF(C1194="",NA(),MATCH($B1194&amp;$C1194,'Smelter Reference List'!$J:$J,0))</f>
        <v>#N/A</v>
      </c>
      <c r="T1194" s="229"/>
      <c r="U1194" s="229">
        <f t="shared" ca="1" si="36"/>
        <v>0</v>
      </c>
      <c r="V1194" s="229"/>
      <c r="W1194" s="229"/>
      <c r="Y1194" s="223" t="str">
        <f t="shared" si="37"/>
        <v/>
      </c>
    </row>
    <row r="1195" spans="1:25" s="223" customFormat="1" ht="20.25">
      <c r="A1195" s="293"/>
      <c r="B1195" s="294" t="str">
        <f>IF(LEN(A1195)=0,"",INDEX('Smelter Reference List'!$A:$A,MATCH($A1195,'Smelter Reference List'!$E:$E,0)))</f>
        <v/>
      </c>
      <c r="C1195" s="301" t="str">
        <f>IF(LEN(A1195)=0,"",INDEX('Smelter Reference List'!$C:$C,MATCH($A1195,'Smelter Reference List'!$E:$E,0)))</f>
        <v/>
      </c>
      <c r="D1195" s="294" t="str">
        <f ca="1">IF(ISERROR($S1195),"",OFFSET('Smelter Reference List'!$C$4,$S1195-4,0)&amp;"")</f>
        <v/>
      </c>
      <c r="E1195" s="294" t="str">
        <f ca="1">IF(ISERROR($S1195),"",OFFSET('Smelter Reference List'!$D$4,$S1195-4,0)&amp;"")</f>
        <v/>
      </c>
      <c r="F1195" s="294" t="str">
        <f ca="1">IF(ISERROR($S1195),"",OFFSET('Smelter Reference List'!$E$4,$S1195-4,0))</f>
        <v/>
      </c>
      <c r="G1195" s="294" t="str">
        <f ca="1">IF(C1195=$U$4,"Enter smelter details", IF(ISERROR($S1195),"",OFFSET('Smelter Reference List'!$F$4,$S1195-4,0)))</f>
        <v/>
      </c>
      <c r="H1195" s="295" t="str">
        <f ca="1">IF(ISERROR($S1195),"",OFFSET('Smelter Reference List'!$G$4,$S1195-4,0))</f>
        <v/>
      </c>
      <c r="I1195" s="296" t="str">
        <f ca="1">IF(ISERROR($S1195),"",OFFSET('Smelter Reference List'!$H$4,$S1195-4,0))</f>
        <v/>
      </c>
      <c r="J1195" s="296" t="str">
        <f ca="1">IF(ISERROR($S1195),"",OFFSET('Smelter Reference List'!$I$4,$S1195-4,0))</f>
        <v/>
      </c>
      <c r="K1195" s="298"/>
      <c r="L1195" s="298"/>
      <c r="M1195" s="298"/>
      <c r="N1195" s="298"/>
      <c r="O1195" s="298"/>
      <c r="P1195" s="298"/>
      <c r="Q1195" s="299"/>
      <c r="R1195" s="227"/>
      <c r="S1195" s="228" t="e">
        <f>IF(C1195="",NA(),MATCH($B1195&amp;$C1195,'Smelter Reference List'!$J:$J,0))</f>
        <v>#N/A</v>
      </c>
      <c r="T1195" s="229"/>
      <c r="U1195" s="229">
        <f t="shared" ca="1" si="36"/>
        <v>0</v>
      </c>
      <c r="V1195" s="229"/>
      <c r="W1195" s="229"/>
      <c r="Y1195" s="223" t="str">
        <f t="shared" si="37"/>
        <v/>
      </c>
    </row>
    <row r="1196" spans="1:25" s="223" customFormat="1" ht="20.25">
      <c r="A1196" s="293"/>
      <c r="B1196" s="294" t="str">
        <f>IF(LEN(A1196)=0,"",INDEX('Smelter Reference List'!$A:$A,MATCH($A1196,'Smelter Reference List'!$E:$E,0)))</f>
        <v/>
      </c>
      <c r="C1196" s="301" t="str">
        <f>IF(LEN(A1196)=0,"",INDEX('Smelter Reference List'!$C:$C,MATCH($A1196,'Smelter Reference List'!$E:$E,0)))</f>
        <v/>
      </c>
      <c r="D1196" s="294" t="str">
        <f ca="1">IF(ISERROR($S1196),"",OFFSET('Smelter Reference List'!$C$4,$S1196-4,0)&amp;"")</f>
        <v/>
      </c>
      <c r="E1196" s="294" t="str">
        <f ca="1">IF(ISERROR($S1196),"",OFFSET('Smelter Reference List'!$D$4,$S1196-4,0)&amp;"")</f>
        <v/>
      </c>
      <c r="F1196" s="294" t="str">
        <f ca="1">IF(ISERROR($S1196),"",OFFSET('Smelter Reference List'!$E$4,$S1196-4,0))</f>
        <v/>
      </c>
      <c r="G1196" s="294" t="str">
        <f ca="1">IF(C1196=$U$4,"Enter smelter details", IF(ISERROR($S1196),"",OFFSET('Smelter Reference List'!$F$4,$S1196-4,0)))</f>
        <v/>
      </c>
      <c r="H1196" s="295" t="str">
        <f ca="1">IF(ISERROR($S1196),"",OFFSET('Smelter Reference List'!$G$4,$S1196-4,0))</f>
        <v/>
      </c>
      <c r="I1196" s="296" t="str">
        <f ca="1">IF(ISERROR($S1196),"",OFFSET('Smelter Reference List'!$H$4,$S1196-4,0))</f>
        <v/>
      </c>
      <c r="J1196" s="296" t="str">
        <f ca="1">IF(ISERROR($S1196),"",OFFSET('Smelter Reference List'!$I$4,$S1196-4,0))</f>
        <v/>
      </c>
      <c r="K1196" s="298"/>
      <c r="L1196" s="298"/>
      <c r="M1196" s="298"/>
      <c r="N1196" s="298"/>
      <c r="O1196" s="298"/>
      <c r="P1196" s="298"/>
      <c r="Q1196" s="299"/>
      <c r="R1196" s="227"/>
      <c r="S1196" s="228" t="e">
        <f>IF(C1196="",NA(),MATCH($B1196&amp;$C1196,'Smelter Reference List'!$J:$J,0))</f>
        <v>#N/A</v>
      </c>
      <c r="T1196" s="229"/>
      <c r="U1196" s="229">
        <f t="shared" ca="1" si="36"/>
        <v>0</v>
      </c>
      <c r="V1196" s="229"/>
      <c r="W1196" s="229"/>
      <c r="Y1196" s="223" t="str">
        <f t="shared" si="37"/>
        <v/>
      </c>
    </row>
    <row r="1197" spans="1:25" s="223" customFormat="1" ht="20.25">
      <c r="A1197" s="293"/>
      <c r="B1197" s="294" t="str">
        <f>IF(LEN(A1197)=0,"",INDEX('Smelter Reference List'!$A:$A,MATCH($A1197,'Smelter Reference List'!$E:$E,0)))</f>
        <v/>
      </c>
      <c r="C1197" s="301" t="str">
        <f>IF(LEN(A1197)=0,"",INDEX('Smelter Reference List'!$C:$C,MATCH($A1197,'Smelter Reference List'!$E:$E,0)))</f>
        <v/>
      </c>
      <c r="D1197" s="294" t="str">
        <f ca="1">IF(ISERROR($S1197),"",OFFSET('Smelter Reference List'!$C$4,$S1197-4,0)&amp;"")</f>
        <v/>
      </c>
      <c r="E1197" s="294" t="str">
        <f ca="1">IF(ISERROR($S1197),"",OFFSET('Smelter Reference List'!$D$4,$S1197-4,0)&amp;"")</f>
        <v/>
      </c>
      <c r="F1197" s="294" t="str">
        <f ca="1">IF(ISERROR($S1197),"",OFFSET('Smelter Reference List'!$E$4,$S1197-4,0))</f>
        <v/>
      </c>
      <c r="G1197" s="294" t="str">
        <f ca="1">IF(C1197=$U$4,"Enter smelter details", IF(ISERROR($S1197),"",OFFSET('Smelter Reference List'!$F$4,$S1197-4,0)))</f>
        <v/>
      </c>
      <c r="H1197" s="295" t="str">
        <f ca="1">IF(ISERROR($S1197),"",OFFSET('Smelter Reference List'!$G$4,$S1197-4,0))</f>
        <v/>
      </c>
      <c r="I1197" s="296" t="str">
        <f ca="1">IF(ISERROR($S1197),"",OFFSET('Smelter Reference List'!$H$4,$S1197-4,0))</f>
        <v/>
      </c>
      <c r="J1197" s="296" t="str">
        <f ca="1">IF(ISERROR($S1197),"",OFFSET('Smelter Reference List'!$I$4,$S1197-4,0))</f>
        <v/>
      </c>
      <c r="K1197" s="298"/>
      <c r="L1197" s="298"/>
      <c r="M1197" s="298"/>
      <c r="N1197" s="298"/>
      <c r="O1197" s="298"/>
      <c r="P1197" s="298"/>
      <c r="Q1197" s="299"/>
      <c r="R1197" s="227"/>
      <c r="S1197" s="228" t="e">
        <f>IF(C1197="",NA(),MATCH($B1197&amp;$C1197,'Smelter Reference List'!$J:$J,0))</f>
        <v>#N/A</v>
      </c>
      <c r="T1197" s="229"/>
      <c r="U1197" s="229">
        <f t="shared" ca="1" si="36"/>
        <v>0</v>
      </c>
      <c r="V1197" s="229"/>
      <c r="W1197" s="229"/>
      <c r="Y1197" s="223" t="str">
        <f t="shared" si="37"/>
        <v/>
      </c>
    </row>
    <row r="1198" spans="1:25" s="223" customFormat="1" ht="20.25">
      <c r="A1198" s="293"/>
      <c r="B1198" s="294" t="str">
        <f>IF(LEN(A1198)=0,"",INDEX('Smelter Reference List'!$A:$A,MATCH($A1198,'Smelter Reference List'!$E:$E,0)))</f>
        <v/>
      </c>
      <c r="C1198" s="301" t="str">
        <f>IF(LEN(A1198)=0,"",INDEX('Smelter Reference List'!$C:$C,MATCH($A1198,'Smelter Reference List'!$E:$E,0)))</f>
        <v/>
      </c>
      <c r="D1198" s="294" t="str">
        <f ca="1">IF(ISERROR($S1198),"",OFFSET('Smelter Reference List'!$C$4,$S1198-4,0)&amp;"")</f>
        <v/>
      </c>
      <c r="E1198" s="294" t="str">
        <f ca="1">IF(ISERROR($S1198),"",OFFSET('Smelter Reference List'!$D$4,$S1198-4,0)&amp;"")</f>
        <v/>
      </c>
      <c r="F1198" s="294" t="str">
        <f ca="1">IF(ISERROR($S1198),"",OFFSET('Smelter Reference List'!$E$4,$S1198-4,0))</f>
        <v/>
      </c>
      <c r="G1198" s="294" t="str">
        <f ca="1">IF(C1198=$U$4,"Enter smelter details", IF(ISERROR($S1198),"",OFFSET('Smelter Reference List'!$F$4,$S1198-4,0)))</f>
        <v/>
      </c>
      <c r="H1198" s="295" t="str">
        <f ca="1">IF(ISERROR($S1198),"",OFFSET('Smelter Reference List'!$G$4,$S1198-4,0))</f>
        <v/>
      </c>
      <c r="I1198" s="296" t="str">
        <f ca="1">IF(ISERROR($S1198),"",OFFSET('Smelter Reference List'!$H$4,$S1198-4,0))</f>
        <v/>
      </c>
      <c r="J1198" s="296" t="str">
        <f ca="1">IF(ISERROR($S1198),"",OFFSET('Smelter Reference List'!$I$4,$S1198-4,0))</f>
        <v/>
      </c>
      <c r="K1198" s="298"/>
      <c r="L1198" s="298"/>
      <c r="M1198" s="298"/>
      <c r="N1198" s="298"/>
      <c r="O1198" s="298"/>
      <c r="P1198" s="298"/>
      <c r="Q1198" s="299"/>
      <c r="R1198" s="227"/>
      <c r="S1198" s="228" t="e">
        <f>IF(C1198="",NA(),MATCH($B1198&amp;$C1198,'Smelter Reference List'!$J:$J,0))</f>
        <v>#N/A</v>
      </c>
      <c r="T1198" s="229"/>
      <c r="U1198" s="229">
        <f t="shared" ca="1" si="36"/>
        <v>0</v>
      </c>
      <c r="V1198" s="229"/>
      <c r="W1198" s="229"/>
      <c r="Y1198" s="223" t="str">
        <f t="shared" si="37"/>
        <v/>
      </c>
    </row>
    <row r="1199" spans="1:25" s="223" customFormat="1" ht="20.25">
      <c r="A1199" s="293"/>
      <c r="B1199" s="294" t="str">
        <f>IF(LEN(A1199)=0,"",INDEX('Smelter Reference List'!$A:$A,MATCH($A1199,'Smelter Reference List'!$E:$E,0)))</f>
        <v/>
      </c>
      <c r="C1199" s="301" t="str">
        <f>IF(LEN(A1199)=0,"",INDEX('Smelter Reference List'!$C:$C,MATCH($A1199,'Smelter Reference List'!$E:$E,0)))</f>
        <v/>
      </c>
      <c r="D1199" s="294" t="str">
        <f ca="1">IF(ISERROR($S1199),"",OFFSET('Smelter Reference List'!$C$4,$S1199-4,0)&amp;"")</f>
        <v/>
      </c>
      <c r="E1199" s="294" t="str">
        <f ca="1">IF(ISERROR($S1199),"",OFFSET('Smelter Reference List'!$D$4,$S1199-4,0)&amp;"")</f>
        <v/>
      </c>
      <c r="F1199" s="294" t="str">
        <f ca="1">IF(ISERROR($S1199),"",OFFSET('Smelter Reference List'!$E$4,$S1199-4,0))</f>
        <v/>
      </c>
      <c r="G1199" s="294" t="str">
        <f ca="1">IF(C1199=$U$4,"Enter smelter details", IF(ISERROR($S1199),"",OFFSET('Smelter Reference List'!$F$4,$S1199-4,0)))</f>
        <v/>
      </c>
      <c r="H1199" s="295" t="str">
        <f ca="1">IF(ISERROR($S1199),"",OFFSET('Smelter Reference List'!$G$4,$S1199-4,0))</f>
        <v/>
      </c>
      <c r="I1199" s="296" t="str">
        <f ca="1">IF(ISERROR($S1199),"",OFFSET('Smelter Reference List'!$H$4,$S1199-4,0))</f>
        <v/>
      </c>
      <c r="J1199" s="296" t="str">
        <f ca="1">IF(ISERROR($S1199),"",OFFSET('Smelter Reference List'!$I$4,$S1199-4,0))</f>
        <v/>
      </c>
      <c r="K1199" s="298"/>
      <c r="L1199" s="298"/>
      <c r="M1199" s="298"/>
      <c r="N1199" s="298"/>
      <c r="O1199" s="298"/>
      <c r="P1199" s="298"/>
      <c r="Q1199" s="299"/>
      <c r="R1199" s="227"/>
      <c r="S1199" s="228" t="e">
        <f>IF(C1199="",NA(),MATCH($B1199&amp;$C1199,'Smelter Reference List'!$J:$J,0))</f>
        <v>#N/A</v>
      </c>
      <c r="T1199" s="229"/>
      <c r="U1199" s="229">
        <f t="shared" ca="1" si="36"/>
        <v>0</v>
      </c>
      <c r="V1199" s="229"/>
      <c r="W1199" s="229"/>
      <c r="Y1199" s="223" t="str">
        <f t="shared" si="37"/>
        <v/>
      </c>
    </row>
    <row r="1200" spans="1:25" s="223" customFormat="1" ht="20.25">
      <c r="A1200" s="293"/>
      <c r="B1200" s="294" t="str">
        <f>IF(LEN(A1200)=0,"",INDEX('Smelter Reference List'!$A:$A,MATCH($A1200,'Smelter Reference List'!$E:$E,0)))</f>
        <v/>
      </c>
      <c r="C1200" s="301" t="str">
        <f>IF(LEN(A1200)=0,"",INDEX('Smelter Reference List'!$C:$C,MATCH($A1200,'Smelter Reference List'!$E:$E,0)))</f>
        <v/>
      </c>
      <c r="D1200" s="294" t="str">
        <f ca="1">IF(ISERROR($S1200),"",OFFSET('Smelter Reference List'!$C$4,$S1200-4,0)&amp;"")</f>
        <v/>
      </c>
      <c r="E1200" s="294" t="str">
        <f ca="1">IF(ISERROR($S1200),"",OFFSET('Smelter Reference List'!$D$4,$S1200-4,0)&amp;"")</f>
        <v/>
      </c>
      <c r="F1200" s="294" t="str">
        <f ca="1">IF(ISERROR($S1200),"",OFFSET('Smelter Reference List'!$E$4,$S1200-4,0))</f>
        <v/>
      </c>
      <c r="G1200" s="294" t="str">
        <f ca="1">IF(C1200=$U$4,"Enter smelter details", IF(ISERROR($S1200),"",OFFSET('Smelter Reference List'!$F$4,$S1200-4,0)))</f>
        <v/>
      </c>
      <c r="H1200" s="295" t="str">
        <f ca="1">IF(ISERROR($S1200),"",OFFSET('Smelter Reference List'!$G$4,$S1200-4,0))</f>
        <v/>
      </c>
      <c r="I1200" s="296" t="str">
        <f ca="1">IF(ISERROR($S1200),"",OFFSET('Smelter Reference List'!$H$4,$S1200-4,0))</f>
        <v/>
      </c>
      <c r="J1200" s="296" t="str">
        <f ca="1">IF(ISERROR($S1200),"",OFFSET('Smelter Reference List'!$I$4,$S1200-4,0))</f>
        <v/>
      </c>
      <c r="K1200" s="298"/>
      <c r="L1200" s="298"/>
      <c r="M1200" s="298"/>
      <c r="N1200" s="298"/>
      <c r="O1200" s="298"/>
      <c r="P1200" s="298"/>
      <c r="Q1200" s="299"/>
      <c r="R1200" s="227"/>
      <c r="S1200" s="228" t="e">
        <f>IF(C1200="",NA(),MATCH($B1200&amp;$C1200,'Smelter Reference List'!$J:$J,0))</f>
        <v>#N/A</v>
      </c>
      <c r="T1200" s="229"/>
      <c r="U1200" s="229">
        <f t="shared" ca="1" si="36"/>
        <v>0</v>
      </c>
      <c r="V1200" s="229"/>
      <c r="W1200" s="229"/>
      <c r="Y1200" s="223" t="str">
        <f t="shared" si="37"/>
        <v/>
      </c>
    </row>
    <row r="1201" spans="1:25" s="223" customFormat="1" ht="20.25">
      <c r="A1201" s="293"/>
      <c r="B1201" s="294" t="str">
        <f>IF(LEN(A1201)=0,"",INDEX('Smelter Reference List'!$A:$A,MATCH($A1201,'Smelter Reference List'!$E:$E,0)))</f>
        <v/>
      </c>
      <c r="C1201" s="301" t="str">
        <f>IF(LEN(A1201)=0,"",INDEX('Smelter Reference List'!$C:$C,MATCH($A1201,'Smelter Reference List'!$E:$E,0)))</f>
        <v/>
      </c>
      <c r="D1201" s="294" t="str">
        <f ca="1">IF(ISERROR($S1201),"",OFFSET('Smelter Reference List'!$C$4,$S1201-4,0)&amp;"")</f>
        <v/>
      </c>
      <c r="E1201" s="294" t="str">
        <f ca="1">IF(ISERROR($S1201),"",OFFSET('Smelter Reference List'!$D$4,$S1201-4,0)&amp;"")</f>
        <v/>
      </c>
      <c r="F1201" s="294" t="str">
        <f ca="1">IF(ISERROR($S1201),"",OFFSET('Smelter Reference List'!$E$4,$S1201-4,0))</f>
        <v/>
      </c>
      <c r="G1201" s="294" t="str">
        <f ca="1">IF(C1201=$U$4,"Enter smelter details", IF(ISERROR($S1201),"",OFFSET('Smelter Reference List'!$F$4,$S1201-4,0)))</f>
        <v/>
      </c>
      <c r="H1201" s="295" t="str">
        <f ca="1">IF(ISERROR($S1201),"",OFFSET('Smelter Reference List'!$G$4,$S1201-4,0))</f>
        <v/>
      </c>
      <c r="I1201" s="296" t="str">
        <f ca="1">IF(ISERROR($S1201),"",OFFSET('Smelter Reference List'!$H$4,$S1201-4,0))</f>
        <v/>
      </c>
      <c r="J1201" s="296" t="str">
        <f ca="1">IF(ISERROR($S1201),"",OFFSET('Smelter Reference List'!$I$4,$S1201-4,0))</f>
        <v/>
      </c>
      <c r="K1201" s="298"/>
      <c r="L1201" s="298"/>
      <c r="M1201" s="298"/>
      <c r="N1201" s="298"/>
      <c r="O1201" s="298"/>
      <c r="P1201" s="298"/>
      <c r="Q1201" s="299"/>
      <c r="R1201" s="227"/>
      <c r="S1201" s="228" t="e">
        <f>IF(C1201="",NA(),MATCH($B1201&amp;$C1201,'Smelter Reference List'!$J:$J,0))</f>
        <v>#N/A</v>
      </c>
      <c r="T1201" s="229"/>
      <c r="U1201" s="229">
        <f t="shared" ca="1" si="36"/>
        <v>0</v>
      </c>
      <c r="V1201" s="229"/>
      <c r="W1201" s="229"/>
      <c r="Y1201" s="223" t="str">
        <f t="shared" si="37"/>
        <v/>
      </c>
    </row>
    <row r="1202" spans="1:25" s="223" customFormat="1" ht="20.25">
      <c r="A1202" s="293"/>
      <c r="B1202" s="294" t="str">
        <f>IF(LEN(A1202)=0,"",INDEX('Smelter Reference List'!$A:$A,MATCH($A1202,'Smelter Reference List'!$E:$E,0)))</f>
        <v/>
      </c>
      <c r="C1202" s="301" t="str">
        <f>IF(LEN(A1202)=0,"",INDEX('Smelter Reference List'!$C:$C,MATCH($A1202,'Smelter Reference List'!$E:$E,0)))</f>
        <v/>
      </c>
      <c r="D1202" s="294" t="str">
        <f ca="1">IF(ISERROR($S1202),"",OFFSET('Smelter Reference List'!$C$4,$S1202-4,0)&amp;"")</f>
        <v/>
      </c>
      <c r="E1202" s="294" t="str">
        <f ca="1">IF(ISERROR($S1202),"",OFFSET('Smelter Reference List'!$D$4,$S1202-4,0)&amp;"")</f>
        <v/>
      </c>
      <c r="F1202" s="294" t="str">
        <f ca="1">IF(ISERROR($S1202),"",OFFSET('Smelter Reference List'!$E$4,$S1202-4,0))</f>
        <v/>
      </c>
      <c r="G1202" s="294" t="str">
        <f ca="1">IF(C1202=$U$4,"Enter smelter details", IF(ISERROR($S1202),"",OFFSET('Smelter Reference List'!$F$4,$S1202-4,0)))</f>
        <v/>
      </c>
      <c r="H1202" s="295" t="str">
        <f ca="1">IF(ISERROR($S1202),"",OFFSET('Smelter Reference List'!$G$4,$S1202-4,0))</f>
        <v/>
      </c>
      <c r="I1202" s="296" t="str">
        <f ca="1">IF(ISERROR($S1202),"",OFFSET('Smelter Reference List'!$H$4,$S1202-4,0))</f>
        <v/>
      </c>
      <c r="J1202" s="296" t="str">
        <f ca="1">IF(ISERROR($S1202),"",OFFSET('Smelter Reference List'!$I$4,$S1202-4,0))</f>
        <v/>
      </c>
      <c r="K1202" s="298"/>
      <c r="L1202" s="298"/>
      <c r="M1202" s="298"/>
      <c r="N1202" s="298"/>
      <c r="O1202" s="298"/>
      <c r="P1202" s="298"/>
      <c r="Q1202" s="299"/>
      <c r="R1202" s="227"/>
      <c r="S1202" s="228" t="e">
        <f>IF(C1202="",NA(),MATCH($B1202&amp;$C1202,'Smelter Reference List'!$J:$J,0))</f>
        <v>#N/A</v>
      </c>
      <c r="T1202" s="229"/>
      <c r="U1202" s="229">
        <f t="shared" ca="1" si="36"/>
        <v>0</v>
      </c>
      <c r="V1202" s="229"/>
      <c r="W1202" s="229"/>
      <c r="Y1202" s="223" t="str">
        <f t="shared" si="37"/>
        <v/>
      </c>
    </row>
    <row r="1203" spans="1:25" s="223" customFormat="1" ht="20.25">
      <c r="A1203" s="293"/>
      <c r="B1203" s="294" t="str">
        <f>IF(LEN(A1203)=0,"",INDEX('Smelter Reference List'!$A:$A,MATCH($A1203,'Smelter Reference List'!$E:$E,0)))</f>
        <v/>
      </c>
      <c r="C1203" s="301" t="str">
        <f>IF(LEN(A1203)=0,"",INDEX('Smelter Reference List'!$C:$C,MATCH($A1203,'Smelter Reference List'!$E:$E,0)))</f>
        <v/>
      </c>
      <c r="D1203" s="294" t="str">
        <f ca="1">IF(ISERROR($S1203),"",OFFSET('Smelter Reference List'!$C$4,$S1203-4,0)&amp;"")</f>
        <v/>
      </c>
      <c r="E1203" s="294" t="str">
        <f ca="1">IF(ISERROR($S1203),"",OFFSET('Smelter Reference List'!$D$4,$S1203-4,0)&amp;"")</f>
        <v/>
      </c>
      <c r="F1203" s="294" t="str">
        <f ca="1">IF(ISERROR($S1203),"",OFFSET('Smelter Reference List'!$E$4,$S1203-4,0))</f>
        <v/>
      </c>
      <c r="G1203" s="294" t="str">
        <f ca="1">IF(C1203=$U$4,"Enter smelter details", IF(ISERROR($S1203),"",OFFSET('Smelter Reference List'!$F$4,$S1203-4,0)))</f>
        <v/>
      </c>
      <c r="H1203" s="295" t="str">
        <f ca="1">IF(ISERROR($S1203),"",OFFSET('Smelter Reference List'!$G$4,$S1203-4,0))</f>
        <v/>
      </c>
      <c r="I1203" s="296" t="str">
        <f ca="1">IF(ISERROR($S1203),"",OFFSET('Smelter Reference List'!$H$4,$S1203-4,0))</f>
        <v/>
      </c>
      <c r="J1203" s="296" t="str">
        <f ca="1">IF(ISERROR($S1203),"",OFFSET('Smelter Reference List'!$I$4,$S1203-4,0))</f>
        <v/>
      </c>
      <c r="K1203" s="298"/>
      <c r="L1203" s="298"/>
      <c r="M1203" s="298"/>
      <c r="N1203" s="298"/>
      <c r="O1203" s="298"/>
      <c r="P1203" s="298"/>
      <c r="Q1203" s="299"/>
      <c r="R1203" s="227"/>
      <c r="S1203" s="228" t="e">
        <f>IF(C1203="",NA(),MATCH($B1203&amp;$C1203,'Smelter Reference List'!$J:$J,0))</f>
        <v>#N/A</v>
      </c>
      <c r="T1203" s="229"/>
      <c r="U1203" s="229">
        <f t="shared" ca="1" si="36"/>
        <v>0</v>
      </c>
      <c r="V1203" s="229"/>
      <c r="W1203" s="229"/>
      <c r="Y1203" s="223" t="str">
        <f t="shared" si="37"/>
        <v/>
      </c>
    </row>
    <row r="1204" spans="1:25" s="223" customFormat="1" ht="20.25">
      <c r="A1204" s="293"/>
      <c r="B1204" s="294" t="str">
        <f>IF(LEN(A1204)=0,"",INDEX('Smelter Reference List'!$A:$A,MATCH($A1204,'Smelter Reference List'!$E:$E,0)))</f>
        <v/>
      </c>
      <c r="C1204" s="301" t="str">
        <f>IF(LEN(A1204)=0,"",INDEX('Smelter Reference List'!$C:$C,MATCH($A1204,'Smelter Reference List'!$E:$E,0)))</f>
        <v/>
      </c>
      <c r="D1204" s="294" t="str">
        <f ca="1">IF(ISERROR($S1204),"",OFFSET('Smelter Reference List'!$C$4,$S1204-4,0)&amp;"")</f>
        <v/>
      </c>
      <c r="E1204" s="294" t="str">
        <f ca="1">IF(ISERROR($S1204),"",OFFSET('Smelter Reference List'!$D$4,$S1204-4,0)&amp;"")</f>
        <v/>
      </c>
      <c r="F1204" s="294" t="str">
        <f ca="1">IF(ISERROR($S1204),"",OFFSET('Smelter Reference List'!$E$4,$S1204-4,0))</f>
        <v/>
      </c>
      <c r="G1204" s="294" t="str">
        <f ca="1">IF(C1204=$U$4,"Enter smelter details", IF(ISERROR($S1204),"",OFFSET('Smelter Reference List'!$F$4,$S1204-4,0)))</f>
        <v/>
      </c>
      <c r="H1204" s="295" t="str">
        <f ca="1">IF(ISERROR($S1204),"",OFFSET('Smelter Reference List'!$G$4,$S1204-4,0))</f>
        <v/>
      </c>
      <c r="I1204" s="296" t="str">
        <f ca="1">IF(ISERROR($S1204),"",OFFSET('Smelter Reference List'!$H$4,$S1204-4,0))</f>
        <v/>
      </c>
      <c r="J1204" s="296" t="str">
        <f ca="1">IF(ISERROR($S1204),"",OFFSET('Smelter Reference List'!$I$4,$S1204-4,0))</f>
        <v/>
      </c>
      <c r="K1204" s="298"/>
      <c r="L1204" s="298"/>
      <c r="M1204" s="298"/>
      <c r="N1204" s="298"/>
      <c r="O1204" s="298"/>
      <c r="P1204" s="298"/>
      <c r="Q1204" s="299"/>
      <c r="R1204" s="227"/>
      <c r="S1204" s="228" t="e">
        <f>IF(C1204="",NA(),MATCH($B1204&amp;$C1204,'Smelter Reference List'!$J:$J,0))</f>
        <v>#N/A</v>
      </c>
      <c r="T1204" s="229"/>
      <c r="U1204" s="229">
        <f t="shared" ca="1" si="36"/>
        <v>0</v>
      </c>
      <c r="V1204" s="229"/>
      <c r="W1204" s="229"/>
      <c r="Y1204" s="223" t="str">
        <f t="shared" si="37"/>
        <v/>
      </c>
    </row>
    <row r="1205" spans="1:25" s="223" customFormat="1" ht="20.25">
      <c r="A1205" s="293"/>
      <c r="B1205" s="294" t="str">
        <f>IF(LEN(A1205)=0,"",INDEX('Smelter Reference List'!$A:$A,MATCH($A1205,'Smelter Reference List'!$E:$E,0)))</f>
        <v/>
      </c>
      <c r="C1205" s="301" t="str">
        <f>IF(LEN(A1205)=0,"",INDEX('Smelter Reference List'!$C:$C,MATCH($A1205,'Smelter Reference List'!$E:$E,0)))</f>
        <v/>
      </c>
      <c r="D1205" s="294" t="str">
        <f ca="1">IF(ISERROR($S1205),"",OFFSET('Smelter Reference List'!$C$4,$S1205-4,0)&amp;"")</f>
        <v/>
      </c>
      <c r="E1205" s="294" t="str">
        <f ca="1">IF(ISERROR($S1205),"",OFFSET('Smelter Reference List'!$D$4,$S1205-4,0)&amp;"")</f>
        <v/>
      </c>
      <c r="F1205" s="294" t="str">
        <f ca="1">IF(ISERROR($S1205),"",OFFSET('Smelter Reference List'!$E$4,$S1205-4,0))</f>
        <v/>
      </c>
      <c r="G1205" s="294" t="str">
        <f ca="1">IF(C1205=$U$4,"Enter smelter details", IF(ISERROR($S1205),"",OFFSET('Smelter Reference List'!$F$4,$S1205-4,0)))</f>
        <v/>
      </c>
      <c r="H1205" s="295" t="str">
        <f ca="1">IF(ISERROR($S1205),"",OFFSET('Smelter Reference List'!$G$4,$S1205-4,0))</f>
        <v/>
      </c>
      <c r="I1205" s="296" t="str">
        <f ca="1">IF(ISERROR($S1205),"",OFFSET('Smelter Reference List'!$H$4,$S1205-4,0))</f>
        <v/>
      </c>
      <c r="J1205" s="296" t="str">
        <f ca="1">IF(ISERROR($S1205),"",OFFSET('Smelter Reference List'!$I$4,$S1205-4,0))</f>
        <v/>
      </c>
      <c r="K1205" s="298"/>
      <c r="L1205" s="298"/>
      <c r="M1205" s="298"/>
      <c r="N1205" s="298"/>
      <c r="O1205" s="298"/>
      <c r="P1205" s="298"/>
      <c r="Q1205" s="299"/>
      <c r="R1205" s="227"/>
      <c r="S1205" s="228" t="e">
        <f>IF(C1205="",NA(),MATCH($B1205&amp;$C1205,'Smelter Reference List'!$J:$J,0))</f>
        <v>#N/A</v>
      </c>
      <c r="T1205" s="229"/>
      <c r="U1205" s="229">
        <f t="shared" ca="1" si="36"/>
        <v>0</v>
      </c>
      <c r="V1205" s="229"/>
      <c r="W1205" s="229"/>
      <c r="Y1205" s="223" t="str">
        <f t="shared" si="37"/>
        <v/>
      </c>
    </row>
    <row r="1206" spans="1:25" s="223" customFormat="1" ht="20.25">
      <c r="A1206" s="293"/>
      <c r="B1206" s="294" t="str">
        <f>IF(LEN(A1206)=0,"",INDEX('Smelter Reference List'!$A:$A,MATCH($A1206,'Smelter Reference List'!$E:$E,0)))</f>
        <v/>
      </c>
      <c r="C1206" s="301" t="str">
        <f>IF(LEN(A1206)=0,"",INDEX('Smelter Reference List'!$C:$C,MATCH($A1206,'Smelter Reference List'!$E:$E,0)))</f>
        <v/>
      </c>
      <c r="D1206" s="294" t="str">
        <f ca="1">IF(ISERROR($S1206),"",OFFSET('Smelter Reference List'!$C$4,$S1206-4,0)&amp;"")</f>
        <v/>
      </c>
      <c r="E1206" s="294" t="str">
        <f ca="1">IF(ISERROR($S1206),"",OFFSET('Smelter Reference List'!$D$4,$S1206-4,0)&amp;"")</f>
        <v/>
      </c>
      <c r="F1206" s="294" t="str">
        <f ca="1">IF(ISERROR($S1206),"",OFFSET('Smelter Reference List'!$E$4,$S1206-4,0))</f>
        <v/>
      </c>
      <c r="G1206" s="294" t="str">
        <f ca="1">IF(C1206=$U$4,"Enter smelter details", IF(ISERROR($S1206),"",OFFSET('Smelter Reference List'!$F$4,$S1206-4,0)))</f>
        <v/>
      </c>
      <c r="H1206" s="295" t="str">
        <f ca="1">IF(ISERROR($S1206),"",OFFSET('Smelter Reference List'!$G$4,$S1206-4,0))</f>
        <v/>
      </c>
      <c r="I1206" s="296" t="str">
        <f ca="1">IF(ISERROR($S1206),"",OFFSET('Smelter Reference List'!$H$4,$S1206-4,0))</f>
        <v/>
      </c>
      <c r="J1206" s="296" t="str">
        <f ca="1">IF(ISERROR($S1206),"",OFFSET('Smelter Reference List'!$I$4,$S1206-4,0))</f>
        <v/>
      </c>
      <c r="K1206" s="298"/>
      <c r="L1206" s="298"/>
      <c r="M1206" s="298"/>
      <c r="N1206" s="298"/>
      <c r="O1206" s="298"/>
      <c r="P1206" s="298"/>
      <c r="Q1206" s="299"/>
      <c r="R1206" s="227"/>
      <c r="S1206" s="228" t="e">
        <f>IF(C1206="",NA(),MATCH($B1206&amp;$C1206,'Smelter Reference List'!$J:$J,0))</f>
        <v>#N/A</v>
      </c>
      <c r="T1206" s="229"/>
      <c r="U1206" s="229">
        <f t="shared" ca="1" si="36"/>
        <v>0</v>
      </c>
      <c r="V1206" s="229"/>
      <c r="W1206" s="229"/>
      <c r="Y1206" s="223" t="str">
        <f t="shared" si="37"/>
        <v/>
      </c>
    </row>
    <row r="1207" spans="1:25" s="223" customFormat="1" ht="20.25">
      <c r="A1207" s="293"/>
      <c r="B1207" s="294" t="str">
        <f>IF(LEN(A1207)=0,"",INDEX('Smelter Reference List'!$A:$A,MATCH($A1207,'Smelter Reference List'!$E:$E,0)))</f>
        <v/>
      </c>
      <c r="C1207" s="301" t="str">
        <f>IF(LEN(A1207)=0,"",INDEX('Smelter Reference List'!$C:$C,MATCH($A1207,'Smelter Reference List'!$E:$E,0)))</f>
        <v/>
      </c>
      <c r="D1207" s="294" t="str">
        <f ca="1">IF(ISERROR($S1207),"",OFFSET('Smelter Reference List'!$C$4,$S1207-4,0)&amp;"")</f>
        <v/>
      </c>
      <c r="E1207" s="294" t="str">
        <f ca="1">IF(ISERROR($S1207),"",OFFSET('Smelter Reference List'!$D$4,$S1207-4,0)&amp;"")</f>
        <v/>
      </c>
      <c r="F1207" s="294" t="str">
        <f ca="1">IF(ISERROR($S1207),"",OFFSET('Smelter Reference List'!$E$4,$S1207-4,0))</f>
        <v/>
      </c>
      <c r="G1207" s="294" t="str">
        <f ca="1">IF(C1207=$U$4,"Enter smelter details", IF(ISERROR($S1207),"",OFFSET('Smelter Reference List'!$F$4,$S1207-4,0)))</f>
        <v/>
      </c>
      <c r="H1207" s="295" t="str">
        <f ca="1">IF(ISERROR($S1207),"",OFFSET('Smelter Reference List'!$G$4,$S1207-4,0))</f>
        <v/>
      </c>
      <c r="I1207" s="296" t="str">
        <f ca="1">IF(ISERROR($S1207),"",OFFSET('Smelter Reference List'!$H$4,$S1207-4,0))</f>
        <v/>
      </c>
      <c r="J1207" s="296" t="str">
        <f ca="1">IF(ISERROR($S1207),"",OFFSET('Smelter Reference List'!$I$4,$S1207-4,0))</f>
        <v/>
      </c>
      <c r="K1207" s="298"/>
      <c r="L1207" s="298"/>
      <c r="M1207" s="298"/>
      <c r="N1207" s="298"/>
      <c r="O1207" s="298"/>
      <c r="P1207" s="298"/>
      <c r="Q1207" s="299"/>
      <c r="R1207" s="227"/>
      <c r="S1207" s="228" t="e">
        <f>IF(C1207="",NA(),MATCH($B1207&amp;$C1207,'Smelter Reference List'!$J:$J,0))</f>
        <v>#N/A</v>
      </c>
      <c r="T1207" s="229"/>
      <c r="U1207" s="229">
        <f t="shared" ca="1" si="36"/>
        <v>0</v>
      </c>
      <c r="V1207" s="229"/>
      <c r="W1207" s="229"/>
      <c r="Y1207" s="223" t="str">
        <f t="shared" si="37"/>
        <v/>
      </c>
    </row>
    <row r="1208" spans="1:25" s="223" customFormat="1" ht="20.25">
      <c r="A1208" s="293"/>
      <c r="B1208" s="294" t="str">
        <f>IF(LEN(A1208)=0,"",INDEX('Smelter Reference List'!$A:$A,MATCH($A1208,'Smelter Reference List'!$E:$E,0)))</f>
        <v/>
      </c>
      <c r="C1208" s="301" t="str">
        <f>IF(LEN(A1208)=0,"",INDEX('Smelter Reference List'!$C:$C,MATCH($A1208,'Smelter Reference List'!$E:$E,0)))</f>
        <v/>
      </c>
      <c r="D1208" s="294" t="str">
        <f ca="1">IF(ISERROR($S1208),"",OFFSET('Smelter Reference List'!$C$4,$S1208-4,0)&amp;"")</f>
        <v/>
      </c>
      <c r="E1208" s="294" t="str">
        <f ca="1">IF(ISERROR($S1208),"",OFFSET('Smelter Reference List'!$D$4,$S1208-4,0)&amp;"")</f>
        <v/>
      </c>
      <c r="F1208" s="294" t="str">
        <f ca="1">IF(ISERROR($S1208),"",OFFSET('Smelter Reference List'!$E$4,$S1208-4,0))</f>
        <v/>
      </c>
      <c r="G1208" s="294" t="str">
        <f ca="1">IF(C1208=$U$4,"Enter smelter details", IF(ISERROR($S1208),"",OFFSET('Smelter Reference List'!$F$4,$S1208-4,0)))</f>
        <v/>
      </c>
      <c r="H1208" s="295" t="str">
        <f ca="1">IF(ISERROR($S1208),"",OFFSET('Smelter Reference List'!$G$4,$S1208-4,0))</f>
        <v/>
      </c>
      <c r="I1208" s="296" t="str">
        <f ca="1">IF(ISERROR($S1208),"",OFFSET('Smelter Reference List'!$H$4,$S1208-4,0))</f>
        <v/>
      </c>
      <c r="J1208" s="296" t="str">
        <f ca="1">IF(ISERROR($S1208),"",OFFSET('Smelter Reference List'!$I$4,$S1208-4,0))</f>
        <v/>
      </c>
      <c r="K1208" s="298"/>
      <c r="L1208" s="298"/>
      <c r="M1208" s="298"/>
      <c r="N1208" s="298"/>
      <c r="O1208" s="298"/>
      <c r="P1208" s="298"/>
      <c r="Q1208" s="299"/>
      <c r="R1208" s="227"/>
      <c r="S1208" s="228" t="e">
        <f>IF(C1208="",NA(),MATCH($B1208&amp;$C1208,'Smelter Reference List'!$J:$J,0))</f>
        <v>#N/A</v>
      </c>
      <c r="T1208" s="229"/>
      <c r="U1208" s="229">
        <f t="shared" ca="1" si="36"/>
        <v>0</v>
      </c>
      <c r="V1208" s="229"/>
      <c r="W1208" s="229"/>
      <c r="Y1208" s="223" t="str">
        <f t="shared" si="37"/>
        <v/>
      </c>
    </row>
    <row r="1209" spans="1:25" s="223" customFormat="1" ht="20.25">
      <c r="A1209" s="293"/>
      <c r="B1209" s="294" t="str">
        <f>IF(LEN(A1209)=0,"",INDEX('Smelter Reference List'!$A:$A,MATCH($A1209,'Smelter Reference List'!$E:$E,0)))</f>
        <v/>
      </c>
      <c r="C1209" s="301" t="str">
        <f>IF(LEN(A1209)=0,"",INDEX('Smelter Reference List'!$C:$C,MATCH($A1209,'Smelter Reference List'!$E:$E,0)))</f>
        <v/>
      </c>
      <c r="D1209" s="294" t="str">
        <f ca="1">IF(ISERROR($S1209),"",OFFSET('Smelter Reference List'!$C$4,$S1209-4,0)&amp;"")</f>
        <v/>
      </c>
      <c r="E1209" s="294" t="str">
        <f ca="1">IF(ISERROR($S1209),"",OFFSET('Smelter Reference List'!$D$4,$S1209-4,0)&amp;"")</f>
        <v/>
      </c>
      <c r="F1209" s="294" t="str">
        <f ca="1">IF(ISERROR($S1209),"",OFFSET('Smelter Reference List'!$E$4,$S1209-4,0))</f>
        <v/>
      </c>
      <c r="G1209" s="294" t="str">
        <f ca="1">IF(C1209=$U$4,"Enter smelter details", IF(ISERROR($S1209),"",OFFSET('Smelter Reference List'!$F$4,$S1209-4,0)))</f>
        <v/>
      </c>
      <c r="H1209" s="295" t="str">
        <f ca="1">IF(ISERROR($S1209),"",OFFSET('Smelter Reference List'!$G$4,$S1209-4,0))</f>
        <v/>
      </c>
      <c r="I1209" s="296" t="str">
        <f ca="1">IF(ISERROR($S1209),"",OFFSET('Smelter Reference List'!$H$4,$S1209-4,0))</f>
        <v/>
      </c>
      <c r="J1209" s="296" t="str">
        <f ca="1">IF(ISERROR($S1209),"",OFFSET('Smelter Reference List'!$I$4,$S1209-4,0))</f>
        <v/>
      </c>
      <c r="K1209" s="298"/>
      <c r="L1209" s="298"/>
      <c r="M1209" s="298"/>
      <c r="N1209" s="298"/>
      <c r="O1209" s="298"/>
      <c r="P1209" s="298"/>
      <c r="Q1209" s="299"/>
      <c r="R1209" s="227"/>
      <c r="S1209" s="228" t="e">
        <f>IF(C1209="",NA(),MATCH($B1209&amp;$C1209,'Smelter Reference List'!$J:$J,0))</f>
        <v>#N/A</v>
      </c>
      <c r="T1209" s="229"/>
      <c r="U1209" s="229">
        <f t="shared" ca="1" si="36"/>
        <v>0</v>
      </c>
      <c r="V1209" s="229"/>
      <c r="W1209" s="229"/>
      <c r="Y1209" s="223" t="str">
        <f t="shared" si="37"/>
        <v/>
      </c>
    </row>
    <row r="1210" spans="1:25" s="223" customFormat="1" ht="20.25">
      <c r="A1210" s="293"/>
      <c r="B1210" s="294" t="str">
        <f>IF(LEN(A1210)=0,"",INDEX('Smelter Reference List'!$A:$A,MATCH($A1210,'Smelter Reference List'!$E:$E,0)))</f>
        <v/>
      </c>
      <c r="C1210" s="301" t="str">
        <f>IF(LEN(A1210)=0,"",INDEX('Smelter Reference List'!$C:$C,MATCH($A1210,'Smelter Reference List'!$E:$E,0)))</f>
        <v/>
      </c>
      <c r="D1210" s="294" t="str">
        <f ca="1">IF(ISERROR($S1210),"",OFFSET('Smelter Reference List'!$C$4,$S1210-4,0)&amp;"")</f>
        <v/>
      </c>
      <c r="E1210" s="294" t="str">
        <f ca="1">IF(ISERROR($S1210),"",OFFSET('Smelter Reference List'!$D$4,$S1210-4,0)&amp;"")</f>
        <v/>
      </c>
      <c r="F1210" s="294" t="str">
        <f ca="1">IF(ISERROR($S1210),"",OFFSET('Smelter Reference List'!$E$4,$S1210-4,0))</f>
        <v/>
      </c>
      <c r="G1210" s="294" t="str">
        <f ca="1">IF(C1210=$U$4,"Enter smelter details", IF(ISERROR($S1210),"",OFFSET('Smelter Reference List'!$F$4,$S1210-4,0)))</f>
        <v/>
      </c>
      <c r="H1210" s="295" t="str">
        <f ca="1">IF(ISERROR($S1210),"",OFFSET('Smelter Reference List'!$G$4,$S1210-4,0))</f>
        <v/>
      </c>
      <c r="I1210" s="296" t="str">
        <f ca="1">IF(ISERROR($S1210),"",OFFSET('Smelter Reference List'!$H$4,$S1210-4,0))</f>
        <v/>
      </c>
      <c r="J1210" s="296" t="str">
        <f ca="1">IF(ISERROR($S1210),"",OFFSET('Smelter Reference List'!$I$4,$S1210-4,0))</f>
        <v/>
      </c>
      <c r="K1210" s="298"/>
      <c r="L1210" s="298"/>
      <c r="M1210" s="298"/>
      <c r="N1210" s="298"/>
      <c r="O1210" s="298"/>
      <c r="P1210" s="298"/>
      <c r="Q1210" s="299"/>
      <c r="R1210" s="227"/>
      <c r="S1210" s="228" t="e">
        <f>IF(C1210="",NA(),MATCH($B1210&amp;$C1210,'Smelter Reference List'!$J:$J,0))</f>
        <v>#N/A</v>
      </c>
      <c r="T1210" s="229"/>
      <c r="U1210" s="229">
        <f t="shared" ca="1" si="36"/>
        <v>0</v>
      </c>
      <c r="V1210" s="229"/>
      <c r="W1210" s="229"/>
      <c r="Y1210" s="223" t="str">
        <f t="shared" si="37"/>
        <v/>
      </c>
    </row>
    <row r="1211" spans="1:25" s="223" customFormat="1" ht="20.25">
      <c r="A1211" s="293"/>
      <c r="B1211" s="294" t="str">
        <f>IF(LEN(A1211)=0,"",INDEX('Smelter Reference List'!$A:$A,MATCH($A1211,'Smelter Reference List'!$E:$E,0)))</f>
        <v/>
      </c>
      <c r="C1211" s="301" t="str">
        <f>IF(LEN(A1211)=0,"",INDEX('Smelter Reference List'!$C:$C,MATCH($A1211,'Smelter Reference List'!$E:$E,0)))</f>
        <v/>
      </c>
      <c r="D1211" s="294" t="str">
        <f ca="1">IF(ISERROR($S1211),"",OFFSET('Smelter Reference List'!$C$4,$S1211-4,0)&amp;"")</f>
        <v/>
      </c>
      <c r="E1211" s="294" t="str">
        <f ca="1">IF(ISERROR($S1211),"",OFFSET('Smelter Reference List'!$D$4,$S1211-4,0)&amp;"")</f>
        <v/>
      </c>
      <c r="F1211" s="294" t="str">
        <f ca="1">IF(ISERROR($S1211),"",OFFSET('Smelter Reference List'!$E$4,$S1211-4,0))</f>
        <v/>
      </c>
      <c r="G1211" s="294" t="str">
        <f ca="1">IF(C1211=$U$4,"Enter smelter details", IF(ISERROR($S1211),"",OFFSET('Smelter Reference List'!$F$4,$S1211-4,0)))</f>
        <v/>
      </c>
      <c r="H1211" s="295" t="str">
        <f ca="1">IF(ISERROR($S1211),"",OFFSET('Smelter Reference List'!$G$4,$S1211-4,0))</f>
        <v/>
      </c>
      <c r="I1211" s="296" t="str">
        <f ca="1">IF(ISERROR($S1211),"",OFFSET('Smelter Reference List'!$H$4,$S1211-4,0))</f>
        <v/>
      </c>
      <c r="J1211" s="296" t="str">
        <f ca="1">IF(ISERROR($S1211),"",OFFSET('Smelter Reference List'!$I$4,$S1211-4,0))</f>
        <v/>
      </c>
      <c r="K1211" s="298"/>
      <c r="L1211" s="298"/>
      <c r="M1211" s="298"/>
      <c r="N1211" s="298"/>
      <c r="O1211" s="298"/>
      <c r="P1211" s="298"/>
      <c r="Q1211" s="299"/>
      <c r="R1211" s="227"/>
      <c r="S1211" s="228" t="e">
        <f>IF(C1211="",NA(),MATCH($B1211&amp;$C1211,'Smelter Reference List'!$J:$J,0))</f>
        <v>#N/A</v>
      </c>
      <c r="T1211" s="229"/>
      <c r="U1211" s="229">
        <f t="shared" ca="1" si="36"/>
        <v>0</v>
      </c>
      <c r="V1211" s="229"/>
      <c r="W1211" s="229"/>
      <c r="Y1211" s="223" t="str">
        <f t="shared" si="37"/>
        <v/>
      </c>
    </row>
    <row r="1212" spans="1:25" s="223" customFormat="1" ht="20.25">
      <c r="A1212" s="293"/>
      <c r="B1212" s="294" t="str">
        <f>IF(LEN(A1212)=0,"",INDEX('Smelter Reference List'!$A:$A,MATCH($A1212,'Smelter Reference List'!$E:$E,0)))</f>
        <v/>
      </c>
      <c r="C1212" s="301" t="str">
        <f>IF(LEN(A1212)=0,"",INDEX('Smelter Reference List'!$C:$C,MATCH($A1212,'Smelter Reference List'!$E:$E,0)))</f>
        <v/>
      </c>
      <c r="D1212" s="294" t="str">
        <f ca="1">IF(ISERROR($S1212),"",OFFSET('Smelter Reference List'!$C$4,$S1212-4,0)&amp;"")</f>
        <v/>
      </c>
      <c r="E1212" s="294" t="str">
        <f ca="1">IF(ISERROR($S1212),"",OFFSET('Smelter Reference List'!$D$4,$S1212-4,0)&amp;"")</f>
        <v/>
      </c>
      <c r="F1212" s="294" t="str">
        <f ca="1">IF(ISERROR($S1212),"",OFFSET('Smelter Reference List'!$E$4,$S1212-4,0))</f>
        <v/>
      </c>
      <c r="G1212" s="294" t="str">
        <f ca="1">IF(C1212=$U$4,"Enter smelter details", IF(ISERROR($S1212),"",OFFSET('Smelter Reference List'!$F$4,$S1212-4,0)))</f>
        <v/>
      </c>
      <c r="H1212" s="295" t="str">
        <f ca="1">IF(ISERROR($S1212),"",OFFSET('Smelter Reference List'!$G$4,$S1212-4,0))</f>
        <v/>
      </c>
      <c r="I1212" s="296" t="str">
        <f ca="1">IF(ISERROR($S1212),"",OFFSET('Smelter Reference List'!$H$4,$S1212-4,0))</f>
        <v/>
      </c>
      <c r="J1212" s="296" t="str">
        <f ca="1">IF(ISERROR($S1212),"",OFFSET('Smelter Reference List'!$I$4,$S1212-4,0))</f>
        <v/>
      </c>
      <c r="K1212" s="298"/>
      <c r="L1212" s="298"/>
      <c r="M1212" s="298"/>
      <c r="N1212" s="298"/>
      <c r="O1212" s="298"/>
      <c r="P1212" s="298"/>
      <c r="Q1212" s="299"/>
      <c r="R1212" s="227"/>
      <c r="S1212" s="228" t="e">
        <f>IF(C1212="",NA(),MATCH($B1212&amp;$C1212,'Smelter Reference List'!$J:$J,0))</f>
        <v>#N/A</v>
      </c>
      <c r="T1212" s="229"/>
      <c r="U1212" s="229">
        <f t="shared" ca="1" si="36"/>
        <v>0</v>
      </c>
      <c r="V1212" s="229"/>
      <c r="W1212" s="229"/>
      <c r="Y1212" s="223" t="str">
        <f t="shared" si="37"/>
        <v/>
      </c>
    </row>
    <row r="1213" spans="1:25" s="223" customFormat="1" ht="20.25">
      <c r="A1213" s="293"/>
      <c r="B1213" s="294" t="str">
        <f>IF(LEN(A1213)=0,"",INDEX('Smelter Reference List'!$A:$A,MATCH($A1213,'Smelter Reference List'!$E:$E,0)))</f>
        <v/>
      </c>
      <c r="C1213" s="301" t="str">
        <f>IF(LEN(A1213)=0,"",INDEX('Smelter Reference List'!$C:$C,MATCH($A1213,'Smelter Reference List'!$E:$E,0)))</f>
        <v/>
      </c>
      <c r="D1213" s="294" t="str">
        <f ca="1">IF(ISERROR($S1213),"",OFFSET('Smelter Reference List'!$C$4,$S1213-4,0)&amp;"")</f>
        <v/>
      </c>
      <c r="E1213" s="294" t="str">
        <f ca="1">IF(ISERROR($S1213),"",OFFSET('Smelter Reference List'!$D$4,$S1213-4,0)&amp;"")</f>
        <v/>
      </c>
      <c r="F1213" s="294" t="str">
        <f ca="1">IF(ISERROR($S1213),"",OFFSET('Smelter Reference List'!$E$4,$S1213-4,0))</f>
        <v/>
      </c>
      <c r="G1213" s="294" t="str">
        <f ca="1">IF(C1213=$U$4,"Enter smelter details", IF(ISERROR($S1213),"",OFFSET('Smelter Reference List'!$F$4,$S1213-4,0)))</f>
        <v/>
      </c>
      <c r="H1213" s="295" t="str">
        <f ca="1">IF(ISERROR($S1213),"",OFFSET('Smelter Reference List'!$G$4,$S1213-4,0))</f>
        <v/>
      </c>
      <c r="I1213" s="296" t="str">
        <f ca="1">IF(ISERROR($S1213),"",OFFSET('Smelter Reference List'!$H$4,$S1213-4,0))</f>
        <v/>
      </c>
      <c r="J1213" s="296" t="str">
        <f ca="1">IF(ISERROR($S1213),"",OFFSET('Smelter Reference List'!$I$4,$S1213-4,0))</f>
        <v/>
      </c>
      <c r="K1213" s="298"/>
      <c r="L1213" s="298"/>
      <c r="M1213" s="298"/>
      <c r="N1213" s="298"/>
      <c r="O1213" s="298"/>
      <c r="P1213" s="298"/>
      <c r="Q1213" s="299"/>
      <c r="R1213" s="227"/>
      <c r="S1213" s="228" t="e">
        <f>IF(C1213="",NA(),MATCH($B1213&amp;$C1213,'Smelter Reference List'!$J:$J,0))</f>
        <v>#N/A</v>
      </c>
      <c r="T1213" s="229"/>
      <c r="U1213" s="229">
        <f t="shared" ca="1" si="36"/>
        <v>0</v>
      </c>
      <c r="V1213" s="229"/>
      <c r="W1213" s="229"/>
      <c r="Y1213" s="223" t="str">
        <f t="shared" si="37"/>
        <v/>
      </c>
    </row>
    <row r="1214" spans="1:25" s="223" customFormat="1" ht="20.25">
      <c r="A1214" s="293"/>
      <c r="B1214" s="294" t="str">
        <f>IF(LEN(A1214)=0,"",INDEX('Smelter Reference List'!$A:$A,MATCH($A1214,'Smelter Reference List'!$E:$E,0)))</f>
        <v/>
      </c>
      <c r="C1214" s="301" t="str">
        <f>IF(LEN(A1214)=0,"",INDEX('Smelter Reference List'!$C:$C,MATCH($A1214,'Smelter Reference List'!$E:$E,0)))</f>
        <v/>
      </c>
      <c r="D1214" s="294" t="str">
        <f ca="1">IF(ISERROR($S1214),"",OFFSET('Smelter Reference List'!$C$4,$S1214-4,0)&amp;"")</f>
        <v/>
      </c>
      <c r="E1214" s="294" t="str">
        <f ca="1">IF(ISERROR($S1214),"",OFFSET('Smelter Reference List'!$D$4,$S1214-4,0)&amp;"")</f>
        <v/>
      </c>
      <c r="F1214" s="294" t="str">
        <f ca="1">IF(ISERROR($S1214),"",OFFSET('Smelter Reference List'!$E$4,$S1214-4,0))</f>
        <v/>
      </c>
      <c r="G1214" s="294" t="str">
        <f ca="1">IF(C1214=$U$4,"Enter smelter details", IF(ISERROR($S1214),"",OFFSET('Smelter Reference List'!$F$4,$S1214-4,0)))</f>
        <v/>
      </c>
      <c r="H1214" s="295" t="str">
        <f ca="1">IF(ISERROR($S1214),"",OFFSET('Smelter Reference List'!$G$4,$S1214-4,0))</f>
        <v/>
      </c>
      <c r="I1214" s="296" t="str">
        <f ca="1">IF(ISERROR($S1214),"",OFFSET('Smelter Reference List'!$H$4,$S1214-4,0))</f>
        <v/>
      </c>
      <c r="J1214" s="296" t="str">
        <f ca="1">IF(ISERROR($S1214),"",OFFSET('Smelter Reference List'!$I$4,$S1214-4,0))</f>
        <v/>
      </c>
      <c r="K1214" s="298"/>
      <c r="L1214" s="298"/>
      <c r="M1214" s="298"/>
      <c r="N1214" s="298"/>
      <c r="O1214" s="298"/>
      <c r="P1214" s="298"/>
      <c r="Q1214" s="299"/>
      <c r="R1214" s="227"/>
      <c r="S1214" s="228" t="e">
        <f>IF(C1214="",NA(),MATCH($B1214&amp;$C1214,'Smelter Reference List'!$J:$J,0))</f>
        <v>#N/A</v>
      </c>
      <c r="T1214" s="229"/>
      <c r="U1214" s="229">
        <f t="shared" ca="1" si="36"/>
        <v>0</v>
      </c>
      <c r="V1214" s="229"/>
      <c r="W1214" s="229"/>
      <c r="Y1214" s="223" t="str">
        <f t="shared" si="37"/>
        <v/>
      </c>
    </row>
    <row r="1215" spans="1:25" s="223" customFormat="1" ht="20.25">
      <c r="A1215" s="293"/>
      <c r="B1215" s="294" t="str">
        <f>IF(LEN(A1215)=0,"",INDEX('Smelter Reference List'!$A:$A,MATCH($A1215,'Smelter Reference List'!$E:$E,0)))</f>
        <v/>
      </c>
      <c r="C1215" s="301" t="str">
        <f>IF(LEN(A1215)=0,"",INDEX('Smelter Reference List'!$C:$C,MATCH($A1215,'Smelter Reference List'!$E:$E,0)))</f>
        <v/>
      </c>
      <c r="D1215" s="294" t="str">
        <f ca="1">IF(ISERROR($S1215),"",OFFSET('Smelter Reference List'!$C$4,$S1215-4,0)&amp;"")</f>
        <v/>
      </c>
      <c r="E1215" s="294" t="str">
        <f ca="1">IF(ISERROR($S1215),"",OFFSET('Smelter Reference List'!$D$4,$S1215-4,0)&amp;"")</f>
        <v/>
      </c>
      <c r="F1215" s="294" t="str">
        <f ca="1">IF(ISERROR($S1215),"",OFFSET('Smelter Reference List'!$E$4,$S1215-4,0))</f>
        <v/>
      </c>
      <c r="G1215" s="294" t="str">
        <f ca="1">IF(C1215=$U$4,"Enter smelter details", IF(ISERROR($S1215),"",OFFSET('Smelter Reference List'!$F$4,$S1215-4,0)))</f>
        <v/>
      </c>
      <c r="H1215" s="295" t="str">
        <f ca="1">IF(ISERROR($S1215),"",OFFSET('Smelter Reference List'!$G$4,$S1215-4,0))</f>
        <v/>
      </c>
      <c r="I1215" s="296" t="str">
        <f ca="1">IF(ISERROR($S1215),"",OFFSET('Smelter Reference List'!$H$4,$S1215-4,0))</f>
        <v/>
      </c>
      <c r="J1215" s="296" t="str">
        <f ca="1">IF(ISERROR($S1215),"",OFFSET('Smelter Reference List'!$I$4,$S1215-4,0))</f>
        <v/>
      </c>
      <c r="K1215" s="298"/>
      <c r="L1215" s="298"/>
      <c r="M1215" s="298"/>
      <c r="N1215" s="298"/>
      <c r="O1215" s="298"/>
      <c r="P1215" s="298"/>
      <c r="Q1215" s="299"/>
      <c r="R1215" s="227"/>
      <c r="S1215" s="228" t="e">
        <f>IF(C1215="",NA(),MATCH($B1215&amp;$C1215,'Smelter Reference List'!$J:$J,0))</f>
        <v>#N/A</v>
      </c>
      <c r="T1215" s="229"/>
      <c r="U1215" s="229">
        <f t="shared" ca="1" si="36"/>
        <v>0</v>
      </c>
      <c r="V1215" s="229"/>
      <c r="W1215" s="229"/>
      <c r="Y1215" s="223" t="str">
        <f t="shared" si="37"/>
        <v/>
      </c>
    </row>
    <row r="1216" spans="1:25" s="223" customFormat="1" ht="20.25">
      <c r="A1216" s="293"/>
      <c r="B1216" s="294" t="str">
        <f>IF(LEN(A1216)=0,"",INDEX('Smelter Reference List'!$A:$A,MATCH($A1216,'Smelter Reference List'!$E:$E,0)))</f>
        <v/>
      </c>
      <c r="C1216" s="301" t="str">
        <f>IF(LEN(A1216)=0,"",INDEX('Smelter Reference List'!$C:$C,MATCH($A1216,'Smelter Reference List'!$E:$E,0)))</f>
        <v/>
      </c>
      <c r="D1216" s="294" t="str">
        <f ca="1">IF(ISERROR($S1216),"",OFFSET('Smelter Reference List'!$C$4,$S1216-4,0)&amp;"")</f>
        <v/>
      </c>
      <c r="E1216" s="294" t="str">
        <f ca="1">IF(ISERROR($S1216),"",OFFSET('Smelter Reference List'!$D$4,$S1216-4,0)&amp;"")</f>
        <v/>
      </c>
      <c r="F1216" s="294" t="str">
        <f ca="1">IF(ISERROR($S1216),"",OFFSET('Smelter Reference List'!$E$4,$S1216-4,0))</f>
        <v/>
      </c>
      <c r="G1216" s="294" t="str">
        <f ca="1">IF(C1216=$U$4,"Enter smelter details", IF(ISERROR($S1216),"",OFFSET('Smelter Reference List'!$F$4,$S1216-4,0)))</f>
        <v/>
      </c>
      <c r="H1216" s="295" t="str">
        <f ca="1">IF(ISERROR($S1216),"",OFFSET('Smelter Reference List'!$G$4,$S1216-4,0))</f>
        <v/>
      </c>
      <c r="I1216" s="296" t="str">
        <f ca="1">IF(ISERROR($S1216),"",OFFSET('Smelter Reference List'!$H$4,$S1216-4,0))</f>
        <v/>
      </c>
      <c r="J1216" s="296" t="str">
        <f ca="1">IF(ISERROR($S1216),"",OFFSET('Smelter Reference List'!$I$4,$S1216-4,0))</f>
        <v/>
      </c>
      <c r="K1216" s="298"/>
      <c r="L1216" s="298"/>
      <c r="M1216" s="298"/>
      <c r="N1216" s="298"/>
      <c r="O1216" s="298"/>
      <c r="P1216" s="298"/>
      <c r="Q1216" s="299"/>
      <c r="R1216" s="227"/>
      <c r="S1216" s="228" t="e">
        <f>IF(C1216="",NA(),MATCH($B1216&amp;$C1216,'Smelter Reference List'!$J:$J,0))</f>
        <v>#N/A</v>
      </c>
      <c r="T1216" s="229"/>
      <c r="U1216" s="229">
        <f t="shared" ca="1" si="36"/>
        <v>0</v>
      </c>
      <c r="V1216" s="229"/>
      <c r="W1216" s="229"/>
      <c r="Y1216" s="223" t="str">
        <f t="shared" si="37"/>
        <v/>
      </c>
    </row>
    <row r="1217" spans="1:25" s="223" customFormat="1" ht="20.25">
      <c r="A1217" s="293"/>
      <c r="B1217" s="294" t="str">
        <f>IF(LEN(A1217)=0,"",INDEX('Smelter Reference List'!$A:$A,MATCH($A1217,'Smelter Reference List'!$E:$E,0)))</f>
        <v/>
      </c>
      <c r="C1217" s="301" t="str">
        <f>IF(LEN(A1217)=0,"",INDEX('Smelter Reference List'!$C:$C,MATCH($A1217,'Smelter Reference List'!$E:$E,0)))</f>
        <v/>
      </c>
      <c r="D1217" s="294" t="str">
        <f ca="1">IF(ISERROR($S1217),"",OFFSET('Smelter Reference List'!$C$4,$S1217-4,0)&amp;"")</f>
        <v/>
      </c>
      <c r="E1217" s="294" t="str">
        <f ca="1">IF(ISERROR($S1217),"",OFFSET('Smelter Reference List'!$D$4,$S1217-4,0)&amp;"")</f>
        <v/>
      </c>
      <c r="F1217" s="294" t="str">
        <f ca="1">IF(ISERROR($S1217),"",OFFSET('Smelter Reference List'!$E$4,$S1217-4,0))</f>
        <v/>
      </c>
      <c r="G1217" s="294" t="str">
        <f ca="1">IF(C1217=$U$4,"Enter smelter details", IF(ISERROR($S1217),"",OFFSET('Smelter Reference List'!$F$4,$S1217-4,0)))</f>
        <v/>
      </c>
      <c r="H1217" s="295" t="str">
        <f ca="1">IF(ISERROR($S1217),"",OFFSET('Smelter Reference List'!$G$4,$S1217-4,0))</f>
        <v/>
      </c>
      <c r="I1217" s="296" t="str">
        <f ca="1">IF(ISERROR($S1217),"",OFFSET('Smelter Reference List'!$H$4,$S1217-4,0))</f>
        <v/>
      </c>
      <c r="J1217" s="296" t="str">
        <f ca="1">IF(ISERROR($S1217),"",OFFSET('Smelter Reference List'!$I$4,$S1217-4,0))</f>
        <v/>
      </c>
      <c r="K1217" s="298"/>
      <c r="L1217" s="298"/>
      <c r="M1217" s="298"/>
      <c r="N1217" s="298"/>
      <c r="O1217" s="298"/>
      <c r="P1217" s="298"/>
      <c r="Q1217" s="299"/>
      <c r="R1217" s="227"/>
      <c r="S1217" s="228" t="e">
        <f>IF(C1217="",NA(),MATCH($B1217&amp;$C1217,'Smelter Reference List'!$J:$J,0))</f>
        <v>#N/A</v>
      </c>
      <c r="T1217" s="229"/>
      <c r="U1217" s="229">
        <f t="shared" ca="1" si="36"/>
        <v>0</v>
      </c>
      <c r="V1217" s="229"/>
      <c r="W1217" s="229"/>
      <c r="Y1217" s="223" t="str">
        <f t="shared" si="37"/>
        <v/>
      </c>
    </row>
    <row r="1218" spans="1:25" s="223" customFormat="1" ht="20.25">
      <c r="A1218" s="293"/>
      <c r="B1218" s="294" t="str">
        <f>IF(LEN(A1218)=0,"",INDEX('Smelter Reference List'!$A:$A,MATCH($A1218,'Smelter Reference List'!$E:$E,0)))</f>
        <v/>
      </c>
      <c r="C1218" s="301" t="str">
        <f>IF(LEN(A1218)=0,"",INDEX('Smelter Reference List'!$C:$C,MATCH($A1218,'Smelter Reference List'!$E:$E,0)))</f>
        <v/>
      </c>
      <c r="D1218" s="294" t="str">
        <f ca="1">IF(ISERROR($S1218),"",OFFSET('Smelter Reference List'!$C$4,$S1218-4,0)&amp;"")</f>
        <v/>
      </c>
      <c r="E1218" s="294" t="str">
        <f ca="1">IF(ISERROR($S1218),"",OFFSET('Smelter Reference List'!$D$4,$S1218-4,0)&amp;"")</f>
        <v/>
      </c>
      <c r="F1218" s="294" t="str">
        <f ca="1">IF(ISERROR($S1218),"",OFFSET('Smelter Reference List'!$E$4,$S1218-4,0))</f>
        <v/>
      </c>
      <c r="G1218" s="294" t="str">
        <f ca="1">IF(C1218=$U$4,"Enter smelter details", IF(ISERROR($S1218),"",OFFSET('Smelter Reference List'!$F$4,$S1218-4,0)))</f>
        <v/>
      </c>
      <c r="H1218" s="295" t="str">
        <f ca="1">IF(ISERROR($S1218),"",OFFSET('Smelter Reference List'!$G$4,$S1218-4,0))</f>
        <v/>
      </c>
      <c r="I1218" s="296" t="str">
        <f ca="1">IF(ISERROR($S1218),"",OFFSET('Smelter Reference List'!$H$4,$S1218-4,0))</f>
        <v/>
      </c>
      <c r="J1218" s="296" t="str">
        <f ca="1">IF(ISERROR($S1218),"",OFFSET('Smelter Reference List'!$I$4,$S1218-4,0))</f>
        <v/>
      </c>
      <c r="K1218" s="298"/>
      <c r="L1218" s="298"/>
      <c r="M1218" s="298"/>
      <c r="N1218" s="298"/>
      <c r="O1218" s="298"/>
      <c r="P1218" s="298"/>
      <c r="Q1218" s="299"/>
      <c r="R1218" s="227"/>
      <c r="S1218" s="228" t="e">
        <f>IF(C1218="",NA(),MATCH($B1218&amp;$C1218,'Smelter Reference List'!$J:$J,0))</f>
        <v>#N/A</v>
      </c>
      <c r="T1218" s="229"/>
      <c r="U1218" s="229">
        <f t="shared" ca="1" si="36"/>
        <v>0</v>
      </c>
      <c r="V1218" s="229"/>
      <c r="W1218" s="229"/>
      <c r="Y1218" s="223" t="str">
        <f t="shared" si="37"/>
        <v/>
      </c>
    </row>
    <row r="1219" spans="1:25" s="223" customFormat="1" ht="20.25">
      <c r="A1219" s="293"/>
      <c r="B1219" s="294" t="str">
        <f>IF(LEN(A1219)=0,"",INDEX('Smelter Reference List'!$A:$A,MATCH($A1219,'Smelter Reference List'!$E:$E,0)))</f>
        <v/>
      </c>
      <c r="C1219" s="301" t="str">
        <f>IF(LEN(A1219)=0,"",INDEX('Smelter Reference List'!$C:$C,MATCH($A1219,'Smelter Reference List'!$E:$E,0)))</f>
        <v/>
      </c>
      <c r="D1219" s="294" t="str">
        <f ca="1">IF(ISERROR($S1219),"",OFFSET('Smelter Reference List'!$C$4,$S1219-4,0)&amp;"")</f>
        <v/>
      </c>
      <c r="E1219" s="294" t="str">
        <f ca="1">IF(ISERROR($S1219),"",OFFSET('Smelter Reference List'!$D$4,$S1219-4,0)&amp;"")</f>
        <v/>
      </c>
      <c r="F1219" s="294" t="str">
        <f ca="1">IF(ISERROR($S1219),"",OFFSET('Smelter Reference List'!$E$4,$S1219-4,0))</f>
        <v/>
      </c>
      <c r="G1219" s="294" t="str">
        <f ca="1">IF(C1219=$U$4,"Enter smelter details", IF(ISERROR($S1219),"",OFFSET('Smelter Reference List'!$F$4,$S1219-4,0)))</f>
        <v/>
      </c>
      <c r="H1219" s="295" t="str">
        <f ca="1">IF(ISERROR($S1219),"",OFFSET('Smelter Reference List'!$G$4,$S1219-4,0))</f>
        <v/>
      </c>
      <c r="I1219" s="296" t="str">
        <f ca="1">IF(ISERROR($S1219),"",OFFSET('Smelter Reference List'!$H$4,$S1219-4,0))</f>
        <v/>
      </c>
      <c r="J1219" s="296" t="str">
        <f ca="1">IF(ISERROR($S1219),"",OFFSET('Smelter Reference List'!$I$4,$S1219-4,0))</f>
        <v/>
      </c>
      <c r="K1219" s="298"/>
      <c r="L1219" s="298"/>
      <c r="M1219" s="298"/>
      <c r="N1219" s="298"/>
      <c r="O1219" s="298"/>
      <c r="P1219" s="298"/>
      <c r="Q1219" s="299"/>
      <c r="R1219" s="227"/>
      <c r="S1219" s="228" t="e">
        <f>IF(C1219="",NA(),MATCH($B1219&amp;$C1219,'Smelter Reference List'!$J:$J,0))</f>
        <v>#N/A</v>
      </c>
      <c r="T1219" s="229"/>
      <c r="U1219" s="229">
        <f t="shared" ca="1" si="36"/>
        <v>0</v>
      </c>
      <c r="V1219" s="229"/>
      <c r="W1219" s="229"/>
      <c r="Y1219" s="223" t="str">
        <f t="shared" si="37"/>
        <v/>
      </c>
    </row>
    <row r="1220" spans="1:25" s="223" customFormat="1" ht="20.25">
      <c r="A1220" s="293"/>
      <c r="B1220" s="294" t="str">
        <f>IF(LEN(A1220)=0,"",INDEX('Smelter Reference List'!$A:$A,MATCH($A1220,'Smelter Reference List'!$E:$E,0)))</f>
        <v/>
      </c>
      <c r="C1220" s="301" t="str">
        <f>IF(LEN(A1220)=0,"",INDEX('Smelter Reference List'!$C:$C,MATCH($A1220,'Smelter Reference List'!$E:$E,0)))</f>
        <v/>
      </c>
      <c r="D1220" s="294" t="str">
        <f ca="1">IF(ISERROR($S1220),"",OFFSET('Smelter Reference List'!$C$4,$S1220-4,0)&amp;"")</f>
        <v/>
      </c>
      <c r="E1220" s="294" t="str">
        <f ca="1">IF(ISERROR($S1220),"",OFFSET('Smelter Reference List'!$D$4,$S1220-4,0)&amp;"")</f>
        <v/>
      </c>
      <c r="F1220" s="294" t="str">
        <f ca="1">IF(ISERROR($S1220),"",OFFSET('Smelter Reference List'!$E$4,$S1220-4,0))</f>
        <v/>
      </c>
      <c r="G1220" s="294" t="str">
        <f ca="1">IF(C1220=$U$4,"Enter smelter details", IF(ISERROR($S1220),"",OFFSET('Smelter Reference List'!$F$4,$S1220-4,0)))</f>
        <v/>
      </c>
      <c r="H1220" s="295" t="str">
        <f ca="1">IF(ISERROR($S1220),"",OFFSET('Smelter Reference List'!$G$4,$S1220-4,0))</f>
        <v/>
      </c>
      <c r="I1220" s="296" t="str">
        <f ca="1">IF(ISERROR($S1220),"",OFFSET('Smelter Reference List'!$H$4,$S1220-4,0))</f>
        <v/>
      </c>
      <c r="J1220" s="296" t="str">
        <f ca="1">IF(ISERROR($S1220),"",OFFSET('Smelter Reference List'!$I$4,$S1220-4,0))</f>
        <v/>
      </c>
      <c r="K1220" s="298"/>
      <c r="L1220" s="298"/>
      <c r="M1220" s="298"/>
      <c r="N1220" s="298"/>
      <c r="O1220" s="298"/>
      <c r="P1220" s="298"/>
      <c r="Q1220" s="299"/>
      <c r="R1220" s="227"/>
      <c r="S1220" s="228" t="e">
        <f>IF(C1220="",NA(),MATCH($B1220&amp;$C1220,'Smelter Reference List'!$J:$J,0))</f>
        <v>#N/A</v>
      </c>
      <c r="T1220" s="229"/>
      <c r="U1220" s="229">
        <f t="shared" ca="1" si="36"/>
        <v>0</v>
      </c>
      <c r="V1220" s="229"/>
      <c r="W1220" s="229"/>
      <c r="Y1220" s="223" t="str">
        <f t="shared" si="37"/>
        <v/>
      </c>
    </row>
    <row r="1221" spans="1:25" s="223" customFormat="1" ht="20.25">
      <c r="A1221" s="293"/>
      <c r="B1221" s="294" t="str">
        <f>IF(LEN(A1221)=0,"",INDEX('Smelter Reference List'!$A:$A,MATCH($A1221,'Smelter Reference List'!$E:$E,0)))</f>
        <v/>
      </c>
      <c r="C1221" s="301" t="str">
        <f>IF(LEN(A1221)=0,"",INDEX('Smelter Reference List'!$C:$C,MATCH($A1221,'Smelter Reference List'!$E:$E,0)))</f>
        <v/>
      </c>
      <c r="D1221" s="294" t="str">
        <f ca="1">IF(ISERROR($S1221),"",OFFSET('Smelter Reference List'!$C$4,$S1221-4,0)&amp;"")</f>
        <v/>
      </c>
      <c r="E1221" s="294" t="str">
        <f ca="1">IF(ISERROR($S1221),"",OFFSET('Smelter Reference List'!$D$4,$S1221-4,0)&amp;"")</f>
        <v/>
      </c>
      <c r="F1221" s="294" t="str">
        <f ca="1">IF(ISERROR($S1221),"",OFFSET('Smelter Reference List'!$E$4,$S1221-4,0))</f>
        <v/>
      </c>
      <c r="G1221" s="294" t="str">
        <f ca="1">IF(C1221=$U$4,"Enter smelter details", IF(ISERROR($S1221),"",OFFSET('Smelter Reference List'!$F$4,$S1221-4,0)))</f>
        <v/>
      </c>
      <c r="H1221" s="295" t="str">
        <f ca="1">IF(ISERROR($S1221),"",OFFSET('Smelter Reference List'!$G$4,$S1221-4,0))</f>
        <v/>
      </c>
      <c r="I1221" s="296" t="str">
        <f ca="1">IF(ISERROR($S1221),"",OFFSET('Smelter Reference List'!$H$4,$S1221-4,0))</f>
        <v/>
      </c>
      <c r="J1221" s="296" t="str">
        <f ca="1">IF(ISERROR($S1221),"",OFFSET('Smelter Reference List'!$I$4,$S1221-4,0))</f>
        <v/>
      </c>
      <c r="K1221" s="298"/>
      <c r="L1221" s="298"/>
      <c r="M1221" s="298"/>
      <c r="N1221" s="298"/>
      <c r="O1221" s="298"/>
      <c r="P1221" s="298"/>
      <c r="Q1221" s="299"/>
      <c r="R1221" s="227"/>
      <c r="S1221" s="228" t="e">
        <f>IF(C1221="",NA(),MATCH($B1221&amp;$C1221,'Smelter Reference List'!$J:$J,0))</f>
        <v>#N/A</v>
      </c>
      <c r="T1221" s="229"/>
      <c r="U1221" s="229">
        <f t="shared" ca="1" si="36"/>
        <v>0</v>
      </c>
      <c r="V1221" s="229"/>
      <c r="W1221" s="229"/>
      <c r="Y1221" s="223" t="str">
        <f t="shared" si="37"/>
        <v/>
      </c>
    </row>
    <row r="1222" spans="1:25" s="223" customFormat="1" ht="20.25">
      <c r="A1222" s="293"/>
      <c r="B1222" s="294" t="str">
        <f>IF(LEN(A1222)=0,"",INDEX('Smelter Reference List'!$A:$A,MATCH($A1222,'Smelter Reference List'!$E:$E,0)))</f>
        <v/>
      </c>
      <c r="C1222" s="301" t="str">
        <f>IF(LEN(A1222)=0,"",INDEX('Smelter Reference List'!$C:$C,MATCH($A1222,'Smelter Reference List'!$E:$E,0)))</f>
        <v/>
      </c>
      <c r="D1222" s="294" t="str">
        <f ca="1">IF(ISERROR($S1222),"",OFFSET('Smelter Reference List'!$C$4,$S1222-4,0)&amp;"")</f>
        <v/>
      </c>
      <c r="E1222" s="294" t="str">
        <f ca="1">IF(ISERROR($S1222),"",OFFSET('Smelter Reference List'!$D$4,$S1222-4,0)&amp;"")</f>
        <v/>
      </c>
      <c r="F1222" s="294" t="str">
        <f ca="1">IF(ISERROR($S1222),"",OFFSET('Smelter Reference List'!$E$4,$S1222-4,0))</f>
        <v/>
      </c>
      <c r="G1222" s="294" t="str">
        <f ca="1">IF(C1222=$U$4,"Enter smelter details", IF(ISERROR($S1222),"",OFFSET('Smelter Reference List'!$F$4,$S1222-4,0)))</f>
        <v/>
      </c>
      <c r="H1222" s="295" t="str">
        <f ca="1">IF(ISERROR($S1222),"",OFFSET('Smelter Reference List'!$G$4,$S1222-4,0))</f>
        <v/>
      </c>
      <c r="I1222" s="296" t="str">
        <f ca="1">IF(ISERROR($S1222),"",OFFSET('Smelter Reference List'!$H$4,$S1222-4,0))</f>
        <v/>
      </c>
      <c r="J1222" s="296" t="str">
        <f ca="1">IF(ISERROR($S1222),"",OFFSET('Smelter Reference List'!$I$4,$S1222-4,0))</f>
        <v/>
      </c>
      <c r="K1222" s="298"/>
      <c r="L1222" s="298"/>
      <c r="M1222" s="298"/>
      <c r="N1222" s="298"/>
      <c r="O1222" s="298"/>
      <c r="P1222" s="298"/>
      <c r="Q1222" s="299"/>
      <c r="R1222" s="227"/>
      <c r="S1222" s="228" t="e">
        <f>IF(C1222="",NA(),MATCH($B1222&amp;$C1222,'Smelter Reference List'!$J:$J,0))</f>
        <v>#N/A</v>
      </c>
      <c r="T1222" s="229"/>
      <c r="U1222" s="229">
        <f t="shared" ref="U1222:U1285" ca="1" si="38">IF(AND(C1222="Smelter not listed",OR(LEN(D1222)=0,LEN(E1222)=0)),1,0)</f>
        <v>0</v>
      </c>
      <c r="V1222" s="229"/>
      <c r="W1222" s="229"/>
      <c r="Y1222" s="223" t="str">
        <f t="shared" ref="Y1222:Y1285" si="39">B1222&amp;C1222</f>
        <v/>
      </c>
    </row>
    <row r="1223" spans="1:25" s="223" customFormat="1" ht="20.25">
      <c r="A1223" s="293"/>
      <c r="B1223" s="294" t="str">
        <f>IF(LEN(A1223)=0,"",INDEX('Smelter Reference List'!$A:$A,MATCH($A1223,'Smelter Reference List'!$E:$E,0)))</f>
        <v/>
      </c>
      <c r="C1223" s="301" t="str">
        <f>IF(LEN(A1223)=0,"",INDEX('Smelter Reference List'!$C:$C,MATCH($A1223,'Smelter Reference List'!$E:$E,0)))</f>
        <v/>
      </c>
      <c r="D1223" s="294" t="str">
        <f ca="1">IF(ISERROR($S1223),"",OFFSET('Smelter Reference List'!$C$4,$S1223-4,0)&amp;"")</f>
        <v/>
      </c>
      <c r="E1223" s="294" t="str">
        <f ca="1">IF(ISERROR($S1223),"",OFFSET('Smelter Reference List'!$D$4,$S1223-4,0)&amp;"")</f>
        <v/>
      </c>
      <c r="F1223" s="294" t="str">
        <f ca="1">IF(ISERROR($S1223),"",OFFSET('Smelter Reference List'!$E$4,$S1223-4,0))</f>
        <v/>
      </c>
      <c r="G1223" s="294" t="str">
        <f ca="1">IF(C1223=$U$4,"Enter smelter details", IF(ISERROR($S1223),"",OFFSET('Smelter Reference List'!$F$4,$S1223-4,0)))</f>
        <v/>
      </c>
      <c r="H1223" s="295" t="str">
        <f ca="1">IF(ISERROR($S1223),"",OFFSET('Smelter Reference List'!$G$4,$S1223-4,0))</f>
        <v/>
      </c>
      <c r="I1223" s="296" t="str">
        <f ca="1">IF(ISERROR($S1223),"",OFFSET('Smelter Reference List'!$H$4,$S1223-4,0))</f>
        <v/>
      </c>
      <c r="J1223" s="296" t="str">
        <f ca="1">IF(ISERROR($S1223),"",OFFSET('Smelter Reference List'!$I$4,$S1223-4,0))</f>
        <v/>
      </c>
      <c r="K1223" s="298"/>
      <c r="L1223" s="298"/>
      <c r="M1223" s="298"/>
      <c r="N1223" s="298"/>
      <c r="O1223" s="298"/>
      <c r="P1223" s="298"/>
      <c r="Q1223" s="299"/>
      <c r="R1223" s="227"/>
      <c r="S1223" s="228" t="e">
        <f>IF(C1223="",NA(),MATCH($B1223&amp;$C1223,'Smelter Reference List'!$J:$J,0))</f>
        <v>#N/A</v>
      </c>
      <c r="T1223" s="229"/>
      <c r="U1223" s="229">
        <f t="shared" ca="1" si="38"/>
        <v>0</v>
      </c>
      <c r="V1223" s="229"/>
      <c r="W1223" s="229"/>
      <c r="Y1223" s="223" t="str">
        <f t="shared" si="39"/>
        <v/>
      </c>
    </row>
    <row r="1224" spans="1:25" s="223" customFormat="1" ht="20.25">
      <c r="A1224" s="293"/>
      <c r="B1224" s="294" t="str">
        <f>IF(LEN(A1224)=0,"",INDEX('Smelter Reference List'!$A:$A,MATCH($A1224,'Smelter Reference List'!$E:$E,0)))</f>
        <v/>
      </c>
      <c r="C1224" s="301" t="str">
        <f>IF(LEN(A1224)=0,"",INDEX('Smelter Reference List'!$C:$C,MATCH($A1224,'Smelter Reference List'!$E:$E,0)))</f>
        <v/>
      </c>
      <c r="D1224" s="294" t="str">
        <f ca="1">IF(ISERROR($S1224),"",OFFSET('Smelter Reference List'!$C$4,$S1224-4,0)&amp;"")</f>
        <v/>
      </c>
      <c r="E1224" s="294" t="str">
        <f ca="1">IF(ISERROR($S1224),"",OFFSET('Smelter Reference List'!$D$4,$S1224-4,0)&amp;"")</f>
        <v/>
      </c>
      <c r="F1224" s="294" t="str">
        <f ca="1">IF(ISERROR($S1224),"",OFFSET('Smelter Reference List'!$E$4,$S1224-4,0))</f>
        <v/>
      </c>
      <c r="G1224" s="294" t="str">
        <f ca="1">IF(C1224=$U$4,"Enter smelter details", IF(ISERROR($S1224),"",OFFSET('Smelter Reference List'!$F$4,$S1224-4,0)))</f>
        <v/>
      </c>
      <c r="H1224" s="295" t="str">
        <f ca="1">IF(ISERROR($S1224),"",OFFSET('Smelter Reference List'!$G$4,$S1224-4,0))</f>
        <v/>
      </c>
      <c r="I1224" s="296" t="str">
        <f ca="1">IF(ISERROR($S1224),"",OFFSET('Smelter Reference List'!$H$4,$S1224-4,0))</f>
        <v/>
      </c>
      <c r="J1224" s="296" t="str">
        <f ca="1">IF(ISERROR($S1224),"",OFFSET('Smelter Reference List'!$I$4,$S1224-4,0))</f>
        <v/>
      </c>
      <c r="K1224" s="298"/>
      <c r="L1224" s="298"/>
      <c r="M1224" s="298"/>
      <c r="N1224" s="298"/>
      <c r="O1224" s="298"/>
      <c r="P1224" s="298"/>
      <c r="Q1224" s="299"/>
      <c r="R1224" s="227"/>
      <c r="S1224" s="228" t="e">
        <f>IF(C1224="",NA(),MATCH($B1224&amp;$C1224,'Smelter Reference List'!$J:$J,0))</f>
        <v>#N/A</v>
      </c>
      <c r="T1224" s="229"/>
      <c r="U1224" s="229">
        <f t="shared" ca="1" si="38"/>
        <v>0</v>
      </c>
      <c r="V1224" s="229"/>
      <c r="W1224" s="229"/>
      <c r="Y1224" s="223" t="str">
        <f t="shared" si="39"/>
        <v/>
      </c>
    </row>
    <row r="1225" spans="1:25" s="223" customFormat="1" ht="20.25">
      <c r="A1225" s="293"/>
      <c r="B1225" s="294" t="str">
        <f>IF(LEN(A1225)=0,"",INDEX('Smelter Reference List'!$A:$A,MATCH($A1225,'Smelter Reference List'!$E:$E,0)))</f>
        <v/>
      </c>
      <c r="C1225" s="301" t="str">
        <f>IF(LEN(A1225)=0,"",INDEX('Smelter Reference List'!$C:$C,MATCH($A1225,'Smelter Reference List'!$E:$E,0)))</f>
        <v/>
      </c>
      <c r="D1225" s="294" t="str">
        <f ca="1">IF(ISERROR($S1225),"",OFFSET('Smelter Reference List'!$C$4,$S1225-4,0)&amp;"")</f>
        <v/>
      </c>
      <c r="E1225" s="294" t="str">
        <f ca="1">IF(ISERROR($S1225),"",OFFSET('Smelter Reference List'!$D$4,$S1225-4,0)&amp;"")</f>
        <v/>
      </c>
      <c r="F1225" s="294" t="str">
        <f ca="1">IF(ISERROR($S1225),"",OFFSET('Smelter Reference List'!$E$4,$S1225-4,0))</f>
        <v/>
      </c>
      <c r="G1225" s="294" t="str">
        <f ca="1">IF(C1225=$U$4,"Enter smelter details", IF(ISERROR($S1225),"",OFFSET('Smelter Reference List'!$F$4,$S1225-4,0)))</f>
        <v/>
      </c>
      <c r="H1225" s="295" t="str">
        <f ca="1">IF(ISERROR($S1225),"",OFFSET('Smelter Reference List'!$G$4,$S1225-4,0))</f>
        <v/>
      </c>
      <c r="I1225" s="296" t="str">
        <f ca="1">IF(ISERROR($S1225),"",OFFSET('Smelter Reference List'!$H$4,$S1225-4,0))</f>
        <v/>
      </c>
      <c r="J1225" s="296" t="str">
        <f ca="1">IF(ISERROR($S1225),"",OFFSET('Smelter Reference List'!$I$4,$S1225-4,0))</f>
        <v/>
      </c>
      <c r="K1225" s="298"/>
      <c r="L1225" s="298"/>
      <c r="M1225" s="298"/>
      <c r="N1225" s="298"/>
      <c r="O1225" s="298"/>
      <c r="P1225" s="298"/>
      <c r="Q1225" s="299"/>
      <c r="R1225" s="227"/>
      <c r="S1225" s="228" t="e">
        <f>IF(C1225="",NA(),MATCH($B1225&amp;$C1225,'Smelter Reference List'!$J:$J,0))</f>
        <v>#N/A</v>
      </c>
      <c r="T1225" s="229"/>
      <c r="U1225" s="229">
        <f t="shared" ca="1" si="38"/>
        <v>0</v>
      </c>
      <c r="V1225" s="229"/>
      <c r="W1225" s="229"/>
      <c r="Y1225" s="223" t="str">
        <f t="shared" si="39"/>
        <v/>
      </c>
    </row>
    <row r="1226" spans="1:25" s="223" customFormat="1" ht="20.25">
      <c r="A1226" s="293"/>
      <c r="B1226" s="294" t="str">
        <f>IF(LEN(A1226)=0,"",INDEX('Smelter Reference List'!$A:$A,MATCH($A1226,'Smelter Reference List'!$E:$E,0)))</f>
        <v/>
      </c>
      <c r="C1226" s="301" t="str">
        <f>IF(LEN(A1226)=0,"",INDEX('Smelter Reference List'!$C:$C,MATCH($A1226,'Smelter Reference List'!$E:$E,0)))</f>
        <v/>
      </c>
      <c r="D1226" s="294" t="str">
        <f ca="1">IF(ISERROR($S1226),"",OFFSET('Smelter Reference List'!$C$4,$S1226-4,0)&amp;"")</f>
        <v/>
      </c>
      <c r="E1226" s="294" t="str">
        <f ca="1">IF(ISERROR($S1226),"",OFFSET('Smelter Reference List'!$D$4,$S1226-4,0)&amp;"")</f>
        <v/>
      </c>
      <c r="F1226" s="294" t="str">
        <f ca="1">IF(ISERROR($S1226),"",OFFSET('Smelter Reference List'!$E$4,$S1226-4,0))</f>
        <v/>
      </c>
      <c r="G1226" s="294" t="str">
        <f ca="1">IF(C1226=$U$4,"Enter smelter details", IF(ISERROR($S1226),"",OFFSET('Smelter Reference List'!$F$4,$S1226-4,0)))</f>
        <v/>
      </c>
      <c r="H1226" s="295" t="str">
        <f ca="1">IF(ISERROR($S1226),"",OFFSET('Smelter Reference List'!$G$4,$S1226-4,0))</f>
        <v/>
      </c>
      <c r="I1226" s="296" t="str">
        <f ca="1">IF(ISERROR($S1226),"",OFFSET('Smelter Reference List'!$H$4,$S1226-4,0))</f>
        <v/>
      </c>
      <c r="J1226" s="296" t="str">
        <f ca="1">IF(ISERROR($S1226),"",OFFSET('Smelter Reference List'!$I$4,$S1226-4,0))</f>
        <v/>
      </c>
      <c r="K1226" s="298"/>
      <c r="L1226" s="298"/>
      <c r="M1226" s="298"/>
      <c r="N1226" s="298"/>
      <c r="O1226" s="298"/>
      <c r="P1226" s="298"/>
      <c r="Q1226" s="299"/>
      <c r="R1226" s="227"/>
      <c r="S1226" s="228" t="e">
        <f>IF(C1226="",NA(),MATCH($B1226&amp;$C1226,'Smelter Reference List'!$J:$J,0))</f>
        <v>#N/A</v>
      </c>
      <c r="T1226" s="229"/>
      <c r="U1226" s="229">
        <f t="shared" ca="1" si="38"/>
        <v>0</v>
      </c>
      <c r="V1226" s="229"/>
      <c r="W1226" s="229"/>
      <c r="Y1226" s="223" t="str">
        <f t="shared" si="39"/>
        <v/>
      </c>
    </row>
    <row r="1227" spans="1:25" s="223" customFormat="1" ht="20.25">
      <c r="A1227" s="293"/>
      <c r="B1227" s="294" t="str">
        <f>IF(LEN(A1227)=0,"",INDEX('Smelter Reference List'!$A:$A,MATCH($A1227,'Smelter Reference List'!$E:$E,0)))</f>
        <v/>
      </c>
      <c r="C1227" s="301" t="str">
        <f>IF(LEN(A1227)=0,"",INDEX('Smelter Reference List'!$C:$C,MATCH($A1227,'Smelter Reference List'!$E:$E,0)))</f>
        <v/>
      </c>
      <c r="D1227" s="294" t="str">
        <f ca="1">IF(ISERROR($S1227),"",OFFSET('Smelter Reference List'!$C$4,$S1227-4,0)&amp;"")</f>
        <v/>
      </c>
      <c r="E1227" s="294" t="str">
        <f ca="1">IF(ISERROR($S1227),"",OFFSET('Smelter Reference List'!$D$4,$S1227-4,0)&amp;"")</f>
        <v/>
      </c>
      <c r="F1227" s="294" t="str">
        <f ca="1">IF(ISERROR($S1227),"",OFFSET('Smelter Reference List'!$E$4,$S1227-4,0))</f>
        <v/>
      </c>
      <c r="G1227" s="294" t="str">
        <f ca="1">IF(C1227=$U$4,"Enter smelter details", IF(ISERROR($S1227),"",OFFSET('Smelter Reference List'!$F$4,$S1227-4,0)))</f>
        <v/>
      </c>
      <c r="H1227" s="295" t="str">
        <f ca="1">IF(ISERROR($S1227),"",OFFSET('Smelter Reference List'!$G$4,$S1227-4,0))</f>
        <v/>
      </c>
      <c r="I1227" s="296" t="str">
        <f ca="1">IF(ISERROR($S1227),"",OFFSET('Smelter Reference List'!$H$4,$S1227-4,0))</f>
        <v/>
      </c>
      <c r="J1227" s="296" t="str">
        <f ca="1">IF(ISERROR($S1227),"",OFFSET('Smelter Reference List'!$I$4,$S1227-4,0))</f>
        <v/>
      </c>
      <c r="K1227" s="298"/>
      <c r="L1227" s="298"/>
      <c r="M1227" s="298"/>
      <c r="N1227" s="298"/>
      <c r="O1227" s="298"/>
      <c r="P1227" s="298"/>
      <c r="Q1227" s="299"/>
      <c r="R1227" s="227"/>
      <c r="S1227" s="228" t="e">
        <f>IF(C1227="",NA(),MATCH($B1227&amp;$C1227,'Smelter Reference List'!$J:$J,0))</f>
        <v>#N/A</v>
      </c>
      <c r="T1227" s="229"/>
      <c r="U1227" s="229">
        <f t="shared" ca="1" si="38"/>
        <v>0</v>
      </c>
      <c r="V1227" s="229"/>
      <c r="W1227" s="229"/>
      <c r="Y1227" s="223" t="str">
        <f t="shared" si="39"/>
        <v/>
      </c>
    </row>
    <row r="1228" spans="1:25" s="223" customFormat="1" ht="20.25">
      <c r="A1228" s="293"/>
      <c r="B1228" s="294" t="str">
        <f>IF(LEN(A1228)=0,"",INDEX('Smelter Reference List'!$A:$A,MATCH($A1228,'Smelter Reference List'!$E:$E,0)))</f>
        <v/>
      </c>
      <c r="C1228" s="301" t="str">
        <f>IF(LEN(A1228)=0,"",INDEX('Smelter Reference List'!$C:$C,MATCH($A1228,'Smelter Reference List'!$E:$E,0)))</f>
        <v/>
      </c>
      <c r="D1228" s="294" t="str">
        <f ca="1">IF(ISERROR($S1228),"",OFFSET('Smelter Reference List'!$C$4,$S1228-4,0)&amp;"")</f>
        <v/>
      </c>
      <c r="E1228" s="294" t="str">
        <f ca="1">IF(ISERROR($S1228),"",OFFSET('Smelter Reference List'!$D$4,$S1228-4,0)&amp;"")</f>
        <v/>
      </c>
      <c r="F1228" s="294" t="str">
        <f ca="1">IF(ISERROR($S1228),"",OFFSET('Smelter Reference List'!$E$4,$S1228-4,0))</f>
        <v/>
      </c>
      <c r="G1228" s="294" t="str">
        <f ca="1">IF(C1228=$U$4,"Enter smelter details", IF(ISERROR($S1228),"",OFFSET('Smelter Reference List'!$F$4,$S1228-4,0)))</f>
        <v/>
      </c>
      <c r="H1228" s="295" t="str">
        <f ca="1">IF(ISERROR($S1228),"",OFFSET('Smelter Reference List'!$G$4,$S1228-4,0))</f>
        <v/>
      </c>
      <c r="I1228" s="296" t="str">
        <f ca="1">IF(ISERROR($S1228),"",OFFSET('Smelter Reference List'!$H$4,$S1228-4,0))</f>
        <v/>
      </c>
      <c r="J1228" s="296" t="str">
        <f ca="1">IF(ISERROR($S1228),"",OFFSET('Smelter Reference List'!$I$4,$S1228-4,0))</f>
        <v/>
      </c>
      <c r="K1228" s="298"/>
      <c r="L1228" s="298"/>
      <c r="M1228" s="298"/>
      <c r="N1228" s="298"/>
      <c r="O1228" s="298"/>
      <c r="P1228" s="298"/>
      <c r="Q1228" s="299"/>
      <c r="R1228" s="227"/>
      <c r="S1228" s="228" t="e">
        <f>IF(C1228="",NA(),MATCH($B1228&amp;$C1228,'Smelter Reference List'!$J:$J,0))</f>
        <v>#N/A</v>
      </c>
      <c r="T1228" s="229"/>
      <c r="U1228" s="229">
        <f t="shared" ca="1" si="38"/>
        <v>0</v>
      </c>
      <c r="V1228" s="229"/>
      <c r="W1228" s="229"/>
      <c r="Y1228" s="223" t="str">
        <f t="shared" si="39"/>
        <v/>
      </c>
    </row>
    <row r="1229" spans="1:25" s="223" customFormat="1" ht="20.25">
      <c r="A1229" s="293"/>
      <c r="B1229" s="294" t="str">
        <f>IF(LEN(A1229)=0,"",INDEX('Smelter Reference List'!$A:$A,MATCH($A1229,'Smelter Reference List'!$E:$E,0)))</f>
        <v/>
      </c>
      <c r="C1229" s="301" t="str">
        <f>IF(LEN(A1229)=0,"",INDEX('Smelter Reference List'!$C:$C,MATCH($A1229,'Smelter Reference List'!$E:$E,0)))</f>
        <v/>
      </c>
      <c r="D1229" s="294" t="str">
        <f ca="1">IF(ISERROR($S1229),"",OFFSET('Smelter Reference List'!$C$4,$S1229-4,0)&amp;"")</f>
        <v/>
      </c>
      <c r="E1229" s="294" t="str">
        <f ca="1">IF(ISERROR($S1229),"",OFFSET('Smelter Reference List'!$D$4,$S1229-4,0)&amp;"")</f>
        <v/>
      </c>
      <c r="F1229" s="294" t="str">
        <f ca="1">IF(ISERROR($S1229),"",OFFSET('Smelter Reference List'!$E$4,$S1229-4,0))</f>
        <v/>
      </c>
      <c r="G1229" s="294" t="str">
        <f ca="1">IF(C1229=$U$4,"Enter smelter details", IF(ISERROR($S1229),"",OFFSET('Smelter Reference List'!$F$4,$S1229-4,0)))</f>
        <v/>
      </c>
      <c r="H1229" s="295" t="str">
        <f ca="1">IF(ISERROR($S1229),"",OFFSET('Smelter Reference List'!$G$4,$S1229-4,0))</f>
        <v/>
      </c>
      <c r="I1229" s="296" t="str">
        <f ca="1">IF(ISERROR($S1229),"",OFFSET('Smelter Reference List'!$H$4,$S1229-4,0))</f>
        <v/>
      </c>
      <c r="J1229" s="296" t="str">
        <f ca="1">IF(ISERROR($S1229),"",OFFSET('Smelter Reference List'!$I$4,$S1229-4,0))</f>
        <v/>
      </c>
      <c r="K1229" s="298"/>
      <c r="L1229" s="298"/>
      <c r="M1229" s="298"/>
      <c r="N1229" s="298"/>
      <c r="O1229" s="298"/>
      <c r="P1229" s="298"/>
      <c r="Q1229" s="299"/>
      <c r="R1229" s="227"/>
      <c r="S1229" s="228" t="e">
        <f>IF(C1229="",NA(),MATCH($B1229&amp;$C1229,'Smelter Reference List'!$J:$J,0))</f>
        <v>#N/A</v>
      </c>
      <c r="T1229" s="229"/>
      <c r="U1229" s="229">
        <f t="shared" ca="1" si="38"/>
        <v>0</v>
      </c>
      <c r="V1229" s="229"/>
      <c r="W1229" s="229"/>
      <c r="Y1229" s="223" t="str">
        <f t="shared" si="39"/>
        <v/>
      </c>
    </row>
    <row r="1230" spans="1:25" s="223" customFormat="1" ht="20.25">
      <c r="A1230" s="293"/>
      <c r="B1230" s="294" t="str">
        <f>IF(LEN(A1230)=0,"",INDEX('Smelter Reference List'!$A:$A,MATCH($A1230,'Smelter Reference List'!$E:$E,0)))</f>
        <v/>
      </c>
      <c r="C1230" s="301" t="str">
        <f>IF(LEN(A1230)=0,"",INDEX('Smelter Reference List'!$C:$C,MATCH($A1230,'Smelter Reference List'!$E:$E,0)))</f>
        <v/>
      </c>
      <c r="D1230" s="294" t="str">
        <f ca="1">IF(ISERROR($S1230),"",OFFSET('Smelter Reference List'!$C$4,$S1230-4,0)&amp;"")</f>
        <v/>
      </c>
      <c r="E1230" s="294" t="str">
        <f ca="1">IF(ISERROR($S1230),"",OFFSET('Smelter Reference List'!$D$4,$S1230-4,0)&amp;"")</f>
        <v/>
      </c>
      <c r="F1230" s="294" t="str">
        <f ca="1">IF(ISERROR($S1230),"",OFFSET('Smelter Reference List'!$E$4,$S1230-4,0))</f>
        <v/>
      </c>
      <c r="G1230" s="294" t="str">
        <f ca="1">IF(C1230=$U$4,"Enter smelter details", IF(ISERROR($S1230),"",OFFSET('Smelter Reference List'!$F$4,$S1230-4,0)))</f>
        <v/>
      </c>
      <c r="H1230" s="295" t="str">
        <f ca="1">IF(ISERROR($S1230),"",OFFSET('Smelter Reference List'!$G$4,$S1230-4,0))</f>
        <v/>
      </c>
      <c r="I1230" s="296" t="str">
        <f ca="1">IF(ISERROR($S1230),"",OFFSET('Smelter Reference List'!$H$4,$S1230-4,0))</f>
        <v/>
      </c>
      <c r="J1230" s="296" t="str">
        <f ca="1">IF(ISERROR($S1230),"",OFFSET('Smelter Reference List'!$I$4,$S1230-4,0))</f>
        <v/>
      </c>
      <c r="K1230" s="298"/>
      <c r="L1230" s="298"/>
      <c r="M1230" s="298"/>
      <c r="N1230" s="298"/>
      <c r="O1230" s="298"/>
      <c r="P1230" s="298"/>
      <c r="Q1230" s="299"/>
      <c r="R1230" s="227"/>
      <c r="S1230" s="228" t="e">
        <f>IF(C1230="",NA(),MATCH($B1230&amp;$C1230,'Smelter Reference List'!$J:$J,0))</f>
        <v>#N/A</v>
      </c>
      <c r="T1230" s="229"/>
      <c r="U1230" s="229">
        <f t="shared" ca="1" si="38"/>
        <v>0</v>
      </c>
      <c r="V1230" s="229"/>
      <c r="W1230" s="229"/>
      <c r="Y1230" s="223" t="str">
        <f t="shared" si="39"/>
        <v/>
      </c>
    </row>
    <row r="1231" spans="1:25" s="223" customFormat="1" ht="20.25">
      <c r="A1231" s="293"/>
      <c r="B1231" s="294" t="str">
        <f>IF(LEN(A1231)=0,"",INDEX('Smelter Reference List'!$A:$A,MATCH($A1231,'Smelter Reference List'!$E:$E,0)))</f>
        <v/>
      </c>
      <c r="C1231" s="301" t="str">
        <f>IF(LEN(A1231)=0,"",INDEX('Smelter Reference List'!$C:$C,MATCH($A1231,'Smelter Reference List'!$E:$E,0)))</f>
        <v/>
      </c>
      <c r="D1231" s="294" t="str">
        <f ca="1">IF(ISERROR($S1231),"",OFFSET('Smelter Reference List'!$C$4,$S1231-4,0)&amp;"")</f>
        <v/>
      </c>
      <c r="E1231" s="294" t="str">
        <f ca="1">IF(ISERROR($S1231),"",OFFSET('Smelter Reference List'!$D$4,$S1231-4,0)&amp;"")</f>
        <v/>
      </c>
      <c r="F1231" s="294" t="str">
        <f ca="1">IF(ISERROR($S1231),"",OFFSET('Smelter Reference List'!$E$4,$S1231-4,0))</f>
        <v/>
      </c>
      <c r="G1231" s="294" t="str">
        <f ca="1">IF(C1231=$U$4,"Enter smelter details", IF(ISERROR($S1231),"",OFFSET('Smelter Reference List'!$F$4,$S1231-4,0)))</f>
        <v/>
      </c>
      <c r="H1231" s="295" t="str">
        <f ca="1">IF(ISERROR($S1231),"",OFFSET('Smelter Reference List'!$G$4,$S1231-4,0))</f>
        <v/>
      </c>
      <c r="I1231" s="296" t="str">
        <f ca="1">IF(ISERROR($S1231),"",OFFSET('Smelter Reference List'!$H$4,$S1231-4,0))</f>
        <v/>
      </c>
      <c r="J1231" s="296" t="str">
        <f ca="1">IF(ISERROR($S1231),"",OFFSET('Smelter Reference List'!$I$4,$S1231-4,0))</f>
        <v/>
      </c>
      <c r="K1231" s="298"/>
      <c r="L1231" s="298"/>
      <c r="M1231" s="298"/>
      <c r="N1231" s="298"/>
      <c r="O1231" s="298"/>
      <c r="P1231" s="298"/>
      <c r="Q1231" s="299"/>
      <c r="R1231" s="227"/>
      <c r="S1231" s="228" t="e">
        <f>IF(C1231="",NA(),MATCH($B1231&amp;$C1231,'Smelter Reference List'!$J:$J,0))</f>
        <v>#N/A</v>
      </c>
      <c r="T1231" s="229"/>
      <c r="U1231" s="229">
        <f t="shared" ca="1" si="38"/>
        <v>0</v>
      </c>
      <c r="V1231" s="229"/>
      <c r="W1231" s="229"/>
      <c r="Y1231" s="223" t="str">
        <f t="shared" si="39"/>
        <v/>
      </c>
    </row>
    <row r="1232" spans="1:25" s="223" customFormat="1" ht="20.25">
      <c r="A1232" s="293"/>
      <c r="B1232" s="294" t="str">
        <f>IF(LEN(A1232)=0,"",INDEX('Smelter Reference List'!$A:$A,MATCH($A1232,'Smelter Reference List'!$E:$E,0)))</f>
        <v/>
      </c>
      <c r="C1232" s="301" t="str">
        <f>IF(LEN(A1232)=0,"",INDEX('Smelter Reference List'!$C:$C,MATCH($A1232,'Smelter Reference List'!$E:$E,0)))</f>
        <v/>
      </c>
      <c r="D1232" s="294" t="str">
        <f ca="1">IF(ISERROR($S1232),"",OFFSET('Smelter Reference List'!$C$4,$S1232-4,0)&amp;"")</f>
        <v/>
      </c>
      <c r="E1232" s="294" t="str">
        <f ca="1">IF(ISERROR($S1232),"",OFFSET('Smelter Reference List'!$D$4,$S1232-4,0)&amp;"")</f>
        <v/>
      </c>
      <c r="F1232" s="294" t="str">
        <f ca="1">IF(ISERROR($S1232),"",OFFSET('Smelter Reference List'!$E$4,$S1232-4,0))</f>
        <v/>
      </c>
      <c r="G1232" s="294" t="str">
        <f ca="1">IF(C1232=$U$4,"Enter smelter details", IF(ISERROR($S1232),"",OFFSET('Smelter Reference List'!$F$4,$S1232-4,0)))</f>
        <v/>
      </c>
      <c r="H1232" s="295" t="str">
        <f ca="1">IF(ISERROR($S1232),"",OFFSET('Smelter Reference List'!$G$4,$S1232-4,0))</f>
        <v/>
      </c>
      <c r="I1232" s="296" t="str">
        <f ca="1">IF(ISERROR($S1232),"",OFFSET('Smelter Reference List'!$H$4,$S1232-4,0))</f>
        <v/>
      </c>
      <c r="J1232" s="296" t="str">
        <f ca="1">IF(ISERROR($S1232),"",OFFSET('Smelter Reference List'!$I$4,$S1232-4,0))</f>
        <v/>
      </c>
      <c r="K1232" s="298"/>
      <c r="L1232" s="298"/>
      <c r="M1232" s="298"/>
      <c r="N1232" s="298"/>
      <c r="O1232" s="298"/>
      <c r="P1232" s="298"/>
      <c r="Q1232" s="299"/>
      <c r="R1232" s="227"/>
      <c r="S1232" s="228" t="e">
        <f>IF(C1232="",NA(),MATCH($B1232&amp;$C1232,'Smelter Reference List'!$J:$J,0))</f>
        <v>#N/A</v>
      </c>
      <c r="T1232" s="229"/>
      <c r="U1232" s="229">
        <f t="shared" ca="1" si="38"/>
        <v>0</v>
      </c>
      <c r="V1232" s="229"/>
      <c r="W1232" s="229"/>
      <c r="Y1232" s="223" t="str">
        <f t="shared" si="39"/>
        <v/>
      </c>
    </row>
    <row r="1233" spans="1:25" s="223" customFormat="1" ht="20.25">
      <c r="A1233" s="293"/>
      <c r="B1233" s="294" t="str">
        <f>IF(LEN(A1233)=0,"",INDEX('Smelter Reference List'!$A:$A,MATCH($A1233,'Smelter Reference List'!$E:$E,0)))</f>
        <v/>
      </c>
      <c r="C1233" s="301" t="str">
        <f>IF(LEN(A1233)=0,"",INDEX('Smelter Reference List'!$C:$C,MATCH($A1233,'Smelter Reference List'!$E:$E,0)))</f>
        <v/>
      </c>
      <c r="D1233" s="294" t="str">
        <f ca="1">IF(ISERROR($S1233),"",OFFSET('Smelter Reference List'!$C$4,$S1233-4,0)&amp;"")</f>
        <v/>
      </c>
      <c r="E1233" s="294" t="str">
        <f ca="1">IF(ISERROR($S1233),"",OFFSET('Smelter Reference List'!$D$4,$S1233-4,0)&amp;"")</f>
        <v/>
      </c>
      <c r="F1233" s="294" t="str">
        <f ca="1">IF(ISERROR($S1233),"",OFFSET('Smelter Reference List'!$E$4,$S1233-4,0))</f>
        <v/>
      </c>
      <c r="G1233" s="294" t="str">
        <f ca="1">IF(C1233=$U$4,"Enter smelter details", IF(ISERROR($S1233),"",OFFSET('Smelter Reference List'!$F$4,$S1233-4,0)))</f>
        <v/>
      </c>
      <c r="H1233" s="295" t="str">
        <f ca="1">IF(ISERROR($S1233),"",OFFSET('Smelter Reference List'!$G$4,$S1233-4,0))</f>
        <v/>
      </c>
      <c r="I1233" s="296" t="str">
        <f ca="1">IF(ISERROR($S1233),"",OFFSET('Smelter Reference List'!$H$4,$S1233-4,0))</f>
        <v/>
      </c>
      <c r="J1233" s="296" t="str">
        <f ca="1">IF(ISERROR($S1233),"",OFFSET('Smelter Reference List'!$I$4,$S1233-4,0))</f>
        <v/>
      </c>
      <c r="K1233" s="298"/>
      <c r="L1233" s="298"/>
      <c r="M1233" s="298"/>
      <c r="N1233" s="298"/>
      <c r="O1233" s="298"/>
      <c r="P1233" s="298"/>
      <c r="Q1233" s="299"/>
      <c r="R1233" s="227"/>
      <c r="S1233" s="228" t="e">
        <f>IF(C1233="",NA(),MATCH($B1233&amp;$C1233,'Smelter Reference List'!$J:$J,0))</f>
        <v>#N/A</v>
      </c>
      <c r="T1233" s="229"/>
      <c r="U1233" s="229">
        <f t="shared" ca="1" si="38"/>
        <v>0</v>
      </c>
      <c r="V1233" s="229"/>
      <c r="W1233" s="229"/>
      <c r="Y1233" s="223" t="str">
        <f t="shared" si="39"/>
        <v/>
      </c>
    </row>
    <row r="1234" spans="1:25" s="223" customFormat="1" ht="20.25">
      <c r="A1234" s="293"/>
      <c r="B1234" s="294" t="str">
        <f>IF(LEN(A1234)=0,"",INDEX('Smelter Reference List'!$A:$A,MATCH($A1234,'Smelter Reference List'!$E:$E,0)))</f>
        <v/>
      </c>
      <c r="C1234" s="301" t="str">
        <f>IF(LEN(A1234)=0,"",INDEX('Smelter Reference List'!$C:$C,MATCH($A1234,'Smelter Reference List'!$E:$E,0)))</f>
        <v/>
      </c>
      <c r="D1234" s="294" t="str">
        <f ca="1">IF(ISERROR($S1234),"",OFFSET('Smelter Reference List'!$C$4,$S1234-4,0)&amp;"")</f>
        <v/>
      </c>
      <c r="E1234" s="294" t="str">
        <f ca="1">IF(ISERROR($S1234),"",OFFSET('Smelter Reference List'!$D$4,$S1234-4,0)&amp;"")</f>
        <v/>
      </c>
      <c r="F1234" s="294" t="str">
        <f ca="1">IF(ISERROR($S1234),"",OFFSET('Smelter Reference List'!$E$4,$S1234-4,0))</f>
        <v/>
      </c>
      <c r="G1234" s="294" t="str">
        <f ca="1">IF(C1234=$U$4,"Enter smelter details", IF(ISERROR($S1234),"",OFFSET('Smelter Reference List'!$F$4,$S1234-4,0)))</f>
        <v/>
      </c>
      <c r="H1234" s="295" t="str">
        <f ca="1">IF(ISERROR($S1234),"",OFFSET('Smelter Reference List'!$G$4,$S1234-4,0))</f>
        <v/>
      </c>
      <c r="I1234" s="296" t="str">
        <f ca="1">IF(ISERROR($S1234),"",OFFSET('Smelter Reference List'!$H$4,$S1234-4,0))</f>
        <v/>
      </c>
      <c r="J1234" s="296" t="str">
        <f ca="1">IF(ISERROR($S1234),"",OFFSET('Smelter Reference List'!$I$4,$S1234-4,0))</f>
        <v/>
      </c>
      <c r="K1234" s="298"/>
      <c r="L1234" s="298"/>
      <c r="M1234" s="298"/>
      <c r="N1234" s="298"/>
      <c r="O1234" s="298"/>
      <c r="P1234" s="298"/>
      <c r="Q1234" s="299"/>
      <c r="R1234" s="227"/>
      <c r="S1234" s="228" t="e">
        <f>IF(C1234="",NA(),MATCH($B1234&amp;$C1234,'Smelter Reference List'!$J:$J,0))</f>
        <v>#N/A</v>
      </c>
      <c r="T1234" s="229"/>
      <c r="U1234" s="229">
        <f t="shared" ca="1" si="38"/>
        <v>0</v>
      </c>
      <c r="V1234" s="229"/>
      <c r="W1234" s="229"/>
      <c r="Y1234" s="223" t="str">
        <f t="shared" si="39"/>
        <v/>
      </c>
    </row>
    <row r="1235" spans="1:25" s="223" customFormat="1" ht="20.25">
      <c r="A1235" s="293"/>
      <c r="B1235" s="294" t="str">
        <f>IF(LEN(A1235)=0,"",INDEX('Smelter Reference List'!$A:$A,MATCH($A1235,'Smelter Reference List'!$E:$E,0)))</f>
        <v/>
      </c>
      <c r="C1235" s="301" t="str">
        <f>IF(LEN(A1235)=0,"",INDEX('Smelter Reference List'!$C:$C,MATCH($A1235,'Smelter Reference List'!$E:$E,0)))</f>
        <v/>
      </c>
      <c r="D1235" s="294" t="str">
        <f ca="1">IF(ISERROR($S1235),"",OFFSET('Smelter Reference List'!$C$4,$S1235-4,0)&amp;"")</f>
        <v/>
      </c>
      <c r="E1235" s="294" t="str">
        <f ca="1">IF(ISERROR($S1235),"",OFFSET('Smelter Reference List'!$D$4,$S1235-4,0)&amp;"")</f>
        <v/>
      </c>
      <c r="F1235" s="294" t="str">
        <f ca="1">IF(ISERROR($S1235),"",OFFSET('Smelter Reference List'!$E$4,$S1235-4,0))</f>
        <v/>
      </c>
      <c r="G1235" s="294" t="str">
        <f ca="1">IF(C1235=$U$4,"Enter smelter details", IF(ISERROR($S1235),"",OFFSET('Smelter Reference List'!$F$4,$S1235-4,0)))</f>
        <v/>
      </c>
      <c r="H1235" s="295" t="str">
        <f ca="1">IF(ISERROR($S1235),"",OFFSET('Smelter Reference List'!$G$4,$S1235-4,0))</f>
        <v/>
      </c>
      <c r="I1235" s="296" t="str">
        <f ca="1">IF(ISERROR($S1235),"",OFFSET('Smelter Reference List'!$H$4,$S1235-4,0))</f>
        <v/>
      </c>
      <c r="J1235" s="296" t="str">
        <f ca="1">IF(ISERROR($S1235),"",OFFSET('Smelter Reference List'!$I$4,$S1235-4,0))</f>
        <v/>
      </c>
      <c r="K1235" s="298"/>
      <c r="L1235" s="298"/>
      <c r="M1235" s="298"/>
      <c r="N1235" s="298"/>
      <c r="O1235" s="298"/>
      <c r="P1235" s="298"/>
      <c r="Q1235" s="299"/>
      <c r="R1235" s="227"/>
      <c r="S1235" s="228" t="e">
        <f>IF(C1235="",NA(),MATCH($B1235&amp;$C1235,'Smelter Reference List'!$J:$J,0))</f>
        <v>#N/A</v>
      </c>
      <c r="T1235" s="229"/>
      <c r="U1235" s="229">
        <f t="shared" ca="1" si="38"/>
        <v>0</v>
      </c>
      <c r="V1235" s="229"/>
      <c r="W1235" s="229"/>
      <c r="Y1235" s="223" t="str">
        <f t="shared" si="39"/>
        <v/>
      </c>
    </row>
    <row r="1236" spans="1:25" s="223" customFormat="1" ht="20.25">
      <c r="A1236" s="293"/>
      <c r="B1236" s="294" t="str">
        <f>IF(LEN(A1236)=0,"",INDEX('Smelter Reference List'!$A:$A,MATCH($A1236,'Smelter Reference List'!$E:$E,0)))</f>
        <v/>
      </c>
      <c r="C1236" s="301" t="str">
        <f>IF(LEN(A1236)=0,"",INDEX('Smelter Reference List'!$C:$C,MATCH($A1236,'Smelter Reference List'!$E:$E,0)))</f>
        <v/>
      </c>
      <c r="D1236" s="294" t="str">
        <f ca="1">IF(ISERROR($S1236),"",OFFSET('Smelter Reference List'!$C$4,$S1236-4,0)&amp;"")</f>
        <v/>
      </c>
      <c r="E1236" s="294" t="str">
        <f ca="1">IF(ISERROR($S1236),"",OFFSET('Smelter Reference List'!$D$4,$S1236-4,0)&amp;"")</f>
        <v/>
      </c>
      <c r="F1236" s="294" t="str">
        <f ca="1">IF(ISERROR($S1236),"",OFFSET('Smelter Reference List'!$E$4,$S1236-4,0))</f>
        <v/>
      </c>
      <c r="G1236" s="294" t="str">
        <f ca="1">IF(C1236=$U$4,"Enter smelter details", IF(ISERROR($S1236),"",OFFSET('Smelter Reference List'!$F$4,$S1236-4,0)))</f>
        <v/>
      </c>
      <c r="H1236" s="295" t="str">
        <f ca="1">IF(ISERROR($S1236),"",OFFSET('Smelter Reference List'!$G$4,$S1236-4,0))</f>
        <v/>
      </c>
      <c r="I1236" s="296" t="str">
        <f ca="1">IF(ISERROR($S1236),"",OFFSET('Smelter Reference List'!$H$4,$S1236-4,0))</f>
        <v/>
      </c>
      <c r="J1236" s="296" t="str">
        <f ca="1">IF(ISERROR($S1236),"",OFFSET('Smelter Reference List'!$I$4,$S1236-4,0))</f>
        <v/>
      </c>
      <c r="K1236" s="298"/>
      <c r="L1236" s="298"/>
      <c r="M1236" s="298"/>
      <c r="N1236" s="298"/>
      <c r="O1236" s="298"/>
      <c r="P1236" s="298"/>
      <c r="Q1236" s="299"/>
      <c r="R1236" s="227"/>
      <c r="S1236" s="228" t="e">
        <f>IF(C1236="",NA(),MATCH($B1236&amp;$C1236,'Smelter Reference List'!$J:$J,0))</f>
        <v>#N/A</v>
      </c>
      <c r="T1236" s="229"/>
      <c r="U1236" s="229">
        <f t="shared" ca="1" si="38"/>
        <v>0</v>
      </c>
      <c r="V1236" s="229"/>
      <c r="W1236" s="229"/>
      <c r="Y1236" s="223" t="str">
        <f t="shared" si="39"/>
        <v/>
      </c>
    </row>
    <row r="1237" spans="1:25" s="223" customFormat="1" ht="20.25">
      <c r="A1237" s="293"/>
      <c r="B1237" s="294" t="str">
        <f>IF(LEN(A1237)=0,"",INDEX('Smelter Reference List'!$A:$A,MATCH($A1237,'Smelter Reference List'!$E:$E,0)))</f>
        <v/>
      </c>
      <c r="C1237" s="301" t="str">
        <f>IF(LEN(A1237)=0,"",INDEX('Smelter Reference List'!$C:$C,MATCH($A1237,'Smelter Reference List'!$E:$E,0)))</f>
        <v/>
      </c>
      <c r="D1237" s="294" t="str">
        <f ca="1">IF(ISERROR($S1237),"",OFFSET('Smelter Reference List'!$C$4,$S1237-4,0)&amp;"")</f>
        <v/>
      </c>
      <c r="E1237" s="294" t="str">
        <f ca="1">IF(ISERROR($S1237),"",OFFSET('Smelter Reference List'!$D$4,$S1237-4,0)&amp;"")</f>
        <v/>
      </c>
      <c r="F1237" s="294" t="str">
        <f ca="1">IF(ISERROR($S1237),"",OFFSET('Smelter Reference List'!$E$4,$S1237-4,0))</f>
        <v/>
      </c>
      <c r="G1237" s="294" t="str">
        <f ca="1">IF(C1237=$U$4,"Enter smelter details", IF(ISERROR($S1237),"",OFFSET('Smelter Reference List'!$F$4,$S1237-4,0)))</f>
        <v/>
      </c>
      <c r="H1237" s="295" t="str">
        <f ca="1">IF(ISERROR($S1237),"",OFFSET('Smelter Reference List'!$G$4,$S1237-4,0))</f>
        <v/>
      </c>
      <c r="I1237" s="296" t="str">
        <f ca="1">IF(ISERROR($S1237),"",OFFSET('Smelter Reference List'!$H$4,$S1237-4,0))</f>
        <v/>
      </c>
      <c r="J1237" s="296" t="str">
        <f ca="1">IF(ISERROR($S1237),"",OFFSET('Smelter Reference List'!$I$4,$S1237-4,0))</f>
        <v/>
      </c>
      <c r="K1237" s="298"/>
      <c r="L1237" s="298"/>
      <c r="M1237" s="298"/>
      <c r="N1237" s="298"/>
      <c r="O1237" s="298"/>
      <c r="P1237" s="298"/>
      <c r="Q1237" s="299"/>
      <c r="R1237" s="227"/>
      <c r="S1237" s="228" t="e">
        <f>IF(C1237="",NA(),MATCH($B1237&amp;$C1237,'Smelter Reference List'!$J:$J,0))</f>
        <v>#N/A</v>
      </c>
      <c r="T1237" s="229"/>
      <c r="U1237" s="229">
        <f t="shared" ca="1" si="38"/>
        <v>0</v>
      </c>
      <c r="V1237" s="229"/>
      <c r="W1237" s="229"/>
      <c r="Y1237" s="223" t="str">
        <f t="shared" si="39"/>
        <v/>
      </c>
    </row>
    <row r="1238" spans="1:25" s="223" customFormat="1" ht="20.25">
      <c r="A1238" s="293"/>
      <c r="B1238" s="294" t="str">
        <f>IF(LEN(A1238)=0,"",INDEX('Smelter Reference List'!$A:$A,MATCH($A1238,'Smelter Reference List'!$E:$E,0)))</f>
        <v/>
      </c>
      <c r="C1238" s="301" t="str">
        <f>IF(LEN(A1238)=0,"",INDEX('Smelter Reference List'!$C:$C,MATCH($A1238,'Smelter Reference List'!$E:$E,0)))</f>
        <v/>
      </c>
      <c r="D1238" s="294" t="str">
        <f ca="1">IF(ISERROR($S1238),"",OFFSET('Smelter Reference List'!$C$4,$S1238-4,0)&amp;"")</f>
        <v/>
      </c>
      <c r="E1238" s="294" t="str">
        <f ca="1">IF(ISERROR($S1238),"",OFFSET('Smelter Reference List'!$D$4,$S1238-4,0)&amp;"")</f>
        <v/>
      </c>
      <c r="F1238" s="294" t="str">
        <f ca="1">IF(ISERROR($S1238),"",OFFSET('Smelter Reference List'!$E$4,$S1238-4,0))</f>
        <v/>
      </c>
      <c r="G1238" s="294" t="str">
        <f ca="1">IF(C1238=$U$4,"Enter smelter details", IF(ISERROR($S1238),"",OFFSET('Smelter Reference List'!$F$4,$S1238-4,0)))</f>
        <v/>
      </c>
      <c r="H1238" s="295" t="str">
        <f ca="1">IF(ISERROR($S1238),"",OFFSET('Smelter Reference List'!$G$4,$S1238-4,0))</f>
        <v/>
      </c>
      <c r="I1238" s="296" t="str">
        <f ca="1">IF(ISERROR($S1238),"",OFFSET('Smelter Reference List'!$H$4,$S1238-4,0))</f>
        <v/>
      </c>
      <c r="J1238" s="296" t="str">
        <f ca="1">IF(ISERROR($S1238),"",OFFSET('Smelter Reference List'!$I$4,$S1238-4,0))</f>
        <v/>
      </c>
      <c r="K1238" s="298"/>
      <c r="L1238" s="298"/>
      <c r="M1238" s="298"/>
      <c r="N1238" s="298"/>
      <c r="O1238" s="298"/>
      <c r="P1238" s="298"/>
      <c r="Q1238" s="299"/>
      <c r="R1238" s="227"/>
      <c r="S1238" s="228" t="e">
        <f>IF(C1238="",NA(),MATCH($B1238&amp;$C1238,'Smelter Reference List'!$J:$J,0))</f>
        <v>#N/A</v>
      </c>
      <c r="T1238" s="229"/>
      <c r="U1238" s="229">
        <f t="shared" ca="1" si="38"/>
        <v>0</v>
      </c>
      <c r="V1238" s="229"/>
      <c r="W1238" s="229"/>
      <c r="Y1238" s="223" t="str">
        <f t="shared" si="39"/>
        <v/>
      </c>
    </row>
    <row r="1239" spans="1:25" s="223" customFormat="1" ht="20.25">
      <c r="A1239" s="293"/>
      <c r="B1239" s="294" t="str">
        <f>IF(LEN(A1239)=0,"",INDEX('Smelter Reference List'!$A:$A,MATCH($A1239,'Smelter Reference List'!$E:$E,0)))</f>
        <v/>
      </c>
      <c r="C1239" s="301" t="str">
        <f>IF(LEN(A1239)=0,"",INDEX('Smelter Reference List'!$C:$C,MATCH($A1239,'Smelter Reference List'!$E:$E,0)))</f>
        <v/>
      </c>
      <c r="D1239" s="294" t="str">
        <f ca="1">IF(ISERROR($S1239),"",OFFSET('Smelter Reference List'!$C$4,$S1239-4,0)&amp;"")</f>
        <v/>
      </c>
      <c r="E1239" s="294" t="str">
        <f ca="1">IF(ISERROR($S1239),"",OFFSET('Smelter Reference List'!$D$4,$S1239-4,0)&amp;"")</f>
        <v/>
      </c>
      <c r="F1239" s="294" t="str">
        <f ca="1">IF(ISERROR($S1239),"",OFFSET('Smelter Reference List'!$E$4,$S1239-4,0))</f>
        <v/>
      </c>
      <c r="G1239" s="294" t="str">
        <f ca="1">IF(C1239=$U$4,"Enter smelter details", IF(ISERROR($S1239),"",OFFSET('Smelter Reference List'!$F$4,$S1239-4,0)))</f>
        <v/>
      </c>
      <c r="H1239" s="295" t="str">
        <f ca="1">IF(ISERROR($S1239),"",OFFSET('Smelter Reference List'!$G$4,$S1239-4,0))</f>
        <v/>
      </c>
      <c r="I1239" s="296" t="str">
        <f ca="1">IF(ISERROR($S1239),"",OFFSET('Smelter Reference List'!$H$4,$S1239-4,0))</f>
        <v/>
      </c>
      <c r="J1239" s="296" t="str">
        <f ca="1">IF(ISERROR($S1239),"",OFFSET('Smelter Reference List'!$I$4,$S1239-4,0))</f>
        <v/>
      </c>
      <c r="K1239" s="298"/>
      <c r="L1239" s="298"/>
      <c r="M1239" s="298"/>
      <c r="N1239" s="298"/>
      <c r="O1239" s="298"/>
      <c r="P1239" s="298"/>
      <c r="Q1239" s="299"/>
      <c r="R1239" s="227"/>
      <c r="S1239" s="228" t="e">
        <f>IF(C1239="",NA(),MATCH($B1239&amp;$C1239,'Smelter Reference List'!$J:$J,0))</f>
        <v>#N/A</v>
      </c>
      <c r="T1239" s="229"/>
      <c r="U1239" s="229">
        <f t="shared" ca="1" si="38"/>
        <v>0</v>
      </c>
      <c r="V1239" s="229"/>
      <c r="W1239" s="229"/>
      <c r="Y1239" s="223" t="str">
        <f t="shared" si="39"/>
        <v/>
      </c>
    </row>
    <row r="1240" spans="1:25" s="223" customFormat="1" ht="20.25">
      <c r="A1240" s="293"/>
      <c r="B1240" s="294" t="str">
        <f>IF(LEN(A1240)=0,"",INDEX('Smelter Reference List'!$A:$A,MATCH($A1240,'Smelter Reference List'!$E:$E,0)))</f>
        <v/>
      </c>
      <c r="C1240" s="301" t="str">
        <f>IF(LEN(A1240)=0,"",INDEX('Smelter Reference List'!$C:$C,MATCH($A1240,'Smelter Reference List'!$E:$E,0)))</f>
        <v/>
      </c>
      <c r="D1240" s="294" t="str">
        <f ca="1">IF(ISERROR($S1240),"",OFFSET('Smelter Reference List'!$C$4,$S1240-4,0)&amp;"")</f>
        <v/>
      </c>
      <c r="E1240" s="294" t="str">
        <f ca="1">IF(ISERROR($S1240),"",OFFSET('Smelter Reference List'!$D$4,$S1240-4,0)&amp;"")</f>
        <v/>
      </c>
      <c r="F1240" s="294" t="str">
        <f ca="1">IF(ISERROR($S1240),"",OFFSET('Smelter Reference List'!$E$4,$S1240-4,0))</f>
        <v/>
      </c>
      <c r="G1240" s="294" t="str">
        <f ca="1">IF(C1240=$U$4,"Enter smelter details", IF(ISERROR($S1240),"",OFFSET('Smelter Reference List'!$F$4,$S1240-4,0)))</f>
        <v/>
      </c>
      <c r="H1240" s="295" t="str">
        <f ca="1">IF(ISERROR($S1240),"",OFFSET('Smelter Reference List'!$G$4,$S1240-4,0))</f>
        <v/>
      </c>
      <c r="I1240" s="296" t="str">
        <f ca="1">IF(ISERROR($S1240),"",OFFSET('Smelter Reference List'!$H$4,$S1240-4,0))</f>
        <v/>
      </c>
      <c r="J1240" s="296" t="str">
        <f ca="1">IF(ISERROR($S1240),"",OFFSET('Smelter Reference List'!$I$4,$S1240-4,0))</f>
        <v/>
      </c>
      <c r="K1240" s="298"/>
      <c r="L1240" s="298"/>
      <c r="M1240" s="298"/>
      <c r="N1240" s="298"/>
      <c r="O1240" s="298"/>
      <c r="P1240" s="298"/>
      <c r="Q1240" s="299"/>
      <c r="R1240" s="227"/>
      <c r="S1240" s="228" t="e">
        <f>IF(C1240="",NA(),MATCH($B1240&amp;$C1240,'Smelter Reference List'!$J:$J,0))</f>
        <v>#N/A</v>
      </c>
      <c r="T1240" s="229"/>
      <c r="U1240" s="229">
        <f t="shared" ca="1" si="38"/>
        <v>0</v>
      </c>
      <c r="V1240" s="229"/>
      <c r="W1240" s="229"/>
      <c r="Y1240" s="223" t="str">
        <f t="shared" si="39"/>
        <v/>
      </c>
    </row>
    <row r="1241" spans="1:25" s="223" customFormat="1" ht="20.25">
      <c r="A1241" s="293"/>
      <c r="B1241" s="294" t="str">
        <f>IF(LEN(A1241)=0,"",INDEX('Smelter Reference List'!$A:$A,MATCH($A1241,'Smelter Reference List'!$E:$E,0)))</f>
        <v/>
      </c>
      <c r="C1241" s="301" t="str">
        <f>IF(LEN(A1241)=0,"",INDEX('Smelter Reference List'!$C:$C,MATCH($A1241,'Smelter Reference List'!$E:$E,0)))</f>
        <v/>
      </c>
      <c r="D1241" s="294" t="str">
        <f ca="1">IF(ISERROR($S1241),"",OFFSET('Smelter Reference List'!$C$4,$S1241-4,0)&amp;"")</f>
        <v/>
      </c>
      <c r="E1241" s="294" t="str">
        <f ca="1">IF(ISERROR($S1241),"",OFFSET('Smelter Reference List'!$D$4,$S1241-4,0)&amp;"")</f>
        <v/>
      </c>
      <c r="F1241" s="294" t="str">
        <f ca="1">IF(ISERROR($S1241),"",OFFSET('Smelter Reference List'!$E$4,$S1241-4,0))</f>
        <v/>
      </c>
      <c r="G1241" s="294" t="str">
        <f ca="1">IF(C1241=$U$4,"Enter smelter details", IF(ISERROR($S1241),"",OFFSET('Smelter Reference List'!$F$4,$S1241-4,0)))</f>
        <v/>
      </c>
      <c r="H1241" s="295" t="str">
        <f ca="1">IF(ISERROR($S1241),"",OFFSET('Smelter Reference List'!$G$4,$S1241-4,0))</f>
        <v/>
      </c>
      <c r="I1241" s="296" t="str">
        <f ca="1">IF(ISERROR($S1241),"",OFFSET('Smelter Reference List'!$H$4,$S1241-4,0))</f>
        <v/>
      </c>
      <c r="J1241" s="296" t="str">
        <f ca="1">IF(ISERROR($S1241),"",OFFSET('Smelter Reference List'!$I$4,$S1241-4,0))</f>
        <v/>
      </c>
      <c r="K1241" s="298"/>
      <c r="L1241" s="298"/>
      <c r="M1241" s="298"/>
      <c r="N1241" s="298"/>
      <c r="O1241" s="298"/>
      <c r="P1241" s="298"/>
      <c r="Q1241" s="299"/>
      <c r="R1241" s="227"/>
      <c r="S1241" s="228" t="e">
        <f>IF(C1241="",NA(),MATCH($B1241&amp;$C1241,'Smelter Reference List'!$J:$J,0))</f>
        <v>#N/A</v>
      </c>
      <c r="T1241" s="229"/>
      <c r="U1241" s="229">
        <f t="shared" ca="1" si="38"/>
        <v>0</v>
      </c>
      <c r="V1241" s="229"/>
      <c r="W1241" s="229"/>
      <c r="Y1241" s="223" t="str">
        <f t="shared" si="39"/>
        <v/>
      </c>
    </row>
    <row r="1242" spans="1:25" s="223" customFormat="1" ht="20.25">
      <c r="A1242" s="293"/>
      <c r="B1242" s="294" t="str">
        <f>IF(LEN(A1242)=0,"",INDEX('Smelter Reference List'!$A:$A,MATCH($A1242,'Smelter Reference List'!$E:$E,0)))</f>
        <v/>
      </c>
      <c r="C1242" s="301" t="str">
        <f>IF(LEN(A1242)=0,"",INDEX('Smelter Reference List'!$C:$C,MATCH($A1242,'Smelter Reference List'!$E:$E,0)))</f>
        <v/>
      </c>
      <c r="D1242" s="294" t="str">
        <f ca="1">IF(ISERROR($S1242),"",OFFSET('Smelter Reference List'!$C$4,$S1242-4,0)&amp;"")</f>
        <v/>
      </c>
      <c r="E1242" s="294" t="str">
        <f ca="1">IF(ISERROR($S1242),"",OFFSET('Smelter Reference List'!$D$4,$S1242-4,0)&amp;"")</f>
        <v/>
      </c>
      <c r="F1242" s="294" t="str">
        <f ca="1">IF(ISERROR($S1242),"",OFFSET('Smelter Reference List'!$E$4,$S1242-4,0))</f>
        <v/>
      </c>
      <c r="G1242" s="294" t="str">
        <f ca="1">IF(C1242=$U$4,"Enter smelter details", IF(ISERROR($S1242),"",OFFSET('Smelter Reference List'!$F$4,$S1242-4,0)))</f>
        <v/>
      </c>
      <c r="H1242" s="295" t="str">
        <f ca="1">IF(ISERROR($S1242),"",OFFSET('Smelter Reference List'!$G$4,$S1242-4,0))</f>
        <v/>
      </c>
      <c r="I1242" s="296" t="str">
        <f ca="1">IF(ISERROR($S1242),"",OFFSET('Smelter Reference List'!$H$4,$S1242-4,0))</f>
        <v/>
      </c>
      <c r="J1242" s="296" t="str">
        <f ca="1">IF(ISERROR($S1242),"",OFFSET('Smelter Reference List'!$I$4,$S1242-4,0))</f>
        <v/>
      </c>
      <c r="K1242" s="298"/>
      <c r="L1242" s="298"/>
      <c r="M1242" s="298"/>
      <c r="N1242" s="298"/>
      <c r="O1242" s="298"/>
      <c r="P1242" s="298"/>
      <c r="Q1242" s="299"/>
      <c r="R1242" s="227"/>
      <c r="S1242" s="228" t="e">
        <f>IF(C1242="",NA(),MATCH($B1242&amp;$C1242,'Smelter Reference List'!$J:$J,0))</f>
        <v>#N/A</v>
      </c>
      <c r="T1242" s="229"/>
      <c r="U1242" s="229">
        <f t="shared" ca="1" si="38"/>
        <v>0</v>
      </c>
      <c r="V1242" s="229"/>
      <c r="W1242" s="229"/>
      <c r="Y1242" s="223" t="str">
        <f t="shared" si="39"/>
        <v/>
      </c>
    </row>
    <row r="1243" spans="1:25" s="223" customFormat="1" ht="20.25">
      <c r="A1243" s="293"/>
      <c r="B1243" s="294" t="str">
        <f>IF(LEN(A1243)=0,"",INDEX('Smelter Reference List'!$A:$A,MATCH($A1243,'Smelter Reference List'!$E:$E,0)))</f>
        <v/>
      </c>
      <c r="C1243" s="301" t="str">
        <f>IF(LEN(A1243)=0,"",INDEX('Smelter Reference List'!$C:$C,MATCH($A1243,'Smelter Reference List'!$E:$E,0)))</f>
        <v/>
      </c>
      <c r="D1243" s="294" t="str">
        <f ca="1">IF(ISERROR($S1243),"",OFFSET('Smelter Reference List'!$C$4,$S1243-4,0)&amp;"")</f>
        <v/>
      </c>
      <c r="E1243" s="294" t="str">
        <f ca="1">IF(ISERROR($S1243),"",OFFSET('Smelter Reference List'!$D$4,$S1243-4,0)&amp;"")</f>
        <v/>
      </c>
      <c r="F1243" s="294" t="str">
        <f ca="1">IF(ISERROR($S1243),"",OFFSET('Smelter Reference List'!$E$4,$S1243-4,0))</f>
        <v/>
      </c>
      <c r="G1243" s="294" t="str">
        <f ca="1">IF(C1243=$U$4,"Enter smelter details", IF(ISERROR($S1243),"",OFFSET('Smelter Reference List'!$F$4,$S1243-4,0)))</f>
        <v/>
      </c>
      <c r="H1243" s="295" t="str">
        <f ca="1">IF(ISERROR($S1243),"",OFFSET('Smelter Reference List'!$G$4,$S1243-4,0))</f>
        <v/>
      </c>
      <c r="I1243" s="296" t="str">
        <f ca="1">IF(ISERROR($S1243),"",OFFSET('Smelter Reference List'!$H$4,$S1243-4,0))</f>
        <v/>
      </c>
      <c r="J1243" s="296" t="str">
        <f ca="1">IF(ISERROR($S1243),"",OFFSET('Smelter Reference List'!$I$4,$S1243-4,0))</f>
        <v/>
      </c>
      <c r="K1243" s="298"/>
      <c r="L1243" s="298"/>
      <c r="M1243" s="298"/>
      <c r="N1243" s="298"/>
      <c r="O1243" s="298"/>
      <c r="P1243" s="298"/>
      <c r="Q1243" s="299"/>
      <c r="R1243" s="227"/>
      <c r="S1243" s="228" t="e">
        <f>IF(C1243="",NA(),MATCH($B1243&amp;$C1243,'Smelter Reference List'!$J:$J,0))</f>
        <v>#N/A</v>
      </c>
      <c r="T1243" s="229"/>
      <c r="U1243" s="229">
        <f t="shared" ca="1" si="38"/>
        <v>0</v>
      </c>
      <c r="V1243" s="229"/>
      <c r="W1243" s="229"/>
      <c r="Y1243" s="223" t="str">
        <f t="shared" si="39"/>
        <v/>
      </c>
    </row>
    <row r="1244" spans="1:25" s="223" customFormat="1" ht="20.25">
      <c r="A1244" s="293"/>
      <c r="B1244" s="294" t="str">
        <f>IF(LEN(A1244)=0,"",INDEX('Smelter Reference List'!$A:$A,MATCH($A1244,'Smelter Reference List'!$E:$E,0)))</f>
        <v/>
      </c>
      <c r="C1244" s="301" t="str">
        <f>IF(LEN(A1244)=0,"",INDEX('Smelter Reference List'!$C:$C,MATCH($A1244,'Smelter Reference List'!$E:$E,0)))</f>
        <v/>
      </c>
      <c r="D1244" s="294" t="str">
        <f ca="1">IF(ISERROR($S1244),"",OFFSET('Smelter Reference List'!$C$4,$S1244-4,0)&amp;"")</f>
        <v/>
      </c>
      <c r="E1244" s="294" t="str">
        <f ca="1">IF(ISERROR($S1244),"",OFFSET('Smelter Reference List'!$D$4,$S1244-4,0)&amp;"")</f>
        <v/>
      </c>
      <c r="F1244" s="294" t="str">
        <f ca="1">IF(ISERROR($S1244),"",OFFSET('Smelter Reference List'!$E$4,$S1244-4,0))</f>
        <v/>
      </c>
      <c r="G1244" s="294" t="str">
        <f ca="1">IF(C1244=$U$4,"Enter smelter details", IF(ISERROR($S1244),"",OFFSET('Smelter Reference List'!$F$4,$S1244-4,0)))</f>
        <v/>
      </c>
      <c r="H1244" s="295" t="str">
        <f ca="1">IF(ISERROR($S1244),"",OFFSET('Smelter Reference List'!$G$4,$S1244-4,0))</f>
        <v/>
      </c>
      <c r="I1244" s="296" t="str">
        <f ca="1">IF(ISERROR($S1244),"",OFFSET('Smelter Reference List'!$H$4,$S1244-4,0))</f>
        <v/>
      </c>
      <c r="J1244" s="296" t="str">
        <f ca="1">IF(ISERROR($S1244),"",OFFSET('Smelter Reference List'!$I$4,$S1244-4,0))</f>
        <v/>
      </c>
      <c r="K1244" s="298"/>
      <c r="L1244" s="298"/>
      <c r="M1244" s="298"/>
      <c r="N1244" s="298"/>
      <c r="O1244" s="298"/>
      <c r="P1244" s="298"/>
      <c r="Q1244" s="299"/>
      <c r="R1244" s="227"/>
      <c r="S1244" s="228" t="e">
        <f>IF(C1244="",NA(),MATCH($B1244&amp;$C1244,'Smelter Reference List'!$J:$J,0))</f>
        <v>#N/A</v>
      </c>
      <c r="T1244" s="229"/>
      <c r="U1244" s="229">
        <f t="shared" ca="1" si="38"/>
        <v>0</v>
      </c>
      <c r="V1244" s="229"/>
      <c r="W1244" s="229"/>
      <c r="Y1244" s="223" t="str">
        <f t="shared" si="39"/>
        <v/>
      </c>
    </row>
    <row r="1245" spans="1:25" s="223" customFormat="1" ht="20.25">
      <c r="A1245" s="293"/>
      <c r="B1245" s="294" t="str">
        <f>IF(LEN(A1245)=0,"",INDEX('Smelter Reference List'!$A:$A,MATCH($A1245,'Smelter Reference List'!$E:$E,0)))</f>
        <v/>
      </c>
      <c r="C1245" s="301" t="str">
        <f>IF(LEN(A1245)=0,"",INDEX('Smelter Reference List'!$C:$C,MATCH($A1245,'Smelter Reference List'!$E:$E,0)))</f>
        <v/>
      </c>
      <c r="D1245" s="294" t="str">
        <f ca="1">IF(ISERROR($S1245),"",OFFSET('Smelter Reference List'!$C$4,$S1245-4,0)&amp;"")</f>
        <v/>
      </c>
      <c r="E1245" s="294" t="str">
        <f ca="1">IF(ISERROR($S1245),"",OFFSET('Smelter Reference List'!$D$4,$S1245-4,0)&amp;"")</f>
        <v/>
      </c>
      <c r="F1245" s="294" t="str">
        <f ca="1">IF(ISERROR($S1245),"",OFFSET('Smelter Reference List'!$E$4,$S1245-4,0))</f>
        <v/>
      </c>
      <c r="G1245" s="294" t="str">
        <f ca="1">IF(C1245=$U$4,"Enter smelter details", IF(ISERROR($S1245),"",OFFSET('Smelter Reference List'!$F$4,$S1245-4,0)))</f>
        <v/>
      </c>
      <c r="H1245" s="295" t="str">
        <f ca="1">IF(ISERROR($S1245),"",OFFSET('Smelter Reference List'!$G$4,$S1245-4,0))</f>
        <v/>
      </c>
      <c r="I1245" s="296" t="str">
        <f ca="1">IF(ISERROR($S1245),"",OFFSET('Smelter Reference List'!$H$4,$S1245-4,0))</f>
        <v/>
      </c>
      <c r="J1245" s="296" t="str">
        <f ca="1">IF(ISERROR($S1245),"",OFFSET('Smelter Reference List'!$I$4,$S1245-4,0))</f>
        <v/>
      </c>
      <c r="K1245" s="298"/>
      <c r="L1245" s="298"/>
      <c r="M1245" s="298"/>
      <c r="N1245" s="298"/>
      <c r="O1245" s="298"/>
      <c r="P1245" s="298"/>
      <c r="Q1245" s="299"/>
      <c r="R1245" s="227"/>
      <c r="S1245" s="228" t="e">
        <f>IF(C1245="",NA(),MATCH($B1245&amp;$C1245,'Smelter Reference List'!$J:$J,0))</f>
        <v>#N/A</v>
      </c>
      <c r="T1245" s="229"/>
      <c r="U1245" s="229">
        <f t="shared" ca="1" si="38"/>
        <v>0</v>
      </c>
      <c r="V1245" s="229"/>
      <c r="W1245" s="229"/>
      <c r="Y1245" s="223" t="str">
        <f t="shared" si="39"/>
        <v/>
      </c>
    </row>
    <row r="1246" spans="1:25" s="223" customFormat="1" ht="20.25">
      <c r="A1246" s="293"/>
      <c r="B1246" s="294" t="str">
        <f>IF(LEN(A1246)=0,"",INDEX('Smelter Reference List'!$A:$A,MATCH($A1246,'Smelter Reference List'!$E:$E,0)))</f>
        <v/>
      </c>
      <c r="C1246" s="301" t="str">
        <f>IF(LEN(A1246)=0,"",INDEX('Smelter Reference List'!$C:$C,MATCH($A1246,'Smelter Reference List'!$E:$E,0)))</f>
        <v/>
      </c>
      <c r="D1246" s="294" t="str">
        <f ca="1">IF(ISERROR($S1246),"",OFFSET('Smelter Reference List'!$C$4,$S1246-4,0)&amp;"")</f>
        <v/>
      </c>
      <c r="E1246" s="294" t="str">
        <f ca="1">IF(ISERROR($S1246),"",OFFSET('Smelter Reference List'!$D$4,$S1246-4,0)&amp;"")</f>
        <v/>
      </c>
      <c r="F1246" s="294" t="str">
        <f ca="1">IF(ISERROR($S1246),"",OFFSET('Smelter Reference List'!$E$4,$S1246-4,0))</f>
        <v/>
      </c>
      <c r="G1246" s="294" t="str">
        <f ca="1">IF(C1246=$U$4,"Enter smelter details", IF(ISERROR($S1246),"",OFFSET('Smelter Reference List'!$F$4,$S1246-4,0)))</f>
        <v/>
      </c>
      <c r="H1246" s="295" t="str">
        <f ca="1">IF(ISERROR($S1246),"",OFFSET('Smelter Reference List'!$G$4,$S1246-4,0))</f>
        <v/>
      </c>
      <c r="I1246" s="296" t="str">
        <f ca="1">IF(ISERROR($S1246),"",OFFSET('Smelter Reference List'!$H$4,$S1246-4,0))</f>
        <v/>
      </c>
      <c r="J1246" s="296" t="str">
        <f ca="1">IF(ISERROR($S1246),"",OFFSET('Smelter Reference List'!$I$4,$S1246-4,0))</f>
        <v/>
      </c>
      <c r="K1246" s="298"/>
      <c r="L1246" s="298"/>
      <c r="M1246" s="298"/>
      <c r="N1246" s="298"/>
      <c r="O1246" s="298"/>
      <c r="P1246" s="298"/>
      <c r="Q1246" s="299"/>
      <c r="R1246" s="227"/>
      <c r="S1246" s="228" t="e">
        <f>IF(C1246="",NA(),MATCH($B1246&amp;$C1246,'Smelter Reference List'!$J:$J,0))</f>
        <v>#N/A</v>
      </c>
      <c r="T1246" s="229"/>
      <c r="U1246" s="229">
        <f t="shared" ca="1" si="38"/>
        <v>0</v>
      </c>
      <c r="V1246" s="229"/>
      <c r="W1246" s="229"/>
      <c r="Y1246" s="223" t="str">
        <f t="shared" si="39"/>
        <v/>
      </c>
    </row>
    <row r="1247" spans="1:25" s="223" customFormat="1" ht="20.25">
      <c r="A1247" s="293"/>
      <c r="B1247" s="294" t="str">
        <f>IF(LEN(A1247)=0,"",INDEX('Smelter Reference List'!$A:$A,MATCH($A1247,'Smelter Reference List'!$E:$E,0)))</f>
        <v/>
      </c>
      <c r="C1247" s="301" t="str">
        <f>IF(LEN(A1247)=0,"",INDEX('Smelter Reference List'!$C:$C,MATCH($A1247,'Smelter Reference List'!$E:$E,0)))</f>
        <v/>
      </c>
      <c r="D1247" s="294" t="str">
        <f ca="1">IF(ISERROR($S1247),"",OFFSET('Smelter Reference List'!$C$4,$S1247-4,0)&amp;"")</f>
        <v/>
      </c>
      <c r="E1247" s="294" t="str">
        <f ca="1">IF(ISERROR($S1247),"",OFFSET('Smelter Reference List'!$D$4,$S1247-4,0)&amp;"")</f>
        <v/>
      </c>
      <c r="F1247" s="294" t="str">
        <f ca="1">IF(ISERROR($S1247),"",OFFSET('Smelter Reference List'!$E$4,$S1247-4,0))</f>
        <v/>
      </c>
      <c r="G1247" s="294" t="str">
        <f ca="1">IF(C1247=$U$4,"Enter smelter details", IF(ISERROR($S1247),"",OFFSET('Smelter Reference List'!$F$4,$S1247-4,0)))</f>
        <v/>
      </c>
      <c r="H1247" s="295" t="str">
        <f ca="1">IF(ISERROR($S1247),"",OFFSET('Smelter Reference List'!$G$4,$S1247-4,0))</f>
        <v/>
      </c>
      <c r="I1247" s="296" t="str">
        <f ca="1">IF(ISERROR($S1247),"",OFFSET('Smelter Reference List'!$H$4,$S1247-4,0))</f>
        <v/>
      </c>
      <c r="J1247" s="296" t="str">
        <f ca="1">IF(ISERROR($S1247),"",OFFSET('Smelter Reference List'!$I$4,$S1247-4,0))</f>
        <v/>
      </c>
      <c r="K1247" s="298"/>
      <c r="L1247" s="298"/>
      <c r="M1247" s="298"/>
      <c r="N1247" s="298"/>
      <c r="O1247" s="298"/>
      <c r="P1247" s="298"/>
      <c r="Q1247" s="299"/>
      <c r="R1247" s="227"/>
      <c r="S1247" s="228" t="e">
        <f>IF(C1247="",NA(),MATCH($B1247&amp;$C1247,'Smelter Reference List'!$J:$J,0))</f>
        <v>#N/A</v>
      </c>
      <c r="T1247" s="229"/>
      <c r="U1247" s="229">
        <f t="shared" ca="1" si="38"/>
        <v>0</v>
      </c>
      <c r="V1247" s="229"/>
      <c r="W1247" s="229"/>
      <c r="Y1247" s="223" t="str">
        <f t="shared" si="39"/>
        <v/>
      </c>
    </row>
    <row r="1248" spans="1:25" s="223" customFormat="1" ht="20.25">
      <c r="A1248" s="293"/>
      <c r="B1248" s="294" t="str">
        <f>IF(LEN(A1248)=0,"",INDEX('Smelter Reference List'!$A:$A,MATCH($A1248,'Smelter Reference List'!$E:$E,0)))</f>
        <v/>
      </c>
      <c r="C1248" s="301" t="str">
        <f>IF(LEN(A1248)=0,"",INDEX('Smelter Reference List'!$C:$C,MATCH($A1248,'Smelter Reference List'!$E:$E,0)))</f>
        <v/>
      </c>
      <c r="D1248" s="294" t="str">
        <f ca="1">IF(ISERROR($S1248),"",OFFSET('Smelter Reference List'!$C$4,$S1248-4,0)&amp;"")</f>
        <v/>
      </c>
      <c r="E1248" s="294" t="str">
        <f ca="1">IF(ISERROR($S1248),"",OFFSET('Smelter Reference List'!$D$4,$S1248-4,0)&amp;"")</f>
        <v/>
      </c>
      <c r="F1248" s="294" t="str">
        <f ca="1">IF(ISERROR($S1248),"",OFFSET('Smelter Reference List'!$E$4,$S1248-4,0))</f>
        <v/>
      </c>
      <c r="G1248" s="294" t="str">
        <f ca="1">IF(C1248=$U$4,"Enter smelter details", IF(ISERROR($S1248),"",OFFSET('Smelter Reference List'!$F$4,$S1248-4,0)))</f>
        <v/>
      </c>
      <c r="H1248" s="295" t="str">
        <f ca="1">IF(ISERROR($S1248),"",OFFSET('Smelter Reference List'!$G$4,$S1248-4,0))</f>
        <v/>
      </c>
      <c r="I1248" s="296" t="str">
        <f ca="1">IF(ISERROR($S1248),"",OFFSET('Smelter Reference List'!$H$4,$S1248-4,0))</f>
        <v/>
      </c>
      <c r="J1248" s="296" t="str">
        <f ca="1">IF(ISERROR($S1248),"",OFFSET('Smelter Reference List'!$I$4,$S1248-4,0))</f>
        <v/>
      </c>
      <c r="K1248" s="298"/>
      <c r="L1248" s="298"/>
      <c r="M1248" s="298"/>
      <c r="N1248" s="298"/>
      <c r="O1248" s="298"/>
      <c r="P1248" s="298"/>
      <c r="Q1248" s="299"/>
      <c r="R1248" s="227"/>
      <c r="S1248" s="228" t="e">
        <f>IF(C1248="",NA(),MATCH($B1248&amp;$C1248,'Smelter Reference List'!$J:$J,0))</f>
        <v>#N/A</v>
      </c>
      <c r="T1248" s="229"/>
      <c r="U1248" s="229">
        <f t="shared" ca="1" si="38"/>
        <v>0</v>
      </c>
      <c r="V1248" s="229"/>
      <c r="W1248" s="229"/>
      <c r="Y1248" s="223" t="str">
        <f t="shared" si="39"/>
        <v/>
      </c>
    </row>
    <row r="1249" spans="1:25" s="223" customFormat="1" ht="20.25">
      <c r="A1249" s="293"/>
      <c r="B1249" s="294" t="str">
        <f>IF(LEN(A1249)=0,"",INDEX('Smelter Reference List'!$A:$A,MATCH($A1249,'Smelter Reference List'!$E:$E,0)))</f>
        <v/>
      </c>
      <c r="C1249" s="301" t="str">
        <f>IF(LEN(A1249)=0,"",INDEX('Smelter Reference List'!$C:$C,MATCH($A1249,'Smelter Reference List'!$E:$E,0)))</f>
        <v/>
      </c>
      <c r="D1249" s="294" t="str">
        <f ca="1">IF(ISERROR($S1249),"",OFFSET('Smelter Reference List'!$C$4,$S1249-4,0)&amp;"")</f>
        <v/>
      </c>
      <c r="E1249" s="294" t="str">
        <f ca="1">IF(ISERROR($S1249),"",OFFSET('Smelter Reference List'!$D$4,$S1249-4,0)&amp;"")</f>
        <v/>
      </c>
      <c r="F1249" s="294" t="str">
        <f ca="1">IF(ISERROR($S1249),"",OFFSET('Smelter Reference List'!$E$4,$S1249-4,0))</f>
        <v/>
      </c>
      <c r="G1249" s="294" t="str">
        <f ca="1">IF(C1249=$U$4,"Enter smelter details", IF(ISERROR($S1249),"",OFFSET('Smelter Reference List'!$F$4,$S1249-4,0)))</f>
        <v/>
      </c>
      <c r="H1249" s="295" t="str">
        <f ca="1">IF(ISERROR($S1249),"",OFFSET('Smelter Reference List'!$G$4,$S1249-4,0))</f>
        <v/>
      </c>
      <c r="I1249" s="296" t="str">
        <f ca="1">IF(ISERROR($S1249),"",OFFSET('Smelter Reference List'!$H$4,$S1249-4,0))</f>
        <v/>
      </c>
      <c r="J1249" s="296" t="str">
        <f ca="1">IF(ISERROR($S1249),"",OFFSET('Smelter Reference List'!$I$4,$S1249-4,0))</f>
        <v/>
      </c>
      <c r="K1249" s="298"/>
      <c r="L1249" s="298"/>
      <c r="M1249" s="298"/>
      <c r="N1249" s="298"/>
      <c r="O1249" s="298"/>
      <c r="P1249" s="298"/>
      <c r="Q1249" s="299"/>
      <c r="R1249" s="227"/>
      <c r="S1249" s="228" t="e">
        <f>IF(C1249="",NA(),MATCH($B1249&amp;$C1249,'Smelter Reference List'!$J:$J,0))</f>
        <v>#N/A</v>
      </c>
      <c r="T1249" s="229"/>
      <c r="U1249" s="229">
        <f t="shared" ca="1" si="38"/>
        <v>0</v>
      </c>
      <c r="V1249" s="229"/>
      <c r="W1249" s="229"/>
      <c r="Y1249" s="223" t="str">
        <f t="shared" si="39"/>
        <v/>
      </c>
    </row>
    <row r="1250" spans="1:25" s="223" customFormat="1" ht="20.25">
      <c r="A1250" s="293"/>
      <c r="B1250" s="294" t="str">
        <f>IF(LEN(A1250)=0,"",INDEX('Smelter Reference List'!$A:$A,MATCH($A1250,'Smelter Reference List'!$E:$E,0)))</f>
        <v/>
      </c>
      <c r="C1250" s="301" t="str">
        <f>IF(LEN(A1250)=0,"",INDEX('Smelter Reference List'!$C:$C,MATCH($A1250,'Smelter Reference List'!$E:$E,0)))</f>
        <v/>
      </c>
      <c r="D1250" s="294" t="str">
        <f ca="1">IF(ISERROR($S1250),"",OFFSET('Smelter Reference List'!$C$4,$S1250-4,0)&amp;"")</f>
        <v/>
      </c>
      <c r="E1250" s="294" t="str">
        <f ca="1">IF(ISERROR($S1250),"",OFFSET('Smelter Reference List'!$D$4,$S1250-4,0)&amp;"")</f>
        <v/>
      </c>
      <c r="F1250" s="294" t="str">
        <f ca="1">IF(ISERROR($S1250),"",OFFSET('Smelter Reference List'!$E$4,$S1250-4,0))</f>
        <v/>
      </c>
      <c r="G1250" s="294" t="str">
        <f ca="1">IF(C1250=$U$4,"Enter smelter details", IF(ISERROR($S1250),"",OFFSET('Smelter Reference List'!$F$4,$S1250-4,0)))</f>
        <v/>
      </c>
      <c r="H1250" s="295" t="str">
        <f ca="1">IF(ISERROR($S1250),"",OFFSET('Smelter Reference List'!$G$4,$S1250-4,0))</f>
        <v/>
      </c>
      <c r="I1250" s="296" t="str">
        <f ca="1">IF(ISERROR($S1250),"",OFFSET('Smelter Reference List'!$H$4,$S1250-4,0))</f>
        <v/>
      </c>
      <c r="J1250" s="296" t="str">
        <f ca="1">IF(ISERROR($S1250),"",OFFSET('Smelter Reference List'!$I$4,$S1250-4,0))</f>
        <v/>
      </c>
      <c r="K1250" s="298"/>
      <c r="L1250" s="298"/>
      <c r="M1250" s="298"/>
      <c r="N1250" s="298"/>
      <c r="O1250" s="298"/>
      <c r="P1250" s="298"/>
      <c r="Q1250" s="299"/>
      <c r="R1250" s="227"/>
      <c r="S1250" s="228" t="e">
        <f>IF(C1250="",NA(),MATCH($B1250&amp;$C1250,'Smelter Reference List'!$J:$J,0))</f>
        <v>#N/A</v>
      </c>
      <c r="T1250" s="229"/>
      <c r="U1250" s="229">
        <f t="shared" ca="1" si="38"/>
        <v>0</v>
      </c>
      <c r="V1250" s="229"/>
      <c r="W1250" s="229"/>
      <c r="Y1250" s="223" t="str">
        <f t="shared" si="39"/>
        <v/>
      </c>
    </row>
    <row r="1251" spans="1:25" s="223" customFormat="1" ht="20.25">
      <c r="A1251" s="293"/>
      <c r="B1251" s="294" t="str">
        <f>IF(LEN(A1251)=0,"",INDEX('Smelter Reference List'!$A:$A,MATCH($A1251,'Smelter Reference List'!$E:$E,0)))</f>
        <v/>
      </c>
      <c r="C1251" s="301" t="str">
        <f>IF(LEN(A1251)=0,"",INDEX('Smelter Reference List'!$C:$C,MATCH($A1251,'Smelter Reference List'!$E:$E,0)))</f>
        <v/>
      </c>
      <c r="D1251" s="294" t="str">
        <f ca="1">IF(ISERROR($S1251),"",OFFSET('Smelter Reference List'!$C$4,$S1251-4,0)&amp;"")</f>
        <v/>
      </c>
      <c r="E1251" s="294" t="str">
        <f ca="1">IF(ISERROR($S1251),"",OFFSET('Smelter Reference List'!$D$4,$S1251-4,0)&amp;"")</f>
        <v/>
      </c>
      <c r="F1251" s="294" t="str">
        <f ca="1">IF(ISERROR($S1251),"",OFFSET('Smelter Reference List'!$E$4,$S1251-4,0))</f>
        <v/>
      </c>
      <c r="G1251" s="294" t="str">
        <f ca="1">IF(C1251=$U$4,"Enter smelter details", IF(ISERROR($S1251),"",OFFSET('Smelter Reference List'!$F$4,$S1251-4,0)))</f>
        <v/>
      </c>
      <c r="H1251" s="295" t="str">
        <f ca="1">IF(ISERROR($S1251),"",OFFSET('Smelter Reference List'!$G$4,$S1251-4,0))</f>
        <v/>
      </c>
      <c r="I1251" s="296" t="str">
        <f ca="1">IF(ISERROR($S1251),"",OFFSET('Smelter Reference List'!$H$4,$S1251-4,0))</f>
        <v/>
      </c>
      <c r="J1251" s="296" t="str">
        <f ca="1">IF(ISERROR($S1251),"",OFFSET('Smelter Reference List'!$I$4,$S1251-4,0))</f>
        <v/>
      </c>
      <c r="K1251" s="298"/>
      <c r="L1251" s="298"/>
      <c r="M1251" s="298"/>
      <c r="N1251" s="298"/>
      <c r="O1251" s="298"/>
      <c r="P1251" s="298"/>
      <c r="Q1251" s="299"/>
      <c r="R1251" s="227"/>
      <c r="S1251" s="228" t="e">
        <f>IF(C1251="",NA(),MATCH($B1251&amp;$C1251,'Smelter Reference List'!$J:$J,0))</f>
        <v>#N/A</v>
      </c>
      <c r="T1251" s="229"/>
      <c r="U1251" s="229">
        <f t="shared" ca="1" si="38"/>
        <v>0</v>
      </c>
      <c r="V1251" s="229"/>
      <c r="W1251" s="229"/>
      <c r="Y1251" s="223" t="str">
        <f t="shared" si="39"/>
        <v/>
      </c>
    </row>
    <row r="1252" spans="1:25" s="223" customFormat="1" ht="20.25">
      <c r="A1252" s="293"/>
      <c r="B1252" s="294" t="str">
        <f>IF(LEN(A1252)=0,"",INDEX('Smelter Reference List'!$A:$A,MATCH($A1252,'Smelter Reference List'!$E:$E,0)))</f>
        <v/>
      </c>
      <c r="C1252" s="301" t="str">
        <f>IF(LEN(A1252)=0,"",INDEX('Smelter Reference List'!$C:$C,MATCH($A1252,'Smelter Reference List'!$E:$E,0)))</f>
        <v/>
      </c>
      <c r="D1252" s="294" t="str">
        <f ca="1">IF(ISERROR($S1252),"",OFFSET('Smelter Reference List'!$C$4,$S1252-4,0)&amp;"")</f>
        <v/>
      </c>
      <c r="E1252" s="294" t="str">
        <f ca="1">IF(ISERROR($S1252),"",OFFSET('Smelter Reference List'!$D$4,$S1252-4,0)&amp;"")</f>
        <v/>
      </c>
      <c r="F1252" s="294" t="str">
        <f ca="1">IF(ISERROR($S1252),"",OFFSET('Smelter Reference List'!$E$4,$S1252-4,0))</f>
        <v/>
      </c>
      <c r="G1252" s="294" t="str">
        <f ca="1">IF(C1252=$U$4,"Enter smelter details", IF(ISERROR($S1252),"",OFFSET('Smelter Reference List'!$F$4,$S1252-4,0)))</f>
        <v/>
      </c>
      <c r="H1252" s="295" t="str">
        <f ca="1">IF(ISERROR($S1252),"",OFFSET('Smelter Reference List'!$G$4,$S1252-4,0))</f>
        <v/>
      </c>
      <c r="I1252" s="296" t="str">
        <f ca="1">IF(ISERROR($S1252),"",OFFSET('Smelter Reference List'!$H$4,$S1252-4,0))</f>
        <v/>
      </c>
      <c r="J1252" s="296" t="str">
        <f ca="1">IF(ISERROR($S1252),"",OFFSET('Smelter Reference List'!$I$4,$S1252-4,0))</f>
        <v/>
      </c>
      <c r="K1252" s="298"/>
      <c r="L1252" s="298"/>
      <c r="M1252" s="298"/>
      <c r="N1252" s="298"/>
      <c r="O1252" s="298"/>
      <c r="P1252" s="298"/>
      <c r="Q1252" s="299"/>
      <c r="R1252" s="227"/>
      <c r="S1252" s="228" t="e">
        <f>IF(C1252="",NA(),MATCH($B1252&amp;$C1252,'Smelter Reference List'!$J:$J,0))</f>
        <v>#N/A</v>
      </c>
      <c r="T1252" s="229"/>
      <c r="U1252" s="229">
        <f t="shared" ca="1" si="38"/>
        <v>0</v>
      </c>
      <c r="V1252" s="229"/>
      <c r="W1252" s="229"/>
      <c r="Y1252" s="223" t="str">
        <f t="shared" si="39"/>
        <v/>
      </c>
    </row>
    <row r="1253" spans="1:25" s="223" customFormat="1" ht="20.25">
      <c r="A1253" s="293"/>
      <c r="B1253" s="294" t="str">
        <f>IF(LEN(A1253)=0,"",INDEX('Smelter Reference List'!$A:$A,MATCH($A1253,'Smelter Reference List'!$E:$E,0)))</f>
        <v/>
      </c>
      <c r="C1253" s="301" t="str">
        <f>IF(LEN(A1253)=0,"",INDEX('Smelter Reference List'!$C:$C,MATCH($A1253,'Smelter Reference List'!$E:$E,0)))</f>
        <v/>
      </c>
      <c r="D1253" s="294" t="str">
        <f ca="1">IF(ISERROR($S1253),"",OFFSET('Smelter Reference List'!$C$4,$S1253-4,0)&amp;"")</f>
        <v/>
      </c>
      <c r="E1253" s="294" t="str">
        <f ca="1">IF(ISERROR($S1253),"",OFFSET('Smelter Reference List'!$D$4,$S1253-4,0)&amp;"")</f>
        <v/>
      </c>
      <c r="F1253" s="294" t="str">
        <f ca="1">IF(ISERROR($S1253),"",OFFSET('Smelter Reference List'!$E$4,$S1253-4,0))</f>
        <v/>
      </c>
      <c r="G1253" s="294" t="str">
        <f ca="1">IF(C1253=$U$4,"Enter smelter details", IF(ISERROR($S1253),"",OFFSET('Smelter Reference List'!$F$4,$S1253-4,0)))</f>
        <v/>
      </c>
      <c r="H1253" s="295" t="str">
        <f ca="1">IF(ISERROR($S1253),"",OFFSET('Smelter Reference List'!$G$4,$S1253-4,0))</f>
        <v/>
      </c>
      <c r="I1253" s="296" t="str">
        <f ca="1">IF(ISERROR($S1253),"",OFFSET('Smelter Reference List'!$H$4,$S1253-4,0))</f>
        <v/>
      </c>
      <c r="J1253" s="296" t="str">
        <f ca="1">IF(ISERROR($S1253),"",OFFSET('Smelter Reference List'!$I$4,$S1253-4,0))</f>
        <v/>
      </c>
      <c r="K1253" s="298"/>
      <c r="L1253" s="298"/>
      <c r="M1253" s="298"/>
      <c r="N1253" s="298"/>
      <c r="O1253" s="298"/>
      <c r="P1253" s="298"/>
      <c r="Q1253" s="299"/>
      <c r="R1253" s="227"/>
      <c r="S1253" s="228" t="e">
        <f>IF(C1253="",NA(),MATCH($B1253&amp;$C1253,'Smelter Reference List'!$J:$J,0))</f>
        <v>#N/A</v>
      </c>
      <c r="T1253" s="229"/>
      <c r="U1253" s="229">
        <f t="shared" ca="1" si="38"/>
        <v>0</v>
      </c>
      <c r="V1253" s="229"/>
      <c r="W1253" s="229"/>
      <c r="Y1253" s="223" t="str">
        <f t="shared" si="39"/>
        <v/>
      </c>
    </row>
    <row r="1254" spans="1:25" s="223" customFormat="1" ht="20.25">
      <c r="A1254" s="293"/>
      <c r="B1254" s="294" t="str">
        <f>IF(LEN(A1254)=0,"",INDEX('Smelter Reference List'!$A:$A,MATCH($A1254,'Smelter Reference List'!$E:$E,0)))</f>
        <v/>
      </c>
      <c r="C1254" s="301" t="str">
        <f>IF(LEN(A1254)=0,"",INDEX('Smelter Reference List'!$C:$C,MATCH($A1254,'Smelter Reference List'!$E:$E,0)))</f>
        <v/>
      </c>
      <c r="D1254" s="294" t="str">
        <f ca="1">IF(ISERROR($S1254),"",OFFSET('Smelter Reference List'!$C$4,$S1254-4,0)&amp;"")</f>
        <v/>
      </c>
      <c r="E1254" s="294" t="str">
        <f ca="1">IF(ISERROR($S1254),"",OFFSET('Smelter Reference List'!$D$4,$S1254-4,0)&amp;"")</f>
        <v/>
      </c>
      <c r="F1254" s="294" t="str">
        <f ca="1">IF(ISERROR($S1254),"",OFFSET('Smelter Reference List'!$E$4,$S1254-4,0))</f>
        <v/>
      </c>
      <c r="G1254" s="294" t="str">
        <f ca="1">IF(C1254=$U$4,"Enter smelter details", IF(ISERROR($S1254),"",OFFSET('Smelter Reference List'!$F$4,$S1254-4,0)))</f>
        <v/>
      </c>
      <c r="H1254" s="295" t="str">
        <f ca="1">IF(ISERROR($S1254),"",OFFSET('Smelter Reference List'!$G$4,$S1254-4,0))</f>
        <v/>
      </c>
      <c r="I1254" s="296" t="str">
        <f ca="1">IF(ISERROR($S1254),"",OFFSET('Smelter Reference List'!$H$4,$S1254-4,0))</f>
        <v/>
      </c>
      <c r="J1254" s="296" t="str">
        <f ca="1">IF(ISERROR($S1254),"",OFFSET('Smelter Reference List'!$I$4,$S1254-4,0))</f>
        <v/>
      </c>
      <c r="K1254" s="298"/>
      <c r="L1254" s="298"/>
      <c r="M1254" s="298"/>
      <c r="N1254" s="298"/>
      <c r="O1254" s="298"/>
      <c r="P1254" s="298"/>
      <c r="Q1254" s="299"/>
      <c r="R1254" s="227"/>
      <c r="S1254" s="228" t="e">
        <f>IF(C1254="",NA(),MATCH($B1254&amp;$C1254,'Smelter Reference List'!$J:$J,0))</f>
        <v>#N/A</v>
      </c>
      <c r="T1254" s="229"/>
      <c r="U1254" s="229">
        <f t="shared" ca="1" si="38"/>
        <v>0</v>
      </c>
      <c r="V1254" s="229"/>
      <c r="W1254" s="229"/>
      <c r="Y1254" s="223" t="str">
        <f t="shared" si="39"/>
        <v/>
      </c>
    </row>
    <row r="1255" spans="1:25" s="223" customFormat="1" ht="20.25">
      <c r="A1255" s="293"/>
      <c r="B1255" s="294" t="str">
        <f>IF(LEN(A1255)=0,"",INDEX('Smelter Reference List'!$A:$A,MATCH($A1255,'Smelter Reference List'!$E:$E,0)))</f>
        <v/>
      </c>
      <c r="C1255" s="301" t="str">
        <f>IF(LEN(A1255)=0,"",INDEX('Smelter Reference List'!$C:$C,MATCH($A1255,'Smelter Reference List'!$E:$E,0)))</f>
        <v/>
      </c>
      <c r="D1255" s="294" t="str">
        <f ca="1">IF(ISERROR($S1255),"",OFFSET('Smelter Reference List'!$C$4,$S1255-4,0)&amp;"")</f>
        <v/>
      </c>
      <c r="E1255" s="294" t="str">
        <f ca="1">IF(ISERROR($S1255),"",OFFSET('Smelter Reference List'!$D$4,$S1255-4,0)&amp;"")</f>
        <v/>
      </c>
      <c r="F1255" s="294" t="str">
        <f ca="1">IF(ISERROR($S1255),"",OFFSET('Smelter Reference List'!$E$4,$S1255-4,0))</f>
        <v/>
      </c>
      <c r="G1255" s="294" t="str">
        <f ca="1">IF(C1255=$U$4,"Enter smelter details", IF(ISERROR($S1255),"",OFFSET('Smelter Reference List'!$F$4,$S1255-4,0)))</f>
        <v/>
      </c>
      <c r="H1255" s="295" t="str">
        <f ca="1">IF(ISERROR($S1255),"",OFFSET('Smelter Reference List'!$G$4,$S1255-4,0))</f>
        <v/>
      </c>
      <c r="I1255" s="296" t="str">
        <f ca="1">IF(ISERROR($S1255),"",OFFSET('Smelter Reference List'!$H$4,$S1255-4,0))</f>
        <v/>
      </c>
      <c r="J1255" s="296" t="str">
        <f ca="1">IF(ISERROR($S1255),"",OFFSET('Smelter Reference List'!$I$4,$S1255-4,0))</f>
        <v/>
      </c>
      <c r="K1255" s="298"/>
      <c r="L1255" s="298"/>
      <c r="M1255" s="298"/>
      <c r="N1255" s="298"/>
      <c r="O1255" s="298"/>
      <c r="P1255" s="298"/>
      <c r="Q1255" s="299"/>
      <c r="R1255" s="227"/>
      <c r="S1255" s="228" t="e">
        <f>IF(C1255="",NA(),MATCH($B1255&amp;$C1255,'Smelter Reference List'!$J:$J,0))</f>
        <v>#N/A</v>
      </c>
      <c r="T1255" s="229"/>
      <c r="U1255" s="229">
        <f t="shared" ca="1" si="38"/>
        <v>0</v>
      </c>
      <c r="V1255" s="229"/>
      <c r="W1255" s="229"/>
      <c r="Y1255" s="223" t="str">
        <f t="shared" si="39"/>
        <v/>
      </c>
    </row>
    <row r="1256" spans="1:25" s="223" customFormat="1" ht="20.25">
      <c r="A1256" s="293"/>
      <c r="B1256" s="294" t="str">
        <f>IF(LEN(A1256)=0,"",INDEX('Smelter Reference List'!$A:$A,MATCH($A1256,'Smelter Reference List'!$E:$E,0)))</f>
        <v/>
      </c>
      <c r="C1256" s="301" t="str">
        <f>IF(LEN(A1256)=0,"",INDEX('Smelter Reference List'!$C:$C,MATCH($A1256,'Smelter Reference List'!$E:$E,0)))</f>
        <v/>
      </c>
      <c r="D1256" s="294" t="str">
        <f ca="1">IF(ISERROR($S1256),"",OFFSET('Smelter Reference List'!$C$4,$S1256-4,0)&amp;"")</f>
        <v/>
      </c>
      <c r="E1256" s="294" t="str">
        <f ca="1">IF(ISERROR($S1256),"",OFFSET('Smelter Reference List'!$D$4,$S1256-4,0)&amp;"")</f>
        <v/>
      </c>
      <c r="F1256" s="294" t="str">
        <f ca="1">IF(ISERROR($S1256),"",OFFSET('Smelter Reference List'!$E$4,$S1256-4,0))</f>
        <v/>
      </c>
      <c r="G1256" s="294" t="str">
        <f ca="1">IF(C1256=$U$4,"Enter smelter details", IF(ISERROR($S1256),"",OFFSET('Smelter Reference List'!$F$4,$S1256-4,0)))</f>
        <v/>
      </c>
      <c r="H1256" s="295" t="str">
        <f ca="1">IF(ISERROR($S1256),"",OFFSET('Smelter Reference List'!$G$4,$S1256-4,0))</f>
        <v/>
      </c>
      <c r="I1256" s="296" t="str">
        <f ca="1">IF(ISERROR($S1256),"",OFFSET('Smelter Reference List'!$H$4,$S1256-4,0))</f>
        <v/>
      </c>
      <c r="J1256" s="296" t="str">
        <f ca="1">IF(ISERROR($S1256),"",OFFSET('Smelter Reference List'!$I$4,$S1256-4,0))</f>
        <v/>
      </c>
      <c r="K1256" s="298"/>
      <c r="L1256" s="298"/>
      <c r="M1256" s="298"/>
      <c r="N1256" s="298"/>
      <c r="O1256" s="298"/>
      <c r="P1256" s="298"/>
      <c r="Q1256" s="299"/>
      <c r="R1256" s="227"/>
      <c r="S1256" s="228" t="e">
        <f>IF(C1256="",NA(),MATCH($B1256&amp;$C1256,'Smelter Reference List'!$J:$J,0))</f>
        <v>#N/A</v>
      </c>
      <c r="T1256" s="229"/>
      <c r="U1256" s="229">
        <f t="shared" ca="1" si="38"/>
        <v>0</v>
      </c>
      <c r="V1256" s="229"/>
      <c r="W1256" s="229"/>
      <c r="Y1256" s="223" t="str">
        <f t="shared" si="39"/>
        <v/>
      </c>
    </row>
    <row r="1257" spans="1:25" s="223" customFormat="1" ht="20.25">
      <c r="A1257" s="293"/>
      <c r="B1257" s="294" t="str">
        <f>IF(LEN(A1257)=0,"",INDEX('Smelter Reference List'!$A:$A,MATCH($A1257,'Smelter Reference List'!$E:$E,0)))</f>
        <v/>
      </c>
      <c r="C1257" s="301" t="str">
        <f>IF(LEN(A1257)=0,"",INDEX('Smelter Reference List'!$C:$C,MATCH($A1257,'Smelter Reference List'!$E:$E,0)))</f>
        <v/>
      </c>
      <c r="D1257" s="294" t="str">
        <f ca="1">IF(ISERROR($S1257),"",OFFSET('Smelter Reference List'!$C$4,$S1257-4,0)&amp;"")</f>
        <v/>
      </c>
      <c r="E1257" s="294" t="str">
        <f ca="1">IF(ISERROR($S1257),"",OFFSET('Smelter Reference List'!$D$4,$S1257-4,0)&amp;"")</f>
        <v/>
      </c>
      <c r="F1257" s="294" t="str">
        <f ca="1">IF(ISERROR($S1257),"",OFFSET('Smelter Reference List'!$E$4,$S1257-4,0))</f>
        <v/>
      </c>
      <c r="G1257" s="294" t="str">
        <f ca="1">IF(C1257=$U$4,"Enter smelter details", IF(ISERROR($S1257),"",OFFSET('Smelter Reference List'!$F$4,$S1257-4,0)))</f>
        <v/>
      </c>
      <c r="H1257" s="295" t="str">
        <f ca="1">IF(ISERROR($S1257),"",OFFSET('Smelter Reference List'!$G$4,$S1257-4,0))</f>
        <v/>
      </c>
      <c r="I1257" s="296" t="str">
        <f ca="1">IF(ISERROR($S1257),"",OFFSET('Smelter Reference List'!$H$4,$S1257-4,0))</f>
        <v/>
      </c>
      <c r="J1257" s="296" t="str">
        <f ca="1">IF(ISERROR($S1257),"",OFFSET('Smelter Reference List'!$I$4,$S1257-4,0))</f>
        <v/>
      </c>
      <c r="K1257" s="298"/>
      <c r="L1257" s="298"/>
      <c r="M1257" s="298"/>
      <c r="N1257" s="298"/>
      <c r="O1257" s="298"/>
      <c r="P1257" s="298"/>
      <c r="Q1257" s="299"/>
      <c r="R1257" s="227"/>
      <c r="S1257" s="228" t="e">
        <f>IF(C1257="",NA(),MATCH($B1257&amp;$C1257,'Smelter Reference List'!$J:$J,0))</f>
        <v>#N/A</v>
      </c>
      <c r="T1257" s="229"/>
      <c r="U1257" s="229">
        <f t="shared" ca="1" si="38"/>
        <v>0</v>
      </c>
      <c r="V1257" s="229"/>
      <c r="W1257" s="229"/>
      <c r="Y1257" s="223" t="str">
        <f t="shared" si="39"/>
        <v/>
      </c>
    </row>
    <row r="1258" spans="1:25" s="223" customFormat="1" ht="20.25">
      <c r="A1258" s="293"/>
      <c r="B1258" s="294" t="str">
        <f>IF(LEN(A1258)=0,"",INDEX('Smelter Reference List'!$A:$A,MATCH($A1258,'Smelter Reference List'!$E:$E,0)))</f>
        <v/>
      </c>
      <c r="C1258" s="301" t="str">
        <f>IF(LEN(A1258)=0,"",INDEX('Smelter Reference List'!$C:$C,MATCH($A1258,'Smelter Reference List'!$E:$E,0)))</f>
        <v/>
      </c>
      <c r="D1258" s="294" t="str">
        <f ca="1">IF(ISERROR($S1258),"",OFFSET('Smelter Reference List'!$C$4,$S1258-4,0)&amp;"")</f>
        <v/>
      </c>
      <c r="E1258" s="294" t="str">
        <f ca="1">IF(ISERROR($S1258),"",OFFSET('Smelter Reference List'!$D$4,$S1258-4,0)&amp;"")</f>
        <v/>
      </c>
      <c r="F1258" s="294" t="str">
        <f ca="1">IF(ISERROR($S1258),"",OFFSET('Smelter Reference List'!$E$4,$S1258-4,0))</f>
        <v/>
      </c>
      <c r="G1258" s="294" t="str">
        <f ca="1">IF(C1258=$U$4,"Enter smelter details", IF(ISERROR($S1258),"",OFFSET('Smelter Reference List'!$F$4,$S1258-4,0)))</f>
        <v/>
      </c>
      <c r="H1258" s="295" t="str">
        <f ca="1">IF(ISERROR($S1258),"",OFFSET('Smelter Reference List'!$G$4,$S1258-4,0))</f>
        <v/>
      </c>
      <c r="I1258" s="296" t="str">
        <f ca="1">IF(ISERROR($S1258),"",OFFSET('Smelter Reference List'!$H$4,$S1258-4,0))</f>
        <v/>
      </c>
      <c r="J1258" s="296" t="str">
        <f ca="1">IF(ISERROR($S1258),"",OFFSET('Smelter Reference List'!$I$4,$S1258-4,0))</f>
        <v/>
      </c>
      <c r="K1258" s="298"/>
      <c r="L1258" s="298"/>
      <c r="M1258" s="298"/>
      <c r="N1258" s="298"/>
      <c r="O1258" s="298"/>
      <c r="P1258" s="298"/>
      <c r="Q1258" s="299"/>
      <c r="R1258" s="227"/>
      <c r="S1258" s="228" t="e">
        <f>IF(C1258="",NA(),MATCH($B1258&amp;$C1258,'Smelter Reference List'!$J:$J,0))</f>
        <v>#N/A</v>
      </c>
      <c r="T1258" s="229"/>
      <c r="U1258" s="229">
        <f t="shared" ca="1" si="38"/>
        <v>0</v>
      </c>
      <c r="V1258" s="229"/>
      <c r="W1258" s="229"/>
      <c r="Y1258" s="223" t="str">
        <f t="shared" si="39"/>
        <v/>
      </c>
    </row>
    <row r="1259" spans="1:25" s="223" customFormat="1" ht="20.25">
      <c r="A1259" s="293"/>
      <c r="B1259" s="294" t="str">
        <f>IF(LEN(A1259)=0,"",INDEX('Smelter Reference List'!$A:$A,MATCH($A1259,'Smelter Reference List'!$E:$E,0)))</f>
        <v/>
      </c>
      <c r="C1259" s="301" t="str">
        <f>IF(LEN(A1259)=0,"",INDEX('Smelter Reference List'!$C:$C,MATCH($A1259,'Smelter Reference List'!$E:$E,0)))</f>
        <v/>
      </c>
      <c r="D1259" s="294" t="str">
        <f ca="1">IF(ISERROR($S1259),"",OFFSET('Smelter Reference List'!$C$4,$S1259-4,0)&amp;"")</f>
        <v/>
      </c>
      <c r="E1259" s="294" t="str">
        <f ca="1">IF(ISERROR($S1259),"",OFFSET('Smelter Reference List'!$D$4,$S1259-4,0)&amp;"")</f>
        <v/>
      </c>
      <c r="F1259" s="294" t="str">
        <f ca="1">IF(ISERROR($S1259),"",OFFSET('Smelter Reference List'!$E$4,$S1259-4,0))</f>
        <v/>
      </c>
      <c r="G1259" s="294" t="str">
        <f ca="1">IF(C1259=$U$4,"Enter smelter details", IF(ISERROR($S1259),"",OFFSET('Smelter Reference List'!$F$4,$S1259-4,0)))</f>
        <v/>
      </c>
      <c r="H1259" s="295" t="str">
        <f ca="1">IF(ISERROR($S1259),"",OFFSET('Smelter Reference List'!$G$4,$S1259-4,0))</f>
        <v/>
      </c>
      <c r="I1259" s="296" t="str">
        <f ca="1">IF(ISERROR($S1259),"",OFFSET('Smelter Reference List'!$H$4,$S1259-4,0))</f>
        <v/>
      </c>
      <c r="J1259" s="296" t="str">
        <f ca="1">IF(ISERROR($S1259),"",OFFSET('Smelter Reference List'!$I$4,$S1259-4,0))</f>
        <v/>
      </c>
      <c r="K1259" s="298"/>
      <c r="L1259" s="298"/>
      <c r="M1259" s="298"/>
      <c r="N1259" s="298"/>
      <c r="O1259" s="298"/>
      <c r="P1259" s="298"/>
      <c r="Q1259" s="299"/>
      <c r="R1259" s="227"/>
      <c r="S1259" s="228" t="e">
        <f>IF(C1259="",NA(),MATCH($B1259&amp;$C1259,'Smelter Reference List'!$J:$J,0))</f>
        <v>#N/A</v>
      </c>
      <c r="T1259" s="229"/>
      <c r="U1259" s="229">
        <f t="shared" ca="1" si="38"/>
        <v>0</v>
      </c>
      <c r="V1259" s="229"/>
      <c r="W1259" s="229"/>
      <c r="Y1259" s="223" t="str">
        <f t="shared" si="39"/>
        <v/>
      </c>
    </row>
    <row r="1260" spans="1:25" s="223" customFormat="1" ht="20.25">
      <c r="A1260" s="293"/>
      <c r="B1260" s="294" t="str">
        <f>IF(LEN(A1260)=0,"",INDEX('Smelter Reference List'!$A:$A,MATCH($A1260,'Smelter Reference List'!$E:$E,0)))</f>
        <v/>
      </c>
      <c r="C1260" s="301" t="str">
        <f>IF(LEN(A1260)=0,"",INDEX('Smelter Reference List'!$C:$C,MATCH($A1260,'Smelter Reference List'!$E:$E,0)))</f>
        <v/>
      </c>
      <c r="D1260" s="294" t="str">
        <f ca="1">IF(ISERROR($S1260),"",OFFSET('Smelter Reference List'!$C$4,$S1260-4,0)&amp;"")</f>
        <v/>
      </c>
      <c r="E1260" s="294" t="str">
        <f ca="1">IF(ISERROR($S1260),"",OFFSET('Smelter Reference List'!$D$4,$S1260-4,0)&amp;"")</f>
        <v/>
      </c>
      <c r="F1260" s="294" t="str">
        <f ca="1">IF(ISERROR($S1260),"",OFFSET('Smelter Reference List'!$E$4,$S1260-4,0))</f>
        <v/>
      </c>
      <c r="G1260" s="294" t="str">
        <f ca="1">IF(C1260=$U$4,"Enter smelter details", IF(ISERROR($S1260),"",OFFSET('Smelter Reference List'!$F$4,$S1260-4,0)))</f>
        <v/>
      </c>
      <c r="H1260" s="295" t="str">
        <f ca="1">IF(ISERROR($S1260),"",OFFSET('Smelter Reference List'!$G$4,$S1260-4,0))</f>
        <v/>
      </c>
      <c r="I1260" s="296" t="str">
        <f ca="1">IF(ISERROR($S1260),"",OFFSET('Smelter Reference List'!$H$4,$S1260-4,0))</f>
        <v/>
      </c>
      <c r="J1260" s="296" t="str">
        <f ca="1">IF(ISERROR($S1260),"",OFFSET('Smelter Reference List'!$I$4,$S1260-4,0))</f>
        <v/>
      </c>
      <c r="K1260" s="298"/>
      <c r="L1260" s="298"/>
      <c r="M1260" s="298"/>
      <c r="N1260" s="298"/>
      <c r="O1260" s="298"/>
      <c r="P1260" s="298"/>
      <c r="Q1260" s="299"/>
      <c r="R1260" s="227"/>
      <c r="S1260" s="228" t="e">
        <f>IF(C1260="",NA(),MATCH($B1260&amp;$C1260,'Smelter Reference List'!$J:$J,0))</f>
        <v>#N/A</v>
      </c>
      <c r="T1260" s="229"/>
      <c r="U1260" s="229">
        <f t="shared" ca="1" si="38"/>
        <v>0</v>
      </c>
      <c r="V1260" s="229"/>
      <c r="W1260" s="229"/>
      <c r="Y1260" s="223" t="str">
        <f t="shared" si="39"/>
        <v/>
      </c>
    </row>
    <row r="1261" spans="1:25" s="223" customFormat="1" ht="20.25">
      <c r="A1261" s="293"/>
      <c r="B1261" s="294" t="str">
        <f>IF(LEN(A1261)=0,"",INDEX('Smelter Reference List'!$A:$A,MATCH($A1261,'Smelter Reference List'!$E:$E,0)))</f>
        <v/>
      </c>
      <c r="C1261" s="301" t="str">
        <f>IF(LEN(A1261)=0,"",INDEX('Smelter Reference List'!$C:$C,MATCH($A1261,'Smelter Reference List'!$E:$E,0)))</f>
        <v/>
      </c>
      <c r="D1261" s="294" t="str">
        <f ca="1">IF(ISERROR($S1261),"",OFFSET('Smelter Reference List'!$C$4,$S1261-4,0)&amp;"")</f>
        <v/>
      </c>
      <c r="E1261" s="294" t="str">
        <f ca="1">IF(ISERROR($S1261),"",OFFSET('Smelter Reference List'!$D$4,$S1261-4,0)&amp;"")</f>
        <v/>
      </c>
      <c r="F1261" s="294" t="str">
        <f ca="1">IF(ISERROR($S1261),"",OFFSET('Smelter Reference List'!$E$4,$S1261-4,0))</f>
        <v/>
      </c>
      <c r="G1261" s="294" t="str">
        <f ca="1">IF(C1261=$U$4,"Enter smelter details", IF(ISERROR($S1261),"",OFFSET('Smelter Reference List'!$F$4,$S1261-4,0)))</f>
        <v/>
      </c>
      <c r="H1261" s="295" t="str">
        <f ca="1">IF(ISERROR($S1261),"",OFFSET('Smelter Reference List'!$G$4,$S1261-4,0))</f>
        <v/>
      </c>
      <c r="I1261" s="296" t="str">
        <f ca="1">IF(ISERROR($S1261),"",OFFSET('Smelter Reference List'!$H$4,$S1261-4,0))</f>
        <v/>
      </c>
      <c r="J1261" s="296" t="str">
        <f ca="1">IF(ISERROR($S1261),"",OFFSET('Smelter Reference List'!$I$4,$S1261-4,0))</f>
        <v/>
      </c>
      <c r="K1261" s="298"/>
      <c r="L1261" s="298"/>
      <c r="M1261" s="298"/>
      <c r="N1261" s="298"/>
      <c r="O1261" s="298"/>
      <c r="P1261" s="298"/>
      <c r="Q1261" s="299"/>
      <c r="R1261" s="227"/>
      <c r="S1261" s="228" t="e">
        <f>IF(C1261="",NA(),MATCH($B1261&amp;$C1261,'Smelter Reference List'!$J:$J,0))</f>
        <v>#N/A</v>
      </c>
      <c r="T1261" s="229"/>
      <c r="U1261" s="229">
        <f t="shared" ca="1" si="38"/>
        <v>0</v>
      </c>
      <c r="V1261" s="229"/>
      <c r="W1261" s="229"/>
      <c r="Y1261" s="223" t="str">
        <f t="shared" si="39"/>
        <v/>
      </c>
    </row>
    <row r="1262" spans="1:25" s="223" customFormat="1" ht="20.25">
      <c r="A1262" s="293"/>
      <c r="B1262" s="294" t="str">
        <f>IF(LEN(A1262)=0,"",INDEX('Smelter Reference List'!$A:$A,MATCH($A1262,'Smelter Reference List'!$E:$E,0)))</f>
        <v/>
      </c>
      <c r="C1262" s="301" t="str">
        <f>IF(LEN(A1262)=0,"",INDEX('Smelter Reference List'!$C:$C,MATCH($A1262,'Smelter Reference List'!$E:$E,0)))</f>
        <v/>
      </c>
      <c r="D1262" s="294" t="str">
        <f ca="1">IF(ISERROR($S1262),"",OFFSET('Smelter Reference List'!$C$4,$S1262-4,0)&amp;"")</f>
        <v/>
      </c>
      <c r="E1262" s="294" t="str">
        <f ca="1">IF(ISERROR($S1262),"",OFFSET('Smelter Reference List'!$D$4,$S1262-4,0)&amp;"")</f>
        <v/>
      </c>
      <c r="F1262" s="294" t="str">
        <f ca="1">IF(ISERROR($S1262),"",OFFSET('Smelter Reference List'!$E$4,$S1262-4,0))</f>
        <v/>
      </c>
      <c r="G1262" s="294" t="str">
        <f ca="1">IF(C1262=$U$4,"Enter smelter details", IF(ISERROR($S1262),"",OFFSET('Smelter Reference List'!$F$4,$S1262-4,0)))</f>
        <v/>
      </c>
      <c r="H1262" s="295" t="str">
        <f ca="1">IF(ISERROR($S1262),"",OFFSET('Smelter Reference List'!$G$4,$S1262-4,0))</f>
        <v/>
      </c>
      <c r="I1262" s="296" t="str">
        <f ca="1">IF(ISERROR($S1262),"",OFFSET('Smelter Reference List'!$H$4,$S1262-4,0))</f>
        <v/>
      </c>
      <c r="J1262" s="296" t="str">
        <f ca="1">IF(ISERROR($S1262),"",OFFSET('Smelter Reference List'!$I$4,$S1262-4,0))</f>
        <v/>
      </c>
      <c r="K1262" s="298"/>
      <c r="L1262" s="298"/>
      <c r="M1262" s="298"/>
      <c r="N1262" s="298"/>
      <c r="O1262" s="298"/>
      <c r="P1262" s="298"/>
      <c r="Q1262" s="299"/>
      <c r="R1262" s="227"/>
      <c r="S1262" s="228" t="e">
        <f>IF(C1262="",NA(),MATCH($B1262&amp;$C1262,'Smelter Reference List'!$J:$J,0))</f>
        <v>#N/A</v>
      </c>
      <c r="T1262" s="229"/>
      <c r="U1262" s="229">
        <f t="shared" ca="1" si="38"/>
        <v>0</v>
      </c>
      <c r="V1262" s="229"/>
      <c r="W1262" s="229"/>
      <c r="Y1262" s="223" t="str">
        <f t="shared" si="39"/>
        <v/>
      </c>
    </row>
    <row r="1263" spans="1:25" s="223" customFormat="1" ht="20.25">
      <c r="A1263" s="293"/>
      <c r="B1263" s="294" t="str">
        <f>IF(LEN(A1263)=0,"",INDEX('Smelter Reference List'!$A:$A,MATCH($A1263,'Smelter Reference List'!$E:$E,0)))</f>
        <v/>
      </c>
      <c r="C1263" s="301" t="str">
        <f>IF(LEN(A1263)=0,"",INDEX('Smelter Reference List'!$C:$C,MATCH($A1263,'Smelter Reference List'!$E:$E,0)))</f>
        <v/>
      </c>
      <c r="D1263" s="294" t="str">
        <f ca="1">IF(ISERROR($S1263),"",OFFSET('Smelter Reference List'!$C$4,$S1263-4,0)&amp;"")</f>
        <v/>
      </c>
      <c r="E1263" s="294" t="str">
        <f ca="1">IF(ISERROR($S1263),"",OFFSET('Smelter Reference List'!$D$4,$S1263-4,0)&amp;"")</f>
        <v/>
      </c>
      <c r="F1263" s="294" t="str">
        <f ca="1">IF(ISERROR($S1263),"",OFFSET('Smelter Reference List'!$E$4,$S1263-4,0))</f>
        <v/>
      </c>
      <c r="G1263" s="294" t="str">
        <f ca="1">IF(C1263=$U$4,"Enter smelter details", IF(ISERROR($S1263),"",OFFSET('Smelter Reference List'!$F$4,$S1263-4,0)))</f>
        <v/>
      </c>
      <c r="H1263" s="295" t="str">
        <f ca="1">IF(ISERROR($S1263),"",OFFSET('Smelter Reference List'!$G$4,$S1263-4,0))</f>
        <v/>
      </c>
      <c r="I1263" s="296" t="str">
        <f ca="1">IF(ISERROR($S1263),"",OFFSET('Smelter Reference List'!$H$4,$S1263-4,0))</f>
        <v/>
      </c>
      <c r="J1263" s="296" t="str">
        <f ca="1">IF(ISERROR($S1263),"",OFFSET('Smelter Reference List'!$I$4,$S1263-4,0))</f>
        <v/>
      </c>
      <c r="K1263" s="298"/>
      <c r="L1263" s="298"/>
      <c r="M1263" s="298"/>
      <c r="N1263" s="298"/>
      <c r="O1263" s="298"/>
      <c r="P1263" s="298"/>
      <c r="Q1263" s="299"/>
      <c r="R1263" s="227"/>
      <c r="S1263" s="228" t="e">
        <f>IF(C1263="",NA(),MATCH($B1263&amp;$C1263,'Smelter Reference List'!$J:$J,0))</f>
        <v>#N/A</v>
      </c>
      <c r="T1263" s="229"/>
      <c r="U1263" s="229">
        <f t="shared" ca="1" si="38"/>
        <v>0</v>
      </c>
      <c r="V1263" s="229"/>
      <c r="W1263" s="229"/>
      <c r="Y1263" s="223" t="str">
        <f t="shared" si="39"/>
        <v/>
      </c>
    </row>
    <row r="1264" spans="1:25" s="223" customFormat="1" ht="20.25">
      <c r="A1264" s="293"/>
      <c r="B1264" s="294" t="str">
        <f>IF(LEN(A1264)=0,"",INDEX('Smelter Reference List'!$A:$A,MATCH($A1264,'Smelter Reference List'!$E:$E,0)))</f>
        <v/>
      </c>
      <c r="C1264" s="301" t="str">
        <f>IF(LEN(A1264)=0,"",INDEX('Smelter Reference List'!$C:$C,MATCH($A1264,'Smelter Reference List'!$E:$E,0)))</f>
        <v/>
      </c>
      <c r="D1264" s="294" t="str">
        <f ca="1">IF(ISERROR($S1264),"",OFFSET('Smelter Reference List'!$C$4,$S1264-4,0)&amp;"")</f>
        <v/>
      </c>
      <c r="E1264" s="294" t="str">
        <f ca="1">IF(ISERROR($S1264),"",OFFSET('Smelter Reference List'!$D$4,$S1264-4,0)&amp;"")</f>
        <v/>
      </c>
      <c r="F1264" s="294" t="str">
        <f ca="1">IF(ISERROR($S1264),"",OFFSET('Smelter Reference List'!$E$4,$S1264-4,0))</f>
        <v/>
      </c>
      <c r="G1264" s="294" t="str">
        <f ca="1">IF(C1264=$U$4,"Enter smelter details", IF(ISERROR($S1264),"",OFFSET('Smelter Reference List'!$F$4,$S1264-4,0)))</f>
        <v/>
      </c>
      <c r="H1264" s="295" t="str">
        <f ca="1">IF(ISERROR($S1264),"",OFFSET('Smelter Reference List'!$G$4,$S1264-4,0))</f>
        <v/>
      </c>
      <c r="I1264" s="296" t="str">
        <f ca="1">IF(ISERROR($S1264),"",OFFSET('Smelter Reference List'!$H$4,$S1264-4,0))</f>
        <v/>
      </c>
      <c r="J1264" s="296" t="str">
        <f ca="1">IF(ISERROR($S1264),"",OFFSET('Smelter Reference List'!$I$4,$S1264-4,0))</f>
        <v/>
      </c>
      <c r="K1264" s="298"/>
      <c r="L1264" s="298"/>
      <c r="M1264" s="298"/>
      <c r="N1264" s="298"/>
      <c r="O1264" s="298"/>
      <c r="P1264" s="298"/>
      <c r="Q1264" s="299"/>
      <c r="R1264" s="227"/>
      <c r="S1264" s="228" t="e">
        <f>IF(C1264="",NA(),MATCH($B1264&amp;$C1264,'Smelter Reference List'!$J:$J,0))</f>
        <v>#N/A</v>
      </c>
      <c r="T1264" s="229"/>
      <c r="U1264" s="229">
        <f t="shared" ca="1" si="38"/>
        <v>0</v>
      </c>
      <c r="V1264" s="229"/>
      <c r="W1264" s="229"/>
      <c r="Y1264" s="223" t="str">
        <f t="shared" si="39"/>
        <v/>
      </c>
    </row>
    <row r="1265" spans="1:25" s="223" customFormat="1" ht="20.25">
      <c r="A1265" s="293"/>
      <c r="B1265" s="294" t="str">
        <f>IF(LEN(A1265)=0,"",INDEX('Smelter Reference List'!$A:$A,MATCH($A1265,'Smelter Reference List'!$E:$E,0)))</f>
        <v/>
      </c>
      <c r="C1265" s="301" t="str">
        <f>IF(LEN(A1265)=0,"",INDEX('Smelter Reference List'!$C:$C,MATCH($A1265,'Smelter Reference List'!$E:$E,0)))</f>
        <v/>
      </c>
      <c r="D1265" s="294" t="str">
        <f ca="1">IF(ISERROR($S1265),"",OFFSET('Smelter Reference List'!$C$4,$S1265-4,0)&amp;"")</f>
        <v/>
      </c>
      <c r="E1265" s="294" t="str">
        <f ca="1">IF(ISERROR($S1265),"",OFFSET('Smelter Reference List'!$D$4,$S1265-4,0)&amp;"")</f>
        <v/>
      </c>
      <c r="F1265" s="294" t="str">
        <f ca="1">IF(ISERROR($S1265),"",OFFSET('Smelter Reference List'!$E$4,$S1265-4,0))</f>
        <v/>
      </c>
      <c r="G1265" s="294" t="str">
        <f ca="1">IF(C1265=$U$4,"Enter smelter details", IF(ISERROR($S1265),"",OFFSET('Smelter Reference List'!$F$4,$S1265-4,0)))</f>
        <v/>
      </c>
      <c r="H1265" s="295" t="str">
        <f ca="1">IF(ISERROR($S1265),"",OFFSET('Smelter Reference List'!$G$4,$S1265-4,0))</f>
        <v/>
      </c>
      <c r="I1265" s="296" t="str">
        <f ca="1">IF(ISERROR($S1265),"",OFFSET('Smelter Reference List'!$H$4,$S1265-4,0))</f>
        <v/>
      </c>
      <c r="J1265" s="296" t="str">
        <f ca="1">IF(ISERROR($S1265),"",OFFSET('Smelter Reference List'!$I$4,$S1265-4,0))</f>
        <v/>
      </c>
      <c r="K1265" s="298"/>
      <c r="L1265" s="298"/>
      <c r="M1265" s="298"/>
      <c r="N1265" s="298"/>
      <c r="O1265" s="298"/>
      <c r="P1265" s="298"/>
      <c r="Q1265" s="299"/>
      <c r="R1265" s="227"/>
      <c r="S1265" s="228" t="e">
        <f>IF(C1265="",NA(),MATCH($B1265&amp;$C1265,'Smelter Reference List'!$J:$J,0))</f>
        <v>#N/A</v>
      </c>
      <c r="T1265" s="229"/>
      <c r="U1265" s="229">
        <f t="shared" ca="1" si="38"/>
        <v>0</v>
      </c>
      <c r="V1265" s="229"/>
      <c r="W1265" s="229"/>
      <c r="Y1265" s="223" t="str">
        <f t="shared" si="39"/>
        <v/>
      </c>
    </row>
    <row r="1266" spans="1:25" s="223" customFormat="1" ht="20.25">
      <c r="A1266" s="293"/>
      <c r="B1266" s="294" t="str">
        <f>IF(LEN(A1266)=0,"",INDEX('Smelter Reference List'!$A:$A,MATCH($A1266,'Smelter Reference List'!$E:$E,0)))</f>
        <v/>
      </c>
      <c r="C1266" s="301" t="str">
        <f>IF(LEN(A1266)=0,"",INDEX('Smelter Reference List'!$C:$C,MATCH($A1266,'Smelter Reference List'!$E:$E,0)))</f>
        <v/>
      </c>
      <c r="D1266" s="294" t="str">
        <f ca="1">IF(ISERROR($S1266),"",OFFSET('Smelter Reference List'!$C$4,$S1266-4,0)&amp;"")</f>
        <v/>
      </c>
      <c r="E1266" s="294" t="str">
        <f ca="1">IF(ISERROR($S1266),"",OFFSET('Smelter Reference List'!$D$4,$S1266-4,0)&amp;"")</f>
        <v/>
      </c>
      <c r="F1266" s="294" t="str">
        <f ca="1">IF(ISERROR($S1266),"",OFFSET('Smelter Reference List'!$E$4,$S1266-4,0))</f>
        <v/>
      </c>
      <c r="G1266" s="294" t="str">
        <f ca="1">IF(C1266=$U$4,"Enter smelter details", IF(ISERROR($S1266),"",OFFSET('Smelter Reference List'!$F$4,$S1266-4,0)))</f>
        <v/>
      </c>
      <c r="H1266" s="295" t="str">
        <f ca="1">IF(ISERROR($S1266),"",OFFSET('Smelter Reference List'!$G$4,$S1266-4,0))</f>
        <v/>
      </c>
      <c r="I1266" s="296" t="str">
        <f ca="1">IF(ISERROR($S1266),"",OFFSET('Smelter Reference List'!$H$4,$S1266-4,0))</f>
        <v/>
      </c>
      <c r="J1266" s="296" t="str">
        <f ca="1">IF(ISERROR($S1266),"",OFFSET('Smelter Reference List'!$I$4,$S1266-4,0))</f>
        <v/>
      </c>
      <c r="K1266" s="298"/>
      <c r="L1266" s="298"/>
      <c r="M1266" s="298"/>
      <c r="N1266" s="298"/>
      <c r="O1266" s="298"/>
      <c r="P1266" s="298"/>
      <c r="Q1266" s="299"/>
      <c r="R1266" s="227"/>
      <c r="S1266" s="228" t="e">
        <f>IF(C1266="",NA(),MATCH($B1266&amp;$C1266,'Smelter Reference List'!$J:$J,0))</f>
        <v>#N/A</v>
      </c>
      <c r="T1266" s="229"/>
      <c r="U1266" s="229">
        <f t="shared" ca="1" si="38"/>
        <v>0</v>
      </c>
      <c r="V1266" s="229"/>
      <c r="W1266" s="229"/>
      <c r="Y1266" s="223" t="str">
        <f t="shared" si="39"/>
        <v/>
      </c>
    </row>
    <row r="1267" spans="1:25" s="223" customFormat="1" ht="20.25">
      <c r="A1267" s="293"/>
      <c r="B1267" s="294" t="str">
        <f>IF(LEN(A1267)=0,"",INDEX('Smelter Reference List'!$A:$A,MATCH($A1267,'Smelter Reference List'!$E:$E,0)))</f>
        <v/>
      </c>
      <c r="C1267" s="301" t="str">
        <f>IF(LEN(A1267)=0,"",INDEX('Smelter Reference List'!$C:$C,MATCH($A1267,'Smelter Reference List'!$E:$E,0)))</f>
        <v/>
      </c>
      <c r="D1267" s="294" t="str">
        <f ca="1">IF(ISERROR($S1267),"",OFFSET('Smelter Reference List'!$C$4,$S1267-4,0)&amp;"")</f>
        <v/>
      </c>
      <c r="E1267" s="294" t="str">
        <f ca="1">IF(ISERROR($S1267),"",OFFSET('Smelter Reference List'!$D$4,$S1267-4,0)&amp;"")</f>
        <v/>
      </c>
      <c r="F1267" s="294" t="str">
        <f ca="1">IF(ISERROR($S1267),"",OFFSET('Smelter Reference List'!$E$4,$S1267-4,0))</f>
        <v/>
      </c>
      <c r="G1267" s="294" t="str">
        <f ca="1">IF(C1267=$U$4,"Enter smelter details", IF(ISERROR($S1267),"",OFFSET('Smelter Reference List'!$F$4,$S1267-4,0)))</f>
        <v/>
      </c>
      <c r="H1267" s="295" t="str">
        <f ca="1">IF(ISERROR($S1267),"",OFFSET('Smelter Reference List'!$G$4,$S1267-4,0))</f>
        <v/>
      </c>
      <c r="I1267" s="296" t="str">
        <f ca="1">IF(ISERROR($S1267),"",OFFSET('Smelter Reference List'!$H$4,$S1267-4,0))</f>
        <v/>
      </c>
      <c r="J1267" s="296" t="str">
        <f ca="1">IF(ISERROR($S1267),"",OFFSET('Smelter Reference List'!$I$4,$S1267-4,0))</f>
        <v/>
      </c>
      <c r="K1267" s="298"/>
      <c r="L1267" s="298"/>
      <c r="M1267" s="298"/>
      <c r="N1267" s="298"/>
      <c r="O1267" s="298"/>
      <c r="P1267" s="298"/>
      <c r="Q1267" s="299"/>
      <c r="R1267" s="227"/>
      <c r="S1267" s="228" t="e">
        <f>IF(C1267="",NA(),MATCH($B1267&amp;$C1267,'Smelter Reference List'!$J:$J,0))</f>
        <v>#N/A</v>
      </c>
      <c r="T1267" s="229"/>
      <c r="U1267" s="229">
        <f t="shared" ca="1" si="38"/>
        <v>0</v>
      </c>
      <c r="V1267" s="229"/>
      <c r="W1267" s="229"/>
      <c r="Y1267" s="223" t="str">
        <f t="shared" si="39"/>
        <v/>
      </c>
    </row>
    <row r="1268" spans="1:25" s="223" customFormat="1" ht="20.25">
      <c r="A1268" s="293"/>
      <c r="B1268" s="294" t="str">
        <f>IF(LEN(A1268)=0,"",INDEX('Smelter Reference List'!$A:$A,MATCH($A1268,'Smelter Reference List'!$E:$E,0)))</f>
        <v/>
      </c>
      <c r="C1268" s="301" t="str">
        <f>IF(LEN(A1268)=0,"",INDEX('Smelter Reference List'!$C:$C,MATCH($A1268,'Smelter Reference List'!$E:$E,0)))</f>
        <v/>
      </c>
      <c r="D1268" s="294" t="str">
        <f ca="1">IF(ISERROR($S1268),"",OFFSET('Smelter Reference List'!$C$4,$S1268-4,0)&amp;"")</f>
        <v/>
      </c>
      <c r="E1268" s="294" t="str">
        <f ca="1">IF(ISERROR($S1268),"",OFFSET('Smelter Reference List'!$D$4,$S1268-4,0)&amp;"")</f>
        <v/>
      </c>
      <c r="F1268" s="294" t="str">
        <f ca="1">IF(ISERROR($S1268),"",OFFSET('Smelter Reference List'!$E$4,$S1268-4,0))</f>
        <v/>
      </c>
      <c r="G1268" s="294" t="str">
        <f ca="1">IF(C1268=$U$4,"Enter smelter details", IF(ISERROR($S1268),"",OFFSET('Smelter Reference List'!$F$4,$S1268-4,0)))</f>
        <v/>
      </c>
      <c r="H1268" s="295" t="str">
        <f ca="1">IF(ISERROR($S1268),"",OFFSET('Smelter Reference List'!$G$4,$S1268-4,0))</f>
        <v/>
      </c>
      <c r="I1268" s="296" t="str">
        <f ca="1">IF(ISERROR($S1268),"",OFFSET('Smelter Reference List'!$H$4,$S1268-4,0))</f>
        <v/>
      </c>
      <c r="J1268" s="296" t="str">
        <f ca="1">IF(ISERROR($S1268),"",OFFSET('Smelter Reference List'!$I$4,$S1268-4,0))</f>
        <v/>
      </c>
      <c r="K1268" s="298"/>
      <c r="L1268" s="298"/>
      <c r="M1268" s="298"/>
      <c r="N1268" s="298"/>
      <c r="O1268" s="298"/>
      <c r="P1268" s="298"/>
      <c r="Q1268" s="299"/>
      <c r="R1268" s="227"/>
      <c r="S1268" s="228" t="e">
        <f>IF(C1268="",NA(),MATCH($B1268&amp;$C1268,'Smelter Reference List'!$J:$J,0))</f>
        <v>#N/A</v>
      </c>
      <c r="T1268" s="229"/>
      <c r="U1268" s="229">
        <f t="shared" ca="1" si="38"/>
        <v>0</v>
      </c>
      <c r="V1268" s="229"/>
      <c r="W1268" s="229"/>
      <c r="Y1268" s="223" t="str">
        <f t="shared" si="39"/>
        <v/>
      </c>
    </row>
    <row r="1269" spans="1:25" s="223" customFormat="1" ht="20.25">
      <c r="A1269" s="293"/>
      <c r="B1269" s="294" t="str">
        <f>IF(LEN(A1269)=0,"",INDEX('Smelter Reference List'!$A:$A,MATCH($A1269,'Smelter Reference List'!$E:$E,0)))</f>
        <v/>
      </c>
      <c r="C1269" s="301" t="str">
        <f>IF(LEN(A1269)=0,"",INDEX('Smelter Reference List'!$C:$C,MATCH($A1269,'Smelter Reference List'!$E:$E,0)))</f>
        <v/>
      </c>
      <c r="D1269" s="294" t="str">
        <f ca="1">IF(ISERROR($S1269),"",OFFSET('Smelter Reference List'!$C$4,$S1269-4,0)&amp;"")</f>
        <v/>
      </c>
      <c r="E1269" s="294" t="str">
        <f ca="1">IF(ISERROR($S1269),"",OFFSET('Smelter Reference List'!$D$4,$S1269-4,0)&amp;"")</f>
        <v/>
      </c>
      <c r="F1269" s="294" t="str">
        <f ca="1">IF(ISERROR($S1269),"",OFFSET('Smelter Reference List'!$E$4,$S1269-4,0))</f>
        <v/>
      </c>
      <c r="G1269" s="294" t="str">
        <f ca="1">IF(C1269=$U$4,"Enter smelter details", IF(ISERROR($S1269),"",OFFSET('Smelter Reference List'!$F$4,$S1269-4,0)))</f>
        <v/>
      </c>
      <c r="H1269" s="295" t="str">
        <f ca="1">IF(ISERROR($S1269),"",OFFSET('Smelter Reference List'!$G$4,$S1269-4,0))</f>
        <v/>
      </c>
      <c r="I1269" s="296" t="str">
        <f ca="1">IF(ISERROR($S1269),"",OFFSET('Smelter Reference List'!$H$4,$S1269-4,0))</f>
        <v/>
      </c>
      <c r="J1269" s="296" t="str">
        <f ca="1">IF(ISERROR($S1269),"",OFFSET('Smelter Reference List'!$I$4,$S1269-4,0))</f>
        <v/>
      </c>
      <c r="K1269" s="298"/>
      <c r="L1269" s="298"/>
      <c r="M1269" s="298"/>
      <c r="N1269" s="298"/>
      <c r="O1269" s="298"/>
      <c r="P1269" s="298"/>
      <c r="Q1269" s="299"/>
      <c r="R1269" s="227"/>
      <c r="S1269" s="228" t="e">
        <f>IF(C1269="",NA(),MATCH($B1269&amp;$C1269,'Smelter Reference List'!$J:$J,0))</f>
        <v>#N/A</v>
      </c>
      <c r="T1269" s="229"/>
      <c r="U1269" s="229">
        <f t="shared" ca="1" si="38"/>
        <v>0</v>
      </c>
      <c r="V1269" s="229"/>
      <c r="W1269" s="229"/>
      <c r="Y1269" s="223" t="str">
        <f t="shared" si="39"/>
        <v/>
      </c>
    </row>
    <row r="1270" spans="1:25" s="223" customFormat="1" ht="20.25">
      <c r="A1270" s="293"/>
      <c r="B1270" s="294" t="str">
        <f>IF(LEN(A1270)=0,"",INDEX('Smelter Reference List'!$A:$A,MATCH($A1270,'Smelter Reference List'!$E:$E,0)))</f>
        <v/>
      </c>
      <c r="C1270" s="301" t="str">
        <f>IF(LEN(A1270)=0,"",INDEX('Smelter Reference List'!$C:$C,MATCH($A1270,'Smelter Reference List'!$E:$E,0)))</f>
        <v/>
      </c>
      <c r="D1270" s="294" t="str">
        <f ca="1">IF(ISERROR($S1270),"",OFFSET('Smelter Reference List'!$C$4,$S1270-4,0)&amp;"")</f>
        <v/>
      </c>
      <c r="E1270" s="294" t="str">
        <f ca="1">IF(ISERROR($S1270),"",OFFSET('Smelter Reference List'!$D$4,$S1270-4,0)&amp;"")</f>
        <v/>
      </c>
      <c r="F1270" s="294" t="str">
        <f ca="1">IF(ISERROR($S1270),"",OFFSET('Smelter Reference List'!$E$4,$S1270-4,0))</f>
        <v/>
      </c>
      <c r="G1270" s="294" t="str">
        <f ca="1">IF(C1270=$U$4,"Enter smelter details", IF(ISERROR($S1270),"",OFFSET('Smelter Reference List'!$F$4,$S1270-4,0)))</f>
        <v/>
      </c>
      <c r="H1270" s="295" t="str">
        <f ca="1">IF(ISERROR($S1270),"",OFFSET('Smelter Reference List'!$G$4,$S1270-4,0))</f>
        <v/>
      </c>
      <c r="I1270" s="296" t="str">
        <f ca="1">IF(ISERROR($S1270),"",OFFSET('Smelter Reference List'!$H$4,$S1270-4,0))</f>
        <v/>
      </c>
      <c r="J1270" s="296" t="str">
        <f ca="1">IF(ISERROR($S1270),"",OFFSET('Smelter Reference List'!$I$4,$S1270-4,0))</f>
        <v/>
      </c>
      <c r="K1270" s="298"/>
      <c r="L1270" s="298"/>
      <c r="M1270" s="298"/>
      <c r="N1270" s="298"/>
      <c r="O1270" s="298"/>
      <c r="P1270" s="298"/>
      <c r="Q1270" s="299"/>
      <c r="R1270" s="227"/>
      <c r="S1270" s="228" t="e">
        <f>IF(C1270="",NA(),MATCH($B1270&amp;$C1270,'Smelter Reference List'!$J:$J,0))</f>
        <v>#N/A</v>
      </c>
      <c r="T1270" s="229"/>
      <c r="U1270" s="229">
        <f t="shared" ca="1" si="38"/>
        <v>0</v>
      </c>
      <c r="V1270" s="229"/>
      <c r="W1270" s="229"/>
      <c r="Y1270" s="223" t="str">
        <f t="shared" si="39"/>
        <v/>
      </c>
    </row>
    <row r="1271" spans="1:25" s="223" customFormat="1" ht="20.25">
      <c r="A1271" s="293"/>
      <c r="B1271" s="294" t="str">
        <f>IF(LEN(A1271)=0,"",INDEX('Smelter Reference List'!$A:$A,MATCH($A1271,'Smelter Reference List'!$E:$E,0)))</f>
        <v/>
      </c>
      <c r="C1271" s="301" t="str">
        <f>IF(LEN(A1271)=0,"",INDEX('Smelter Reference List'!$C:$C,MATCH($A1271,'Smelter Reference List'!$E:$E,0)))</f>
        <v/>
      </c>
      <c r="D1271" s="294" t="str">
        <f ca="1">IF(ISERROR($S1271),"",OFFSET('Smelter Reference List'!$C$4,$S1271-4,0)&amp;"")</f>
        <v/>
      </c>
      <c r="E1271" s="294" t="str">
        <f ca="1">IF(ISERROR($S1271),"",OFFSET('Smelter Reference List'!$D$4,$S1271-4,0)&amp;"")</f>
        <v/>
      </c>
      <c r="F1271" s="294" t="str">
        <f ca="1">IF(ISERROR($S1271),"",OFFSET('Smelter Reference List'!$E$4,$S1271-4,0))</f>
        <v/>
      </c>
      <c r="G1271" s="294" t="str">
        <f ca="1">IF(C1271=$U$4,"Enter smelter details", IF(ISERROR($S1271),"",OFFSET('Smelter Reference List'!$F$4,$S1271-4,0)))</f>
        <v/>
      </c>
      <c r="H1271" s="295" t="str">
        <f ca="1">IF(ISERROR($S1271),"",OFFSET('Smelter Reference List'!$G$4,$S1271-4,0))</f>
        <v/>
      </c>
      <c r="I1271" s="296" t="str">
        <f ca="1">IF(ISERROR($S1271),"",OFFSET('Smelter Reference List'!$H$4,$S1271-4,0))</f>
        <v/>
      </c>
      <c r="J1271" s="296" t="str">
        <f ca="1">IF(ISERROR($S1271),"",OFFSET('Smelter Reference List'!$I$4,$S1271-4,0))</f>
        <v/>
      </c>
      <c r="K1271" s="298"/>
      <c r="L1271" s="298"/>
      <c r="M1271" s="298"/>
      <c r="N1271" s="298"/>
      <c r="O1271" s="298"/>
      <c r="P1271" s="298"/>
      <c r="Q1271" s="299"/>
      <c r="R1271" s="227"/>
      <c r="S1271" s="228" t="e">
        <f>IF(C1271="",NA(),MATCH($B1271&amp;$C1271,'Smelter Reference List'!$J:$J,0))</f>
        <v>#N/A</v>
      </c>
      <c r="T1271" s="229"/>
      <c r="U1271" s="229">
        <f t="shared" ca="1" si="38"/>
        <v>0</v>
      </c>
      <c r="V1271" s="229"/>
      <c r="W1271" s="229"/>
      <c r="Y1271" s="223" t="str">
        <f t="shared" si="39"/>
        <v/>
      </c>
    </row>
    <row r="1272" spans="1:25" s="223" customFormat="1" ht="20.25">
      <c r="A1272" s="293"/>
      <c r="B1272" s="294" t="str">
        <f>IF(LEN(A1272)=0,"",INDEX('Smelter Reference List'!$A:$A,MATCH($A1272,'Smelter Reference List'!$E:$E,0)))</f>
        <v/>
      </c>
      <c r="C1272" s="301" t="str">
        <f>IF(LEN(A1272)=0,"",INDEX('Smelter Reference List'!$C:$C,MATCH($A1272,'Smelter Reference List'!$E:$E,0)))</f>
        <v/>
      </c>
      <c r="D1272" s="294" t="str">
        <f ca="1">IF(ISERROR($S1272),"",OFFSET('Smelter Reference List'!$C$4,$S1272-4,0)&amp;"")</f>
        <v/>
      </c>
      <c r="E1272" s="294" t="str">
        <f ca="1">IF(ISERROR($S1272),"",OFFSET('Smelter Reference List'!$D$4,$S1272-4,0)&amp;"")</f>
        <v/>
      </c>
      <c r="F1272" s="294" t="str">
        <f ca="1">IF(ISERROR($S1272),"",OFFSET('Smelter Reference List'!$E$4,$S1272-4,0))</f>
        <v/>
      </c>
      <c r="G1272" s="294" t="str">
        <f ca="1">IF(C1272=$U$4,"Enter smelter details", IF(ISERROR($S1272),"",OFFSET('Smelter Reference List'!$F$4,$S1272-4,0)))</f>
        <v/>
      </c>
      <c r="H1272" s="295" t="str">
        <f ca="1">IF(ISERROR($S1272),"",OFFSET('Smelter Reference List'!$G$4,$S1272-4,0))</f>
        <v/>
      </c>
      <c r="I1272" s="296" t="str">
        <f ca="1">IF(ISERROR($S1272),"",OFFSET('Smelter Reference List'!$H$4,$S1272-4,0))</f>
        <v/>
      </c>
      <c r="J1272" s="296" t="str">
        <f ca="1">IF(ISERROR($S1272),"",OFFSET('Smelter Reference List'!$I$4,$S1272-4,0))</f>
        <v/>
      </c>
      <c r="K1272" s="298"/>
      <c r="L1272" s="298"/>
      <c r="M1272" s="298"/>
      <c r="N1272" s="298"/>
      <c r="O1272" s="298"/>
      <c r="P1272" s="298"/>
      <c r="Q1272" s="299"/>
      <c r="R1272" s="227"/>
      <c r="S1272" s="228" t="e">
        <f>IF(C1272="",NA(),MATCH($B1272&amp;$C1272,'Smelter Reference List'!$J:$J,0))</f>
        <v>#N/A</v>
      </c>
      <c r="T1272" s="229"/>
      <c r="U1272" s="229">
        <f t="shared" ca="1" si="38"/>
        <v>0</v>
      </c>
      <c r="V1272" s="229"/>
      <c r="W1272" s="229"/>
      <c r="Y1272" s="223" t="str">
        <f t="shared" si="39"/>
        <v/>
      </c>
    </row>
    <row r="1273" spans="1:25" s="223" customFormat="1" ht="20.25">
      <c r="A1273" s="293"/>
      <c r="B1273" s="294" t="str">
        <f>IF(LEN(A1273)=0,"",INDEX('Smelter Reference List'!$A:$A,MATCH($A1273,'Smelter Reference List'!$E:$E,0)))</f>
        <v/>
      </c>
      <c r="C1273" s="301" t="str">
        <f>IF(LEN(A1273)=0,"",INDEX('Smelter Reference List'!$C:$C,MATCH($A1273,'Smelter Reference List'!$E:$E,0)))</f>
        <v/>
      </c>
      <c r="D1273" s="294" t="str">
        <f ca="1">IF(ISERROR($S1273),"",OFFSET('Smelter Reference List'!$C$4,$S1273-4,0)&amp;"")</f>
        <v/>
      </c>
      <c r="E1273" s="294" t="str">
        <f ca="1">IF(ISERROR($S1273),"",OFFSET('Smelter Reference List'!$D$4,$S1273-4,0)&amp;"")</f>
        <v/>
      </c>
      <c r="F1273" s="294" t="str">
        <f ca="1">IF(ISERROR($S1273),"",OFFSET('Smelter Reference List'!$E$4,$S1273-4,0))</f>
        <v/>
      </c>
      <c r="G1273" s="294" t="str">
        <f ca="1">IF(C1273=$U$4,"Enter smelter details", IF(ISERROR($S1273),"",OFFSET('Smelter Reference List'!$F$4,$S1273-4,0)))</f>
        <v/>
      </c>
      <c r="H1273" s="295" t="str">
        <f ca="1">IF(ISERROR($S1273),"",OFFSET('Smelter Reference List'!$G$4,$S1273-4,0))</f>
        <v/>
      </c>
      <c r="I1273" s="296" t="str">
        <f ca="1">IF(ISERROR($S1273),"",OFFSET('Smelter Reference List'!$H$4,$S1273-4,0))</f>
        <v/>
      </c>
      <c r="J1273" s="296" t="str">
        <f ca="1">IF(ISERROR($S1273),"",OFFSET('Smelter Reference List'!$I$4,$S1273-4,0))</f>
        <v/>
      </c>
      <c r="K1273" s="298"/>
      <c r="L1273" s="298"/>
      <c r="M1273" s="298"/>
      <c r="N1273" s="298"/>
      <c r="O1273" s="298"/>
      <c r="P1273" s="298"/>
      <c r="Q1273" s="299"/>
      <c r="R1273" s="227"/>
      <c r="S1273" s="228" t="e">
        <f>IF(C1273="",NA(),MATCH($B1273&amp;$C1273,'Smelter Reference List'!$J:$J,0))</f>
        <v>#N/A</v>
      </c>
      <c r="T1273" s="229"/>
      <c r="U1273" s="229">
        <f t="shared" ca="1" si="38"/>
        <v>0</v>
      </c>
      <c r="V1273" s="229"/>
      <c r="W1273" s="229"/>
      <c r="Y1273" s="223" t="str">
        <f t="shared" si="39"/>
        <v/>
      </c>
    </row>
    <row r="1274" spans="1:25" s="223" customFormat="1" ht="20.25">
      <c r="A1274" s="293"/>
      <c r="B1274" s="294" t="str">
        <f>IF(LEN(A1274)=0,"",INDEX('Smelter Reference List'!$A:$A,MATCH($A1274,'Smelter Reference List'!$E:$E,0)))</f>
        <v/>
      </c>
      <c r="C1274" s="301" t="str">
        <f>IF(LEN(A1274)=0,"",INDEX('Smelter Reference List'!$C:$C,MATCH($A1274,'Smelter Reference List'!$E:$E,0)))</f>
        <v/>
      </c>
      <c r="D1274" s="294" t="str">
        <f ca="1">IF(ISERROR($S1274),"",OFFSET('Smelter Reference List'!$C$4,$S1274-4,0)&amp;"")</f>
        <v/>
      </c>
      <c r="E1274" s="294" t="str">
        <f ca="1">IF(ISERROR($S1274),"",OFFSET('Smelter Reference List'!$D$4,$S1274-4,0)&amp;"")</f>
        <v/>
      </c>
      <c r="F1274" s="294" t="str">
        <f ca="1">IF(ISERROR($S1274),"",OFFSET('Smelter Reference List'!$E$4,$S1274-4,0))</f>
        <v/>
      </c>
      <c r="G1274" s="294" t="str">
        <f ca="1">IF(C1274=$U$4,"Enter smelter details", IF(ISERROR($S1274),"",OFFSET('Smelter Reference List'!$F$4,$S1274-4,0)))</f>
        <v/>
      </c>
      <c r="H1274" s="295" t="str">
        <f ca="1">IF(ISERROR($S1274),"",OFFSET('Smelter Reference List'!$G$4,$S1274-4,0))</f>
        <v/>
      </c>
      <c r="I1274" s="296" t="str">
        <f ca="1">IF(ISERROR($S1274),"",OFFSET('Smelter Reference List'!$H$4,$S1274-4,0))</f>
        <v/>
      </c>
      <c r="J1274" s="296" t="str">
        <f ca="1">IF(ISERROR($S1274),"",OFFSET('Smelter Reference List'!$I$4,$S1274-4,0))</f>
        <v/>
      </c>
      <c r="K1274" s="298"/>
      <c r="L1274" s="298"/>
      <c r="M1274" s="298"/>
      <c r="N1274" s="298"/>
      <c r="O1274" s="298"/>
      <c r="P1274" s="298"/>
      <c r="Q1274" s="299"/>
      <c r="R1274" s="227"/>
      <c r="S1274" s="228" t="e">
        <f>IF(C1274="",NA(),MATCH($B1274&amp;$C1274,'Smelter Reference List'!$J:$J,0))</f>
        <v>#N/A</v>
      </c>
      <c r="T1274" s="229"/>
      <c r="U1274" s="229">
        <f t="shared" ca="1" si="38"/>
        <v>0</v>
      </c>
      <c r="V1274" s="229"/>
      <c r="W1274" s="229"/>
      <c r="Y1274" s="223" t="str">
        <f t="shared" si="39"/>
        <v/>
      </c>
    </row>
    <row r="1275" spans="1:25" s="223" customFormat="1" ht="20.25">
      <c r="A1275" s="293"/>
      <c r="B1275" s="294" t="str">
        <f>IF(LEN(A1275)=0,"",INDEX('Smelter Reference List'!$A:$A,MATCH($A1275,'Smelter Reference List'!$E:$E,0)))</f>
        <v/>
      </c>
      <c r="C1275" s="301" t="str">
        <f>IF(LEN(A1275)=0,"",INDEX('Smelter Reference List'!$C:$C,MATCH($A1275,'Smelter Reference List'!$E:$E,0)))</f>
        <v/>
      </c>
      <c r="D1275" s="294" t="str">
        <f ca="1">IF(ISERROR($S1275),"",OFFSET('Smelter Reference List'!$C$4,$S1275-4,0)&amp;"")</f>
        <v/>
      </c>
      <c r="E1275" s="294" t="str">
        <f ca="1">IF(ISERROR($S1275),"",OFFSET('Smelter Reference List'!$D$4,$S1275-4,0)&amp;"")</f>
        <v/>
      </c>
      <c r="F1275" s="294" t="str">
        <f ca="1">IF(ISERROR($S1275),"",OFFSET('Smelter Reference List'!$E$4,$S1275-4,0))</f>
        <v/>
      </c>
      <c r="G1275" s="294" t="str">
        <f ca="1">IF(C1275=$U$4,"Enter smelter details", IF(ISERROR($S1275),"",OFFSET('Smelter Reference List'!$F$4,$S1275-4,0)))</f>
        <v/>
      </c>
      <c r="H1275" s="295" t="str">
        <f ca="1">IF(ISERROR($S1275),"",OFFSET('Smelter Reference List'!$G$4,$S1275-4,0))</f>
        <v/>
      </c>
      <c r="I1275" s="296" t="str">
        <f ca="1">IF(ISERROR($S1275),"",OFFSET('Smelter Reference List'!$H$4,$S1275-4,0))</f>
        <v/>
      </c>
      <c r="J1275" s="296" t="str">
        <f ca="1">IF(ISERROR($S1275),"",OFFSET('Smelter Reference List'!$I$4,$S1275-4,0))</f>
        <v/>
      </c>
      <c r="K1275" s="298"/>
      <c r="L1275" s="298"/>
      <c r="M1275" s="298"/>
      <c r="N1275" s="298"/>
      <c r="O1275" s="298"/>
      <c r="P1275" s="298"/>
      <c r="Q1275" s="299"/>
      <c r="R1275" s="227"/>
      <c r="S1275" s="228" t="e">
        <f>IF(C1275="",NA(),MATCH($B1275&amp;$C1275,'Smelter Reference List'!$J:$J,0))</f>
        <v>#N/A</v>
      </c>
      <c r="T1275" s="229"/>
      <c r="U1275" s="229">
        <f t="shared" ca="1" si="38"/>
        <v>0</v>
      </c>
      <c r="V1275" s="229"/>
      <c r="W1275" s="229"/>
      <c r="Y1275" s="223" t="str">
        <f t="shared" si="39"/>
        <v/>
      </c>
    </row>
    <row r="1276" spans="1:25" s="223" customFormat="1" ht="20.25">
      <c r="A1276" s="293"/>
      <c r="B1276" s="294" t="str">
        <f>IF(LEN(A1276)=0,"",INDEX('Smelter Reference List'!$A:$A,MATCH($A1276,'Smelter Reference List'!$E:$E,0)))</f>
        <v/>
      </c>
      <c r="C1276" s="301" t="str">
        <f>IF(LEN(A1276)=0,"",INDEX('Smelter Reference List'!$C:$C,MATCH($A1276,'Smelter Reference List'!$E:$E,0)))</f>
        <v/>
      </c>
      <c r="D1276" s="294" t="str">
        <f ca="1">IF(ISERROR($S1276),"",OFFSET('Smelter Reference List'!$C$4,$S1276-4,0)&amp;"")</f>
        <v/>
      </c>
      <c r="E1276" s="294" t="str">
        <f ca="1">IF(ISERROR($S1276),"",OFFSET('Smelter Reference List'!$D$4,$S1276-4,0)&amp;"")</f>
        <v/>
      </c>
      <c r="F1276" s="294" t="str">
        <f ca="1">IF(ISERROR($S1276),"",OFFSET('Smelter Reference List'!$E$4,$S1276-4,0))</f>
        <v/>
      </c>
      <c r="G1276" s="294" t="str">
        <f ca="1">IF(C1276=$U$4,"Enter smelter details", IF(ISERROR($S1276),"",OFFSET('Smelter Reference List'!$F$4,$S1276-4,0)))</f>
        <v/>
      </c>
      <c r="H1276" s="295" t="str">
        <f ca="1">IF(ISERROR($S1276),"",OFFSET('Smelter Reference List'!$G$4,$S1276-4,0))</f>
        <v/>
      </c>
      <c r="I1276" s="296" t="str">
        <f ca="1">IF(ISERROR($S1276),"",OFFSET('Smelter Reference List'!$H$4,$S1276-4,0))</f>
        <v/>
      </c>
      <c r="J1276" s="296" t="str">
        <f ca="1">IF(ISERROR($S1276),"",OFFSET('Smelter Reference List'!$I$4,$S1276-4,0))</f>
        <v/>
      </c>
      <c r="K1276" s="298"/>
      <c r="L1276" s="298"/>
      <c r="M1276" s="298"/>
      <c r="N1276" s="298"/>
      <c r="O1276" s="298"/>
      <c r="P1276" s="298"/>
      <c r="Q1276" s="299"/>
      <c r="R1276" s="227"/>
      <c r="S1276" s="228" t="e">
        <f>IF(C1276="",NA(),MATCH($B1276&amp;$C1276,'Smelter Reference List'!$J:$J,0))</f>
        <v>#N/A</v>
      </c>
      <c r="T1276" s="229"/>
      <c r="U1276" s="229">
        <f t="shared" ca="1" si="38"/>
        <v>0</v>
      </c>
      <c r="V1276" s="229"/>
      <c r="W1276" s="229"/>
      <c r="Y1276" s="223" t="str">
        <f t="shared" si="39"/>
        <v/>
      </c>
    </row>
    <row r="1277" spans="1:25" s="223" customFormat="1" ht="20.25">
      <c r="A1277" s="293"/>
      <c r="B1277" s="294" t="str">
        <f>IF(LEN(A1277)=0,"",INDEX('Smelter Reference List'!$A:$A,MATCH($A1277,'Smelter Reference List'!$E:$E,0)))</f>
        <v/>
      </c>
      <c r="C1277" s="301" t="str">
        <f>IF(LEN(A1277)=0,"",INDEX('Smelter Reference List'!$C:$C,MATCH($A1277,'Smelter Reference List'!$E:$E,0)))</f>
        <v/>
      </c>
      <c r="D1277" s="294" t="str">
        <f ca="1">IF(ISERROR($S1277),"",OFFSET('Smelter Reference List'!$C$4,$S1277-4,0)&amp;"")</f>
        <v/>
      </c>
      <c r="E1277" s="294" t="str">
        <f ca="1">IF(ISERROR($S1277),"",OFFSET('Smelter Reference List'!$D$4,$S1277-4,0)&amp;"")</f>
        <v/>
      </c>
      <c r="F1277" s="294" t="str">
        <f ca="1">IF(ISERROR($S1277),"",OFFSET('Smelter Reference List'!$E$4,$S1277-4,0))</f>
        <v/>
      </c>
      <c r="G1277" s="294" t="str">
        <f ca="1">IF(C1277=$U$4,"Enter smelter details", IF(ISERROR($S1277),"",OFFSET('Smelter Reference List'!$F$4,$S1277-4,0)))</f>
        <v/>
      </c>
      <c r="H1277" s="295" t="str">
        <f ca="1">IF(ISERROR($S1277),"",OFFSET('Smelter Reference List'!$G$4,$S1277-4,0))</f>
        <v/>
      </c>
      <c r="I1277" s="296" t="str">
        <f ca="1">IF(ISERROR($S1277),"",OFFSET('Smelter Reference List'!$H$4,$S1277-4,0))</f>
        <v/>
      </c>
      <c r="J1277" s="296" t="str">
        <f ca="1">IF(ISERROR($S1277),"",OFFSET('Smelter Reference List'!$I$4,$S1277-4,0))</f>
        <v/>
      </c>
      <c r="K1277" s="298"/>
      <c r="L1277" s="298"/>
      <c r="M1277" s="298"/>
      <c r="N1277" s="298"/>
      <c r="O1277" s="298"/>
      <c r="P1277" s="298"/>
      <c r="Q1277" s="299"/>
      <c r="R1277" s="227"/>
      <c r="S1277" s="228" t="e">
        <f>IF(C1277="",NA(),MATCH($B1277&amp;$C1277,'Smelter Reference List'!$J:$J,0))</f>
        <v>#N/A</v>
      </c>
      <c r="T1277" s="229"/>
      <c r="U1277" s="229">
        <f t="shared" ca="1" si="38"/>
        <v>0</v>
      </c>
      <c r="V1277" s="229"/>
      <c r="W1277" s="229"/>
      <c r="Y1277" s="223" t="str">
        <f t="shared" si="39"/>
        <v/>
      </c>
    </row>
    <row r="1278" spans="1:25" s="223" customFormat="1" ht="20.25">
      <c r="A1278" s="293"/>
      <c r="B1278" s="294" t="str">
        <f>IF(LEN(A1278)=0,"",INDEX('Smelter Reference List'!$A:$A,MATCH($A1278,'Smelter Reference List'!$E:$E,0)))</f>
        <v/>
      </c>
      <c r="C1278" s="301" t="str">
        <f>IF(LEN(A1278)=0,"",INDEX('Smelter Reference List'!$C:$C,MATCH($A1278,'Smelter Reference List'!$E:$E,0)))</f>
        <v/>
      </c>
      <c r="D1278" s="294" t="str">
        <f ca="1">IF(ISERROR($S1278),"",OFFSET('Smelter Reference List'!$C$4,$S1278-4,0)&amp;"")</f>
        <v/>
      </c>
      <c r="E1278" s="294" t="str">
        <f ca="1">IF(ISERROR($S1278),"",OFFSET('Smelter Reference List'!$D$4,$S1278-4,0)&amp;"")</f>
        <v/>
      </c>
      <c r="F1278" s="294" t="str">
        <f ca="1">IF(ISERROR($S1278),"",OFFSET('Smelter Reference List'!$E$4,$S1278-4,0))</f>
        <v/>
      </c>
      <c r="G1278" s="294" t="str">
        <f ca="1">IF(C1278=$U$4,"Enter smelter details", IF(ISERROR($S1278),"",OFFSET('Smelter Reference List'!$F$4,$S1278-4,0)))</f>
        <v/>
      </c>
      <c r="H1278" s="295" t="str">
        <f ca="1">IF(ISERROR($S1278),"",OFFSET('Smelter Reference List'!$G$4,$S1278-4,0))</f>
        <v/>
      </c>
      <c r="I1278" s="296" t="str">
        <f ca="1">IF(ISERROR($S1278),"",OFFSET('Smelter Reference List'!$H$4,$S1278-4,0))</f>
        <v/>
      </c>
      <c r="J1278" s="296" t="str">
        <f ca="1">IF(ISERROR($S1278),"",OFFSET('Smelter Reference List'!$I$4,$S1278-4,0))</f>
        <v/>
      </c>
      <c r="K1278" s="298"/>
      <c r="L1278" s="298"/>
      <c r="M1278" s="298"/>
      <c r="N1278" s="298"/>
      <c r="O1278" s="298"/>
      <c r="P1278" s="298"/>
      <c r="Q1278" s="299"/>
      <c r="R1278" s="227"/>
      <c r="S1278" s="228" t="e">
        <f>IF(C1278="",NA(),MATCH($B1278&amp;$C1278,'Smelter Reference List'!$J:$J,0))</f>
        <v>#N/A</v>
      </c>
      <c r="T1278" s="229"/>
      <c r="U1278" s="229">
        <f t="shared" ca="1" si="38"/>
        <v>0</v>
      </c>
      <c r="V1278" s="229"/>
      <c r="W1278" s="229"/>
      <c r="Y1278" s="223" t="str">
        <f t="shared" si="39"/>
        <v/>
      </c>
    </row>
    <row r="1279" spans="1:25" s="223" customFormat="1" ht="20.25">
      <c r="A1279" s="293"/>
      <c r="B1279" s="294" t="str">
        <f>IF(LEN(A1279)=0,"",INDEX('Smelter Reference List'!$A:$A,MATCH($A1279,'Smelter Reference List'!$E:$E,0)))</f>
        <v/>
      </c>
      <c r="C1279" s="301" t="str">
        <f>IF(LEN(A1279)=0,"",INDEX('Smelter Reference List'!$C:$C,MATCH($A1279,'Smelter Reference List'!$E:$E,0)))</f>
        <v/>
      </c>
      <c r="D1279" s="294" t="str">
        <f ca="1">IF(ISERROR($S1279),"",OFFSET('Smelter Reference List'!$C$4,$S1279-4,0)&amp;"")</f>
        <v/>
      </c>
      <c r="E1279" s="294" t="str">
        <f ca="1">IF(ISERROR($S1279),"",OFFSET('Smelter Reference List'!$D$4,$S1279-4,0)&amp;"")</f>
        <v/>
      </c>
      <c r="F1279" s="294" t="str">
        <f ca="1">IF(ISERROR($S1279),"",OFFSET('Smelter Reference List'!$E$4,$S1279-4,0))</f>
        <v/>
      </c>
      <c r="G1279" s="294" t="str">
        <f ca="1">IF(C1279=$U$4,"Enter smelter details", IF(ISERROR($S1279),"",OFFSET('Smelter Reference List'!$F$4,$S1279-4,0)))</f>
        <v/>
      </c>
      <c r="H1279" s="295" t="str">
        <f ca="1">IF(ISERROR($S1279),"",OFFSET('Smelter Reference List'!$G$4,$S1279-4,0))</f>
        <v/>
      </c>
      <c r="I1279" s="296" t="str">
        <f ca="1">IF(ISERROR($S1279),"",OFFSET('Smelter Reference List'!$H$4,$S1279-4,0))</f>
        <v/>
      </c>
      <c r="J1279" s="296" t="str">
        <f ca="1">IF(ISERROR($S1279),"",OFFSET('Smelter Reference List'!$I$4,$S1279-4,0))</f>
        <v/>
      </c>
      <c r="K1279" s="298"/>
      <c r="L1279" s="298"/>
      <c r="M1279" s="298"/>
      <c r="N1279" s="298"/>
      <c r="O1279" s="298"/>
      <c r="P1279" s="298"/>
      <c r="Q1279" s="299"/>
      <c r="R1279" s="227"/>
      <c r="S1279" s="228" t="e">
        <f>IF(C1279="",NA(),MATCH($B1279&amp;$C1279,'Smelter Reference List'!$J:$J,0))</f>
        <v>#N/A</v>
      </c>
      <c r="T1279" s="229"/>
      <c r="U1279" s="229">
        <f t="shared" ca="1" si="38"/>
        <v>0</v>
      </c>
      <c r="V1279" s="229"/>
      <c r="W1279" s="229"/>
      <c r="Y1279" s="223" t="str">
        <f t="shared" si="39"/>
        <v/>
      </c>
    </row>
    <row r="1280" spans="1:25" s="223" customFormat="1" ht="20.25">
      <c r="A1280" s="293"/>
      <c r="B1280" s="294" t="str">
        <f>IF(LEN(A1280)=0,"",INDEX('Smelter Reference List'!$A:$A,MATCH($A1280,'Smelter Reference List'!$E:$E,0)))</f>
        <v/>
      </c>
      <c r="C1280" s="301" t="str">
        <f>IF(LEN(A1280)=0,"",INDEX('Smelter Reference List'!$C:$C,MATCH($A1280,'Smelter Reference List'!$E:$E,0)))</f>
        <v/>
      </c>
      <c r="D1280" s="294" t="str">
        <f ca="1">IF(ISERROR($S1280),"",OFFSET('Smelter Reference List'!$C$4,$S1280-4,0)&amp;"")</f>
        <v/>
      </c>
      <c r="E1280" s="294" t="str">
        <f ca="1">IF(ISERROR($S1280),"",OFFSET('Smelter Reference List'!$D$4,$S1280-4,0)&amp;"")</f>
        <v/>
      </c>
      <c r="F1280" s="294" t="str">
        <f ca="1">IF(ISERROR($S1280),"",OFFSET('Smelter Reference List'!$E$4,$S1280-4,0))</f>
        <v/>
      </c>
      <c r="G1280" s="294" t="str">
        <f ca="1">IF(C1280=$U$4,"Enter smelter details", IF(ISERROR($S1280),"",OFFSET('Smelter Reference List'!$F$4,$S1280-4,0)))</f>
        <v/>
      </c>
      <c r="H1280" s="295" t="str">
        <f ca="1">IF(ISERROR($S1280),"",OFFSET('Smelter Reference List'!$G$4,$S1280-4,0))</f>
        <v/>
      </c>
      <c r="I1280" s="296" t="str">
        <f ca="1">IF(ISERROR($S1280),"",OFFSET('Smelter Reference List'!$H$4,$S1280-4,0))</f>
        <v/>
      </c>
      <c r="J1280" s="296" t="str">
        <f ca="1">IF(ISERROR($S1280),"",OFFSET('Smelter Reference List'!$I$4,$S1280-4,0))</f>
        <v/>
      </c>
      <c r="K1280" s="298"/>
      <c r="L1280" s="298"/>
      <c r="M1280" s="298"/>
      <c r="N1280" s="298"/>
      <c r="O1280" s="298"/>
      <c r="P1280" s="298"/>
      <c r="Q1280" s="299"/>
      <c r="R1280" s="227"/>
      <c r="S1280" s="228" t="e">
        <f>IF(C1280="",NA(),MATCH($B1280&amp;$C1280,'Smelter Reference List'!$J:$J,0))</f>
        <v>#N/A</v>
      </c>
      <c r="T1280" s="229"/>
      <c r="U1280" s="229">
        <f t="shared" ca="1" si="38"/>
        <v>0</v>
      </c>
      <c r="V1280" s="229"/>
      <c r="W1280" s="229"/>
      <c r="Y1280" s="223" t="str">
        <f t="shared" si="39"/>
        <v/>
      </c>
    </row>
    <row r="1281" spans="1:25" s="223" customFormat="1" ht="20.25">
      <c r="A1281" s="293"/>
      <c r="B1281" s="294" t="str">
        <f>IF(LEN(A1281)=0,"",INDEX('Smelter Reference List'!$A:$A,MATCH($A1281,'Smelter Reference List'!$E:$E,0)))</f>
        <v/>
      </c>
      <c r="C1281" s="301" t="str">
        <f>IF(LEN(A1281)=0,"",INDEX('Smelter Reference List'!$C:$C,MATCH($A1281,'Smelter Reference List'!$E:$E,0)))</f>
        <v/>
      </c>
      <c r="D1281" s="294" t="str">
        <f ca="1">IF(ISERROR($S1281),"",OFFSET('Smelter Reference List'!$C$4,$S1281-4,0)&amp;"")</f>
        <v/>
      </c>
      <c r="E1281" s="294" t="str">
        <f ca="1">IF(ISERROR($S1281),"",OFFSET('Smelter Reference List'!$D$4,$S1281-4,0)&amp;"")</f>
        <v/>
      </c>
      <c r="F1281" s="294" t="str">
        <f ca="1">IF(ISERROR($S1281),"",OFFSET('Smelter Reference List'!$E$4,$S1281-4,0))</f>
        <v/>
      </c>
      <c r="G1281" s="294" t="str">
        <f ca="1">IF(C1281=$U$4,"Enter smelter details", IF(ISERROR($S1281),"",OFFSET('Smelter Reference List'!$F$4,$S1281-4,0)))</f>
        <v/>
      </c>
      <c r="H1281" s="295" t="str">
        <f ca="1">IF(ISERROR($S1281),"",OFFSET('Smelter Reference List'!$G$4,$S1281-4,0))</f>
        <v/>
      </c>
      <c r="I1281" s="296" t="str">
        <f ca="1">IF(ISERROR($S1281),"",OFFSET('Smelter Reference List'!$H$4,$S1281-4,0))</f>
        <v/>
      </c>
      <c r="J1281" s="296" t="str">
        <f ca="1">IF(ISERROR($S1281),"",OFFSET('Smelter Reference List'!$I$4,$S1281-4,0))</f>
        <v/>
      </c>
      <c r="K1281" s="298"/>
      <c r="L1281" s="298"/>
      <c r="M1281" s="298"/>
      <c r="N1281" s="298"/>
      <c r="O1281" s="298"/>
      <c r="P1281" s="298"/>
      <c r="Q1281" s="299"/>
      <c r="R1281" s="227"/>
      <c r="S1281" s="228" t="e">
        <f>IF(C1281="",NA(),MATCH($B1281&amp;$C1281,'Smelter Reference List'!$J:$J,0))</f>
        <v>#N/A</v>
      </c>
      <c r="T1281" s="229"/>
      <c r="U1281" s="229">
        <f t="shared" ca="1" si="38"/>
        <v>0</v>
      </c>
      <c r="V1281" s="229"/>
      <c r="W1281" s="229"/>
      <c r="Y1281" s="223" t="str">
        <f t="shared" si="39"/>
        <v/>
      </c>
    </row>
    <row r="1282" spans="1:25" s="223" customFormat="1" ht="20.25">
      <c r="A1282" s="293"/>
      <c r="B1282" s="294" t="str">
        <f>IF(LEN(A1282)=0,"",INDEX('Smelter Reference List'!$A:$A,MATCH($A1282,'Smelter Reference List'!$E:$E,0)))</f>
        <v/>
      </c>
      <c r="C1282" s="301" t="str">
        <f>IF(LEN(A1282)=0,"",INDEX('Smelter Reference List'!$C:$C,MATCH($A1282,'Smelter Reference List'!$E:$E,0)))</f>
        <v/>
      </c>
      <c r="D1282" s="294" t="str">
        <f ca="1">IF(ISERROR($S1282),"",OFFSET('Smelter Reference List'!$C$4,$S1282-4,0)&amp;"")</f>
        <v/>
      </c>
      <c r="E1282" s="294" t="str">
        <f ca="1">IF(ISERROR($S1282),"",OFFSET('Smelter Reference List'!$D$4,$S1282-4,0)&amp;"")</f>
        <v/>
      </c>
      <c r="F1282" s="294" t="str">
        <f ca="1">IF(ISERROR($S1282),"",OFFSET('Smelter Reference List'!$E$4,$S1282-4,0))</f>
        <v/>
      </c>
      <c r="G1282" s="294" t="str">
        <f ca="1">IF(C1282=$U$4,"Enter smelter details", IF(ISERROR($S1282),"",OFFSET('Smelter Reference List'!$F$4,$S1282-4,0)))</f>
        <v/>
      </c>
      <c r="H1282" s="295" t="str">
        <f ca="1">IF(ISERROR($S1282),"",OFFSET('Smelter Reference List'!$G$4,$S1282-4,0))</f>
        <v/>
      </c>
      <c r="I1282" s="296" t="str">
        <f ca="1">IF(ISERROR($S1282),"",OFFSET('Smelter Reference List'!$H$4,$S1282-4,0))</f>
        <v/>
      </c>
      <c r="J1282" s="296" t="str">
        <f ca="1">IF(ISERROR($S1282),"",OFFSET('Smelter Reference List'!$I$4,$S1282-4,0))</f>
        <v/>
      </c>
      <c r="K1282" s="298"/>
      <c r="L1282" s="298"/>
      <c r="M1282" s="298"/>
      <c r="N1282" s="298"/>
      <c r="O1282" s="298"/>
      <c r="P1282" s="298"/>
      <c r="Q1282" s="299"/>
      <c r="R1282" s="227"/>
      <c r="S1282" s="228" t="e">
        <f>IF(C1282="",NA(),MATCH($B1282&amp;$C1282,'Smelter Reference List'!$J:$J,0))</f>
        <v>#N/A</v>
      </c>
      <c r="T1282" s="229"/>
      <c r="U1282" s="229">
        <f t="shared" ca="1" si="38"/>
        <v>0</v>
      </c>
      <c r="V1282" s="229"/>
      <c r="W1282" s="229"/>
      <c r="Y1282" s="223" t="str">
        <f t="shared" si="39"/>
        <v/>
      </c>
    </row>
    <row r="1283" spans="1:25" s="223" customFormat="1" ht="20.25">
      <c r="A1283" s="293"/>
      <c r="B1283" s="294" t="str">
        <f>IF(LEN(A1283)=0,"",INDEX('Smelter Reference List'!$A:$A,MATCH($A1283,'Smelter Reference List'!$E:$E,0)))</f>
        <v/>
      </c>
      <c r="C1283" s="301" t="str">
        <f>IF(LEN(A1283)=0,"",INDEX('Smelter Reference List'!$C:$C,MATCH($A1283,'Smelter Reference List'!$E:$E,0)))</f>
        <v/>
      </c>
      <c r="D1283" s="294" t="str">
        <f ca="1">IF(ISERROR($S1283),"",OFFSET('Smelter Reference List'!$C$4,$S1283-4,0)&amp;"")</f>
        <v/>
      </c>
      <c r="E1283" s="294" t="str">
        <f ca="1">IF(ISERROR($S1283),"",OFFSET('Smelter Reference List'!$D$4,$S1283-4,0)&amp;"")</f>
        <v/>
      </c>
      <c r="F1283" s="294" t="str">
        <f ca="1">IF(ISERROR($S1283),"",OFFSET('Smelter Reference List'!$E$4,$S1283-4,0))</f>
        <v/>
      </c>
      <c r="G1283" s="294" t="str">
        <f ca="1">IF(C1283=$U$4,"Enter smelter details", IF(ISERROR($S1283),"",OFFSET('Smelter Reference List'!$F$4,$S1283-4,0)))</f>
        <v/>
      </c>
      <c r="H1283" s="295" t="str">
        <f ca="1">IF(ISERROR($S1283),"",OFFSET('Smelter Reference List'!$G$4,$S1283-4,0))</f>
        <v/>
      </c>
      <c r="I1283" s="296" t="str">
        <f ca="1">IF(ISERROR($S1283),"",OFFSET('Smelter Reference List'!$H$4,$S1283-4,0))</f>
        <v/>
      </c>
      <c r="J1283" s="296" t="str">
        <f ca="1">IF(ISERROR($S1283),"",OFFSET('Smelter Reference List'!$I$4,$S1283-4,0))</f>
        <v/>
      </c>
      <c r="K1283" s="298"/>
      <c r="L1283" s="298"/>
      <c r="M1283" s="298"/>
      <c r="N1283" s="298"/>
      <c r="O1283" s="298"/>
      <c r="P1283" s="298"/>
      <c r="Q1283" s="299"/>
      <c r="R1283" s="227"/>
      <c r="S1283" s="228" t="e">
        <f>IF(C1283="",NA(),MATCH($B1283&amp;$C1283,'Smelter Reference List'!$J:$J,0))</f>
        <v>#N/A</v>
      </c>
      <c r="T1283" s="229"/>
      <c r="U1283" s="229">
        <f t="shared" ca="1" si="38"/>
        <v>0</v>
      </c>
      <c r="V1283" s="229"/>
      <c r="W1283" s="229"/>
      <c r="Y1283" s="223" t="str">
        <f t="shared" si="39"/>
        <v/>
      </c>
    </row>
    <row r="1284" spans="1:25" s="223" customFormat="1" ht="20.25">
      <c r="A1284" s="293"/>
      <c r="B1284" s="294" t="str">
        <f>IF(LEN(A1284)=0,"",INDEX('Smelter Reference List'!$A:$A,MATCH($A1284,'Smelter Reference List'!$E:$E,0)))</f>
        <v/>
      </c>
      <c r="C1284" s="301" t="str">
        <f>IF(LEN(A1284)=0,"",INDEX('Smelter Reference List'!$C:$C,MATCH($A1284,'Smelter Reference List'!$E:$E,0)))</f>
        <v/>
      </c>
      <c r="D1284" s="294" t="str">
        <f ca="1">IF(ISERROR($S1284),"",OFFSET('Smelter Reference List'!$C$4,$S1284-4,0)&amp;"")</f>
        <v/>
      </c>
      <c r="E1284" s="294" t="str">
        <f ca="1">IF(ISERROR($S1284),"",OFFSET('Smelter Reference List'!$D$4,$S1284-4,0)&amp;"")</f>
        <v/>
      </c>
      <c r="F1284" s="294" t="str">
        <f ca="1">IF(ISERROR($S1284),"",OFFSET('Smelter Reference List'!$E$4,$S1284-4,0))</f>
        <v/>
      </c>
      <c r="G1284" s="294" t="str">
        <f ca="1">IF(C1284=$U$4,"Enter smelter details", IF(ISERROR($S1284),"",OFFSET('Smelter Reference List'!$F$4,$S1284-4,0)))</f>
        <v/>
      </c>
      <c r="H1284" s="295" t="str">
        <f ca="1">IF(ISERROR($S1284),"",OFFSET('Smelter Reference List'!$G$4,$S1284-4,0))</f>
        <v/>
      </c>
      <c r="I1284" s="296" t="str">
        <f ca="1">IF(ISERROR($S1284),"",OFFSET('Smelter Reference List'!$H$4,$S1284-4,0))</f>
        <v/>
      </c>
      <c r="J1284" s="296" t="str">
        <f ca="1">IF(ISERROR($S1284),"",OFFSET('Smelter Reference List'!$I$4,$S1284-4,0))</f>
        <v/>
      </c>
      <c r="K1284" s="298"/>
      <c r="L1284" s="298"/>
      <c r="M1284" s="298"/>
      <c r="N1284" s="298"/>
      <c r="O1284" s="298"/>
      <c r="P1284" s="298"/>
      <c r="Q1284" s="299"/>
      <c r="R1284" s="227"/>
      <c r="S1284" s="228" t="e">
        <f>IF(C1284="",NA(),MATCH($B1284&amp;$C1284,'Smelter Reference List'!$J:$J,0))</f>
        <v>#N/A</v>
      </c>
      <c r="T1284" s="229"/>
      <c r="U1284" s="229">
        <f t="shared" ca="1" si="38"/>
        <v>0</v>
      </c>
      <c r="V1284" s="229"/>
      <c r="W1284" s="229"/>
      <c r="Y1284" s="223" t="str">
        <f t="shared" si="39"/>
        <v/>
      </c>
    </row>
    <row r="1285" spans="1:25" s="223" customFormat="1" ht="20.25">
      <c r="A1285" s="293"/>
      <c r="B1285" s="294" t="str">
        <f>IF(LEN(A1285)=0,"",INDEX('Smelter Reference List'!$A:$A,MATCH($A1285,'Smelter Reference List'!$E:$E,0)))</f>
        <v/>
      </c>
      <c r="C1285" s="301" t="str">
        <f>IF(LEN(A1285)=0,"",INDEX('Smelter Reference List'!$C:$C,MATCH($A1285,'Smelter Reference List'!$E:$E,0)))</f>
        <v/>
      </c>
      <c r="D1285" s="294" t="str">
        <f ca="1">IF(ISERROR($S1285),"",OFFSET('Smelter Reference List'!$C$4,$S1285-4,0)&amp;"")</f>
        <v/>
      </c>
      <c r="E1285" s="294" t="str">
        <f ca="1">IF(ISERROR($S1285),"",OFFSET('Smelter Reference List'!$D$4,$S1285-4,0)&amp;"")</f>
        <v/>
      </c>
      <c r="F1285" s="294" t="str">
        <f ca="1">IF(ISERROR($S1285),"",OFFSET('Smelter Reference List'!$E$4,$S1285-4,0))</f>
        <v/>
      </c>
      <c r="G1285" s="294" t="str">
        <f ca="1">IF(C1285=$U$4,"Enter smelter details", IF(ISERROR($S1285),"",OFFSET('Smelter Reference List'!$F$4,$S1285-4,0)))</f>
        <v/>
      </c>
      <c r="H1285" s="295" t="str">
        <f ca="1">IF(ISERROR($S1285),"",OFFSET('Smelter Reference List'!$G$4,$S1285-4,0))</f>
        <v/>
      </c>
      <c r="I1285" s="296" t="str">
        <f ca="1">IF(ISERROR($S1285),"",OFFSET('Smelter Reference List'!$H$4,$S1285-4,0))</f>
        <v/>
      </c>
      <c r="J1285" s="296" t="str">
        <f ca="1">IF(ISERROR($S1285),"",OFFSET('Smelter Reference List'!$I$4,$S1285-4,0))</f>
        <v/>
      </c>
      <c r="K1285" s="298"/>
      <c r="L1285" s="298"/>
      <c r="M1285" s="298"/>
      <c r="N1285" s="298"/>
      <c r="O1285" s="298"/>
      <c r="P1285" s="298"/>
      <c r="Q1285" s="299"/>
      <c r="R1285" s="227"/>
      <c r="S1285" s="228" t="e">
        <f>IF(C1285="",NA(),MATCH($B1285&amp;$C1285,'Smelter Reference List'!$J:$J,0))</f>
        <v>#N/A</v>
      </c>
      <c r="T1285" s="229"/>
      <c r="U1285" s="229">
        <f t="shared" ca="1" si="38"/>
        <v>0</v>
      </c>
      <c r="V1285" s="229"/>
      <c r="W1285" s="229"/>
      <c r="Y1285" s="223" t="str">
        <f t="shared" si="39"/>
        <v/>
      </c>
    </row>
    <row r="1286" spans="1:25" s="223" customFormat="1" ht="20.25">
      <c r="A1286" s="293"/>
      <c r="B1286" s="294" t="str">
        <f>IF(LEN(A1286)=0,"",INDEX('Smelter Reference List'!$A:$A,MATCH($A1286,'Smelter Reference List'!$E:$E,0)))</f>
        <v/>
      </c>
      <c r="C1286" s="301" t="str">
        <f>IF(LEN(A1286)=0,"",INDEX('Smelter Reference List'!$C:$C,MATCH($A1286,'Smelter Reference List'!$E:$E,0)))</f>
        <v/>
      </c>
      <c r="D1286" s="294" t="str">
        <f ca="1">IF(ISERROR($S1286),"",OFFSET('Smelter Reference List'!$C$4,$S1286-4,0)&amp;"")</f>
        <v/>
      </c>
      <c r="E1286" s="294" t="str">
        <f ca="1">IF(ISERROR($S1286),"",OFFSET('Smelter Reference List'!$D$4,$S1286-4,0)&amp;"")</f>
        <v/>
      </c>
      <c r="F1286" s="294" t="str">
        <f ca="1">IF(ISERROR($S1286),"",OFFSET('Smelter Reference List'!$E$4,$S1286-4,0))</f>
        <v/>
      </c>
      <c r="G1286" s="294" t="str">
        <f ca="1">IF(C1286=$U$4,"Enter smelter details", IF(ISERROR($S1286),"",OFFSET('Smelter Reference List'!$F$4,$S1286-4,0)))</f>
        <v/>
      </c>
      <c r="H1286" s="295" t="str">
        <f ca="1">IF(ISERROR($S1286),"",OFFSET('Smelter Reference List'!$G$4,$S1286-4,0))</f>
        <v/>
      </c>
      <c r="I1286" s="296" t="str">
        <f ca="1">IF(ISERROR($S1286),"",OFFSET('Smelter Reference List'!$H$4,$S1286-4,0))</f>
        <v/>
      </c>
      <c r="J1286" s="296" t="str">
        <f ca="1">IF(ISERROR($S1286),"",OFFSET('Smelter Reference List'!$I$4,$S1286-4,0))</f>
        <v/>
      </c>
      <c r="K1286" s="298"/>
      <c r="L1286" s="298"/>
      <c r="M1286" s="298"/>
      <c r="N1286" s="298"/>
      <c r="O1286" s="298"/>
      <c r="P1286" s="298"/>
      <c r="Q1286" s="299"/>
      <c r="R1286" s="227"/>
      <c r="S1286" s="228" t="e">
        <f>IF(C1286="",NA(),MATCH($B1286&amp;$C1286,'Smelter Reference List'!$J:$J,0))</f>
        <v>#N/A</v>
      </c>
      <c r="T1286" s="229"/>
      <c r="U1286" s="229">
        <f t="shared" ref="U1286:U1349" ca="1" si="40">IF(AND(C1286="Smelter not listed",OR(LEN(D1286)=0,LEN(E1286)=0)),1,0)</f>
        <v>0</v>
      </c>
      <c r="V1286" s="229"/>
      <c r="W1286" s="229"/>
      <c r="Y1286" s="223" t="str">
        <f t="shared" ref="Y1286:Y1349" si="41">B1286&amp;C1286</f>
        <v/>
      </c>
    </row>
    <row r="1287" spans="1:25" s="223" customFormat="1" ht="20.25">
      <c r="A1287" s="293"/>
      <c r="B1287" s="294" t="str">
        <f>IF(LEN(A1287)=0,"",INDEX('Smelter Reference List'!$A:$A,MATCH($A1287,'Smelter Reference List'!$E:$E,0)))</f>
        <v/>
      </c>
      <c r="C1287" s="301" t="str">
        <f>IF(LEN(A1287)=0,"",INDEX('Smelter Reference List'!$C:$C,MATCH($A1287,'Smelter Reference List'!$E:$E,0)))</f>
        <v/>
      </c>
      <c r="D1287" s="294" t="str">
        <f ca="1">IF(ISERROR($S1287),"",OFFSET('Smelter Reference List'!$C$4,$S1287-4,0)&amp;"")</f>
        <v/>
      </c>
      <c r="E1287" s="294" t="str">
        <f ca="1">IF(ISERROR($S1287),"",OFFSET('Smelter Reference List'!$D$4,$S1287-4,0)&amp;"")</f>
        <v/>
      </c>
      <c r="F1287" s="294" t="str">
        <f ca="1">IF(ISERROR($S1287),"",OFFSET('Smelter Reference List'!$E$4,$S1287-4,0))</f>
        <v/>
      </c>
      <c r="G1287" s="294" t="str">
        <f ca="1">IF(C1287=$U$4,"Enter smelter details", IF(ISERROR($S1287),"",OFFSET('Smelter Reference List'!$F$4,$S1287-4,0)))</f>
        <v/>
      </c>
      <c r="H1287" s="295" t="str">
        <f ca="1">IF(ISERROR($S1287),"",OFFSET('Smelter Reference List'!$G$4,$S1287-4,0))</f>
        <v/>
      </c>
      <c r="I1287" s="296" t="str">
        <f ca="1">IF(ISERROR($S1287),"",OFFSET('Smelter Reference List'!$H$4,$S1287-4,0))</f>
        <v/>
      </c>
      <c r="J1287" s="296" t="str">
        <f ca="1">IF(ISERROR($S1287),"",OFFSET('Smelter Reference List'!$I$4,$S1287-4,0))</f>
        <v/>
      </c>
      <c r="K1287" s="298"/>
      <c r="L1287" s="298"/>
      <c r="M1287" s="298"/>
      <c r="N1287" s="298"/>
      <c r="O1287" s="298"/>
      <c r="P1287" s="298"/>
      <c r="Q1287" s="299"/>
      <c r="R1287" s="227"/>
      <c r="S1287" s="228" t="e">
        <f>IF(C1287="",NA(),MATCH($B1287&amp;$C1287,'Smelter Reference List'!$J:$J,0))</f>
        <v>#N/A</v>
      </c>
      <c r="T1287" s="229"/>
      <c r="U1287" s="229">
        <f t="shared" ca="1" si="40"/>
        <v>0</v>
      </c>
      <c r="V1287" s="229"/>
      <c r="W1287" s="229"/>
      <c r="Y1287" s="223" t="str">
        <f t="shared" si="41"/>
        <v/>
      </c>
    </row>
    <row r="1288" spans="1:25" s="223" customFormat="1" ht="20.25">
      <c r="A1288" s="293"/>
      <c r="B1288" s="294" t="str">
        <f>IF(LEN(A1288)=0,"",INDEX('Smelter Reference List'!$A:$A,MATCH($A1288,'Smelter Reference List'!$E:$E,0)))</f>
        <v/>
      </c>
      <c r="C1288" s="301" t="str">
        <f>IF(LEN(A1288)=0,"",INDEX('Smelter Reference List'!$C:$C,MATCH($A1288,'Smelter Reference List'!$E:$E,0)))</f>
        <v/>
      </c>
      <c r="D1288" s="294" t="str">
        <f ca="1">IF(ISERROR($S1288),"",OFFSET('Smelter Reference List'!$C$4,$S1288-4,0)&amp;"")</f>
        <v/>
      </c>
      <c r="E1288" s="294" t="str">
        <f ca="1">IF(ISERROR($S1288),"",OFFSET('Smelter Reference List'!$D$4,$S1288-4,0)&amp;"")</f>
        <v/>
      </c>
      <c r="F1288" s="294" t="str">
        <f ca="1">IF(ISERROR($S1288),"",OFFSET('Smelter Reference List'!$E$4,$S1288-4,0))</f>
        <v/>
      </c>
      <c r="G1288" s="294" t="str">
        <f ca="1">IF(C1288=$U$4,"Enter smelter details", IF(ISERROR($S1288),"",OFFSET('Smelter Reference List'!$F$4,$S1288-4,0)))</f>
        <v/>
      </c>
      <c r="H1288" s="295" t="str">
        <f ca="1">IF(ISERROR($S1288),"",OFFSET('Smelter Reference List'!$G$4,$S1288-4,0))</f>
        <v/>
      </c>
      <c r="I1288" s="296" t="str">
        <f ca="1">IF(ISERROR($S1288),"",OFFSET('Smelter Reference List'!$H$4,$S1288-4,0))</f>
        <v/>
      </c>
      <c r="J1288" s="296" t="str">
        <f ca="1">IF(ISERROR($S1288),"",OFFSET('Smelter Reference List'!$I$4,$S1288-4,0))</f>
        <v/>
      </c>
      <c r="K1288" s="298"/>
      <c r="L1288" s="298"/>
      <c r="M1288" s="298"/>
      <c r="N1288" s="298"/>
      <c r="O1288" s="298"/>
      <c r="P1288" s="298"/>
      <c r="Q1288" s="299"/>
      <c r="R1288" s="227"/>
      <c r="S1288" s="228" t="e">
        <f>IF(C1288="",NA(),MATCH($B1288&amp;$C1288,'Smelter Reference List'!$J:$J,0))</f>
        <v>#N/A</v>
      </c>
      <c r="T1288" s="229"/>
      <c r="U1288" s="229">
        <f t="shared" ca="1" si="40"/>
        <v>0</v>
      </c>
      <c r="V1288" s="229"/>
      <c r="W1288" s="229"/>
      <c r="Y1288" s="223" t="str">
        <f t="shared" si="41"/>
        <v/>
      </c>
    </row>
    <row r="1289" spans="1:25" s="223" customFormat="1" ht="20.25">
      <c r="A1289" s="293"/>
      <c r="B1289" s="294" t="str">
        <f>IF(LEN(A1289)=0,"",INDEX('Smelter Reference List'!$A:$A,MATCH($A1289,'Smelter Reference List'!$E:$E,0)))</f>
        <v/>
      </c>
      <c r="C1289" s="301" t="str">
        <f>IF(LEN(A1289)=0,"",INDEX('Smelter Reference List'!$C:$C,MATCH($A1289,'Smelter Reference List'!$E:$E,0)))</f>
        <v/>
      </c>
      <c r="D1289" s="294" t="str">
        <f ca="1">IF(ISERROR($S1289),"",OFFSET('Smelter Reference List'!$C$4,$S1289-4,0)&amp;"")</f>
        <v/>
      </c>
      <c r="E1289" s="294" t="str">
        <f ca="1">IF(ISERROR($S1289),"",OFFSET('Smelter Reference List'!$D$4,$S1289-4,0)&amp;"")</f>
        <v/>
      </c>
      <c r="F1289" s="294" t="str">
        <f ca="1">IF(ISERROR($S1289),"",OFFSET('Smelter Reference List'!$E$4,$S1289-4,0))</f>
        <v/>
      </c>
      <c r="G1289" s="294" t="str">
        <f ca="1">IF(C1289=$U$4,"Enter smelter details", IF(ISERROR($S1289),"",OFFSET('Smelter Reference List'!$F$4,$S1289-4,0)))</f>
        <v/>
      </c>
      <c r="H1289" s="295" t="str">
        <f ca="1">IF(ISERROR($S1289),"",OFFSET('Smelter Reference List'!$G$4,$S1289-4,0))</f>
        <v/>
      </c>
      <c r="I1289" s="296" t="str">
        <f ca="1">IF(ISERROR($S1289),"",OFFSET('Smelter Reference List'!$H$4,$S1289-4,0))</f>
        <v/>
      </c>
      <c r="J1289" s="296" t="str">
        <f ca="1">IF(ISERROR($S1289),"",OFFSET('Smelter Reference List'!$I$4,$S1289-4,0))</f>
        <v/>
      </c>
      <c r="K1289" s="298"/>
      <c r="L1289" s="298"/>
      <c r="M1289" s="298"/>
      <c r="N1289" s="298"/>
      <c r="O1289" s="298"/>
      <c r="P1289" s="298"/>
      <c r="Q1289" s="299"/>
      <c r="R1289" s="227"/>
      <c r="S1289" s="228" t="e">
        <f>IF(C1289="",NA(),MATCH($B1289&amp;$C1289,'Smelter Reference List'!$J:$J,0))</f>
        <v>#N/A</v>
      </c>
      <c r="T1289" s="229"/>
      <c r="U1289" s="229">
        <f t="shared" ca="1" si="40"/>
        <v>0</v>
      </c>
      <c r="V1289" s="229"/>
      <c r="W1289" s="229"/>
      <c r="Y1289" s="223" t="str">
        <f t="shared" si="41"/>
        <v/>
      </c>
    </row>
    <row r="1290" spans="1:25" s="223" customFormat="1" ht="20.25">
      <c r="A1290" s="293"/>
      <c r="B1290" s="294" t="str">
        <f>IF(LEN(A1290)=0,"",INDEX('Smelter Reference List'!$A:$A,MATCH($A1290,'Smelter Reference List'!$E:$E,0)))</f>
        <v/>
      </c>
      <c r="C1290" s="301" t="str">
        <f>IF(LEN(A1290)=0,"",INDEX('Smelter Reference List'!$C:$C,MATCH($A1290,'Smelter Reference List'!$E:$E,0)))</f>
        <v/>
      </c>
      <c r="D1290" s="294" t="str">
        <f ca="1">IF(ISERROR($S1290),"",OFFSET('Smelter Reference List'!$C$4,$S1290-4,0)&amp;"")</f>
        <v/>
      </c>
      <c r="E1290" s="294" t="str">
        <f ca="1">IF(ISERROR($S1290),"",OFFSET('Smelter Reference List'!$D$4,$S1290-4,0)&amp;"")</f>
        <v/>
      </c>
      <c r="F1290" s="294" t="str">
        <f ca="1">IF(ISERROR($S1290),"",OFFSET('Smelter Reference List'!$E$4,$S1290-4,0))</f>
        <v/>
      </c>
      <c r="G1290" s="294" t="str">
        <f ca="1">IF(C1290=$U$4,"Enter smelter details", IF(ISERROR($S1290),"",OFFSET('Smelter Reference List'!$F$4,$S1290-4,0)))</f>
        <v/>
      </c>
      <c r="H1290" s="295" t="str">
        <f ca="1">IF(ISERROR($S1290),"",OFFSET('Smelter Reference List'!$G$4,$S1290-4,0))</f>
        <v/>
      </c>
      <c r="I1290" s="296" t="str">
        <f ca="1">IF(ISERROR($S1290),"",OFFSET('Smelter Reference List'!$H$4,$S1290-4,0))</f>
        <v/>
      </c>
      <c r="J1290" s="296" t="str">
        <f ca="1">IF(ISERROR($S1290),"",OFFSET('Smelter Reference List'!$I$4,$S1290-4,0))</f>
        <v/>
      </c>
      <c r="K1290" s="298"/>
      <c r="L1290" s="298"/>
      <c r="M1290" s="298"/>
      <c r="N1290" s="298"/>
      <c r="O1290" s="298"/>
      <c r="P1290" s="298"/>
      <c r="Q1290" s="299"/>
      <c r="R1290" s="227"/>
      <c r="S1290" s="228" t="e">
        <f>IF(C1290="",NA(),MATCH($B1290&amp;$C1290,'Smelter Reference List'!$J:$J,0))</f>
        <v>#N/A</v>
      </c>
      <c r="T1290" s="229"/>
      <c r="U1290" s="229">
        <f t="shared" ca="1" si="40"/>
        <v>0</v>
      </c>
      <c r="V1290" s="229"/>
      <c r="W1290" s="229"/>
      <c r="Y1290" s="223" t="str">
        <f t="shared" si="41"/>
        <v/>
      </c>
    </row>
    <row r="1291" spans="1:25" s="223" customFormat="1" ht="20.25">
      <c r="A1291" s="293"/>
      <c r="B1291" s="294" t="str">
        <f>IF(LEN(A1291)=0,"",INDEX('Smelter Reference List'!$A:$A,MATCH($A1291,'Smelter Reference List'!$E:$E,0)))</f>
        <v/>
      </c>
      <c r="C1291" s="301" t="str">
        <f>IF(LEN(A1291)=0,"",INDEX('Smelter Reference List'!$C:$C,MATCH($A1291,'Smelter Reference List'!$E:$E,0)))</f>
        <v/>
      </c>
      <c r="D1291" s="294" t="str">
        <f ca="1">IF(ISERROR($S1291),"",OFFSET('Smelter Reference List'!$C$4,$S1291-4,0)&amp;"")</f>
        <v/>
      </c>
      <c r="E1291" s="294" t="str">
        <f ca="1">IF(ISERROR($S1291),"",OFFSET('Smelter Reference List'!$D$4,$S1291-4,0)&amp;"")</f>
        <v/>
      </c>
      <c r="F1291" s="294" t="str">
        <f ca="1">IF(ISERROR($S1291),"",OFFSET('Smelter Reference List'!$E$4,$S1291-4,0))</f>
        <v/>
      </c>
      <c r="G1291" s="294" t="str">
        <f ca="1">IF(C1291=$U$4,"Enter smelter details", IF(ISERROR($S1291),"",OFFSET('Smelter Reference List'!$F$4,$S1291-4,0)))</f>
        <v/>
      </c>
      <c r="H1291" s="295" t="str">
        <f ca="1">IF(ISERROR($S1291),"",OFFSET('Smelter Reference List'!$G$4,$S1291-4,0))</f>
        <v/>
      </c>
      <c r="I1291" s="296" t="str">
        <f ca="1">IF(ISERROR($S1291),"",OFFSET('Smelter Reference List'!$H$4,$S1291-4,0))</f>
        <v/>
      </c>
      <c r="J1291" s="296" t="str">
        <f ca="1">IF(ISERROR($S1291),"",OFFSET('Smelter Reference List'!$I$4,$S1291-4,0))</f>
        <v/>
      </c>
      <c r="K1291" s="298"/>
      <c r="L1291" s="298"/>
      <c r="M1291" s="298"/>
      <c r="N1291" s="298"/>
      <c r="O1291" s="298"/>
      <c r="P1291" s="298"/>
      <c r="Q1291" s="299"/>
      <c r="R1291" s="227"/>
      <c r="S1291" s="228" t="e">
        <f>IF(C1291="",NA(),MATCH($B1291&amp;$C1291,'Smelter Reference List'!$J:$J,0))</f>
        <v>#N/A</v>
      </c>
      <c r="T1291" s="229"/>
      <c r="U1291" s="229">
        <f t="shared" ca="1" si="40"/>
        <v>0</v>
      </c>
      <c r="V1291" s="229"/>
      <c r="W1291" s="229"/>
      <c r="Y1291" s="223" t="str">
        <f t="shared" si="41"/>
        <v/>
      </c>
    </row>
    <row r="1292" spans="1:25" s="223" customFormat="1" ht="20.25">
      <c r="A1292" s="293"/>
      <c r="B1292" s="294" t="str">
        <f>IF(LEN(A1292)=0,"",INDEX('Smelter Reference List'!$A:$A,MATCH($A1292,'Smelter Reference List'!$E:$E,0)))</f>
        <v/>
      </c>
      <c r="C1292" s="301" t="str">
        <f>IF(LEN(A1292)=0,"",INDEX('Smelter Reference List'!$C:$C,MATCH($A1292,'Smelter Reference List'!$E:$E,0)))</f>
        <v/>
      </c>
      <c r="D1292" s="294" t="str">
        <f ca="1">IF(ISERROR($S1292),"",OFFSET('Smelter Reference List'!$C$4,$S1292-4,0)&amp;"")</f>
        <v/>
      </c>
      <c r="E1292" s="294" t="str">
        <f ca="1">IF(ISERROR($S1292),"",OFFSET('Smelter Reference List'!$D$4,$S1292-4,0)&amp;"")</f>
        <v/>
      </c>
      <c r="F1292" s="294" t="str">
        <f ca="1">IF(ISERROR($S1292),"",OFFSET('Smelter Reference List'!$E$4,$S1292-4,0))</f>
        <v/>
      </c>
      <c r="G1292" s="294" t="str">
        <f ca="1">IF(C1292=$U$4,"Enter smelter details", IF(ISERROR($S1292),"",OFFSET('Smelter Reference List'!$F$4,$S1292-4,0)))</f>
        <v/>
      </c>
      <c r="H1292" s="295" t="str">
        <f ca="1">IF(ISERROR($S1292),"",OFFSET('Smelter Reference List'!$G$4,$S1292-4,0))</f>
        <v/>
      </c>
      <c r="I1292" s="296" t="str">
        <f ca="1">IF(ISERROR($S1292),"",OFFSET('Smelter Reference List'!$H$4,$S1292-4,0))</f>
        <v/>
      </c>
      <c r="J1292" s="296" t="str">
        <f ca="1">IF(ISERROR($S1292),"",OFFSET('Smelter Reference List'!$I$4,$S1292-4,0))</f>
        <v/>
      </c>
      <c r="K1292" s="298"/>
      <c r="L1292" s="298"/>
      <c r="M1292" s="298"/>
      <c r="N1292" s="298"/>
      <c r="O1292" s="298"/>
      <c r="P1292" s="298"/>
      <c r="Q1292" s="299"/>
      <c r="R1292" s="227"/>
      <c r="S1292" s="228" t="e">
        <f>IF(C1292="",NA(),MATCH($B1292&amp;$C1292,'Smelter Reference List'!$J:$J,0))</f>
        <v>#N/A</v>
      </c>
      <c r="T1292" s="229"/>
      <c r="U1292" s="229">
        <f t="shared" ca="1" si="40"/>
        <v>0</v>
      </c>
      <c r="V1292" s="229"/>
      <c r="W1292" s="229"/>
      <c r="Y1292" s="223" t="str">
        <f t="shared" si="41"/>
        <v/>
      </c>
    </row>
    <row r="1293" spans="1:25" s="223" customFormat="1" ht="20.25">
      <c r="A1293" s="293"/>
      <c r="B1293" s="294" t="str">
        <f>IF(LEN(A1293)=0,"",INDEX('Smelter Reference List'!$A:$A,MATCH($A1293,'Smelter Reference List'!$E:$E,0)))</f>
        <v/>
      </c>
      <c r="C1293" s="301" t="str">
        <f>IF(LEN(A1293)=0,"",INDEX('Smelter Reference List'!$C:$C,MATCH($A1293,'Smelter Reference List'!$E:$E,0)))</f>
        <v/>
      </c>
      <c r="D1293" s="294" t="str">
        <f ca="1">IF(ISERROR($S1293),"",OFFSET('Smelter Reference List'!$C$4,$S1293-4,0)&amp;"")</f>
        <v/>
      </c>
      <c r="E1293" s="294" t="str">
        <f ca="1">IF(ISERROR($S1293),"",OFFSET('Smelter Reference List'!$D$4,$S1293-4,0)&amp;"")</f>
        <v/>
      </c>
      <c r="F1293" s="294" t="str">
        <f ca="1">IF(ISERROR($S1293),"",OFFSET('Smelter Reference List'!$E$4,$S1293-4,0))</f>
        <v/>
      </c>
      <c r="G1293" s="294" t="str">
        <f ca="1">IF(C1293=$U$4,"Enter smelter details", IF(ISERROR($S1293),"",OFFSET('Smelter Reference List'!$F$4,$S1293-4,0)))</f>
        <v/>
      </c>
      <c r="H1293" s="295" t="str">
        <f ca="1">IF(ISERROR($S1293),"",OFFSET('Smelter Reference List'!$G$4,$S1293-4,0))</f>
        <v/>
      </c>
      <c r="I1293" s="296" t="str">
        <f ca="1">IF(ISERROR($S1293),"",OFFSET('Smelter Reference List'!$H$4,$S1293-4,0))</f>
        <v/>
      </c>
      <c r="J1293" s="296" t="str">
        <f ca="1">IF(ISERROR($S1293),"",OFFSET('Smelter Reference List'!$I$4,$S1293-4,0))</f>
        <v/>
      </c>
      <c r="K1293" s="298"/>
      <c r="L1293" s="298"/>
      <c r="M1293" s="298"/>
      <c r="N1293" s="298"/>
      <c r="O1293" s="298"/>
      <c r="P1293" s="298"/>
      <c r="Q1293" s="299"/>
      <c r="R1293" s="227"/>
      <c r="S1293" s="228" t="e">
        <f>IF(C1293="",NA(),MATCH($B1293&amp;$C1293,'Smelter Reference List'!$J:$J,0))</f>
        <v>#N/A</v>
      </c>
      <c r="T1293" s="229"/>
      <c r="U1293" s="229">
        <f t="shared" ca="1" si="40"/>
        <v>0</v>
      </c>
      <c r="V1293" s="229"/>
      <c r="W1293" s="229"/>
      <c r="Y1293" s="223" t="str">
        <f t="shared" si="41"/>
        <v/>
      </c>
    </row>
    <row r="1294" spans="1:25" s="223" customFormat="1" ht="20.25">
      <c r="A1294" s="293"/>
      <c r="B1294" s="294" t="str">
        <f>IF(LEN(A1294)=0,"",INDEX('Smelter Reference List'!$A:$A,MATCH($A1294,'Smelter Reference List'!$E:$E,0)))</f>
        <v/>
      </c>
      <c r="C1294" s="301" t="str">
        <f>IF(LEN(A1294)=0,"",INDEX('Smelter Reference List'!$C:$C,MATCH($A1294,'Smelter Reference List'!$E:$E,0)))</f>
        <v/>
      </c>
      <c r="D1294" s="294" t="str">
        <f ca="1">IF(ISERROR($S1294),"",OFFSET('Smelter Reference List'!$C$4,$S1294-4,0)&amp;"")</f>
        <v/>
      </c>
      <c r="E1294" s="294" t="str">
        <f ca="1">IF(ISERROR($S1294),"",OFFSET('Smelter Reference List'!$D$4,$S1294-4,0)&amp;"")</f>
        <v/>
      </c>
      <c r="F1294" s="294" t="str">
        <f ca="1">IF(ISERROR($S1294),"",OFFSET('Smelter Reference List'!$E$4,$S1294-4,0))</f>
        <v/>
      </c>
      <c r="G1294" s="294" t="str">
        <f ca="1">IF(C1294=$U$4,"Enter smelter details", IF(ISERROR($S1294),"",OFFSET('Smelter Reference List'!$F$4,$S1294-4,0)))</f>
        <v/>
      </c>
      <c r="H1294" s="295" t="str">
        <f ca="1">IF(ISERROR($S1294),"",OFFSET('Smelter Reference List'!$G$4,$S1294-4,0))</f>
        <v/>
      </c>
      <c r="I1294" s="296" t="str">
        <f ca="1">IF(ISERROR($S1294),"",OFFSET('Smelter Reference List'!$H$4,$S1294-4,0))</f>
        <v/>
      </c>
      <c r="J1294" s="296" t="str">
        <f ca="1">IF(ISERROR($S1294),"",OFFSET('Smelter Reference List'!$I$4,$S1294-4,0))</f>
        <v/>
      </c>
      <c r="K1294" s="298"/>
      <c r="L1294" s="298"/>
      <c r="M1294" s="298"/>
      <c r="N1294" s="298"/>
      <c r="O1294" s="298"/>
      <c r="P1294" s="298"/>
      <c r="Q1294" s="299"/>
      <c r="R1294" s="227"/>
      <c r="S1294" s="228" t="e">
        <f>IF(C1294="",NA(),MATCH($B1294&amp;$C1294,'Smelter Reference List'!$J:$J,0))</f>
        <v>#N/A</v>
      </c>
      <c r="T1294" s="229"/>
      <c r="U1294" s="229">
        <f t="shared" ca="1" si="40"/>
        <v>0</v>
      </c>
      <c r="V1294" s="229"/>
      <c r="W1294" s="229"/>
      <c r="Y1294" s="223" t="str">
        <f t="shared" si="41"/>
        <v/>
      </c>
    </row>
    <row r="1295" spans="1:25" s="223" customFormat="1" ht="20.25">
      <c r="A1295" s="293"/>
      <c r="B1295" s="294" t="str">
        <f>IF(LEN(A1295)=0,"",INDEX('Smelter Reference List'!$A:$A,MATCH($A1295,'Smelter Reference List'!$E:$E,0)))</f>
        <v/>
      </c>
      <c r="C1295" s="301" t="str">
        <f>IF(LEN(A1295)=0,"",INDEX('Smelter Reference List'!$C:$C,MATCH($A1295,'Smelter Reference List'!$E:$E,0)))</f>
        <v/>
      </c>
      <c r="D1295" s="294" t="str">
        <f ca="1">IF(ISERROR($S1295),"",OFFSET('Smelter Reference List'!$C$4,$S1295-4,0)&amp;"")</f>
        <v/>
      </c>
      <c r="E1295" s="294" t="str">
        <f ca="1">IF(ISERROR($S1295),"",OFFSET('Smelter Reference List'!$D$4,$S1295-4,0)&amp;"")</f>
        <v/>
      </c>
      <c r="F1295" s="294" t="str">
        <f ca="1">IF(ISERROR($S1295),"",OFFSET('Smelter Reference List'!$E$4,$S1295-4,0))</f>
        <v/>
      </c>
      <c r="G1295" s="294" t="str">
        <f ca="1">IF(C1295=$U$4,"Enter smelter details", IF(ISERROR($S1295),"",OFFSET('Smelter Reference List'!$F$4,$S1295-4,0)))</f>
        <v/>
      </c>
      <c r="H1295" s="295" t="str">
        <f ca="1">IF(ISERROR($S1295),"",OFFSET('Smelter Reference List'!$G$4,$S1295-4,0))</f>
        <v/>
      </c>
      <c r="I1295" s="296" t="str">
        <f ca="1">IF(ISERROR($S1295),"",OFFSET('Smelter Reference List'!$H$4,$S1295-4,0))</f>
        <v/>
      </c>
      <c r="J1295" s="296" t="str">
        <f ca="1">IF(ISERROR($S1295),"",OFFSET('Smelter Reference List'!$I$4,$S1295-4,0))</f>
        <v/>
      </c>
      <c r="K1295" s="298"/>
      <c r="L1295" s="298"/>
      <c r="M1295" s="298"/>
      <c r="N1295" s="298"/>
      <c r="O1295" s="298"/>
      <c r="P1295" s="298"/>
      <c r="Q1295" s="299"/>
      <c r="R1295" s="227"/>
      <c r="S1295" s="228" t="e">
        <f>IF(C1295="",NA(),MATCH($B1295&amp;$C1295,'Smelter Reference List'!$J:$J,0))</f>
        <v>#N/A</v>
      </c>
      <c r="T1295" s="229"/>
      <c r="U1295" s="229">
        <f t="shared" ca="1" si="40"/>
        <v>0</v>
      </c>
      <c r="V1295" s="229"/>
      <c r="W1295" s="229"/>
      <c r="Y1295" s="223" t="str">
        <f t="shared" si="41"/>
        <v/>
      </c>
    </row>
    <row r="1296" spans="1:25" s="223" customFormat="1" ht="20.25">
      <c r="A1296" s="293"/>
      <c r="B1296" s="294" t="str">
        <f>IF(LEN(A1296)=0,"",INDEX('Smelter Reference List'!$A:$A,MATCH($A1296,'Smelter Reference List'!$E:$E,0)))</f>
        <v/>
      </c>
      <c r="C1296" s="301" t="str">
        <f>IF(LEN(A1296)=0,"",INDEX('Smelter Reference List'!$C:$C,MATCH($A1296,'Smelter Reference List'!$E:$E,0)))</f>
        <v/>
      </c>
      <c r="D1296" s="294" t="str">
        <f ca="1">IF(ISERROR($S1296),"",OFFSET('Smelter Reference List'!$C$4,$S1296-4,0)&amp;"")</f>
        <v/>
      </c>
      <c r="E1296" s="294" t="str">
        <f ca="1">IF(ISERROR($S1296),"",OFFSET('Smelter Reference List'!$D$4,$S1296-4,0)&amp;"")</f>
        <v/>
      </c>
      <c r="F1296" s="294" t="str">
        <f ca="1">IF(ISERROR($S1296),"",OFFSET('Smelter Reference List'!$E$4,$S1296-4,0))</f>
        <v/>
      </c>
      <c r="G1296" s="294" t="str">
        <f ca="1">IF(C1296=$U$4,"Enter smelter details", IF(ISERROR($S1296),"",OFFSET('Smelter Reference List'!$F$4,$S1296-4,0)))</f>
        <v/>
      </c>
      <c r="H1296" s="295" t="str">
        <f ca="1">IF(ISERROR($S1296),"",OFFSET('Smelter Reference List'!$G$4,$S1296-4,0))</f>
        <v/>
      </c>
      <c r="I1296" s="296" t="str">
        <f ca="1">IF(ISERROR($S1296),"",OFFSET('Smelter Reference List'!$H$4,$S1296-4,0))</f>
        <v/>
      </c>
      <c r="J1296" s="296" t="str">
        <f ca="1">IF(ISERROR($S1296),"",OFFSET('Smelter Reference List'!$I$4,$S1296-4,0))</f>
        <v/>
      </c>
      <c r="K1296" s="298"/>
      <c r="L1296" s="298"/>
      <c r="M1296" s="298"/>
      <c r="N1296" s="298"/>
      <c r="O1296" s="298"/>
      <c r="P1296" s="298"/>
      <c r="Q1296" s="299"/>
      <c r="R1296" s="227"/>
      <c r="S1296" s="228" t="e">
        <f>IF(C1296="",NA(),MATCH($B1296&amp;$C1296,'Smelter Reference List'!$J:$J,0))</f>
        <v>#N/A</v>
      </c>
      <c r="T1296" s="229"/>
      <c r="U1296" s="229">
        <f t="shared" ca="1" si="40"/>
        <v>0</v>
      </c>
      <c r="V1296" s="229"/>
      <c r="W1296" s="229"/>
      <c r="Y1296" s="223" t="str">
        <f t="shared" si="41"/>
        <v/>
      </c>
    </row>
    <row r="1297" spans="1:25" s="223" customFormat="1" ht="20.25">
      <c r="A1297" s="293"/>
      <c r="B1297" s="294" t="str">
        <f>IF(LEN(A1297)=0,"",INDEX('Smelter Reference List'!$A:$A,MATCH($A1297,'Smelter Reference List'!$E:$E,0)))</f>
        <v/>
      </c>
      <c r="C1297" s="301" t="str">
        <f>IF(LEN(A1297)=0,"",INDEX('Smelter Reference List'!$C:$C,MATCH($A1297,'Smelter Reference List'!$E:$E,0)))</f>
        <v/>
      </c>
      <c r="D1297" s="294" t="str">
        <f ca="1">IF(ISERROR($S1297),"",OFFSET('Smelter Reference List'!$C$4,$S1297-4,0)&amp;"")</f>
        <v/>
      </c>
      <c r="E1297" s="294" t="str">
        <f ca="1">IF(ISERROR($S1297),"",OFFSET('Smelter Reference List'!$D$4,$S1297-4,0)&amp;"")</f>
        <v/>
      </c>
      <c r="F1297" s="294" t="str">
        <f ca="1">IF(ISERROR($S1297),"",OFFSET('Smelter Reference List'!$E$4,$S1297-4,0))</f>
        <v/>
      </c>
      <c r="G1297" s="294" t="str">
        <f ca="1">IF(C1297=$U$4,"Enter smelter details", IF(ISERROR($S1297),"",OFFSET('Smelter Reference List'!$F$4,$S1297-4,0)))</f>
        <v/>
      </c>
      <c r="H1297" s="295" t="str">
        <f ca="1">IF(ISERROR($S1297),"",OFFSET('Smelter Reference List'!$G$4,$S1297-4,0))</f>
        <v/>
      </c>
      <c r="I1297" s="296" t="str">
        <f ca="1">IF(ISERROR($S1297),"",OFFSET('Smelter Reference List'!$H$4,$S1297-4,0))</f>
        <v/>
      </c>
      <c r="J1297" s="296" t="str">
        <f ca="1">IF(ISERROR($S1297),"",OFFSET('Smelter Reference List'!$I$4,$S1297-4,0))</f>
        <v/>
      </c>
      <c r="K1297" s="298"/>
      <c r="L1297" s="298"/>
      <c r="M1297" s="298"/>
      <c r="N1297" s="298"/>
      <c r="O1297" s="298"/>
      <c r="P1297" s="298"/>
      <c r="Q1297" s="299"/>
      <c r="R1297" s="227"/>
      <c r="S1297" s="228" t="e">
        <f>IF(C1297="",NA(),MATCH($B1297&amp;$C1297,'Smelter Reference List'!$J:$J,0))</f>
        <v>#N/A</v>
      </c>
      <c r="T1297" s="229"/>
      <c r="U1297" s="229">
        <f t="shared" ca="1" si="40"/>
        <v>0</v>
      </c>
      <c r="V1297" s="229"/>
      <c r="W1297" s="229"/>
      <c r="Y1297" s="223" t="str">
        <f t="shared" si="41"/>
        <v/>
      </c>
    </row>
    <row r="1298" spans="1:25" s="223" customFormat="1" ht="20.25">
      <c r="A1298" s="293"/>
      <c r="B1298" s="294" t="str">
        <f>IF(LEN(A1298)=0,"",INDEX('Smelter Reference List'!$A:$A,MATCH($A1298,'Smelter Reference List'!$E:$E,0)))</f>
        <v/>
      </c>
      <c r="C1298" s="301" t="str">
        <f>IF(LEN(A1298)=0,"",INDEX('Smelter Reference List'!$C:$C,MATCH($A1298,'Smelter Reference List'!$E:$E,0)))</f>
        <v/>
      </c>
      <c r="D1298" s="294" t="str">
        <f ca="1">IF(ISERROR($S1298),"",OFFSET('Smelter Reference List'!$C$4,$S1298-4,0)&amp;"")</f>
        <v/>
      </c>
      <c r="E1298" s="294" t="str">
        <f ca="1">IF(ISERROR($S1298),"",OFFSET('Smelter Reference List'!$D$4,$S1298-4,0)&amp;"")</f>
        <v/>
      </c>
      <c r="F1298" s="294" t="str">
        <f ca="1">IF(ISERROR($S1298),"",OFFSET('Smelter Reference List'!$E$4,$S1298-4,0))</f>
        <v/>
      </c>
      <c r="G1298" s="294" t="str">
        <f ca="1">IF(C1298=$U$4,"Enter smelter details", IF(ISERROR($S1298),"",OFFSET('Smelter Reference List'!$F$4,$S1298-4,0)))</f>
        <v/>
      </c>
      <c r="H1298" s="295" t="str">
        <f ca="1">IF(ISERROR($S1298),"",OFFSET('Smelter Reference List'!$G$4,$S1298-4,0))</f>
        <v/>
      </c>
      <c r="I1298" s="296" t="str">
        <f ca="1">IF(ISERROR($S1298),"",OFFSET('Smelter Reference List'!$H$4,$S1298-4,0))</f>
        <v/>
      </c>
      <c r="J1298" s="296" t="str">
        <f ca="1">IF(ISERROR($S1298),"",OFFSET('Smelter Reference List'!$I$4,$S1298-4,0))</f>
        <v/>
      </c>
      <c r="K1298" s="298"/>
      <c r="L1298" s="298"/>
      <c r="M1298" s="298"/>
      <c r="N1298" s="298"/>
      <c r="O1298" s="298"/>
      <c r="P1298" s="298"/>
      <c r="Q1298" s="299"/>
      <c r="R1298" s="227"/>
      <c r="S1298" s="228" t="e">
        <f>IF(C1298="",NA(),MATCH($B1298&amp;$C1298,'Smelter Reference List'!$J:$J,0))</f>
        <v>#N/A</v>
      </c>
      <c r="T1298" s="229"/>
      <c r="U1298" s="229">
        <f t="shared" ca="1" si="40"/>
        <v>0</v>
      </c>
      <c r="V1298" s="229"/>
      <c r="W1298" s="229"/>
      <c r="Y1298" s="223" t="str">
        <f t="shared" si="41"/>
        <v/>
      </c>
    </row>
    <row r="1299" spans="1:25" s="223" customFormat="1" ht="20.25">
      <c r="A1299" s="293"/>
      <c r="B1299" s="294" t="str">
        <f>IF(LEN(A1299)=0,"",INDEX('Smelter Reference List'!$A:$A,MATCH($A1299,'Smelter Reference List'!$E:$E,0)))</f>
        <v/>
      </c>
      <c r="C1299" s="301" t="str">
        <f>IF(LEN(A1299)=0,"",INDEX('Smelter Reference List'!$C:$C,MATCH($A1299,'Smelter Reference List'!$E:$E,0)))</f>
        <v/>
      </c>
      <c r="D1299" s="294" t="str">
        <f ca="1">IF(ISERROR($S1299),"",OFFSET('Smelter Reference List'!$C$4,$S1299-4,0)&amp;"")</f>
        <v/>
      </c>
      <c r="E1299" s="294" t="str">
        <f ca="1">IF(ISERROR($S1299),"",OFFSET('Smelter Reference List'!$D$4,$S1299-4,0)&amp;"")</f>
        <v/>
      </c>
      <c r="F1299" s="294" t="str">
        <f ca="1">IF(ISERROR($S1299),"",OFFSET('Smelter Reference List'!$E$4,$S1299-4,0))</f>
        <v/>
      </c>
      <c r="G1299" s="294" t="str">
        <f ca="1">IF(C1299=$U$4,"Enter smelter details", IF(ISERROR($S1299),"",OFFSET('Smelter Reference List'!$F$4,$S1299-4,0)))</f>
        <v/>
      </c>
      <c r="H1299" s="295" t="str">
        <f ca="1">IF(ISERROR($S1299),"",OFFSET('Smelter Reference List'!$G$4,$S1299-4,0))</f>
        <v/>
      </c>
      <c r="I1299" s="296" t="str">
        <f ca="1">IF(ISERROR($S1299),"",OFFSET('Smelter Reference List'!$H$4,$S1299-4,0))</f>
        <v/>
      </c>
      <c r="J1299" s="296" t="str">
        <f ca="1">IF(ISERROR($S1299),"",OFFSET('Smelter Reference List'!$I$4,$S1299-4,0))</f>
        <v/>
      </c>
      <c r="K1299" s="298"/>
      <c r="L1299" s="298"/>
      <c r="M1299" s="298"/>
      <c r="N1299" s="298"/>
      <c r="O1299" s="298"/>
      <c r="P1299" s="298"/>
      <c r="Q1299" s="299"/>
      <c r="R1299" s="227"/>
      <c r="S1299" s="228" t="e">
        <f>IF(C1299="",NA(),MATCH($B1299&amp;$C1299,'Smelter Reference List'!$J:$J,0))</f>
        <v>#N/A</v>
      </c>
      <c r="T1299" s="229"/>
      <c r="U1299" s="229">
        <f t="shared" ca="1" si="40"/>
        <v>0</v>
      </c>
      <c r="V1299" s="229"/>
      <c r="W1299" s="229"/>
      <c r="Y1299" s="223" t="str">
        <f t="shared" si="41"/>
        <v/>
      </c>
    </row>
    <row r="1300" spans="1:25" s="223" customFormat="1" ht="20.25">
      <c r="A1300" s="293"/>
      <c r="B1300" s="294" t="str">
        <f>IF(LEN(A1300)=0,"",INDEX('Smelter Reference List'!$A:$A,MATCH($A1300,'Smelter Reference List'!$E:$E,0)))</f>
        <v/>
      </c>
      <c r="C1300" s="301" t="str">
        <f>IF(LEN(A1300)=0,"",INDEX('Smelter Reference List'!$C:$C,MATCH($A1300,'Smelter Reference List'!$E:$E,0)))</f>
        <v/>
      </c>
      <c r="D1300" s="294" t="str">
        <f ca="1">IF(ISERROR($S1300),"",OFFSET('Smelter Reference List'!$C$4,$S1300-4,0)&amp;"")</f>
        <v/>
      </c>
      <c r="E1300" s="294" t="str">
        <f ca="1">IF(ISERROR($S1300),"",OFFSET('Smelter Reference List'!$D$4,$S1300-4,0)&amp;"")</f>
        <v/>
      </c>
      <c r="F1300" s="294" t="str">
        <f ca="1">IF(ISERROR($S1300),"",OFFSET('Smelter Reference List'!$E$4,$S1300-4,0))</f>
        <v/>
      </c>
      <c r="G1300" s="294" t="str">
        <f ca="1">IF(C1300=$U$4,"Enter smelter details", IF(ISERROR($S1300),"",OFFSET('Smelter Reference List'!$F$4,$S1300-4,0)))</f>
        <v/>
      </c>
      <c r="H1300" s="295" t="str">
        <f ca="1">IF(ISERROR($S1300),"",OFFSET('Smelter Reference List'!$G$4,$S1300-4,0))</f>
        <v/>
      </c>
      <c r="I1300" s="296" t="str">
        <f ca="1">IF(ISERROR($S1300),"",OFFSET('Smelter Reference List'!$H$4,$S1300-4,0))</f>
        <v/>
      </c>
      <c r="J1300" s="296" t="str">
        <f ca="1">IF(ISERROR($S1300),"",OFFSET('Smelter Reference List'!$I$4,$S1300-4,0))</f>
        <v/>
      </c>
      <c r="K1300" s="298"/>
      <c r="L1300" s="298"/>
      <c r="M1300" s="298"/>
      <c r="N1300" s="298"/>
      <c r="O1300" s="298"/>
      <c r="P1300" s="298"/>
      <c r="Q1300" s="299"/>
      <c r="R1300" s="227"/>
      <c r="S1300" s="228" t="e">
        <f>IF(C1300="",NA(),MATCH($B1300&amp;$C1300,'Smelter Reference List'!$J:$J,0))</f>
        <v>#N/A</v>
      </c>
      <c r="T1300" s="229"/>
      <c r="U1300" s="229">
        <f t="shared" ca="1" si="40"/>
        <v>0</v>
      </c>
      <c r="V1300" s="229"/>
      <c r="W1300" s="229"/>
      <c r="Y1300" s="223" t="str">
        <f t="shared" si="41"/>
        <v/>
      </c>
    </row>
    <row r="1301" spans="1:25" s="223" customFormat="1" ht="20.25">
      <c r="A1301" s="293"/>
      <c r="B1301" s="294" t="str">
        <f>IF(LEN(A1301)=0,"",INDEX('Smelter Reference List'!$A:$A,MATCH($A1301,'Smelter Reference List'!$E:$E,0)))</f>
        <v/>
      </c>
      <c r="C1301" s="301" t="str">
        <f>IF(LEN(A1301)=0,"",INDEX('Smelter Reference List'!$C:$C,MATCH($A1301,'Smelter Reference List'!$E:$E,0)))</f>
        <v/>
      </c>
      <c r="D1301" s="294" t="str">
        <f ca="1">IF(ISERROR($S1301),"",OFFSET('Smelter Reference List'!$C$4,$S1301-4,0)&amp;"")</f>
        <v/>
      </c>
      <c r="E1301" s="294" t="str">
        <f ca="1">IF(ISERROR($S1301),"",OFFSET('Smelter Reference List'!$D$4,$S1301-4,0)&amp;"")</f>
        <v/>
      </c>
      <c r="F1301" s="294" t="str">
        <f ca="1">IF(ISERROR($S1301),"",OFFSET('Smelter Reference List'!$E$4,$S1301-4,0))</f>
        <v/>
      </c>
      <c r="G1301" s="294" t="str">
        <f ca="1">IF(C1301=$U$4,"Enter smelter details", IF(ISERROR($S1301),"",OFFSET('Smelter Reference List'!$F$4,$S1301-4,0)))</f>
        <v/>
      </c>
      <c r="H1301" s="295" t="str">
        <f ca="1">IF(ISERROR($S1301),"",OFFSET('Smelter Reference List'!$G$4,$S1301-4,0))</f>
        <v/>
      </c>
      <c r="I1301" s="296" t="str">
        <f ca="1">IF(ISERROR($S1301),"",OFFSET('Smelter Reference List'!$H$4,$S1301-4,0))</f>
        <v/>
      </c>
      <c r="J1301" s="296" t="str">
        <f ca="1">IF(ISERROR($S1301),"",OFFSET('Smelter Reference List'!$I$4,$S1301-4,0))</f>
        <v/>
      </c>
      <c r="K1301" s="298"/>
      <c r="L1301" s="298"/>
      <c r="M1301" s="298"/>
      <c r="N1301" s="298"/>
      <c r="O1301" s="298"/>
      <c r="P1301" s="298"/>
      <c r="Q1301" s="299"/>
      <c r="R1301" s="227"/>
      <c r="S1301" s="228" t="e">
        <f>IF(C1301="",NA(),MATCH($B1301&amp;$C1301,'Smelter Reference List'!$J:$J,0))</f>
        <v>#N/A</v>
      </c>
      <c r="T1301" s="229"/>
      <c r="U1301" s="229">
        <f t="shared" ca="1" si="40"/>
        <v>0</v>
      </c>
      <c r="V1301" s="229"/>
      <c r="W1301" s="229"/>
      <c r="Y1301" s="223" t="str">
        <f t="shared" si="41"/>
        <v/>
      </c>
    </row>
    <row r="1302" spans="1:25" s="223" customFormat="1" ht="20.25">
      <c r="A1302" s="293"/>
      <c r="B1302" s="294" t="str">
        <f>IF(LEN(A1302)=0,"",INDEX('Smelter Reference List'!$A:$A,MATCH($A1302,'Smelter Reference List'!$E:$E,0)))</f>
        <v/>
      </c>
      <c r="C1302" s="301" t="str">
        <f>IF(LEN(A1302)=0,"",INDEX('Smelter Reference List'!$C:$C,MATCH($A1302,'Smelter Reference List'!$E:$E,0)))</f>
        <v/>
      </c>
      <c r="D1302" s="294" t="str">
        <f ca="1">IF(ISERROR($S1302),"",OFFSET('Smelter Reference List'!$C$4,$S1302-4,0)&amp;"")</f>
        <v/>
      </c>
      <c r="E1302" s="294" t="str">
        <f ca="1">IF(ISERROR($S1302),"",OFFSET('Smelter Reference List'!$D$4,$S1302-4,0)&amp;"")</f>
        <v/>
      </c>
      <c r="F1302" s="294" t="str">
        <f ca="1">IF(ISERROR($S1302),"",OFFSET('Smelter Reference List'!$E$4,$S1302-4,0))</f>
        <v/>
      </c>
      <c r="G1302" s="294" t="str">
        <f ca="1">IF(C1302=$U$4,"Enter smelter details", IF(ISERROR($S1302),"",OFFSET('Smelter Reference List'!$F$4,$S1302-4,0)))</f>
        <v/>
      </c>
      <c r="H1302" s="295" t="str">
        <f ca="1">IF(ISERROR($S1302),"",OFFSET('Smelter Reference List'!$G$4,$S1302-4,0))</f>
        <v/>
      </c>
      <c r="I1302" s="296" t="str">
        <f ca="1">IF(ISERROR($S1302),"",OFFSET('Smelter Reference List'!$H$4,$S1302-4,0))</f>
        <v/>
      </c>
      <c r="J1302" s="296" t="str">
        <f ca="1">IF(ISERROR($S1302),"",OFFSET('Smelter Reference List'!$I$4,$S1302-4,0))</f>
        <v/>
      </c>
      <c r="K1302" s="298"/>
      <c r="L1302" s="298"/>
      <c r="M1302" s="298"/>
      <c r="N1302" s="298"/>
      <c r="O1302" s="298"/>
      <c r="P1302" s="298"/>
      <c r="Q1302" s="299"/>
      <c r="R1302" s="227"/>
      <c r="S1302" s="228" t="e">
        <f>IF(C1302="",NA(),MATCH($B1302&amp;$C1302,'Smelter Reference List'!$J:$J,0))</f>
        <v>#N/A</v>
      </c>
      <c r="T1302" s="229"/>
      <c r="U1302" s="229">
        <f t="shared" ca="1" si="40"/>
        <v>0</v>
      </c>
      <c r="V1302" s="229"/>
      <c r="W1302" s="229"/>
      <c r="Y1302" s="223" t="str">
        <f t="shared" si="41"/>
        <v/>
      </c>
    </row>
    <row r="1303" spans="1:25" s="223" customFormat="1" ht="20.25">
      <c r="A1303" s="293"/>
      <c r="B1303" s="294" t="str">
        <f>IF(LEN(A1303)=0,"",INDEX('Smelter Reference List'!$A:$A,MATCH($A1303,'Smelter Reference List'!$E:$E,0)))</f>
        <v/>
      </c>
      <c r="C1303" s="301" t="str">
        <f>IF(LEN(A1303)=0,"",INDEX('Smelter Reference List'!$C:$C,MATCH($A1303,'Smelter Reference List'!$E:$E,0)))</f>
        <v/>
      </c>
      <c r="D1303" s="294" t="str">
        <f ca="1">IF(ISERROR($S1303),"",OFFSET('Smelter Reference List'!$C$4,$S1303-4,0)&amp;"")</f>
        <v/>
      </c>
      <c r="E1303" s="294" t="str">
        <f ca="1">IF(ISERROR($S1303),"",OFFSET('Smelter Reference List'!$D$4,$S1303-4,0)&amp;"")</f>
        <v/>
      </c>
      <c r="F1303" s="294" t="str">
        <f ca="1">IF(ISERROR($S1303),"",OFFSET('Smelter Reference List'!$E$4,$S1303-4,0))</f>
        <v/>
      </c>
      <c r="G1303" s="294" t="str">
        <f ca="1">IF(C1303=$U$4,"Enter smelter details", IF(ISERROR($S1303),"",OFFSET('Smelter Reference List'!$F$4,$S1303-4,0)))</f>
        <v/>
      </c>
      <c r="H1303" s="295" t="str">
        <f ca="1">IF(ISERROR($S1303),"",OFFSET('Smelter Reference List'!$G$4,$S1303-4,0))</f>
        <v/>
      </c>
      <c r="I1303" s="296" t="str">
        <f ca="1">IF(ISERROR($S1303),"",OFFSET('Smelter Reference List'!$H$4,$S1303-4,0))</f>
        <v/>
      </c>
      <c r="J1303" s="296" t="str">
        <f ca="1">IF(ISERROR($S1303),"",OFFSET('Smelter Reference List'!$I$4,$S1303-4,0))</f>
        <v/>
      </c>
      <c r="K1303" s="298"/>
      <c r="L1303" s="298"/>
      <c r="M1303" s="298"/>
      <c r="N1303" s="298"/>
      <c r="O1303" s="298"/>
      <c r="P1303" s="298"/>
      <c r="Q1303" s="299"/>
      <c r="R1303" s="227"/>
      <c r="S1303" s="228" t="e">
        <f>IF(C1303="",NA(),MATCH($B1303&amp;$C1303,'Smelter Reference List'!$J:$J,0))</f>
        <v>#N/A</v>
      </c>
      <c r="T1303" s="229"/>
      <c r="U1303" s="229">
        <f t="shared" ca="1" si="40"/>
        <v>0</v>
      </c>
      <c r="V1303" s="229"/>
      <c r="W1303" s="229"/>
      <c r="Y1303" s="223" t="str">
        <f t="shared" si="41"/>
        <v/>
      </c>
    </row>
    <row r="1304" spans="1:25" s="223" customFormat="1" ht="20.25">
      <c r="A1304" s="293"/>
      <c r="B1304" s="294" t="str">
        <f>IF(LEN(A1304)=0,"",INDEX('Smelter Reference List'!$A:$A,MATCH($A1304,'Smelter Reference List'!$E:$E,0)))</f>
        <v/>
      </c>
      <c r="C1304" s="301" t="str">
        <f>IF(LEN(A1304)=0,"",INDEX('Smelter Reference List'!$C:$C,MATCH($A1304,'Smelter Reference List'!$E:$E,0)))</f>
        <v/>
      </c>
      <c r="D1304" s="294" t="str">
        <f ca="1">IF(ISERROR($S1304),"",OFFSET('Smelter Reference List'!$C$4,$S1304-4,0)&amp;"")</f>
        <v/>
      </c>
      <c r="E1304" s="294" t="str">
        <f ca="1">IF(ISERROR($S1304),"",OFFSET('Smelter Reference List'!$D$4,$S1304-4,0)&amp;"")</f>
        <v/>
      </c>
      <c r="F1304" s="294" t="str">
        <f ca="1">IF(ISERROR($S1304),"",OFFSET('Smelter Reference List'!$E$4,$S1304-4,0))</f>
        <v/>
      </c>
      <c r="G1304" s="294" t="str">
        <f ca="1">IF(C1304=$U$4,"Enter smelter details", IF(ISERROR($S1304),"",OFFSET('Smelter Reference List'!$F$4,$S1304-4,0)))</f>
        <v/>
      </c>
      <c r="H1304" s="295" t="str">
        <f ca="1">IF(ISERROR($S1304),"",OFFSET('Smelter Reference List'!$G$4,$S1304-4,0))</f>
        <v/>
      </c>
      <c r="I1304" s="296" t="str">
        <f ca="1">IF(ISERROR($S1304),"",OFFSET('Smelter Reference List'!$H$4,$S1304-4,0))</f>
        <v/>
      </c>
      <c r="J1304" s="296" t="str">
        <f ca="1">IF(ISERROR($S1304),"",OFFSET('Smelter Reference List'!$I$4,$S1304-4,0))</f>
        <v/>
      </c>
      <c r="K1304" s="298"/>
      <c r="L1304" s="298"/>
      <c r="M1304" s="298"/>
      <c r="N1304" s="298"/>
      <c r="O1304" s="298"/>
      <c r="P1304" s="298"/>
      <c r="Q1304" s="299"/>
      <c r="R1304" s="227"/>
      <c r="S1304" s="228" t="e">
        <f>IF(C1304="",NA(),MATCH($B1304&amp;$C1304,'Smelter Reference List'!$J:$J,0))</f>
        <v>#N/A</v>
      </c>
      <c r="T1304" s="229"/>
      <c r="U1304" s="229">
        <f t="shared" ca="1" si="40"/>
        <v>0</v>
      </c>
      <c r="V1304" s="229"/>
      <c r="W1304" s="229"/>
      <c r="Y1304" s="223" t="str">
        <f t="shared" si="41"/>
        <v/>
      </c>
    </row>
    <row r="1305" spans="1:25" s="223" customFormat="1" ht="20.25">
      <c r="A1305" s="293"/>
      <c r="B1305" s="294" t="str">
        <f>IF(LEN(A1305)=0,"",INDEX('Smelter Reference List'!$A:$A,MATCH($A1305,'Smelter Reference List'!$E:$E,0)))</f>
        <v/>
      </c>
      <c r="C1305" s="301" t="str">
        <f>IF(LEN(A1305)=0,"",INDEX('Smelter Reference List'!$C:$C,MATCH($A1305,'Smelter Reference List'!$E:$E,0)))</f>
        <v/>
      </c>
      <c r="D1305" s="294" t="str">
        <f ca="1">IF(ISERROR($S1305),"",OFFSET('Smelter Reference List'!$C$4,$S1305-4,0)&amp;"")</f>
        <v/>
      </c>
      <c r="E1305" s="294" t="str">
        <f ca="1">IF(ISERROR($S1305),"",OFFSET('Smelter Reference List'!$D$4,$S1305-4,0)&amp;"")</f>
        <v/>
      </c>
      <c r="F1305" s="294" t="str">
        <f ca="1">IF(ISERROR($S1305),"",OFFSET('Smelter Reference List'!$E$4,$S1305-4,0))</f>
        <v/>
      </c>
      <c r="G1305" s="294" t="str">
        <f ca="1">IF(C1305=$U$4,"Enter smelter details", IF(ISERROR($S1305),"",OFFSET('Smelter Reference List'!$F$4,$S1305-4,0)))</f>
        <v/>
      </c>
      <c r="H1305" s="295" t="str">
        <f ca="1">IF(ISERROR($S1305),"",OFFSET('Smelter Reference List'!$G$4,$S1305-4,0))</f>
        <v/>
      </c>
      <c r="I1305" s="296" t="str">
        <f ca="1">IF(ISERROR($S1305),"",OFFSET('Smelter Reference List'!$H$4,$S1305-4,0))</f>
        <v/>
      </c>
      <c r="J1305" s="296" t="str">
        <f ca="1">IF(ISERROR($S1305),"",OFFSET('Smelter Reference List'!$I$4,$S1305-4,0))</f>
        <v/>
      </c>
      <c r="K1305" s="298"/>
      <c r="L1305" s="298"/>
      <c r="M1305" s="298"/>
      <c r="N1305" s="298"/>
      <c r="O1305" s="298"/>
      <c r="P1305" s="298"/>
      <c r="Q1305" s="299"/>
      <c r="R1305" s="227"/>
      <c r="S1305" s="228" t="e">
        <f>IF(C1305="",NA(),MATCH($B1305&amp;$C1305,'Smelter Reference List'!$J:$J,0))</f>
        <v>#N/A</v>
      </c>
      <c r="T1305" s="229"/>
      <c r="U1305" s="229">
        <f t="shared" ca="1" si="40"/>
        <v>0</v>
      </c>
      <c r="V1305" s="229"/>
      <c r="W1305" s="229"/>
      <c r="Y1305" s="223" t="str">
        <f t="shared" si="41"/>
        <v/>
      </c>
    </row>
    <row r="1306" spans="1:25" s="223" customFormat="1" ht="20.25">
      <c r="A1306" s="293"/>
      <c r="B1306" s="294" t="str">
        <f>IF(LEN(A1306)=0,"",INDEX('Smelter Reference List'!$A:$A,MATCH($A1306,'Smelter Reference List'!$E:$E,0)))</f>
        <v/>
      </c>
      <c r="C1306" s="301" t="str">
        <f>IF(LEN(A1306)=0,"",INDEX('Smelter Reference List'!$C:$C,MATCH($A1306,'Smelter Reference List'!$E:$E,0)))</f>
        <v/>
      </c>
      <c r="D1306" s="294" t="str">
        <f ca="1">IF(ISERROR($S1306),"",OFFSET('Smelter Reference List'!$C$4,$S1306-4,0)&amp;"")</f>
        <v/>
      </c>
      <c r="E1306" s="294" t="str">
        <f ca="1">IF(ISERROR($S1306),"",OFFSET('Smelter Reference List'!$D$4,$S1306-4,0)&amp;"")</f>
        <v/>
      </c>
      <c r="F1306" s="294" t="str">
        <f ca="1">IF(ISERROR($S1306),"",OFFSET('Smelter Reference List'!$E$4,$S1306-4,0))</f>
        <v/>
      </c>
      <c r="G1306" s="294" t="str">
        <f ca="1">IF(C1306=$U$4,"Enter smelter details", IF(ISERROR($S1306),"",OFFSET('Smelter Reference List'!$F$4,$S1306-4,0)))</f>
        <v/>
      </c>
      <c r="H1306" s="295" t="str">
        <f ca="1">IF(ISERROR($S1306),"",OFFSET('Smelter Reference List'!$G$4,$S1306-4,0))</f>
        <v/>
      </c>
      <c r="I1306" s="296" t="str">
        <f ca="1">IF(ISERROR($S1306),"",OFFSET('Smelter Reference List'!$H$4,$S1306-4,0))</f>
        <v/>
      </c>
      <c r="J1306" s="296" t="str">
        <f ca="1">IF(ISERROR($S1306),"",OFFSET('Smelter Reference List'!$I$4,$S1306-4,0))</f>
        <v/>
      </c>
      <c r="K1306" s="298"/>
      <c r="L1306" s="298"/>
      <c r="M1306" s="298"/>
      <c r="N1306" s="298"/>
      <c r="O1306" s="298"/>
      <c r="P1306" s="298"/>
      <c r="Q1306" s="299"/>
      <c r="R1306" s="227"/>
      <c r="S1306" s="228" t="e">
        <f>IF(C1306="",NA(),MATCH($B1306&amp;$C1306,'Smelter Reference List'!$J:$J,0))</f>
        <v>#N/A</v>
      </c>
      <c r="T1306" s="229"/>
      <c r="U1306" s="229">
        <f t="shared" ca="1" si="40"/>
        <v>0</v>
      </c>
      <c r="V1306" s="229"/>
      <c r="W1306" s="229"/>
      <c r="Y1306" s="223" t="str">
        <f t="shared" si="41"/>
        <v/>
      </c>
    </row>
    <row r="1307" spans="1:25" s="223" customFormat="1" ht="20.25">
      <c r="A1307" s="293"/>
      <c r="B1307" s="294" t="str">
        <f>IF(LEN(A1307)=0,"",INDEX('Smelter Reference List'!$A:$A,MATCH($A1307,'Smelter Reference List'!$E:$E,0)))</f>
        <v/>
      </c>
      <c r="C1307" s="301" t="str">
        <f>IF(LEN(A1307)=0,"",INDEX('Smelter Reference List'!$C:$C,MATCH($A1307,'Smelter Reference List'!$E:$E,0)))</f>
        <v/>
      </c>
      <c r="D1307" s="294" t="str">
        <f ca="1">IF(ISERROR($S1307),"",OFFSET('Smelter Reference List'!$C$4,$S1307-4,0)&amp;"")</f>
        <v/>
      </c>
      <c r="E1307" s="294" t="str">
        <f ca="1">IF(ISERROR($S1307),"",OFFSET('Smelter Reference List'!$D$4,$S1307-4,0)&amp;"")</f>
        <v/>
      </c>
      <c r="F1307" s="294" t="str">
        <f ca="1">IF(ISERROR($S1307),"",OFFSET('Smelter Reference List'!$E$4,$S1307-4,0))</f>
        <v/>
      </c>
      <c r="G1307" s="294" t="str">
        <f ca="1">IF(C1307=$U$4,"Enter smelter details", IF(ISERROR($S1307),"",OFFSET('Smelter Reference List'!$F$4,$S1307-4,0)))</f>
        <v/>
      </c>
      <c r="H1307" s="295" t="str">
        <f ca="1">IF(ISERROR($S1307),"",OFFSET('Smelter Reference List'!$G$4,$S1307-4,0))</f>
        <v/>
      </c>
      <c r="I1307" s="296" t="str">
        <f ca="1">IF(ISERROR($S1307),"",OFFSET('Smelter Reference List'!$H$4,$S1307-4,0))</f>
        <v/>
      </c>
      <c r="J1307" s="296" t="str">
        <f ca="1">IF(ISERROR($S1307),"",OFFSET('Smelter Reference List'!$I$4,$S1307-4,0))</f>
        <v/>
      </c>
      <c r="K1307" s="298"/>
      <c r="L1307" s="298"/>
      <c r="M1307" s="298"/>
      <c r="N1307" s="298"/>
      <c r="O1307" s="298"/>
      <c r="P1307" s="298"/>
      <c r="Q1307" s="299"/>
      <c r="R1307" s="227"/>
      <c r="S1307" s="228" t="e">
        <f>IF(C1307="",NA(),MATCH($B1307&amp;$C1307,'Smelter Reference List'!$J:$J,0))</f>
        <v>#N/A</v>
      </c>
      <c r="T1307" s="229"/>
      <c r="U1307" s="229">
        <f t="shared" ca="1" si="40"/>
        <v>0</v>
      </c>
      <c r="V1307" s="229"/>
      <c r="W1307" s="229"/>
      <c r="Y1307" s="223" t="str">
        <f t="shared" si="41"/>
        <v/>
      </c>
    </row>
    <row r="1308" spans="1:25" s="223" customFormat="1" ht="20.25">
      <c r="A1308" s="293"/>
      <c r="B1308" s="294" t="str">
        <f>IF(LEN(A1308)=0,"",INDEX('Smelter Reference List'!$A:$A,MATCH($A1308,'Smelter Reference List'!$E:$E,0)))</f>
        <v/>
      </c>
      <c r="C1308" s="301" t="str">
        <f>IF(LEN(A1308)=0,"",INDEX('Smelter Reference List'!$C:$C,MATCH($A1308,'Smelter Reference List'!$E:$E,0)))</f>
        <v/>
      </c>
      <c r="D1308" s="294" t="str">
        <f ca="1">IF(ISERROR($S1308),"",OFFSET('Smelter Reference List'!$C$4,$S1308-4,0)&amp;"")</f>
        <v/>
      </c>
      <c r="E1308" s="294" t="str">
        <f ca="1">IF(ISERROR($S1308),"",OFFSET('Smelter Reference List'!$D$4,$S1308-4,0)&amp;"")</f>
        <v/>
      </c>
      <c r="F1308" s="294" t="str">
        <f ca="1">IF(ISERROR($S1308),"",OFFSET('Smelter Reference List'!$E$4,$S1308-4,0))</f>
        <v/>
      </c>
      <c r="G1308" s="294" t="str">
        <f ca="1">IF(C1308=$U$4,"Enter smelter details", IF(ISERROR($S1308),"",OFFSET('Smelter Reference List'!$F$4,$S1308-4,0)))</f>
        <v/>
      </c>
      <c r="H1308" s="295" t="str">
        <f ca="1">IF(ISERROR($S1308),"",OFFSET('Smelter Reference List'!$G$4,$S1308-4,0))</f>
        <v/>
      </c>
      <c r="I1308" s="296" t="str">
        <f ca="1">IF(ISERROR($S1308),"",OFFSET('Smelter Reference List'!$H$4,$S1308-4,0))</f>
        <v/>
      </c>
      <c r="J1308" s="296" t="str">
        <f ca="1">IF(ISERROR($S1308),"",OFFSET('Smelter Reference List'!$I$4,$S1308-4,0))</f>
        <v/>
      </c>
      <c r="K1308" s="298"/>
      <c r="L1308" s="298"/>
      <c r="M1308" s="298"/>
      <c r="N1308" s="298"/>
      <c r="O1308" s="298"/>
      <c r="P1308" s="298"/>
      <c r="Q1308" s="299"/>
      <c r="R1308" s="227"/>
      <c r="S1308" s="228" t="e">
        <f>IF(C1308="",NA(),MATCH($B1308&amp;$C1308,'Smelter Reference List'!$J:$J,0))</f>
        <v>#N/A</v>
      </c>
      <c r="T1308" s="229"/>
      <c r="U1308" s="229">
        <f t="shared" ca="1" si="40"/>
        <v>0</v>
      </c>
      <c r="V1308" s="229"/>
      <c r="W1308" s="229"/>
      <c r="Y1308" s="223" t="str">
        <f t="shared" si="41"/>
        <v/>
      </c>
    </row>
    <row r="1309" spans="1:25" s="223" customFormat="1" ht="20.25">
      <c r="A1309" s="293"/>
      <c r="B1309" s="294" t="str">
        <f>IF(LEN(A1309)=0,"",INDEX('Smelter Reference List'!$A:$A,MATCH($A1309,'Smelter Reference List'!$E:$E,0)))</f>
        <v/>
      </c>
      <c r="C1309" s="301" t="str">
        <f>IF(LEN(A1309)=0,"",INDEX('Smelter Reference List'!$C:$C,MATCH($A1309,'Smelter Reference List'!$E:$E,0)))</f>
        <v/>
      </c>
      <c r="D1309" s="294" t="str">
        <f ca="1">IF(ISERROR($S1309),"",OFFSET('Smelter Reference List'!$C$4,$S1309-4,0)&amp;"")</f>
        <v/>
      </c>
      <c r="E1309" s="294" t="str">
        <f ca="1">IF(ISERROR($S1309),"",OFFSET('Smelter Reference List'!$D$4,$S1309-4,0)&amp;"")</f>
        <v/>
      </c>
      <c r="F1309" s="294" t="str">
        <f ca="1">IF(ISERROR($S1309),"",OFFSET('Smelter Reference List'!$E$4,$S1309-4,0))</f>
        <v/>
      </c>
      <c r="G1309" s="294" t="str">
        <f ca="1">IF(C1309=$U$4,"Enter smelter details", IF(ISERROR($S1309),"",OFFSET('Smelter Reference List'!$F$4,$S1309-4,0)))</f>
        <v/>
      </c>
      <c r="H1309" s="295" t="str">
        <f ca="1">IF(ISERROR($S1309),"",OFFSET('Smelter Reference List'!$G$4,$S1309-4,0))</f>
        <v/>
      </c>
      <c r="I1309" s="296" t="str">
        <f ca="1">IF(ISERROR($S1309),"",OFFSET('Smelter Reference List'!$H$4,$S1309-4,0))</f>
        <v/>
      </c>
      <c r="J1309" s="296" t="str">
        <f ca="1">IF(ISERROR($S1309),"",OFFSET('Smelter Reference List'!$I$4,$S1309-4,0))</f>
        <v/>
      </c>
      <c r="K1309" s="298"/>
      <c r="L1309" s="298"/>
      <c r="M1309" s="298"/>
      <c r="N1309" s="298"/>
      <c r="O1309" s="298"/>
      <c r="P1309" s="298"/>
      <c r="Q1309" s="299"/>
      <c r="R1309" s="227"/>
      <c r="S1309" s="228" t="e">
        <f>IF(C1309="",NA(),MATCH($B1309&amp;$C1309,'Smelter Reference List'!$J:$J,0))</f>
        <v>#N/A</v>
      </c>
      <c r="T1309" s="229"/>
      <c r="U1309" s="229">
        <f t="shared" ca="1" si="40"/>
        <v>0</v>
      </c>
      <c r="V1309" s="229"/>
      <c r="W1309" s="229"/>
      <c r="Y1309" s="223" t="str">
        <f t="shared" si="41"/>
        <v/>
      </c>
    </row>
    <row r="1310" spans="1:25" s="223" customFormat="1" ht="20.25">
      <c r="A1310" s="293"/>
      <c r="B1310" s="294" t="str">
        <f>IF(LEN(A1310)=0,"",INDEX('Smelter Reference List'!$A:$A,MATCH($A1310,'Smelter Reference List'!$E:$E,0)))</f>
        <v/>
      </c>
      <c r="C1310" s="301" t="str">
        <f>IF(LEN(A1310)=0,"",INDEX('Smelter Reference List'!$C:$C,MATCH($A1310,'Smelter Reference List'!$E:$E,0)))</f>
        <v/>
      </c>
      <c r="D1310" s="294" t="str">
        <f ca="1">IF(ISERROR($S1310),"",OFFSET('Smelter Reference List'!$C$4,$S1310-4,0)&amp;"")</f>
        <v/>
      </c>
      <c r="E1310" s="294" t="str">
        <f ca="1">IF(ISERROR($S1310),"",OFFSET('Smelter Reference List'!$D$4,$S1310-4,0)&amp;"")</f>
        <v/>
      </c>
      <c r="F1310" s="294" t="str">
        <f ca="1">IF(ISERROR($S1310),"",OFFSET('Smelter Reference List'!$E$4,$S1310-4,0))</f>
        <v/>
      </c>
      <c r="G1310" s="294" t="str">
        <f ca="1">IF(C1310=$U$4,"Enter smelter details", IF(ISERROR($S1310),"",OFFSET('Smelter Reference List'!$F$4,$S1310-4,0)))</f>
        <v/>
      </c>
      <c r="H1310" s="295" t="str">
        <f ca="1">IF(ISERROR($S1310),"",OFFSET('Smelter Reference List'!$G$4,$S1310-4,0))</f>
        <v/>
      </c>
      <c r="I1310" s="296" t="str">
        <f ca="1">IF(ISERROR($S1310),"",OFFSET('Smelter Reference List'!$H$4,$S1310-4,0))</f>
        <v/>
      </c>
      <c r="J1310" s="296" t="str">
        <f ca="1">IF(ISERROR($S1310),"",OFFSET('Smelter Reference List'!$I$4,$S1310-4,0))</f>
        <v/>
      </c>
      <c r="K1310" s="298"/>
      <c r="L1310" s="298"/>
      <c r="M1310" s="298"/>
      <c r="N1310" s="298"/>
      <c r="O1310" s="298"/>
      <c r="P1310" s="298"/>
      <c r="Q1310" s="299"/>
      <c r="R1310" s="227"/>
      <c r="S1310" s="228" t="e">
        <f>IF(C1310="",NA(),MATCH($B1310&amp;$C1310,'Smelter Reference List'!$J:$J,0))</f>
        <v>#N/A</v>
      </c>
      <c r="T1310" s="229"/>
      <c r="U1310" s="229">
        <f t="shared" ca="1" si="40"/>
        <v>0</v>
      </c>
      <c r="V1310" s="229"/>
      <c r="W1310" s="229"/>
      <c r="Y1310" s="223" t="str">
        <f t="shared" si="41"/>
        <v/>
      </c>
    </row>
    <row r="1311" spans="1:25" s="223" customFormat="1" ht="20.25">
      <c r="A1311" s="293"/>
      <c r="B1311" s="294" t="str">
        <f>IF(LEN(A1311)=0,"",INDEX('Smelter Reference List'!$A:$A,MATCH($A1311,'Smelter Reference List'!$E:$E,0)))</f>
        <v/>
      </c>
      <c r="C1311" s="301" t="str">
        <f>IF(LEN(A1311)=0,"",INDEX('Smelter Reference List'!$C:$C,MATCH($A1311,'Smelter Reference List'!$E:$E,0)))</f>
        <v/>
      </c>
      <c r="D1311" s="294" t="str">
        <f ca="1">IF(ISERROR($S1311),"",OFFSET('Smelter Reference List'!$C$4,$S1311-4,0)&amp;"")</f>
        <v/>
      </c>
      <c r="E1311" s="294" t="str">
        <f ca="1">IF(ISERROR($S1311),"",OFFSET('Smelter Reference List'!$D$4,$S1311-4,0)&amp;"")</f>
        <v/>
      </c>
      <c r="F1311" s="294" t="str">
        <f ca="1">IF(ISERROR($S1311),"",OFFSET('Smelter Reference List'!$E$4,$S1311-4,0))</f>
        <v/>
      </c>
      <c r="G1311" s="294" t="str">
        <f ca="1">IF(C1311=$U$4,"Enter smelter details", IF(ISERROR($S1311),"",OFFSET('Smelter Reference List'!$F$4,$S1311-4,0)))</f>
        <v/>
      </c>
      <c r="H1311" s="295" t="str">
        <f ca="1">IF(ISERROR($S1311),"",OFFSET('Smelter Reference List'!$G$4,$S1311-4,0))</f>
        <v/>
      </c>
      <c r="I1311" s="296" t="str">
        <f ca="1">IF(ISERROR($S1311),"",OFFSET('Smelter Reference List'!$H$4,$S1311-4,0))</f>
        <v/>
      </c>
      <c r="J1311" s="296" t="str">
        <f ca="1">IF(ISERROR($S1311),"",OFFSET('Smelter Reference List'!$I$4,$S1311-4,0))</f>
        <v/>
      </c>
      <c r="K1311" s="298"/>
      <c r="L1311" s="298"/>
      <c r="M1311" s="298"/>
      <c r="N1311" s="298"/>
      <c r="O1311" s="298"/>
      <c r="P1311" s="298"/>
      <c r="Q1311" s="299"/>
      <c r="R1311" s="227"/>
      <c r="S1311" s="228" t="e">
        <f>IF(C1311="",NA(),MATCH($B1311&amp;$C1311,'Smelter Reference List'!$J:$J,0))</f>
        <v>#N/A</v>
      </c>
      <c r="T1311" s="229"/>
      <c r="U1311" s="229">
        <f t="shared" ca="1" si="40"/>
        <v>0</v>
      </c>
      <c r="V1311" s="229"/>
      <c r="W1311" s="229"/>
      <c r="Y1311" s="223" t="str">
        <f t="shared" si="41"/>
        <v/>
      </c>
    </row>
    <row r="1312" spans="1:25" s="223" customFormat="1" ht="20.25">
      <c r="A1312" s="293"/>
      <c r="B1312" s="294" t="str">
        <f>IF(LEN(A1312)=0,"",INDEX('Smelter Reference List'!$A:$A,MATCH($A1312,'Smelter Reference List'!$E:$E,0)))</f>
        <v/>
      </c>
      <c r="C1312" s="301" t="str">
        <f>IF(LEN(A1312)=0,"",INDEX('Smelter Reference List'!$C:$C,MATCH($A1312,'Smelter Reference List'!$E:$E,0)))</f>
        <v/>
      </c>
      <c r="D1312" s="294" t="str">
        <f ca="1">IF(ISERROR($S1312),"",OFFSET('Smelter Reference List'!$C$4,$S1312-4,0)&amp;"")</f>
        <v/>
      </c>
      <c r="E1312" s="294" t="str">
        <f ca="1">IF(ISERROR($S1312),"",OFFSET('Smelter Reference List'!$D$4,$S1312-4,0)&amp;"")</f>
        <v/>
      </c>
      <c r="F1312" s="294" t="str">
        <f ca="1">IF(ISERROR($S1312),"",OFFSET('Smelter Reference List'!$E$4,$S1312-4,0))</f>
        <v/>
      </c>
      <c r="G1312" s="294" t="str">
        <f ca="1">IF(C1312=$U$4,"Enter smelter details", IF(ISERROR($S1312),"",OFFSET('Smelter Reference List'!$F$4,$S1312-4,0)))</f>
        <v/>
      </c>
      <c r="H1312" s="295" t="str">
        <f ca="1">IF(ISERROR($S1312),"",OFFSET('Smelter Reference List'!$G$4,$S1312-4,0))</f>
        <v/>
      </c>
      <c r="I1312" s="296" t="str">
        <f ca="1">IF(ISERROR($S1312),"",OFFSET('Smelter Reference List'!$H$4,$S1312-4,0))</f>
        <v/>
      </c>
      <c r="J1312" s="296" t="str">
        <f ca="1">IF(ISERROR($S1312),"",OFFSET('Smelter Reference List'!$I$4,$S1312-4,0))</f>
        <v/>
      </c>
      <c r="K1312" s="298"/>
      <c r="L1312" s="298"/>
      <c r="M1312" s="298"/>
      <c r="N1312" s="298"/>
      <c r="O1312" s="298"/>
      <c r="P1312" s="298"/>
      <c r="Q1312" s="299"/>
      <c r="R1312" s="227"/>
      <c r="S1312" s="228" t="e">
        <f>IF(C1312="",NA(),MATCH($B1312&amp;$C1312,'Smelter Reference List'!$J:$J,0))</f>
        <v>#N/A</v>
      </c>
      <c r="T1312" s="229"/>
      <c r="U1312" s="229">
        <f t="shared" ca="1" si="40"/>
        <v>0</v>
      </c>
      <c r="V1312" s="229"/>
      <c r="W1312" s="229"/>
      <c r="Y1312" s="223" t="str">
        <f t="shared" si="41"/>
        <v/>
      </c>
    </row>
    <row r="1313" spans="1:25" s="223" customFormat="1" ht="20.25">
      <c r="A1313" s="293"/>
      <c r="B1313" s="294" t="str">
        <f>IF(LEN(A1313)=0,"",INDEX('Smelter Reference List'!$A:$A,MATCH($A1313,'Smelter Reference List'!$E:$E,0)))</f>
        <v/>
      </c>
      <c r="C1313" s="301" t="str">
        <f>IF(LEN(A1313)=0,"",INDEX('Smelter Reference List'!$C:$C,MATCH($A1313,'Smelter Reference List'!$E:$E,0)))</f>
        <v/>
      </c>
      <c r="D1313" s="294" t="str">
        <f ca="1">IF(ISERROR($S1313),"",OFFSET('Smelter Reference List'!$C$4,$S1313-4,0)&amp;"")</f>
        <v/>
      </c>
      <c r="E1313" s="294" t="str">
        <f ca="1">IF(ISERROR($S1313),"",OFFSET('Smelter Reference List'!$D$4,$S1313-4,0)&amp;"")</f>
        <v/>
      </c>
      <c r="F1313" s="294" t="str">
        <f ca="1">IF(ISERROR($S1313),"",OFFSET('Smelter Reference List'!$E$4,$S1313-4,0))</f>
        <v/>
      </c>
      <c r="G1313" s="294" t="str">
        <f ca="1">IF(C1313=$U$4,"Enter smelter details", IF(ISERROR($S1313),"",OFFSET('Smelter Reference List'!$F$4,$S1313-4,0)))</f>
        <v/>
      </c>
      <c r="H1313" s="295" t="str">
        <f ca="1">IF(ISERROR($S1313),"",OFFSET('Smelter Reference List'!$G$4,$S1313-4,0))</f>
        <v/>
      </c>
      <c r="I1313" s="296" t="str">
        <f ca="1">IF(ISERROR($S1313),"",OFFSET('Smelter Reference List'!$H$4,$S1313-4,0))</f>
        <v/>
      </c>
      <c r="J1313" s="296" t="str">
        <f ca="1">IF(ISERROR($S1313),"",OFFSET('Smelter Reference List'!$I$4,$S1313-4,0))</f>
        <v/>
      </c>
      <c r="K1313" s="298"/>
      <c r="L1313" s="298"/>
      <c r="M1313" s="298"/>
      <c r="N1313" s="298"/>
      <c r="O1313" s="298"/>
      <c r="P1313" s="298"/>
      <c r="Q1313" s="299"/>
      <c r="R1313" s="227"/>
      <c r="S1313" s="228" t="e">
        <f>IF(C1313="",NA(),MATCH($B1313&amp;$C1313,'Smelter Reference List'!$J:$J,0))</f>
        <v>#N/A</v>
      </c>
      <c r="T1313" s="229"/>
      <c r="U1313" s="229">
        <f t="shared" ca="1" si="40"/>
        <v>0</v>
      </c>
      <c r="V1313" s="229"/>
      <c r="W1313" s="229"/>
      <c r="Y1313" s="223" t="str">
        <f t="shared" si="41"/>
        <v/>
      </c>
    </row>
    <row r="1314" spans="1:25" s="223" customFormat="1" ht="20.25">
      <c r="A1314" s="293"/>
      <c r="B1314" s="294" t="str">
        <f>IF(LEN(A1314)=0,"",INDEX('Smelter Reference List'!$A:$A,MATCH($A1314,'Smelter Reference List'!$E:$E,0)))</f>
        <v/>
      </c>
      <c r="C1314" s="301" t="str">
        <f>IF(LEN(A1314)=0,"",INDEX('Smelter Reference List'!$C:$C,MATCH($A1314,'Smelter Reference List'!$E:$E,0)))</f>
        <v/>
      </c>
      <c r="D1314" s="294" t="str">
        <f ca="1">IF(ISERROR($S1314),"",OFFSET('Smelter Reference List'!$C$4,$S1314-4,0)&amp;"")</f>
        <v/>
      </c>
      <c r="E1314" s="294" t="str">
        <f ca="1">IF(ISERROR($S1314),"",OFFSET('Smelter Reference List'!$D$4,$S1314-4,0)&amp;"")</f>
        <v/>
      </c>
      <c r="F1314" s="294" t="str">
        <f ca="1">IF(ISERROR($S1314),"",OFFSET('Smelter Reference List'!$E$4,$S1314-4,0))</f>
        <v/>
      </c>
      <c r="G1314" s="294" t="str">
        <f ca="1">IF(C1314=$U$4,"Enter smelter details", IF(ISERROR($S1314),"",OFFSET('Smelter Reference List'!$F$4,$S1314-4,0)))</f>
        <v/>
      </c>
      <c r="H1314" s="295" t="str">
        <f ca="1">IF(ISERROR($S1314),"",OFFSET('Smelter Reference List'!$G$4,$S1314-4,0))</f>
        <v/>
      </c>
      <c r="I1314" s="296" t="str">
        <f ca="1">IF(ISERROR($S1314),"",OFFSET('Smelter Reference List'!$H$4,$S1314-4,0))</f>
        <v/>
      </c>
      <c r="J1314" s="296" t="str">
        <f ca="1">IF(ISERROR($S1314),"",OFFSET('Smelter Reference List'!$I$4,$S1314-4,0))</f>
        <v/>
      </c>
      <c r="K1314" s="298"/>
      <c r="L1314" s="298"/>
      <c r="M1314" s="298"/>
      <c r="N1314" s="298"/>
      <c r="O1314" s="298"/>
      <c r="P1314" s="298"/>
      <c r="Q1314" s="299"/>
      <c r="R1314" s="227"/>
      <c r="S1314" s="228" t="e">
        <f>IF(C1314="",NA(),MATCH($B1314&amp;$C1314,'Smelter Reference List'!$J:$J,0))</f>
        <v>#N/A</v>
      </c>
      <c r="T1314" s="229"/>
      <c r="U1314" s="229">
        <f t="shared" ca="1" si="40"/>
        <v>0</v>
      </c>
      <c r="V1314" s="229"/>
      <c r="W1314" s="229"/>
      <c r="Y1314" s="223" t="str">
        <f t="shared" si="41"/>
        <v/>
      </c>
    </row>
    <row r="1315" spans="1:25" s="223" customFormat="1" ht="20.25">
      <c r="A1315" s="293"/>
      <c r="B1315" s="294" t="str">
        <f>IF(LEN(A1315)=0,"",INDEX('Smelter Reference List'!$A:$A,MATCH($A1315,'Smelter Reference List'!$E:$E,0)))</f>
        <v/>
      </c>
      <c r="C1315" s="301" t="str">
        <f>IF(LEN(A1315)=0,"",INDEX('Smelter Reference List'!$C:$C,MATCH($A1315,'Smelter Reference List'!$E:$E,0)))</f>
        <v/>
      </c>
      <c r="D1315" s="294" t="str">
        <f ca="1">IF(ISERROR($S1315),"",OFFSET('Smelter Reference List'!$C$4,$S1315-4,0)&amp;"")</f>
        <v/>
      </c>
      <c r="E1315" s="294" t="str">
        <f ca="1">IF(ISERROR($S1315),"",OFFSET('Smelter Reference List'!$D$4,$S1315-4,0)&amp;"")</f>
        <v/>
      </c>
      <c r="F1315" s="294" t="str">
        <f ca="1">IF(ISERROR($S1315),"",OFFSET('Smelter Reference List'!$E$4,$S1315-4,0))</f>
        <v/>
      </c>
      <c r="G1315" s="294" t="str">
        <f ca="1">IF(C1315=$U$4,"Enter smelter details", IF(ISERROR($S1315),"",OFFSET('Smelter Reference List'!$F$4,$S1315-4,0)))</f>
        <v/>
      </c>
      <c r="H1315" s="295" t="str">
        <f ca="1">IF(ISERROR($S1315),"",OFFSET('Smelter Reference List'!$G$4,$S1315-4,0))</f>
        <v/>
      </c>
      <c r="I1315" s="296" t="str">
        <f ca="1">IF(ISERROR($S1315),"",OFFSET('Smelter Reference List'!$H$4,$S1315-4,0))</f>
        <v/>
      </c>
      <c r="J1315" s="296" t="str">
        <f ca="1">IF(ISERROR($S1315),"",OFFSET('Smelter Reference List'!$I$4,$S1315-4,0))</f>
        <v/>
      </c>
      <c r="K1315" s="298"/>
      <c r="L1315" s="298"/>
      <c r="M1315" s="298"/>
      <c r="N1315" s="298"/>
      <c r="O1315" s="298"/>
      <c r="P1315" s="298"/>
      <c r="Q1315" s="299"/>
      <c r="R1315" s="227"/>
      <c r="S1315" s="228" t="e">
        <f>IF(C1315="",NA(),MATCH($B1315&amp;$C1315,'Smelter Reference List'!$J:$J,0))</f>
        <v>#N/A</v>
      </c>
      <c r="T1315" s="229"/>
      <c r="U1315" s="229">
        <f t="shared" ca="1" si="40"/>
        <v>0</v>
      </c>
      <c r="V1315" s="229"/>
      <c r="W1315" s="229"/>
      <c r="Y1315" s="223" t="str">
        <f t="shared" si="41"/>
        <v/>
      </c>
    </row>
    <row r="1316" spans="1:25" s="223" customFormat="1" ht="20.25">
      <c r="A1316" s="293"/>
      <c r="B1316" s="294" t="str">
        <f>IF(LEN(A1316)=0,"",INDEX('Smelter Reference List'!$A:$A,MATCH($A1316,'Smelter Reference List'!$E:$E,0)))</f>
        <v/>
      </c>
      <c r="C1316" s="301" t="str">
        <f>IF(LEN(A1316)=0,"",INDEX('Smelter Reference List'!$C:$C,MATCH($A1316,'Smelter Reference List'!$E:$E,0)))</f>
        <v/>
      </c>
      <c r="D1316" s="294" t="str">
        <f ca="1">IF(ISERROR($S1316),"",OFFSET('Smelter Reference List'!$C$4,$S1316-4,0)&amp;"")</f>
        <v/>
      </c>
      <c r="E1316" s="294" t="str">
        <f ca="1">IF(ISERROR($S1316),"",OFFSET('Smelter Reference List'!$D$4,$S1316-4,0)&amp;"")</f>
        <v/>
      </c>
      <c r="F1316" s="294" t="str">
        <f ca="1">IF(ISERROR($S1316),"",OFFSET('Smelter Reference List'!$E$4,$S1316-4,0))</f>
        <v/>
      </c>
      <c r="G1316" s="294" t="str">
        <f ca="1">IF(C1316=$U$4,"Enter smelter details", IF(ISERROR($S1316),"",OFFSET('Smelter Reference List'!$F$4,$S1316-4,0)))</f>
        <v/>
      </c>
      <c r="H1316" s="295" t="str">
        <f ca="1">IF(ISERROR($S1316),"",OFFSET('Smelter Reference List'!$G$4,$S1316-4,0))</f>
        <v/>
      </c>
      <c r="I1316" s="296" t="str">
        <f ca="1">IF(ISERROR($S1316),"",OFFSET('Smelter Reference List'!$H$4,$S1316-4,0))</f>
        <v/>
      </c>
      <c r="J1316" s="296" t="str">
        <f ca="1">IF(ISERROR($S1316),"",OFFSET('Smelter Reference List'!$I$4,$S1316-4,0))</f>
        <v/>
      </c>
      <c r="K1316" s="298"/>
      <c r="L1316" s="298"/>
      <c r="M1316" s="298"/>
      <c r="N1316" s="298"/>
      <c r="O1316" s="298"/>
      <c r="P1316" s="298"/>
      <c r="Q1316" s="299"/>
      <c r="R1316" s="227"/>
      <c r="S1316" s="228" t="e">
        <f>IF(C1316="",NA(),MATCH($B1316&amp;$C1316,'Smelter Reference List'!$J:$J,0))</f>
        <v>#N/A</v>
      </c>
      <c r="T1316" s="229"/>
      <c r="U1316" s="229">
        <f t="shared" ca="1" si="40"/>
        <v>0</v>
      </c>
      <c r="V1316" s="229"/>
      <c r="W1316" s="229"/>
      <c r="Y1316" s="223" t="str">
        <f t="shared" si="41"/>
        <v/>
      </c>
    </row>
    <row r="1317" spans="1:25" s="223" customFormat="1" ht="20.25">
      <c r="A1317" s="293"/>
      <c r="B1317" s="294" t="str">
        <f>IF(LEN(A1317)=0,"",INDEX('Smelter Reference List'!$A:$A,MATCH($A1317,'Smelter Reference List'!$E:$E,0)))</f>
        <v/>
      </c>
      <c r="C1317" s="301" t="str">
        <f>IF(LEN(A1317)=0,"",INDEX('Smelter Reference List'!$C:$C,MATCH($A1317,'Smelter Reference List'!$E:$E,0)))</f>
        <v/>
      </c>
      <c r="D1317" s="294" t="str">
        <f ca="1">IF(ISERROR($S1317),"",OFFSET('Smelter Reference List'!$C$4,$S1317-4,0)&amp;"")</f>
        <v/>
      </c>
      <c r="E1317" s="294" t="str">
        <f ca="1">IF(ISERROR($S1317),"",OFFSET('Smelter Reference List'!$D$4,$S1317-4,0)&amp;"")</f>
        <v/>
      </c>
      <c r="F1317" s="294" t="str">
        <f ca="1">IF(ISERROR($S1317),"",OFFSET('Smelter Reference List'!$E$4,$S1317-4,0))</f>
        <v/>
      </c>
      <c r="G1317" s="294" t="str">
        <f ca="1">IF(C1317=$U$4,"Enter smelter details", IF(ISERROR($S1317),"",OFFSET('Smelter Reference List'!$F$4,$S1317-4,0)))</f>
        <v/>
      </c>
      <c r="H1317" s="295" t="str">
        <f ca="1">IF(ISERROR($S1317),"",OFFSET('Smelter Reference List'!$G$4,$S1317-4,0))</f>
        <v/>
      </c>
      <c r="I1317" s="296" t="str">
        <f ca="1">IF(ISERROR($S1317),"",OFFSET('Smelter Reference List'!$H$4,$S1317-4,0))</f>
        <v/>
      </c>
      <c r="J1317" s="296" t="str">
        <f ca="1">IF(ISERROR($S1317),"",OFFSET('Smelter Reference List'!$I$4,$S1317-4,0))</f>
        <v/>
      </c>
      <c r="K1317" s="298"/>
      <c r="L1317" s="298"/>
      <c r="M1317" s="298"/>
      <c r="N1317" s="298"/>
      <c r="O1317" s="298"/>
      <c r="P1317" s="298"/>
      <c r="Q1317" s="299"/>
      <c r="R1317" s="227"/>
      <c r="S1317" s="228" t="e">
        <f>IF(C1317="",NA(),MATCH($B1317&amp;$C1317,'Smelter Reference List'!$J:$J,0))</f>
        <v>#N/A</v>
      </c>
      <c r="T1317" s="229"/>
      <c r="U1317" s="229">
        <f t="shared" ca="1" si="40"/>
        <v>0</v>
      </c>
      <c r="V1317" s="229"/>
      <c r="W1317" s="229"/>
      <c r="Y1317" s="223" t="str">
        <f t="shared" si="41"/>
        <v/>
      </c>
    </row>
    <row r="1318" spans="1:25" s="223" customFormat="1" ht="20.25">
      <c r="A1318" s="293"/>
      <c r="B1318" s="294" t="str">
        <f>IF(LEN(A1318)=0,"",INDEX('Smelter Reference List'!$A:$A,MATCH($A1318,'Smelter Reference List'!$E:$E,0)))</f>
        <v/>
      </c>
      <c r="C1318" s="301" t="str">
        <f>IF(LEN(A1318)=0,"",INDEX('Smelter Reference List'!$C:$C,MATCH($A1318,'Smelter Reference List'!$E:$E,0)))</f>
        <v/>
      </c>
      <c r="D1318" s="294" t="str">
        <f ca="1">IF(ISERROR($S1318),"",OFFSET('Smelter Reference List'!$C$4,$S1318-4,0)&amp;"")</f>
        <v/>
      </c>
      <c r="E1318" s="294" t="str">
        <f ca="1">IF(ISERROR($S1318),"",OFFSET('Smelter Reference List'!$D$4,$S1318-4,0)&amp;"")</f>
        <v/>
      </c>
      <c r="F1318" s="294" t="str">
        <f ca="1">IF(ISERROR($S1318),"",OFFSET('Smelter Reference List'!$E$4,$S1318-4,0))</f>
        <v/>
      </c>
      <c r="G1318" s="294" t="str">
        <f ca="1">IF(C1318=$U$4,"Enter smelter details", IF(ISERROR($S1318),"",OFFSET('Smelter Reference List'!$F$4,$S1318-4,0)))</f>
        <v/>
      </c>
      <c r="H1318" s="295" t="str">
        <f ca="1">IF(ISERROR($S1318),"",OFFSET('Smelter Reference List'!$G$4,$S1318-4,0))</f>
        <v/>
      </c>
      <c r="I1318" s="296" t="str">
        <f ca="1">IF(ISERROR($S1318),"",OFFSET('Smelter Reference List'!$H$4,$S1318-4,0))</f>
        <v/>
      </c>
      <c r="J1318" s="296" t="str">
        <f ca="1">IF(ISERROR($S1318),"",OFFSET('Smelter Reference List'!$I$4,$S1318-4,0))</f>
        <v/>
      </c>
      <c r="K1318" s="298"/>
      <c r="L1318" s="298"/>
      <c r="M1318" s="298"/>
      <c r="N1318" s="298"/>
      <c r="O1318" s="298"/>
      <c r="P1318" s="298"/>
      <c r="Q1318" s="299"/>
      <c r="R1318" s="227"/>
      <c r="S1318" s="228" t="e">
        <f>IF(C1318="",NA(),MATCH($B1318&amp;$C1318,'Smelter Reference List'!$J:$J,0))</f>
        <v>#N/A</v>
      </c>
      <c r="T1318" s="229"/>
      <c r="U1318" s="229">
        <f t="shared" ca="1" si="40"/>
        <v>0</v>
      </c>
      <c r="V1318" s="229"/>
      <c r="W1318" s="229"/>
      <c r="Y1318" s="223" t="str">
        <f t="shared" si="41"/>
        <v/>
      </c>
    </row>
    <row r="1319" spans="1:25" s="223" customFormat="1" ht="20.25">
      <c r="A1319" s="293"/>
      <c r="B1319" s="294" t="str">
        <f>IF(LEN(A1319)=0,"",INDEX('Smelter Reference List'!$A:$A,MATCH($A1319,'Smelter Reference List'!$E:$E,0)))</f>
        <v/>
      </c>
      <c r="C1319" s="301" t="str">
        <f>IF(LEN(A1319)=0,"",INDEX('Smelter Reference List'!$C:$C,MATCH($A1319,'Smelter Reference List'!$E:$E,0)))</f>
        <v/>
      </c>
      <c r="D1319" s="294" t="str">
        <f ca="1">IF(ISERROR($S1319),"",OFFSET('Smelter Reference List'!$C$4,$S1319-4,0)&amp;"")</f>
        <v/>
      </c>
      <c r="E1319" s="294" t="str">
        <f ca="1">IF(ISERROR($S1319),"",OFFSET('Smelter Reference List'!$D$4,$S1319-4,0)&amp;"")</f>
        <v/>
      </c>
      <c r="F1319" s="294" t="str">
        <f ca="1">IF(ISERROR($S1319),"",OFFSET('Smelter Reference List'!$E$4,$S1319-4,0))</f>
        <v/>
      </c>
      <c r="G1319" s="294" t="str">
        <f ca="1">IF(C1319=$U$4,"Enter smelter details", IF(ISERROR($S1319),"",OFFSET('Smelter Reference List'!$F$4,$S1319-4,0)))</f>
        <v/>
      </c>
      <c r="H1319" s="295" t="str">
        <f ca="1">IF(ISERROR($S1319),"",OFFSET('Smelter Reference List'!$G$4,$S1319-4,0))</f>
        <v/>
      </c>
      <c r="I1319" s="296" t="str">
        <f ca="1">IF(ISERROR($S1319),"",OFFSET('Smelter Reference List'!$H$4,$S1319-4,0))</f>
        <v/>
      </c>
      <c r="J1319" s="296" t="str">
        <f ca="1">IF(ISERROR($S1319),"",OFFSET('Smelter Reference List'!$I$4,$S1319-4,0))</f>
        <v/>
      </c>
      <c r="K1319" s="298"/>
      <c r="L1319" s="298"/>
      <c r="M1319" s="298"/>
      <c r="N1319" s="298"/>
      <c r="O1319" s="298"/>
      <c r="P1319" s="298"/>
      <c r="Q1319" s="299"/>
      <c r="R1319" s="227"/>
      <c r="S1319" s="228" t="e">
        <f>IF(C1319="",NA(),MATCH($B1319&amp;$C1319,'Smelter Reference List'!$J:$J,0))</f>
        <v>#N/A</v>
      </c>
      <c r="T1319" s="229"/>
      <c r="U1319" s="229">
        <f t="shared" ca="1" si="40"/>
        <v>0</v>
      </c>
      <c r="V1319" s="229"/>
      <c r="W1319" s="229"/>
      <c r="Y1319" s="223" t="str">
        <f t="shared" si="41"/>
        <v/>
      </c>
    </row>
    <row r="1320" spans="1:25" s="223" customFormat="1" ht="20.25">
      <c r="A1320" s="293"/>
      <c r="B1320" s="294" t="str">
        <f>IF(LEN(A1320)=0,"",INDEX('Smelter Reference List'!$A:$A,MATCH($A1320,'Smelter Reference List'!$E:$E,0)))</f>
        <v/>
      </c>
      <c r="C1320" s="301" t="str">
        <f>IF(LEN(A1320)=0,"",INDEX('Smelter Reference List'!$C:$C,MATCH($A1320,'Smelter Reference List'!$E:$E,0)))</f>
        <v/>
      </c>
      <c r="D1320" s="294" t="str">
        <f ca="1">IF(ISERROR($S1320),"",OFFSET('Smelter Reference List'!$C$4,$S1320-4,0)&amp;"")</f>
        <v/>
      </c>
      <c r="E1320" s="294" t="str">
        <f ca="1">IF(ISERROR($S1320),"",OFFSET('Smelter Reference List'!$D$4,$S1320-4,0)&amp;"")</f>
        <v/>
      </c>
      <c r="F1320" s="294" t="str">
        <f ca="1">IF(ISERROR($S1320),"",OFFSET('Smelter Reference List'!$E$4,$S1320-4,0))</f>
        <v/>
      </c>
      <c r="G1320" s="294" t="str">
        <f ca="1">IF(C1320=$U$4,"Enter smelter details", IF(ISERROR($S1320),"",OFFSET('Smelter Reference List'!$F$4,$S1320-4,0)))</f>
        <v/>
      </c>
      <c r="H1320" s="295" t="str">
        <f ca="1">IF(ISERROR($S1320),"",OFFSET('Smelter Reference List'!$G$4,$S1320-4,0))</f>
        <v/>
      </c>
      <c r="I1320" s="296" t="str">
        <f ca="1">IF(ISERROR($S1320),"",OFFSET('Smelter Reference List'!$H$4,$S1320-4,0))</f>
        <v/>
      </c>
      <c r="J1320" s="296" t="str">
        <f ca="1">IF(ISERROR($S1320),"",OFFSET('Smelter Reference List'!$I$4,$S1320-4,0))</f>
        <v/>
      </c>
      <c r="K1320" s="298"/>
      <c r="L1320" s="298"/>
      <c r="M1320" s="298"/>
      <c r="N1320" s="298"/>
      <c r="O1320" s="298"/>
      <c r="P1320" s="298"/>
      <c r="Q1320" s="299"/>
      <c r="R1320" s="227"/>
      <c r="S1320" s="228" t="e">
        <f>IF(C1320="",NA(),MATCH($B1320&amp;$C1320,'Smelter Reference List'!$J:$J,0))</f>
        <v>#N/A</v>
      </c>
      <c r="T1320" s="229"/>
      <c r="U1320" s="229">
        <f t="shared" ca="1" si="40"/>
        <v>0</v>
      </c>
      <c r="V1320" s="229"/>
      <c r="W1320" s="229"/>
      <c r="Y1320" s="223" t="str">
        <f t="shared" si="41"/>
        <v/>
      </c>
    </row>
    <row r="1321" spans="1:25" s="223" customFormat="1" ht="20.25">
      <c r="A1321" s="293"/>
      <c r="B1321" s="294" t="str">
        <f>IF(LEN(A1321)=0,"",INDEX('Smelter Reference List'!$A:$A,MATCH($A1321,'Smelter Reference List'!$E:$E,0)))</f>
        <v/>
      </c>
      <c r="C1321" s="301" t="str">
        <f>IF(LEN(A1321)=0,"",INDEX('Smelter Reference List'!$C:$C,MATCH($A1321,'Smelter Reference List'!$E:$E,0)))</f>
        <v/>
      </c>
      <c r="D1321" s="294" t="str">
        <f ca="1">IF(ISERROR($S1321),"",OFFSET('Smelter Reference List'!$C$4,$S1321-4,0)&amp;"")</f>
        <v/>
      </c>
      <c r="E1321" s="294" t="str">
        <f ca="1">IF(ISERROR($S1321),"",OFFSET('Smelter Reference List'!$D$4,$S1321-4,0)&amp;"")</f>
        <v/>
      </c>
      <c r="F1321" s="294" t="str">
        <f ca="1">IF(ISERROR($S1321),"",OFFSET('Smelter Reference List'!$E$4,$S1321-4,0))</f>
        <v/>
      </c>
      <c r="G1321" s="294" t="str">
        <f ca="1">IF(C1321=$U$4,"Enter smelter details", IF(ISERROR($S1321),"",OFFSET('Smelter Reference List'!$F$4,$S1321-4,0)))</f>
        <v/>
      </c>
      <c r="H1321" s="295" t="str">
        <f ca="1">IF(ISERROR($S1321),"",OFFSET('Smelter Reference List'!$G$4,$S1321-4,0))</f>
        <v/>
      </c>
      <c r="I1321" s="296" t="str">
        <f ca="1">IF(ISERROR($S1321),"",OFFSET('Smelter Reference List'!$H$4,$S1321-4,0))</f>
        <v/>
      </c>
      <c r="J1321" s="296" t="str">
        <f ca="1">IF(ISERROR($S1321),"",OFFSET('Smelter Reference List'!$I$4,$S1321-4,0))</f>
        <v/>
      </c>
      <c r="K1321" s="298"/>
      <c r="L1321" s="298"/>
      <c r="M1321" s="298"/>
      <c r="N1321" s="298"/>
      <c r="O1321" s="298"/>
      <c r="P1321" s="298"/>
      <c r="Q1321" s="299"/>
      <c r="R1321" s="227"/>
      <c r="S1321" s="228" t="e">
        <f>IF(C1321="",NA(),MATCH($B1321&amp;$C1321,'Smelter Reference List'!$J:$J,0))</f>
        <v>#N/A</v>
      </c>
      <c r="T1321" s="229"/>
      <c r="U1321" s="229">
        <f t="shared" ca="1" si="40"/>
        <v>0</v>
      </c>
      <c r="V1321" s="229"/>
      <c r="W1321" s="229"/>
      <c r="Y1321" s="223" t="str">
        <f t="shared" si="41"/>
        <v/>
      </c>
    </row>
    <row r="1322" spans="1:25" s="223" customFormat="1" ht="20.25">
      <c r="A1322" s="293"/>
      <c r="B1322" s="294" t="str">
        <f>IF(LEN(A1322)=0,"",INDEX('Smelter Reference List'!$A:$A,MATCH($A1322,'Smelter Reference List'!$E:$E,0)))</f>
        <v/>
      </c>
      <c r="C1322" s="301" t="str">
        <f>IF(LEN(A1322)=0,"",INDEX('Smelter Reference List'!$C:$C,MATCH($A1322,'Smelter Reference List'!$E:$E,0)))</f>
        <v/>
      </c>
      <c r="D1322" s="294" t="str">
        <f ca="1">IF(ISERROR($S1322),"",OFFSET('Smelter Reference List'!$C$4,$S1322-4,0)&amp;"")</f>
        <v/>
      </c>
      <c r="E1322" s="294" t="str">
        <f ca="1">IF(ISERROR($S1322),"",OFFSET('Smelter Reference List'!$D$4,$S1322-4,0)&amp;"")</f>
        <v/>
      </c>
      <c r="F1322" s="294" t="str">
        <f ca="1">IF(ISERROR($S1322),"",OFFSET('Smelter Reference List'!$E$4,$S1322-4,0))</f>
        <v/>
      </c>
      <c r="G1322" s="294" t="str">
        <f ca="1">IF(C1322=$U$4,"Enter smelter details", IF(ISERROR($S1322),"",OFFSET('Smelter Reference List'!$F$4,$S1322-4,0)))</f>
        <v/>
      </c>
      <c r="H1322" s="295" t="str">
        <f ca="1">IF(ISERROR($S1322),"",OFFSET('Smelter Reference List'!$G$4,$S1322-4,0))</f>
        <v/>
      </c>
      <c r="I1322" s="296" t="str">
        <f ca="1">IF(ISERROR($S1322),"",OFFSET('Smelter Reference List'!$H$4,$S1322-4,0))</f>
        <v/>
      </c>
      <c r="J1322" s="296" t="str">
        <f ca="1">IF(ISERROR($S1322),"",OFFSET('Smelter Reference List'!$I$4,$S1322-4,0))</f>
        <v/>
      </c>
      <c r="K1322" s="298"/>
      <c r="L1322" s="298"/>
      <c r="M1322" s="298"/>
      <c r="N1322" s="298"/>
      <c r="O1322" s="298"/>
      <c r="P1322" s="298"/>
      <c r="Q1322" s="299"/>
      <c r="R1322" s="227"/>
      <c r="S1322" s="228" t="e">
        <f>IF(C1322="",NA(),MATCH($B1322&amp;$C1322,'Smelter Reference List'!$J:$J,0))</f>
        <v>#N/A</v>
      </c>
      <c r="T1322" s="229"/>
      <c r="U1322" s="229">
        <f t="shared" ca="1" si="40"/>
        <v>0</v>
      </c>
      <c r="V1322" s="229"/>
      <c r="W1322" s="229"/>
      <c r="Y1322" s="223" t="str">
        <f t="shared" si="41"/>
        <v/>
      </c>
    </row>
    <row r="1323" spans="1:25" s="223" customFormat="1" ht="20.25">
      <c r="A1323" s="293"/>
      <c r="B1323" s="294" t="str">
        <f>IF(LEN(A1323)=0,"",INDEX('Smelter Reference List'!$A:$A,MATCH($A1323,'Smelter Reference List'!$E:$E,0)))</f>
        <v/>
      </c>
      <c r="C1323" s="301" t="str">
        <f>IF(LEN(A1323)=0,"",INDEX('Smelter Reference List'!$C:$C,MATCH($A1323,'Smelter Reference List'!$E:$E,0)))</f>
        <v/>
      </c>
      <c r="D1323" s="294" t="str">
        <f ca="1">IF(ISERROR($S1323),"",OFFSET('Smelter Reference List'!$C$4,$S1323-4,0)&amp;"")</f>
        <v/>
      </c>
      <c r="E1323" s="294" t="str">
        <f ca="1">IF(ISERROR($S1323),"",OFFSET('Smelter Reference List'!$D$4,$S1323-4,0)&amp;"")</f>
        <v/>
      </c>
      <c r="F1323" s="294" t="str">
        <f ca="1">IF(ISERROR($S1323),"",OFFSET('Smelter Reference List'!$E$4,$S1323-4,0))</f>
        <v/>
      </c>
      <c r="G1323" s="294" t="str">
        <f ca="1">IF(C1323=$U$4,"Enter smelter details", IF(ISERROR($S1323),"",OFFSET('Smelter Reference List'!$F$4,$S1323-4,0)))</f>
        <v/>
      </c>
      <c r="H1323" s="295" t="str">
        <f ca="1">IF(ISERROR($S1323),"",OFFSET('Smelter Reference List'!$G$4,$S1323-4,0))</f>
        <v/>
      </c>
      <c r="I1323" s="296" t="str">
        <f ca="1">IF(ISERROR($S1323),"",OFFSET('Smelter Reference List'!$H$4,$S1323-4,0))</f>
        <v/>
      </c>
      <c r="J1323" s="296" t="str">
        <f ca="1">IF(ISERROR($S1323),"",OFFSET('Smelter Reference List'!$I$4,$S1323-4,0))</f>
        <v/>
      </c>
      <c r="K1323" s="298"/>
      <c r="L1323" s="298"/>
      <c r="M1323" s="298"/>
      <c r="N1323" s="298"/>
      <c r="O1323" s="298"/>
      <c r="P1323" s="298"/>
      <c r="Q1323" s="299"/>
      <c r="R1323" s="227"/>
      <c r="S1323" s="228" t="e">
        <f>IF(C1323="",NA(),MATCH($B1323&amp;$C1323,'Smelter Reference List'!$J:$J,0))</f>
        <v>#N/A</v>
      </c>
      <c r="T1323" s="229"/>
      <c r="U1323" s="229">
        <f t="shared" ca="1" si="40"/>
        <v>0</v>
      </c>
      <c r="V1323" s="229"/>
      <c r="W1323" s="229"/>
      <c r="Y1323" s="223" t="str">
        <f t="shared" si="41"/>
        <v/>
      </c>
    </row>
    <row r="1324" spans="1:25" s="223" customFormat="1" ht="20.25">
      <c r="A1324" s="293"/>
      <c r="B1324" s="294" t="str">
        <f>IF(LEN(A1324)=0,"",INDEX('Smelter Reference List'!$A:$A,MATCH($A1324,'Smelter Reference List'!$E:$E,0)))</f>
        <v/>
      </c>
      <c r="C1324" s="301" t="str">
        <f>IF(LEN(A1324)=0,"",INDEX('Smelter Reference List'!$C:$C,MATCH($A1324,'Smelter Reference List'!$E:$E,0)))</f>
        <v/>
      </c>
      <c r="D1324" s="294" t="str">
        <f ca="1">IF(ISERROR($S1324),"",OFFSET('Smelter Reference List'!$C$4,$S1324-4,0)&amp;"")</f>
        <v/>
      </c>
      <c r="E1324" s="294" t="str">
        <f ca="1">IF(ISERROR($S1324),"",OFFSET('Smelter Reference List'!$D$4,$S1324-4,0)&amp;"")</f>
        <v/>
      </c>
      <c r="F1324" s="294" t="str">
        <f ca="1">IF(ISERROR($S1324),"",OFFSET('Smelter Reference List'!$E$4,$S1324-4,0))</f>
        <v/>
      </c>
      <c r="G1324" s="294" t="str">
        <f ca="1">IF(C1324=$U$4,"Enter smelter details", IF(ISERROR($S1324),"",OFFSET('Smelter Reference List'!$F$4,$S1324-4,0)))</f>
        <v/>
      </c>
      <c r="H1324" s="295" t="str">
        <f ca="1">IF(ISERROR($S1324),"",OFFSET('Smelter Reference List'!$G$4,$S1324-4,0))</f>
        <v/>
      </c>
      <c r="I1324" s="296" t="str">
        <f ca="1">IF(ISERROR($S1324),"",OFFSET('Smelter Reference List'!$H$4,$S1324-4,0))</f>
        <v/>
      </c>
      <c r="J1324" s="296" t="str">
        <f ca="1">IF(ISERROR($S1324),"",OFFSET('Smelter Reference List'!$I$4,$S1324-4,0))</f>
        <v/>
      </c>
      <c r="K1324" s="298"/>
      <c r="L1324" s="298"/>
      <c r="M1324" s="298"/>
      <c r="N1324" s="298"/>
      <c r="O1324" s="298"/>
      <c r="P1324" s="298"/>
      <c r="Q1324" s="299"/>
      <c r="R1324" s="227"/>
      <c r="S1324" s="228" t="e">
        <f>IF(C1324="",NA(),MATCH($B1324&amp;$C1324,'Smelter Reference List'!$J:$J,0))</f>
        <v>#N/A</v>
      </c>
      <c r="T1324" s="229"/>
      <c r="U1324" s="229">
        <f t="shared" ca="1" si="40"/>
        <v>0</v>
      </c>
      <c r="V1324" s="229"/>
      <c r="W1324" s="229"/>
      <c r="Y1324" s="223" t="str">
        <f t="shared" si="41"/>
        <v/>
      </c>
    </row>
    <row r="1325" spans="1:25" s="223" customFormat="1" ht="20.25">
      <c r="A1325" s="293"/>
      <c r="B1325" s="294" t="str">
        <f>IF(LEN(A1325)=0,"",INDEX('Smelter Reference List'!$A:$A,MATCH($A1325,'Smelter Reference List'!$E:$E,0)))</f>
        <v/>
      </c>
      <c r="C1325" s="301" t="str">
        <f>IF(LEN(A1325)=0,"",INDEX('Smelter Reference List'!$C:$C,MATCH($A1325,'Smelter Reference List'!$E:$E,0)))</f>
        <v/>
      </c>
      <c r="D1325" s="294" t="str">
        <f ca="1">IF(ISERROR($S1325),"",OFFSET('Smelter Reference List'!$C$4,$S1325-4,0)&amp;"")</f>
        <v/>
      </c>
      <c r="E1325" s="294" t="str">
        <f ca="1">IF(ISERROR($S1325),"",OFFSET('Smelter Reference List'!$D$4,$S1325-4,0)&amp;"")</f>
        <v/>
      </c>
      <c r="F1325" s="294" t="str">
        <f ca="1">IF(ISERROR($S1325),"",OFFSET('Smelter Reference List'!$E$4,$S1325-4,0))</f>
        <v/>
      </c>
      <c r="G1325" s="294" t="str">
        <f ca="1">IF(C1325=$U$4,"Enter smelter details", IF(ISERROR($S1325),"",OFFSET('Smelter Reference List'!$F$4,$S1325-4,0)))</f>
        <v/>
      </c>
      <c r="H1325" s="295" t="str">
        <f ca="1">IF(ISERROR($S1325),"",OFFSET('Smelter Reference List'!$G$4,$S1325-4,0))</f>
        <v/>
      </c>
      <c r="I1325" s="296" t="str">
        <f ca="1">IF(ISERROR($S1325),"",OFFSET('Smelter Reference List'!$H$4,$S1325-4,0))</f>
        <v/>
      </c>
      <c r="J1325" s="296" t="str">
        <f ca="1">IF(ISERROR($S1325),"",OFFSET('Smelter Reference List'!$I$4,$S1325-4,0))</f>
        <v/>
      </c>
      <c r="K1325" s="298"/>
      <c r="L1325" s="298"/>
      <c r="M1325" s="298"/>
      <c r="N1325" s="298"/>
      <c r="O1325" s="298"/>
      <c r="P1325" s="298"/>
      <c r="Q1325" s="299"/>
      <c r="R1325" s="227"/>
      <c r="S1325" s="228" t="e">
        <f>IF(C1325="",NA(),MATCH($B1325&amp;$C1325,'Smelter Reference List'!$J:$J,0))</f>
        <v>#N/A</v>
      </c>
      <c r="T1325" s="229"/>
      <c r="U1325" s="229">
        <f t="shared" ca="1" si="40"/>
        <v>0</v>
      </c>
      <c r="V1325" s="229"/>
      <c r="W1325" s="229"/>
      <c r="Y1325" s="223" t="str">
        <f t="shared" si="41"/>
        <v/>
      </c>
    </row>
    <row r="1326" spans="1:25" s="223" customFormat="1" ht="20.25">
      <c r="A1326" s="293"/>
      <c r="B1326" s="294" t="str">
        <f>IF(LEN(A1326)=0,"",INDEX('Smelter Reference List'!$A:$A,MATCH($A1326,'Smelter Reference List'!$E:$E,0)))</f>
        <v/>
      </c>
      <c r="C1326" s="301" t="str">
        <f>IF(LEN(A1326)=0,"",INDEX('Smelter Reference List'!$C:$C,MATCH($A1326,'Smelter Reference List'!$E:$E,0)))</f>
        <v/>
      </c>
      <c r="D1326" s="294" t="str">
        <f ca="1">IF(ISERROR($S1326),"",OFFSET('Smelter Reference List'!$C$4,$S1326-4,0)&amp;"")</f>
        <v/>
      </c>
      <c r="E1326" s="294" t="str">
        <f ca="1">IF(ISERROR($S1326),"",OFFSET('Smelter Reference List'!$D$4,$S1326-4,0)&amp;"")</f>
        <v/>
      </c>
      <c r="F1326" s="294" t="str">
        <f ca="1">IF(ISERROR($S1326),"",OFFSET('Smelter Reference List'!$E$4,$S1326-4,0))</f>
        <v/>
      </c>
      <c r="G1326" s="294" t="str">
        <f ca="1">IF(C1326=$U$4,"Enter smelter details", IF(ISERROR($S1326),"",OFFSET('Smelter Reference List'!$F$4,$S1326-4,0)))</f>
        <v/>
      </c>
      <c r="H1326" s="295" t="str">
        <f ca="1">IF(ISERROR($S1326),"",OFFSET('Smelter Reference List'!$G$4,$S1326-4,0))</f>
        <v/>
      </c>
      <c r="I1326" s="296" t="str">
        <f ca="1">IF(ISERROR($S1326),"",OFFSET('Smelter Reference List'!$H$4,$S1326-4,0))</f>
        <v/>
      </c>
      <c r="J1326" s="296" t="str">
        <f ca="1">IF(ISERROR($S1326),"",OFFSET('Smelter Reference List'!$I$4,$S1326-4,0))</f>
        <v/>
      </c>
      <c r="K1326" s="298"/>
      <c r="L1326" s="298"/>
      <c r="M1326" s="298"/>
      <c r="N1326" s="298"/>
      <c r="O1326" s="298"/>
      <c r="P1326" s="298"/>
      <c r="Q1326" s="299"/>
      <c r="R1326" s="227"/>
      <c r="S1326" s="228" t="e">
        <f>IF(C1326="",NA(),MATCH($B1326&amp;$C1326,'Smelter Reference List'!$J:$J,0))</f>
        <v>#N/A</v>
      </c>
      <c r="T1326" s="229"/>
      <c r="U1326" s="229">
        <f t="shared" ca="1" si="40"/>
        <v>0</v>
      </c>
      <c r="V1326" s="229"/>
      <c r="W1326" s="229"/>
      <c r="Y1326" s="223" t="str">
        <f t="shared" si="41"/>
        <v/>
      </c>
    </row>
    <row r="1327" spans="1:25" s="223" customFormat="1" ht="20.25">
      <c r="A1327" s="293"/>
      <c r="B1327" s="294" t="str">
        <f>IF(LEN(A1327)=0,"",INDEX('Smelter Reference List'!$A:$A,MATCH($A1327,'Smelter Reference List'!$E:$E,0)))</f>
        <v/>
      </c>
      <c r="C1327" s="301" t="str">
        <f>IF(LEN(A1327)=0,"",INDEX('Smelter Reference List'!$C:$C,MATCH($A1327,'Smelter Reference List'!$E:$E,0)))</f>
        <v/>
      </c>
      <c r="D1327" s="294" t="str">
        <f ca="1">IF(ISERROR($S1327),"",OFFSET('Smelter Reference List'!$C$4,$S1327-4,0)&amp;"")</f>
        <v/>
      </c>
      <c r="E1327" s="294" t="str">
        <f ca="1">IF(ISERROR($S1327),"",OFFSET('Smelter Reference List'!$D$4,$S1327-4,0)&amp;"")</f>
        <v/>
      </c>
      <c r="F1327" s="294" t="str">
        <f ca="1">IF(ISERROR($S1327),"",OFFSET('Smelter Reference List'!$E$4,$S1327-4,0))</f>
        <v/>
      </c>
      <c r="G1327" s="294" t="str">
        <f ca="1">IF(C1327=$U$4,"Enter smelter details", IF(ISERROR($S1327),"",OFFSET('Smelter Reference List'!$F$4,$S1327-4,0)))</f>
        <v/>
      </c>
      <c r="H1327" s="295" t="str">
        <f ca="1">IF(ISERROR($S1327),"",OFFSET('Smelter Reference List'!$G$4,$S1327-4,0))</f>
        <v/>
      </c>
      <c r="I1327" s="296" t="str">
        <f ca="1">IF(ISERROR($S1327),"",OFFSET('Smelter Reference List'!$H$4,$S1327-4,0))</f>
        <v/>
      </c>
      <c r="J1327" s="296" t="str">
        <f ca="1">IF(ISERROR($S1327),"",OFFSET('Smelter Reference List'!$I$4,$S1327-4,0))</f>
        <v/>
      </c>
      <c r="K1327" s="298"/>
      <c r="L1327" s="298"/>
      <c r="M1327" s="298"/>
      <c r="N1327" s="298"/>
      <c r="O1327" s="298"/>
      <c r="P1327" s="298"/>
      <c r="Q1327" s="299"/>
      <c r="R1327" s="227"/>
      <c r="S1327" s="228" t="e">
        <f>IF(C1327="",NA(),MATCH($B1327&amp;$C1327,'Smelter Reference List'!$J:$J,0))</f>
        <v>#N/A</v>
      </c>
      <c r="T1327" s="229"/>
      <c r="U1327" s="229">
        <f t="shared" ca="1" si="40"/>
        <v>0</v>
      </c>
      <c r="V1327" s="229"/>
      <c r="W1327" s="229"/>
      <c r="Y1327" s="223" t="str">
        <f t="shared" si="41"/>
        <v/>
      </c>
    </row>
    <row r="1328" spans="1:25" s="223" customFormat="1" ht="20.25">
      <c r="A1328" s="293"/>
      <c r="B1328" s="294" t="str">
        <f>IF(LEN(A1328)=0,"",INDEX('Smelter Reference List'!$A:$A,MATCH($A1328,'Smelter Reference List'!$E:$E,0)))</f>
        <v/>
      </c>
      <c r="C1328" s="301" t="str">
        <f>IF(LEN(A1328)=0,"",INDEX('Smelter Reference List'!$C:$C,MATCH($A1328,'Smelter Reference List'!$E:$E,0)))</f>
        <v/>
      </c>
      <c r="D1328" s="294" t="str">
        <f ca="1">IF(ISERROR($S1328),"",OFFSET('Smelter Reference List'!$C$4,$S1328-4,0)&amp;"")</f>
        <v/>
      </c>
      <c r="E1328" s="294" t="str">
        <f ca="1">IF(ISERROR($S1328),"",OFFSET('Smelter Reference List'!$D$4,$S1328-4,0)&amp;"")</f>
        <v/>
      </c>
      <c r="F1328" s="294" t="str">
        <f ca="1">IF(ISERROR($S1328),"",OFFSET('Smelter Reference List'!$E$4,$S1328-4,0))</f>
        <v/>
      </c>
      <c r="G1328" s="294" t="str">
        <f ca="1">IF(C1328=$U$4,"Enter smelter details", IF(ISERROR($S1328),"",OFFSET('Smelter Reference List'!$F$4,$S1328-4,0)))</f>
        <v/>
      </c>
      <c r="H1328" s="295" t="str">
        <f ca="1">IF(ISERROR($S1328),"",OFFSET('Smelter Reference List'!$G$4,$S1328-4,0))</f>
        <v/>
      </c>
      <c r="I1328" s="296" t="str">
        <f ca="1">IF(ISERROR($S1328),"",OFFSET('Smelter Reference List'!$H$4,$S1328-4,0))</f>
        <v/>
      </c>
      <c r="J1328" s="296" t="str">
        <f ca="1">IF(ISERROR($S1328),"",OFFSET('Smelter Reference List'!$I$4,$S1328-4,0))</f>
        <v/>
      </c>
      <c r="K1328" s="298"/>
      <c r="L1328" s="298"/>
      <c r="M1328" s="298"/>
      <c r="N1328" s="298"/>
      <c r="O1328" s="298"/>
      <c r="P1328" s="298"/>
      <c r="Q1328" s="299"/>
      <c r="R1328" s="227"/>
      <c r="S1328" s="228" t="e">
        <f>IF(C1328="",NA(),MATCH($B1328&amp;$C1328,'Smelter Reference List'!$J:$J,0))</f>
        <v>#N/A</v>
      </c>
      <c r="T1328" s="229"/>
      <c r="U1328" s="229">
        <f t="shared" ca="1" si="40"/>
        <v>0</v>
      </c>
      <c r="V1328" s="229"/>
      <c r="W1328" s="229"/>
      <c r="Y1328" s="223" t="str">
        <f t="shared" si="41"/>
        <v/>
      </c>
    </row>
    <row r="1329" spans="1:25" s="223" customFormat="1" ht="20.25">
      <c r="A1329" s="293"/>
      <c r="B1329" s="294" t="str">
        <f>IF(LEN(A1329)=0,"",INDEX('Smelter Reference List'!$A:$A,MATCH($A1329,'Smelter Reference List'!$E:$E,0)))</f>
        <v/>
      </c>
      <c r="C1329" s="301" t="str">
        <f>IF(LEN(A1329)=0,"",INDEX('Smelter Reference List'!$C:$C,MATCH($A1329,'Smelter Reference List'!$E:$E,0)))</f>
        <v/>
      </c>
      <c r="D1329" s="294" t="str">
        <f ca="1">IF(ISERROR($S1329),"",OFFSET('Smelter Reference List'!$C$4,$S1329-4,0)&amp;"")</f>
        <v/>
      </c>
      <c r="E1329" s="294" t="str">
        <f ca="1">IF(ISERROR($S1329),"",OFFSET('Smelter Reference List'!$D$4,$S1329-4,0)&amp;"")</f>
        <v/>
      </c>
      <c r="F1329" s="294" t="str">
        <f ca="1">IF(ISERROR($S1329),"",OFFSET('Smelter Reference List'!$E$4,$S1329-4,0))</f>
        <v/>
      </c>
      <c r="G1329" s="294" t="str">
        <f ca="1">IF(C1329=$U$4,"Enter smelter details", IF(ISERROR($S1329),"",OFFSET('Smelter Reference List'!$F$4,$S1329-4,0)))</f>
        <v/>
      </c>
      <c r="H1329" s="295" t="str">
        <f ca="1">IF(ISERROR($S1329),"",OFFSET('Smelter Reference List'!$G$4,$S1329-4,0))</f>
        <v/>
      </c>
      <c r="I1329" s="296" t="str">
        <f ca="1">IF(ISERROR($S1329),"",OFFSET('Smelter Reference List'!$H$4,$S1329-4,0))</f>
        <v/>
      </c>
      <c r="J1329" s="296" t="str">
        <f ca="1">IF(ISERROR($S1329),"",OFFSET('Smelter Reference List'!$I$4,$S1329-4,0))</f>
        <v/>
      </c>
      <c r="K1329" s="298"/>
      <c r="L1329" s="298"/>
      <c r="M1329" s="298"/>
      <c r="N1329" s="298"/>
      <c r="O1329" s="298"/>
      <c r="P1329" s="298"/>
      <c r="Q1329" s="299"/>
      <c r="R1329" s="227"/>
      <c r="S1329" s="228" t="e">
        <f>IF(C1329="",NA(),MATCH($B1329&amp;$C1329,'Smelter Reference List'!$J:$J,0))</f>
        <v>#N/A</v>
      </c>
      <c r="T1329" s="229"/>
      <c r="U1329" s="229">
        <f t="shared" ca="1" si="40"/>
        <v>0</v>
      </c>
      <c r="V1329" s="229"/>
      <c r="W1329" s="229"/>
      <c r="Y1329" s="223" t="str">
        <f t="shared" si="41"/>
        <v/>
      </c>
    </row>
    <row r="1330" spans="1:25" s="223" customFormat="1" ht="20.25">
      <c r="A1330" s="293"/>
      <c r="B1330" s="294" t="str">
        <f>IF(LEN(A1330)=0,"",INDEX('Smelter Reference List'!$A:$A,MATCH($A1330,'Smelter Reference List'!$E:$E,0)))</f>
        <v/>
      </c>
      <c r="C1330" s="301" t="str">
        <f>IF(LEN(A1330)=0,"",INDEX('Smelter Reference List'!$C:$C,MATCH($A1330,'Smelter Reference List'!$E:$E,0)))</f>
        <v/>
      </c>
      <c r="D1330" s="294" t="str">
        <f ca="1">IF(ISERROR($S1330),"",OFFSET('Smelter Reference List'!$C$4,$S1330-4,0)&amp;"")</f>
        <v/>
      </c>
      <c r="E1330" s="294" t="str">
        <f ca="1">IF(ISERROR($S1330),"",OFFSET('Smelter Reference List'!$D$4,$S1330-4,0)&amp;"")</f>
        <v/>
      </c>
      <c r="F1330" s="294" t="str">
        <f ca="1">IF(ISERROR($S1330),"",OFFSET('Smelter Reference List'!$E$4,$S1330-4,0))</f>
        <v/>
      </c>
      <c r="G1330" s="294" t="str">
        <f ca="1">IF(C1330=$U$4,"Enter smelter details", IF(ISERROR($S1330),"",OFFSET('Smelter Reference List'!$F$4,$S1330-4,0)))</f>
        <v/>
      </c>
      <c r="H1330" s="295" t="str">
        <f ca="1">IF(ISERROR($S1330),"",OFFSET('Smelter Reference List'!$G$4,$S1330-4,0))</f>
        <v/>
      </c>
      <c r="I1330" s="296" t="str">
        <f ca="1">IF(ISERROR($S1330),"",OFFSET('Smelter Reference List'!$H$4,$S1330-4,0))</f>
        <v/>
      </c>
      <c r="J1330" s="296" t="str">
        <f ca="1">IF(ISERROR($S1330),"",OFFSET('Smelter Reference List'!$I$4,$S1330-4,0))</f>
        <v/>
      </c>
      <c r="K1330" s="298"/>
      <c r="L1330" s="298"/>
      <c r="M1330" s="298"/>
      <c r="N1330" s="298"/>
      <c r="O1330" s="298"/>
      <c r="P1330" s="298"/>
      <c r="Q1330" s="299"/>
      <c r="R1330" s="227"/>
      <c r="S1330" s="228" t="e">
        <f>IF(C1330="",NA(),MATCH($B1330&amp;$C1330,'Smelter Reference List'!$J:$J,0))</f>
        <v>#N/A</v>
      </c>
      <c r="T1330" s="229"/>
      <c r="U1330" s="229">
        <f t="shared" ca="1" si="40"/>
        <v>0</v>
      </c>
      <c r="V1330" s="229"/>
      <c r="W1330" s="229"/>
      <c r="Y1330" s="223" t="str">
        <f t="shared" si="41"/>
        <v/>
      </c>
    </row>
    <row r="1331" spans="1:25" s="223" customFormat="1" ht="20.25">
      <c r="A1331" s="293"/>
      <c r="B1331" s="294" t="str">
        <f>IF(LEN(A1331)=0,"",INDEX('Smelter Reference List'!$A:$A,MATCH($A1331,'Smelter Reference List'!$E:$E,0)))</f>
        <v/>
      </c>
      <c r="C1331" s="301" t="str">
        <f>IF(LEN(A1331)=0,"",INDEX('Smelter Reference List'!$C:$C,MATCH($A1331,'Smelter Reference List'!$E:$E,0)))</f>
        <v/>
      </c>
      <c r="D1331" s="294" t="str">
        <f ca="1">IF(ISERROR($S1331),"",OFFSET('Smelter Reference List'!$C$4,$S1331-4,0)&amp;"")</f>
        <v/>
      </c>
      <c r="E1331" s="294" t="str">
        <f ca="1">IF(ISERROR($S1331),"",OFFSET('Smelter Reference List'!$D$4,$S1331-4,0)&amp;"")</f>
        <v/>
      </c>
      <c r="F1331" s="294" t="str">
        <f ca="1">IF(ISERROR($S1331),"",OFFSET('Smelter Reference List'!$E$4,$S1331-4,0))</f>
        <v/>
      </c>
      <c r="G1331" s="294" t="str">
        <f ca="1">IF(C1331=$U$4,"Enter smelter details", IF(ISERROR($S1331),"",OFFSET('Smelter Reference List'!$F$4,$S1331-4,0)))</f>
        <v/>
      </c>
      <c r="H1331" s="295" t="str">
        <f ca="1">IF(ISERROR($S1331),"",OFFSET('Smelter Reference List'!$G$4,$S1331-4,0))</f>
        <v/>
      </c>
      <c r="I1331" s="296" t="str">
        <f ca="1">IF(ISERROR($S1331),"",OFFSET('Smelter Reference List'!$H$4,$S1331-4,0))</f>
        <v/>
      </c>
      <c r="J1331" s="296" t="str">
        <f ca="1">IF(ISERROR($S1331),"",OFFSET('Smelter Reference List'!$I$4,$S1331-4,0))</f>
        <v/>
      </c>
      <c r="K1331" s="298"/>
      <c r="L1331" s="298"/>
      <c r="M1331" s="298"/>
      <c r="N1331" s="298"/>
      <c r="O1331" s="298"/>
      <c r="P1331" s="298"/>
      <c r="Q1331" s="299"/>
      <c r="R1331" s="227"/>
      <c r="S1331" s="228" t="e">
        <f>IF(C1331="",NA(),MATCH($B1331&amp;$C1331,'Smelter Reference List'!$J:$J,0))</f>
        <v>#N/A</v>
      </c>
      <c r="T1331" s="229"/>
      <c r="U1331" s="229">
        <f t="shared" ca="1" si="40"/>
        <v>0</v>
      </c>
      <c r="V1331" s="229"/>
      <c r="W1331" s="229"/>
      <c r="Y1331" s="223" t="str">
        <f t="shared" si="41"/>
        <v/>
      </c>
    </row>
    <row r="1332" spans="1:25" s="223" customFormat="1" ht="20.25">
      <c r="A1332" s="293"/>
      <c r="B1332" s="294" t="str">
        <f>IF(LEN(A1332)=0,"",INDEX('Smelter Reference List'!$A:$A,MATCH($A1332,'Smelter Reference List'!$E:$E,0)))</f>
        <v/>
      </c>
      <c r="C1332" s="301" t="str">
        <f>IF(LEN(A1332)=0,"",INDEX('Smelter Reference List'!$C:$C,MATCH($A1332,'Smelter Reference List'!$E:$E,0)))</f>
        <v/>
      </c>
      <c r="D1332" s="294" t="str">
        <f ca="1">IF(ISERROR($S1332),"",OFFSET('Smelter Reference List'!$C$4,$S1332-4,0)&amp;"")</f>
        <v/>
      </c>
      <c r="E1332" s="294" t="str">
        <f ca="1">IF(ISERROR($S1332),"",OFFSET('Smelter Reference List'!$D$4,$S1332-4,0)&amp;"")</f>
        <v/>
      </c>
      <c r="F1332" s="294" t="str">
        <f ca="1">IF(ISERROR($S1332),"",OFFSET('Smelter Reference List'!$E$4,$S1332-4,0))</f>
        <v/>
      </c>
      <c r="G1332" s="294" t="str">
        <f ca="1">IF(C1332=$U$4,"Enter smelter details", IF(ISERROR($S1332),"",OFFSET('Smelter Reference List'!$F$4,$S1332-4,0)))</f>
        <v/>
      </c>
      <c r="H1332" s="295" t="str">
        <f ca="1">IF(ISERROR($S1332),"",OFFSET('Smelter Reference List'!$G$4,$S1332-4,0))</f>
        <v/>
      </c>
      <c r="I1332" s="296" t="str">
        <f ca="1">IF(ISERROR($S1332),"",OFFSET('Smelter Reference List'!$H$4,$S1332-4,0))</f>
        <v/>
      </c>
      <c r="J1332" s="296" t="str">
        <f ca="1">IF(ISERROR($S1332),"",OFFSET('Smelter Reference List'!$I$4,$S1332-4,0))</f>
        <v/>
      </c>
      <c r="K1332" s="298"/>
      <c r="L1332" s="298"/>
      <c r="M1332" s="298"/>
      <c r="N1332" s="298"/>
      <c r="O1332" s="298"/>
      <c r="P1332" s="298"/>
      <c r="Q1332" s="299"/>
      <c r="R1332" s="227"/>
      <c r="S1332" s="228" t="e">
        <f>IF(C1332="",NA(),MATCH($B1332&amp;$C1332,'Smelter Reference List'!$J:$J,0))</f>
        <v>#N/A</v>
      </c>
      <c r="T1332" s="229"/>
      <c r="U1332" s="229">
        <f t="shared" ca="1" si="40"/>
        <v>0</v>
      </c>
      <c r="V1332" s="229"/>
      <c r="W1332" s="229"/>
      <c r="Y1332" s="223" t="str">
        <f t="shared" si="41"/>
        <v/>
      </c>
    </row>
    <row r="1333" spans="1:25" s="223" customFormat="1" ht="20.25">
      <c r="A1333" s="293"/>
      <c r="B1333" s="294" t="str">
        <f>IF(LEN(A1333)=0,"",INDEX('Smelter Reference List'!$A:$A,MATCH($A1333,'Smelter Reference List'!$E:$E,0)))</f>
        <v/>
      </c>
      <c r="C1333" s="301" t="str">
        <f>IF(LEN(A1333)=0,"",INDEX('Smelter Reference List'!$C:$C,MATCH($A1333,'Smelter Reference List'!$E:$E,0)))</f>
        <v/>
      </c>
      <c r="D1333" s="294" t="str">
        <f ca="1">IF(ISERROR($S1333),"",OFFSET('Smelter Reference List'!$C$4,$S1333-4,0)&amp;"")</f>
        <v/>
      </c>
      <c r="E1333" s="294" t="str">
        <f ca="1">IF(ISERROR($S1333),"",OFFSET('Smelter Reference List'!$D$4,$S1333-4,0)&amp;"")</f>
        <v/>
      </c>
      <c r="F1333" s="294" t="str">
        <f ca="1">IF(ISERROR($S1333),"",OFFSET('Smelter Reference List'!$E$4,$S1333-4,0))</f>
        <v/>
      </c>
      <c r="G1333" s="294" t="str">
        <f ca="1">IF(C1333=$U$4,"Enter smelter details", IF(ISERROR($S1333),"",OFFSET('Smelter Reference List'!$F$4,$S1333-4,0)))</f>
        <v/>
      </c>
      <c r="H1333" s="295" t="str">
        <f ca="1">IF(ISERROR($S1333),"",OFFSET('Smelter Reference List'!$G$4,$S1333-4,0))</f>
        <v/>
      </c>
      <c r="I1333" s="296" t="str">
        <f ca="1">IF(ISERROR($S1333),"",OFFSET('Smelter Reference List'!$H$4,$S1333-4,0))</f>
        <v/>
      </c>
      <c r="J1333" s="296" t="str">
        <f ca="1">IF(ISERROR($S1333),"",OFFSET('Smelter Reference List'!$I$4,$S1333-4,0))</f>
        <v/>
      </c>
      <c r="K1333" s="298"/>
      <c r="L1333" s="298"/>
      <c r="M1333" s="298"/>
      <c r="N1333" s="298"/>
      <c r="O1333" s="298"/>
      <c r="P1333" s="298"/>
      <c r="Q1333" s="299"/>
      <c r="R1333" s="227"/>
      <c r="S1333" s="228" t="e">
        <f>IF(C1333="",NA(),MATCH($B1333&amp;$C1333,'Smelter Reference List'!$J:$J,0))</f>
        <v>#N/A</v>
      </c>
      <c r="T1333" s="229"/>
      <c r="U1333" s="229">
        <f t="shared" ca="1" si="40"/>
        <v>0</v>
      </c>
      <c r="V1333" s="229"/>
      <c r="W1333" s="229"/>
      <c r="Y1333" s="223" t="str">
        <f t="shared" si="41"/>
        <v/>
      </c>
    </row>
    <row r="1334" spans="1:25" s="223" customFormat="1" ht="20.25">
      <c r="A1334" s="293"/>
      <c r="B1334" s="294" t="str">
        <f>IF(LEN(A1334)=0,"",INDEX('Smelter Reference List'!$A:$A,MATCH($A1334,'Smelter Reference List'!$E:$E,0)))</f>
        <v/>
      </c>
      <c r="C1334" s="301" t="str">
        <f>IF(LEN(A1334)=0,"",INDEX('Smelter Reference List'!$C:$C,MATCH($A1334,'Smelter Reference List'!$E:$E,0)))</f>
        <v/>
      </c>
      <c r="D1334" s="294" t="str">
        <f ca="1">IF(ISERROR($S1334),"",OFFSET('Smelter Reference List'!$C$4,$S1334-4,0)&amp;"")</f>
        <v/>
      </c>
      <c r="E1334" s="294" t="str">
        <f ca="1">IF(ISERROR($S1334),"",OFFSET('Smelter Reference List'!$D$4,$S1334-4,0)&amp;"")</f>
        <v/>
      </c>
      <c r="F1334" s="294" t="str">
        <f ca="1">IF(ISERROR($S1334),"",OFFSET('Smelter Reference List'!$E$4,$S1334-4,0))</f>
        <v/>
      </c>
      <c r="G1334" s="294" t="str">
        <f ca="1">IF(C1334=$U$4,"Enter smelter details", IF(ISERROR($S1334),"",OFFSET('Smelter Reference List'!$F$4,$S1334-4,0)))</f>
        <v/>
      </c>
      <c r="H1334" s="295" t="str">
        <f ca="1">IF(ISERROR($S1334),"",OFFSET('Smelter Reference List'!$G$4,$S1334-4,0))</f>
        <v/>
      </c>
      <c r="I1334" s="296" t="str">
        <f ca="1">IF(ISERROR($S1334),"",OFFSET('Smelter Reference List'!$H$4,$S1334-4,0))</f>
        <v/>
      </c>
      <c r="J1334" s="296" t="str">
        <f ca="1">IF(ISERROR($S1334),"",OFFSET('Smelter Reference List'!$I$4,$S1334-4,0))</f>
        <v/>
      </c>
      <c r="K1334" s="298"/>
      <c r="L1334" s="298"/>
      <c r="M1334" s="298"/>
      <c r="N1334" s="298"/>
      <c r="O1334" s="298"/>
      <c r="P1334" s="298"/>
      <c r="Q1334" s="299"/>
      <c r="R1334" s="227"/>
      <c r="S1334" s="228" t="e">
        <f>IF(C1334="",NA(),MATCH($B1334&amp;$C1334,'Smelter Reference List'!$J:$J,0))</f>
        <v>#N/A</v>
      </c>
      <c r="T1334" s="229"/>
      <c r="U1334" s="229">
        <f t="shared" ca="1" si="40"/>
        <v>0</v>
      </c>
      <c r="V1334" s="229"/>
      <c r="W1334" s="229"/>
      <c r="Y1334" s="223" t="str">
        <f t="shared" si="41"/>
        <v/>
      </c>
    </row>
    <row r="1335" spans="1:25" s="223" customFormat="1" ht="20.25">
      <c r="A1335" s="293"/>
      <c r="B1335" s="294" t="str">
        <f>IF(LEN(A1335)=0,"",INDEX('Smelter Reference List'!$A:$A,MATCH($A1335,'Smelter Reference List'!$E:$E,0)))</f>
        <v/>
      </c>
      <c r="C1335" s="301" t="str">
        <f>IF(LEN(A1335)=0,"",INDEX('Smelter Reference List'!$C:$C,MATCH($A1335,'Smelter Reference List'!$E:$E,0)))</f>
        <v/>
      </c>
      <c r="D1335" s="294" t="str">
        <f ca="1">IF(ISERROR($S1335),"",OFFSET('Smelter Reference List'!$C$4,$S1335-4,0)&amp;"")</f>
        <v/>
      </c>
      <c r="E1335" s="294" t="str">
        <f ca="1">IF(ISERROR($S1335),"",OFFSET('Smelter Reference List'!$D$4,$S1335-4,0)&amp;"")</f>
        <v/>
      </c>
      <c r="F1335" s="294" t="str">
        <f ca="1">IF(ISERROR($S1335),"",OFFSET('Smelter Reference List'!$E$4,$S1335-4,0))</f>
        <v/>
      </c>
      <c r="G1335" s="294" t="str">
        <f ca="1">IF(C1335=$U$4,"Enter smelter details", IF(ISERROR($S1335),"",OFFSET('Smelter Reference List'!$F$4,$S1335-4,0)))</f>
        <v/>
      </c>
      <c r="H1335" s="295" t="str">
        <f ca="1">IF(ISERROR($S1335),"",OFFSET('Smelter Reference List'!$G$4,$S1335-4,0))</f>
        <v/>
      </c>
      <c r="I1335" s="296" t="str">
        <f ca="1">IF(ISERROR($S1335),"",OFFSET('Smelter Reference List'!$H$4,$S1335-4,0))</f>
        <v/>
      </c>
      <c r="J1335" s="296" t="str">
        <f ca="1">IF(ISERROR($S1335),"",OFFSET('Smelter Reference List'!$I$4,$S1335-4,0))</f>
        <v/>
      </c>
      <c r="K1335" s="298"/>
      <c r="L1335" s="298"/>
      <c r="M1335" s="298"/>
      <c r="N1335" s="298"/>
      <c r="O1335" s="298"/>
      <c r="P1335" s="298"/>
      <c r="Q1335" s="299"/>
      <c r="R1335" s="227"/>
      <c r="S1335" s="228" t="e">
        <f>IF(C1335="",NA(),MATCH($B1335&amp;$C1335,'Smelter Reference List'!$J:$J,0))</f>
        <v>#N/A</v>
      </c>
      <c r="T1335" s="229"/>
      <c r="U1335" s="229">
        <f t="shared" ca="1" si="40"/>
        <v>0</v>
      </c>
      <c r="V1335" s="229"/>
      <c r="W1335" s="229"/>
      <c r="Y1335" s="223" t="str">
        <f t="shared" si="41"/>
        <v/>
      </c>
    </row>
    <row r="1336" spans="1:25" s="223" customFormat="1" ht="20.25">
      <c r="A1336" s="293"/>
      <c r="B1336" s="294" t="str">
        <f>IF(LEN(A1336)=0,"",INDEX('Smelter Reference List'!$A:$A,MATCH($A1336,'Smelter Reference List'!$E:$E,0)))</f>
        <v/>
      </c>
      <c r="C1336" s="301" t="str">
        <f>IF(LEN(A1336)=0,"",INDEX('Smelter Reference List'!$C:$C,MATCH($A1336,'Smelter Reference List'!$E:$E,0)))</f>
        <v/>
      </c>
      <c r="D1336" s="294" t="str">
        <f ca="1">IF(ISERROR($S1336),"",OFFSET('Smelter Reference List'!$C$4,$S1336-4,0)&amp;"")</f>
        <v/>
      </c>
      <c r="E1336" s="294" t="str">
        <f ca="1">IF(ISERROR($S1336),"",OFFSET('Smelter Reference List'!$D$4,$S1336-4,0)&amp;"")</f>
        <v/>
      </c>
      <c r="F1336" s="294" t="str">
        <f ca="1">IF(ISERROR($S1336),"",OFFSET('Smelter Reference List'!$E$4,$S1336-4,0))</f>
        <v/>
      </c>
      <c r="G1336" s="294" t="str">
        <f ca="1">IF(C1336=$U$4,"Enter smelter details", IF(ISERROR($S1336),"",OFFSET('Smelter Reference List'!$F$4,$S1336-4,0)))</f>
        <v/>
      </c>
      <c r="H1336" s="295" t="str">
        <f ca="1">IF(ISERROR($S1336),"",OFFSET('Smelter Reference List'!$G$4,$S1336-4,0))</f>
        <v/>
      </c>
      <c r="I1336" s="296" t="str">
        <f ca="1">IF(ISERROR($S1336),"",OFFSET('Smelter Reference List'!$H$4,$S1336-4,0))</f>
        <v/>
      </c>
      <c r="J1336" s="296" t="str">
        <f ca="1">IF(ISERROR($S1336),"",OFFSET('Smelter Reference List'!$I$4,$S1336-4,0))</f>
        <v/>
      </c>
      <c r="K1336" s="298"/>
      <c r="L1336" s="298"/>
      <c r="M1336" s="298"/>
      <c r="N1336" s="298"/>
      <c r="O1336" s="298"/>
      <c r="P1336" s="298"/>
      <c r="Q1336" s="299"/>
      <c r="R1336" s="227"/>
      <c r="S1336" s="228" t="e">
        <f>IF(C1336="",NA(),MATCH($B1336&amp;$C1336,'Smelter Reference List'!$J:$J,0))</f>
        <v>#N/A</v>
      </c>
      <c r="T1336" s="229"/>
      <c r="U1336" s="229">
        <f t="shared" ca="1" si="40"/>
        <v>0</v>
      </c>
      <c r="V1336" s="229"/>
      <c r="W1336" s="229"/>
      <c r="Y1336" s="223" t="str">
        <f t="shared" si="41"/>
        <v/>
      </c>
    </row>
    <row r="1337" spans="1:25" s="223" customFormat="1" ht="20.25">
      <c r="A1337" s="293"/>
      <c r="B1337" s="294" t="str">
        <f>IF(LEN(A1337)=0,"",INDEX('Smelter Reference List'!$A:$A,MATCH($A1337,'Smelter Reference List'!$E:$E,0)))</f>
        <v/>
      </c>
      <c r="C1337" s="301" t="str">
        <f>IF(LEN(A1337)=0,"",INDEX('Smelter Reference List'!$C:$C,MATCH($A1337,'Smelter Reference List'!$E:$E,0)))</f>
        <v/>
      </c>
      <c r="D1337" s="294" t="str">
        <f ca="1">IF(ISERROR($S1337),"",OFFSET('Smelter Reference List'!$C$4,$S1337-4,0)&amp;"")</f>
        <v/>
      </c>
      <c r="E1337" s="294" t="str">
        <f ca="1">IF(ISERROR($S1337),"",OFFSET('Smelter Reference List'!$D$4,$S1337-4,0)&amp;"")</f>
        <v/>
      </c>
      <c r="F1337" s="294" t="str">
        <f ca="1">IF(ISERROR($S1337),"",OFFSET('Smelter Reference List'!$E$4,$S1337-4,0))</f>
        <v/>
      </c>
      <c r="G1337" s="294" t="str">
        <f ca="1">IF(C1337=$U$4,"Enter smelter details", IF(ISERROR($S1337),"",OFFSET('Smelter Reference List'!$F$4,$S1337-4,0)))</f>
        <v/>
      </c>
      <c r="H1337" s="295" t="str">
        <f ca="1">IF(ISERROR($S1337),"",OFFSET('Smelter Reference List'!$G$4,$S1337-4,0))</f>
        <v/>
      </c>
      <c r="I1337" s="296" t="str">
        <f ca="1">IF(ISERROR($S1337),"",OFFSET('Smelter Reference List'!$H$4,$S1337-4,0))</f>
        <v/>
      </c>
      <c r="J1337" s="296" t="str">
        <f ca="1">IF(ISERROR($S1337),"",OFFSET('Smelter Reference List'!$I$4,$S1337-4,0))</f>
        <v/>
      </c>
      <c r="K1337" s="298"/>
      <c r="L1337" s="298"/>
      <c r="M1337" s="298"/>
      <c r="N1337" s="298"/>
      <c r="O1337" s="298"/>
      <c r="P1337" s="298"/>
      <c r="Q1337" s="299"/>
      <c r="R1337" s="227"/>
      <c r="S1337" s="228" t="e">
        <f>IF(C1337="",NA(),MATCH($B1337&amp;$C1337,'Smelter Reference List'!$J:$J,0))</f>
        <v>#N/A</v>
      </c>
      <c r="T1337" s="229"/>
      <c r="U1337" s="229">
        <f t="shared" ca="1" si="40"/>
        <v>0</v>
      </c>
      <c r="V1337" s="229"/>
      <c r="W1337" s="229"/>
      <c r="Y1337" s="223" t="str">
        <f t="shared" si="41"/>
        <v/>
      </c>
    </row>
    <row r="1338" spans="1:25" s="223" customFormat="1" ht="20.25">
      <c r="A1338" s="293"/>
      <c r="B1338" s="294" t="str">
        <f>IF(LEN(A1338)=0,"",INDEX('Smelter Reference List'!$A:$A,MATCH($A1338,'Smelter Reference List'!$E:$E,0)))</f>
        <v/>
      </c>
      <c r="C1338" s="301" t="str">
        <f>IF(LEN(A1338)=0,"",INDEX('Smelter Reference List'!$C:$C,MATCH($A1338,'Smelter Reference List'!$E:$E,0)))</f>
        <v/>
      </c>
      <c r="D1338" s="294" t="str">
        <f ca="1">IF(ISERROR($S1338),"",OFFSET('Smelter Reference List'!$C$4,$S1338-4,0)&amp;"")</f>
        <v/>
      </c>
      <c r="E1338" s="294" t="str">
        <f ca="1">IF(ISERROR($S1338),"",OFFSET('Smelter Reference List'!$D$4,$S1338-4,0)&amp;"")</f>
        <v/>
      </c>
      <c r="F1338" s="294" t="str">
        <f ca="1">IF(ISERROR($S1338),"",OFFSET('Smelter Reference List'!$E$4,$S1338-4,0))</f>
        <v/>
      </c>
      <c r="G1338" s="294" t="str">
        <f ca="1">IF(C1338=$U$4,"Enter smelter details", IF(ISERROR($S1338),"",OFFSET('Smelter Reference List'!$F$4,$S1338-4,0)))</f>
        <v/>
      </c>
      <c r="H1338" s="295" t="str">
        <f ca="1">IF(ISERROR($S1338),"",OFFSET('Smelter Reference List'!$G$4,$S1338-4,0))</f>
        <v/>
      </c>
      <c r="I1338" s="296" t="str">
        <f ca="1">IF(ISERROR($S1338),"",OFFSET('Smelter Reference List'!$H$4,$S1338-4,0))</f>
        <v/>
      </c>
      <c r="J1338" s="296" t="str">
        <f ca="1">IF(ISERROR($S1338),"",OFFSET('Smelter Reference List'!$I$4,$S1338-4,0))</f>
        <v/>
      </c>
      <c r="K1338" s="298"/>
      <c r="L1338" s="298"/>
      <c r="M1338" s="298"/>
      <c r="N1338" s="298"/>
      <c r="O1338" s="298"/>
      <c r="P1338" s="298"/>
      <c r="Q1338" s="299"/>
      <c r="R1338" s="227"/>
      <c r="S1338" s="228" t="e">
        <f>IF(C1338="",NA(),MATCH($B1338&amp;$C1338,'Smelter Reference List'!$J:$J,0))</f>
        <v>#N/A</v>
      </c>
      <c r="T1338" s="229"/>
      <c r="U1338" s="229">
        <f t="shared" ca="1" si="40"/>
        <v>0</v>
      </c>
      <c r="V1338" s="229"/>
      <c r="W1338" s="229"/>
      <c r="Y1338" s="223" t="str">
        <f t="shared" si="41"/>
        <v/>
      </c>
    </row>
    <row r="1339" spans="1:25" s="223" customFormat="1" ht="20.25">
      <c r="A1339" s="293"/>
      <c r="B1339" s="294" t="str">
        <f>IF(LEN(A1339)=0,"",INDEX('Smelter Reference List'!$A:$A,MATCH($A1339,'Smelter Reference List'!$E:$E,0)))</f>
        <v/>
      </c>
      <c r="C1339" s="301" t="str">
        <f>IF(LEN(A1339)=0,"",INDEX('Smelter Reference List'!$C:$C,MATCH($A1339,'Smelter Reference List'!$E:$E,0)))</f>
        <v/>
      </c>
      <c r="D1339" s="294" t="str">
        <f ca="1">IF(ISERROR($S1339),"",OFFSET('Smelter Reference List'!$C$4,$S1339-4,0)&amp;"")</f>
        <v/>
      </c>
      <c r="E1339" s="294" t="str">
        <f ca="1">IF(ISERROR($S1339),"",OFFSET('Smelter Reference List'!$D$4,$S1339-4,0)&amp;"")</f>
        <v/>
      </c>
      <c r="F1339" s="294" t="str">
        <f ca="1">IF(ISERROR($S1339),"",OFFSET('Smelter Reference List'!$E$4,$S1339-4,0))</f>
        <v/>
      </c>
      <c r="G1339" s="294" t="str">
        <f ca="1">IF(C1339=$U$4,"Enter smelter details", IF(ISERROR($S1339),"",OFFSET('Smelter Reference List'!$F$4,$S1339-4,0)))</f>
        <v/>
      </c>
      <c r="H1339" s="295" t="str">
        <f ca="1">IF(ISERROR($S1339),"",OFFSET('Smelter Reference List'!$G$4,$S1339-4,0))</f>
        <v/>
      </c>
      <c r="I1339" s="296" t="str">
        <f ca="1">IF(ISERROR($S1339),"",OFFSET('Smelter Reference List'!$H$4,$S1339-4,0))</f>
        <v/>
      </c>
      <c r="J1339" s="296" t="str">
        <f ca="1">IF(ISERROR($S1339),"",OFFSET('Smelter Reference List'!$I$4,$S1339-4,0))</f>
        <v/>
      </c>
      <c r="K1339" s="298"/>
      <c r="L1339" s="298"/>
      <c r="M1339" s="298"/>
      <c r="N1339" s="298"/>
      <c r="O1339" s="298"/>
      <c r="P1339" s="298"/>
      <c r="Q1339" s="299"/>
      <c r="R1339" s="227"/>
      <c r="S1339" s="228" t="e">
        <f>IF(C1339="",NA(),MATCH($B1339&amp;$C1339,'Smelter Reference List'!$J:$J,0))</f>
        <v>#N/A</v>
      </c>
      <c r="T1339" s="229"/>
      <c r="U1339" s="229">
        <f t="shared" ca="1" si="40"/>
        <v>0</v>
      </c>
      <c r="V1339" s="229"/>
      <c r="W1339" s="229"/>
      <c r="Y1339" s="223" t="str">
        <f t="shared" si="41"/>
        <v/>
      </c>
    </row>
    <row r="1340" spans="1:25" s="223" customFormat="1" ht="20.25">
      <c r="A1340" s="293"/>
      <c r="B1340" s="294" t="str">
        <f>IF(LEN(A1340)=0,"",INDEX('Smelter Reference List'!$A:$A,MATCH($A1340,'Smelter Reference List'!$E:$E,0)))</f>
        <v/>
      </c>
      <c r="C1340" s="301" t="str">
        <f>IF(LEN(A1340)=0,"",INDEX('Smelter Reference List'!$C:$C,MATCH($A1340,'Smelter Reference List'!$E:$E,0)))</f>
        <v/>
      </c>
      <c r="D1340" s="294" t="str">
        <f ca="1">IF(ISERROR($S1340),"",OFFSET('Smelter Reference List'!$C$4,$S1340-4,0)&amp;"")</f>
        <v/>
      </c>
      <c r="E1340" s="294" t="str">
        <f ca="1">IF(ISERROR($S1340),"",OFFSET('Smelter Reference List'!$D$4,$S1340-4,0)&amp;"")</f>
        <v/>
      </c>
      <c r="F1340" s="294" t="str">
        <f ca="1">IF(ISERROR($S1340),"",OFFSET('Smelter Reference List'!$E$4,$S1340-4,0))</f>
        <v/>
      </c>
      <c r="G1340" s="294" t="str">
        <f ca="1">IF(C1340=$U$4,"Enter smelter details", IF(ISERROR($S1340),"",OFFSET('Smelter Reference List'!$F$4,$S1340-4,0)))</f>
        <v/>
      </c>
      <c r="H1340" s="295" t="str">
        <f ca="1">IF(ISERROR($S1340),"",OFFSET('Smelter Reference List'!$G$4,$S1340-4,0))</f>
        <v/>
      </c>
      <c r="I1340" s="296" t="str">
        <f ca="1">IF(ISERROR($S1340),"",OFFSET('Smelter Reference List'!$H$4,$S1340-4,0))</f>
        <v/>
      </c>
      <c r="J1340" s="296" t="str">
        <f ca="1">IF(ISERROR($S1340),"",OFFSET('Smelter Reference List'!$I$4,$S1340-4,0))</f>
        <v/>
      </c>
      <c r="K1340" s="298"/>
      <c r="L1340" s="298"/>
      <c r="M1340" s="298"/>
      <c r="N1340" s="298"/>
      <c r="O1340" s="298"/>
      <c r="P1340" s="298"/>
      <c r="Q1340" s="299"/>
      <c r="R1340" s="227"/>
      <c r="S1340" s="228" t="e">
        <f>IF(C1340="",NA(),MATCH($B1340&amp;$C1340,'Smelter Reference List'!$J:$J,0))</f>
        <v>#N/A</v>
      </c>
      <c r="T1340" s="229"/>
      <c r="U1340" s="229">
        <f t="shared" ca="1" si="40"/>
        <v>0</v>
      </c>
      <c r="V1340" s="229"/>
      <c r="W1340" s="229"/>
      <c r="Y1340" s="223" t="str">
        <f t="shared" si="41"/>
        <v/>
      </c>
    </row>
    <row r="1341" spans="1:25" s="223" customFormat="1" ht="20.25">
      <c r="A1341" s="293"/>
      <c r="B1341" s="294" t="str">
        <f>IF(LEN(A1341)=0,"",INDEX('Smelter Reference List'!$A:$A,MATCH($A1341,'Smelter Reference List'!$E:$E,0)))</f>
        <v/>
      </c>
      <c r="C1341" s="301" t="str">
        <f>IF(LEN(A1341)=0,"",INDEX('Smelter Reference List'!$C:$C,MATCH($A1341,'Smelter Reference List'!$E:$E,0)))</f>
        <v/>
      </c>
      <c r="D1341" s="294" t="str">
        <f ca="1">IF(ISERROR($S1341),"",OFFSET('Smelter Reference List'!$C$4,$S1341-4,0)&amp;"")</f>
        <v/>
      </c>
      <c r="E1341" s="294" t="str">
        <f ca="1">IF(ISERROR($S1341),"",OFFSET('Smelter Reference List'!$D$4,$S1341-4,0)&amp;"")</f>
        <v/>
      </c>
      <c r="F1341" s="294" t="str">
        <f ca="1">IF(ISERROR($S1341),"",OFFSET('Smelter Reference List'!$E$4,$S1341-4,0))</f>
        <v/>
      </c>
      <c r="G1341" s="294" t="str">
        <f ca="1">IF(C1341=$U$4,"Enter smelter details", IF(ISERROR($S1341),"",OFFSET('Smelter Reference List'!$F$4,$S1341-4,0)))</f>
        <v/>
      </c>
      <c r="H1341" s="295" t="str">
        <f ca="1">IF(ISERROR($S1341),"",OFFSET('Smelter Reference List'!$G$4,$S1341-4,0))</f>
        <v/>
      </c>
      <c r="I1341" s="296" t="str">
        <f ca="1">IF(ISERROR($S1341),"",OFFSET('Smelter Reference List'!$H$4,$S1341-4,0))</f>
        <v/>
      </c>
      <c r="J1341" s="296" t="str">
        <f ca="1">IF(ISERROR($S1341),"",OFFSET('Smelter Reference List'!$I$4,$S1341-4,0))</f>
        <v/>
      </c>
      <c r="K1341" s="298"/>
      <c r="L1341" s="298"/>
      <c r="M1341" s="298"/>
      <c r="N1341" s="298"/>
      <c r="O1341" s="298"/>
      <c r="P1341" s="298"/>
      <c r="Q1341" s="299"/>
      <c r="R1341" s="227"/>
      <c r="S1341" s="228" t="e">
        <f>IF(C1341="",NA(),MATCH($B1341&amp;$C1341,'Smelter Reference List'!$J:$J,0))</f>
        <v>#N/A</v>
      </c>
      <c r="T1341" s="229"/>
      <c r="U1341" s="229">
        <f t="shared" ca="1" si="40"/>
        <v>0</v>
      </c>
      <c r="V1341" s="229"/>
      <c r="W1341" s="229"/>
      <c r="Y1341" s="223" t="str">
        <f t="shared" si="41"/>
        <v/>
      </c>
    </row>
    <row r="1342" spans="1:25" s="223" customFormat="1" ht="20.25">
      <c r="A1342" s="293"/>
      <c r="B1342" s="294" t="str">
        <f>IF(LEN(A1342)=0,"",INDEX('Smelter Reference List'!$A:$A,MATCH($A1342,'Smelter Reference List'!$E:$E,0)))</f>
        <v/>
      </c>
      <c r="C1342" s="301" t="str">
        <f>IF(LEN(A1342)=0,"",INDEX('Smelter Reference List'!$C:$C,MATCH($A1342,'Smelter Reference List'!$E:$E,0)))</f>
        <v/>
      </c>
      <c r="D1342" s="294" t="str">
        <f ca="1">IF(ISERROR($S1342),"",OFFSET('Smelter Reference List'!$C$4,$S1342-4,0)&amp;"")</f>
        <v/>
      </c>
      <c r="E1342" s="294" t="str">
        <f ca="1">IF(ISERROR($S1342),"",OFFSET('Smelter Reference List'!$D$4,$S1342-4,0)&amp;"")</f>
        <v/>
      </c>
      <c r="F1342" s="294" t="str">
        <f ca="1">IF(ISERROR($S1342),"",OFFSET('Smelter Reference List'!$E$4,$S1342-4,0))</f>
        <v/>
      </c>
      <c r="G1342" s="294" t="str">
        <f ca="1">IF(C1342=$U$4,"Enter smelter details", IF(ISERROR($S1342),"",OFFSET('Smelter Reference List'!$F$4,$S1342-4,0)))</f>
        <v/>
      </c>
      <c r="H1342" s="295" t="str">
        <f ca="1">IF(ISERROR($S1342),"",OFFSET('Smelter Reference List'!$G$4,$S1342-4,0))</f>
        <v/>
      </c>
      <c r="I1342" s="296" t="str">
        <f ca="1">IF(ISERROR($S1342),"",OFFSET('Smelter Reference List'!$H$4,$S1342-4,0))</f>
        <v/>
      </c>
      <c r="J1342" s="296" t="str">
        <f ca="1">IF(ISERROR($S1342),"",OFFSET('Smelter Reference List'!$I$4,$S1342-4,0))</f>
        <v/>
      </c>
      <c r="K1342" s="298"/>
      <c r="L1342" s="298"/>
      <c r="M1342" s="298"/>
      <c r="N1342" s="298"/>
      <c r="O1342" s="298"/>
      <c r="P1342" s="298"/>
      <c r="Q1342" s="299"/>
      <c r="R1342" s="227"/>
      <c r="S1342" s="228" t="e">
        <f>IF(C1342="",NA(),MATCH($B1342&amp;$C1342,'Smelter Reference List'!$J:$J,0))</f>
        <v>#N/A</v>
      </c>
      <c r="T1342" s="229"/>
      <c r="U1342" s="229">
        <f t="shared" ca="1" si="40"/>
        <v>0</v>
      </c>
      <c r="V1342" s="229"/>
      <c r="W1342" s="229"/>
      <c r="Y1342" s="223" t="str">
        <f t="shared" si="41"/>
        <v/>
      </c>
    </row>
    <row r="1343" spans="1:25" s="223" customFormat="1" ht="20.25">
      <c r="A1343" s="293"/>
      <c r="B1343" s="294" t="str">
        <f>IF(LEN(A1343)=0,"",INDEX('Smelter Reference List'!$A:$A,MATCH($A1343,'Smelter Reference List'!$E:$E,0)))</f>
        <v/>
      </c>
      <c r="C1343" s="301" t="str">
        <f>IF(LEN(A1343)=0,"",INDEX('Smelter Reference List'!$C:$C,MATCH($A1343,'Smelter Reference List'!$E:$E,0)))</f>
        <v/>
      </c>
      <c r="D1343" s="294" t="str">
        <f ca="1">IF(ISERROR($S1343),"",OFFSET('Smelter Reference List'!$C$4,$S1343-4,0)&amp;"")</f>
        <v/>
      </c>
      <c r="E1343" s="294" t="str">
        <f ca="1">IF(ISERROR($S1343),"",OFFSET('Smelter Reference List'!$D$4,$S1343-4,0)&amp;"")</f>
        <v/>
      </c>
      <c r="F1343" s="294" t="str">
        <f ca="1">IF(ISERROR($S1343),"",OFFSET('Smelter Reference List'!$E$4,$S1343-4,0))</f>
        <v/>
      </c>
      <c r="G1343" s="294" t="str">
        <f ca="1">IF(C1343=$U$4,"Enter smelter details", IF(ISERROR($S1343),"",OFFSET('Smelter Reference List'!$F$4,$S1343-4,0)))</f>
        <v/>
      </c>
      <c r="H1343" s="295" t="str">
        <f ca="1">IF(ISERROR($S1343),"",OFFSET('Smelter Reference List'!$G$4,$S1343-4,0))</f>
        <v/>
      </c>
      <c r="I1343" s="296" t="str">
        <f ca="1">IF(ISERROR($S1343),"",OFFSET('Smelter Reference List'!$H$4,$S1343-4,0))</f>
        <v/>
      </c>
      <c r="J1343" s="296" t="str">
        <f ca="1">IF(ISERROR($S1343),"",OFFSET('Smelter Reference List'!$I$4,$S1343-4,0))</f>
        <v/>
      </c>
      <c r="K1343" s="298"/>
      <c r="L1343" s="298"/>
      <c r="M1343" s="298"/>
      <c r="N1343" s="298"/>
      <c r="O1343" s="298"/>
      <c r="P1343" s="298"/>
      <c r="Q1343" s="299"/>
      <c r="R1343" s="227"/>
      <c r="S1343" s="228" t="e">
        <f>IF(C1343="",NA(),MATCH($B1343&amp;$C1343,'Smelter Reference List'!$J:$J,0))</f>
        <v>#N/A</v>
      </c>
      <c r="T1343" s="229"/>
      <c r="U1343" s="229">
        <f t="shared" ca="1" si="40"/>
        <v>0</v>
      </c>
      <c r="V1343" s="229"/>
      <c r="W1343" s="229"/>
      <c r="Y1343" s="223" t="str">
        <f t="shared" si="41"/>
        <v/>
      </c>
    </row>
    <row r="1344" spans="1:25" s="223" customFormat="1" ht="20.25">
      <c r="A1344" s="293"/>
      <c r="B1344" s="294" t="str">
        <f>IF(LEN(A1344)=0,"",INDEX('Smelter Reference List'!$A:$A,MATCH($A1344,'Smelter Reference List'!$E:$E,0)))</f>
        <v/>
      </c>
      <c r="C1344" s="301" t="str">
        <f>IF(LEN(A1344)=0,"",INDEX('Smelter Reference List'!$C:$C,MATCH($A1344,'Smelter Reference List'!$E:$E,0)))</f>
        <v/>
      </c>
      <c r="D1344" s="294" t="str">
        <f ca="1">IF(ISERROR($S1344),"",OFFSET('Smelter Reference List'!$C$4,$S1344-4,0)&amp;"")</f>
        <v/>
      </c>
      <c r="E1344" s="294" t="str">
        <f ca="1">IF(ISERROR($S1344),"",OFFSET('Smelter Reference List'!$D$4,$S1344-4,0)&amp;"")</f>
        <v/>
      </c>
      <c r="F1344" s="294" t="str">
        <f ca="1">IF(ISERROR($S1344),"",OFFSET('Smelter Reference List'!$E$4,$S1344-4,0))</f>
        <v/>
      </c>
      <c r="G1344" s="294" t="str">
        <f ca="1">IF(C1344=$U$4,"Enter smelter details", IF(ISERROR($S1344),"",OFFSET('Smelter Reference List'!$F$4,$S1344-4,0)))</f>
        <v/>
      </c>
      <c r="H1344" s="295" t="str">
        <f ca="1">IF(ISERROR($S1344),"",OFFSET('Smelter Reference List'!$G$4,$S1344-4,0))</f>
        <v/>
      </c>
      <c r="I1344" s="296" t="str">
        <f ca="1">IF(ISERROR($S1344),"",OFFSET('Smelter Reference List'!$H$4,$S1344-4,0))</f>
        <v/>
      </c>
      <c r="J1344" s="296" t="str">
        <f ca="1">IF(ISERROR($S1344),"",OFFSET('Smelter Reference List'!$I$4,$S1344-4,0))</f>
        <v/>
      </c>
      <c r="K1344" s="298"/>
      <c r="L1344" s="298"/>
      <c r="M1344" s="298"/>
      <c r="N1344" s="298"/>
      <c r="O1344" s="298"/>
      <c r="P1344" s="298"/>
      <c r="Q1344" s="299"/>
      <c r="R1344" s="227"/>
      <c r="S1344" s="228" t="e">
        <f>IF(C1344="",NA(),MATCH($B1344&amp;$C1344,'Smelter Reference List'!$J:$J,0))</f>
        <v>#N/A</v>
      </c>
      <c r="T1344" s="229"/>
      <c r="U1344" s="229">
        <f t="shared" ca="1" si="40"/>
        <v>0</v>
      </c>
      <c r="V1344" s="229"/>
      <c r="W1344" s="229"/>
      <c r="Y1344" s="223" t="str">
        <f t="shared" si="41"/>
        <v/>
      </c>
    </row>
    <row r="1345" spans="1:25" s="223" customFormat="1" ht="20.25">
      <c r="A1345" s="293"/>
      <c r="B1345" s="294" t="str">
        <f>IF(LEN(A1345)=0,"",INDEX('Smelter Reference List'!$A:$A,MATCH($A1345,'Smelter Reference List'!$E:$E,0)))</f>
        <v/>
      </c>
      <c r="C1345" s="301" t="str">
        <f>IF(LEN(A1345)=0,"",INDEX('Smelter Reference List'!$C:$C,MATCH($A1345,'Smelter Reference List'!$E:$E,0)))</f>
        <v/>
      </c>
      <c r="D1345" s="294" t="str">
        <f ca="1">IF(ISERROR($S1345),"",OFFSET('Smelter Reference List'!$C$4,$S1345-4,0)&amp;"")</f>
        <v/>
      </c>
      <c r="E1345" s="294" t="str">
        <f ca="1">IF(ISERROR($S1345),"",OFFSET('Smelter Reference List'!$D$4,$S1345-4,0)&amp;"")</f>
        <v/>
      </c>
      <c r="F1345" s="294" t="str">
        <f ca="1">IF(ISERROR($S1345),"",OFFSET('Smelter Reference List'!$E$4,$S1345-4,0))</f>
        <v/>
      </c>
      <c r="G1345" s="294" t="str">
        <f ca="1">IF(C1345=$U$4,"Enter smelter details", IF(ISERROR($S1345),"",OFFSET('Smelter Reference List'!$F$4,$S1345-4,0)))</f>
        <v/>
      </c>
      <c r="H1345" s="295" t="str">
        <f ca="1">IF(ISERROR($S1345),"",OFFSET('Smelter Reference List'!$G$4,$S1345-4,0))</f>
        <v/>
      </c>
      <c r="I1345" s="296" t="str">
        <f ca="1">IF(ISERROR($S1345),"",OFFSET('Smelter Reference List'!$H$4,$S1345-4,0))</f>
        <v/>
      </c>
      <c r="J1345" s="296" t="str">
        <f ca="1">IF(ISERROR($S1345),"",OFFSET('Smelter Reference List'!$I$4,$S1345-4,0))</f>
        <v/>
      </c>
      <c r="K1345" s="298"/>
      <c r="L1345" s="298"/>
      <c r="M1345" s="298"/>
      <c r="N1345" s="298"/>
      <c r="O1345" s="298"/>
      <c r="P1345" s="298"/>
      <c r="Q1345" s="299"/>
      <c r="R1345" s="227"/>
      <c r="S1345" s="228" t="e">
        <f>IF(C1345="",NA(),MATCH($B1345&amp;$C1345,'Smelter Reference List'!$J:$J,0))</f>
        <v>#N/A</v>
      </c>
      <c r="T1345" s="229"/>
      <c r="U1345" s="229">
        <f t="shared" ca="1" si="40"/>
        <v>0</v>
      </c>
      <c r="V1345" s="229"/>
      <c r="W1345" s="229"/>
      <c r="Y1345" s="223" t="str">
        <f t="shared" si="41"/>
        <v/>
      </c>
    </row>
    <row r="1346" spans="1:25" s="223" customFormat="1" ht="20.25">
      <c r="A1346" s="293"/>
      <c r="B1346" s="294" t="str">
        <f>IF(LEN(A1346)=0,"",INDEX('Smelter Reference List'!$A:$A,MATCH($A1346,'Smelter Reference List'!$E:$E,0)))</f>
        <v/>
      </c>
      <c r="C1346" s="301" t="str">
        <f>IF(LEN(A1346)=0,"",INDEX('Smelter Reference List'!$C:$C,MATCH($A1346,'Smelter Reference List'!$E:$E,0)))</f>
        <v/>
      </c>
      <c r="D1346" s="294" t="str">
        <f ca="1">IF(ISERROR($S1346),"",OFFSET('Smelter Reference List'!$C$4,$S1346-4,0)&amp;"")</f>
        <v/>
      </c>
      <c r="E1346" s="294" t="str">
        <f ca="1">IF(ISERROR($S1346),"",OFFSET('Smelter Reference List'!$D$4,$S1346-4,0)&amp;"")</f>
        <v/>
      </c>
      <c r="F1346" s="294" t="str">
        <f ca="1">IF(ISERROR($S1346),"",OFFSET('Smelter Reference List'!$E$4,$S1346-4,0))</f>
        <v/>
      </c>
      <c r="G1346" s="294" t="str">
        <f ca="1">IF(C1346=$U$4,"Enter smelter details", IF(ISERROR($S1346),"",OFFSET('Smelter Reference List'!$F$4,$S1346-4,0)))</f>
        <v/>
      </c>
      <c r="H1346" s="295" t="str">
        <f ca="1">IF(ISERROR($S1346),"",OFFSET('Smelter Reference List'!$G$4,$S1346-4,0))</f>
        <v/>
      </c>
      <c r="I1346" s="296" t="str">
        <f ca="1">IF(ISERROR($S1346),"",OFFSET('Smelter Reference List'!$H$4,$S1346-4,0))</f>
        <v/>
      </c>
      <c r="J1346" s="296" t="str">
        <f ca="1">IF(ISERROR($S1346),"",OFFSET('Smelter Reference List'!$I$4,$S1346-4,0))</f>
        <v/>
      </c>
      <c r="K1346" s="298"/>
      <c r="L1346" s="298"/>
      <c r="M1346" s="298"/>
      <c r="N1346" s="298"/>
      <c r="O1346" s="298"/>
      <c r="P1346" s="298"/>
      <c r="Q1346" s="299"/>
      <c r="R1346" s="227"/>
      <c r="S1346" s="228" t="e">
        <f>IF(C1346="",NA(),MATCH($B1346&amp;$C1346,'Smelter Reference List'!$J:$J,0))</f>
        <v>#N/A</v>
      </c>
      <c r="T1346" s="229"/>
      <c r="U1346" s="229">
        <f t="shared" ca="1" si="40"/>
        <v>0</v>
      </c>
      <c r="V1346" s="229"/>
      <c r="W1346" s="229"/>
      <c r="Y1346" s="223" t="str">
        <f t="shared" si="41"/>
        <v/>
      </c>
    </row>
    <row r="1347" spans="1:25" s="223" customFormat="1" ht="20.25">
      <c r="A1347" s="293"/>
      <c r="B1347" s="294" t="str">
        <f>IF(LEN(A1347)=0,"",INDEX('Smelter Reference List'!$A:$A,MATCH($A1347,'Smelter Reference List'!$E:$E,0)))</f>
        <v/>
      </c>
      <c r="C1347" s="301" t="str">
        <f>IF(LEN(A1347)=0,"",INDEX('Smelter Reference List'!$C:$C,MATCH($A1347,'Smelter Reference List'!$E:$E,0)))</f>
        <v/>
      </c>
      <c r="D1347" s="294" t="str">
        <f ca="1">IF(ISERROR($S1347),"",OFFSET('Smelter Reference List'!$C$4,$S1347-4,0)&amp;"")</f>
        <v/>
      </c>
      <c r="E1347" s="294" t="str">
        <f ca="1">IF(ISERROR($S1347),"",OFFSET('Smelter Reference List'!$D$4,$S1347-4,0)&amp;"")</f>
        <v/>
      </c>
      <c r="F1347" s="294" t="str">
        <f ca="1">IF(ISERROR($S1347),"",OFFSET('Smelter Reference List'!$E$4,$S1347-4,0))</f>
        <v/>
      </c>
      <c r="G1347" s="294" t="str">
        <f ca="1">IF(C1347=$U$4,"Enter smelter details", IF(ISERROR($S1347),"",OFFSET('Smelter Reference List'!$F$4,$S1347-4,0)))</f>
        <v/>
      </c>
      <c r="H1347" s="295" t="str">
        <f ca="1">IF(ISERROR($S1347),"",OFFSET('Smelter Reference List'!$G$4,$S1347-4,0))</f>
        <v/>
      </c>
      <c r="I1347" s="296" t="str">
        <f ca="1">IF(ISERROR($S1347),"",OFFSET('Smelter Reference List'!$H$4,$S1347-4,0))</f>
        <v/>
      </c>
      <c r="J1347" s="296" t="str">
        <f ca="1">IF(ISERROR($S1347),"",OFFSET('Smelter Reference List'!$I$4,$S1347-4,0))</f>
        <v/>
      </c>
      <c r="K1347" s="298"/>
      <c r="L1347" s="298"/>
      <c r="M1347" s="298"/>
      <c r="N1347" s="298"/>
      <c r="O1347" s="298"/>
      <c r="P1347" s="298"/>
      <c r="Q1347" s="299"/>
      <c r="R1347" s="227"/>
      <c r="S1347" s="228" t="e">
        <f>IF(C1347="",NA(),MATCH($B1347&amp;$C1347,'Smelter Reference List'!$J:$J,0))</f>
        <v>#N/A</v>
      </c>
      <c r="T1347" s="229"/>
      <c r="U1347" s="229">
        <f t="shared" ca="1" si="40"/>
        <v>0</v>
      </c>
      <c r="V1347" s="229"/>
      <c r="W1347" s="229"/>
      <c r="Y1347" s="223" t="str">
        <f t="shared" si="41"/>
        <v/>
      </c>
    </row>
    <row r="1348" spans="1:25" s="223" customFormat="1" ht="20.25">
      <c r="A1348" s="293"/>
      <c r="B1348" s="294" t="str">
        <f>IF(LEN(A1348)=0,"",INDEX('Smelter Reference List'!$A:$A,MATCH($A1348,'Smelter Reference List'!$E:$E,0)))</f>
        <v/>
      </c>
      <c r="C1348" s="301" t="str">
        <f>IF(LEN(A1348)=0,"",INDEX('Smelter Reference List'!$C:$C,MATCH($A1348,'Smelter Reference List'!$E:$E,0)))</f>
        <v/>
      </c>
      <c r="D1348" s="294" t="str">
        <f ca="1">IF(ISERROR($S1348),"",OFFSET('Smelter Reference List'!$C$4,$S1348-4,0)&amp;"")</f>
        <v/>
      </c>
      <c r="E1348" s="294" t="str">
        <f ca="1">IF(ISERROR($S1348),"",OFFSET('Smelter Reference List'!$D$4,$S1348-4,0)&amp;"")</f>
        <v/>
      </c>
      <c r="F1348" s="294" t="str">
        <f ca="1">IF(ISERROR($S1348),"",OFFSET('Smelter Reference List'!$E$4,$S1348-4,0))</f>
        <v/>
      </c>
      <c r="G1348" s="294" t="str">
        <f ca="1">IF(C1348=$U$4,"Enter smelter details", IF(ISERROR($S1348),"",OFFSET('Smelter Reference List'!$F$4,$S1348-4,0)))</f>
        <v/>
      </c>
      <c r="H1348" s="295" t="str">
        <f ca="1">IF(ISERROR($S1348),"",OFFSET('Smelter Reference List'!$G$4,$S1348-4,0))</f>
        <v/>
      </c>
      <c r="I1348" s="296" t="str">
        <f ca="1">IF(ISERROR($S1348),"",OFFSET('Smelter Reference List'!$H$4,$S1348-4,0))</f>
        <v/>
      </c>
      <c r="J1348" s="296" t="str">
        <f ca="1">IF(ISERROR($S1348),"",OFFSET('Smelter Reference List'!$I$4,$S1348-4,0))</f>
        <v/>
      </c>
      <c r="K1348" s="298"/>
      <c r="L1348" s="298"/>
      <c r="M1348" s="298"/>
      <c r="N1348" s="298"/>
      <c r="O1348" s="298"/>
      <c r="P1348" s="298"/>
      <c r="Q1348" s="299"/>
      <c r="R1348" s="227"/>
      <c r="S1348" s="228" t="e">
        <f>IF(C1348="",NA(),MATCH($B1348&amp;$C1348,'Smelter Reference List'!$J:$J,0))</f>
        <v>#N/A</v>
      </c>
      <c r="T1348" s="229"/>
      <c r="U1348" s="229">
        <f t="shared" ca="1" si="40"/>
        <v>0</v>
      </c>
      <c r="V1348" s="229"/>
      <c r="W1348" s="229"/>
      <c r="Y1348" s="223" t="str">
        <f t="shared" si="41"/>
        <v/>
      </c>
    </row>
    <row r="1349" spans="1:25" s="223" customFormat="1" ht="20.25">
      <c r="A1349" s="293"/>
      <c r="B1349" s="294" t="str">
        <f>IF(LEN(A1349)=0,"",INDEX('Smelter Reference List'!$A:$A,MATCH($A1349,'Smelter Reference List'!$E:$E,0)))</f>
        <v/>
      </c>
      <c r="C1349" s="301" t="str">
        <f>IF(LEN(A1349)=0,"",INDEX('Smelter Reference List'!$C:$C,MATCH($A1349,'Smelter Reference List'!$E:$E,0)))</f>
        <v/>
      </c>
      <c r="D1349" s="294" t="str">
        <f ca="1">IF(ISERROR($S1349),"",OFFSET('Smelter Reference List'!$C$4,$S1349-4,0)&amp;"")</f>
        <v/>
      </c>
      <c r="E1349" s="294" t="str">
        <f ca="1">IF(ISERROR($S1349),"",OFFSET('Smelter Reference List'!$D$4,$S1349-4,0)&amp;"")</f>
        <v/>
      </c>
      <c r="F1349" s="294" t="str">
        <f ca="1">IF(ISERROR($S1349),"",OFFSET('Smelter Reference List'!$E$4,$S1349-4,0))</f>
        <v/>
      </c>
      <c r="G1349" s="294" t="str">
        <f ca="1">IF(C1349=$U$4,"Enter smelter details", IF(ISERROR($S1349),"",OFFSET('Smelter Reference List'!$F$4,$S1349-4,0)))</f>
        <v/>
      </c>
      <c r="H1349" s="295" t="str">
        <f ca="1">IF(ISERROR($S1349),"",OFFSET('Smelter Reference List'!$G$4,$S1349-4,0))</f>
        <v/>
      </c>
      <c r="I1349" s="296" t="str">
        <f ca="1">IF(ISERROR($S1349),"",OFFSET('Smelter Reference List'!$H$4,$S1349-4,0))</f>
        <v/>
      </c>
      <c r="J1349" s="296" t="str">
        <f ca="1">IF(ISERROR($S1349),"",OFFSET('Smelter Reference List'!$I$4,$S1349-4,0))</f>
        <v/>
      </c>
      <c r="K1349" s="298"/>
      <c r="L1349" s="298"/>
      <c r="M1349" s="298"/>
      <c r="N1349" s="298"/>
      <c r="O1349" s="298"/>
      <c r="P1349" s="298"/>
      <c r="Q1349" s="299"/>
      <c r="R1349" s="227"/>
      <c r="S1349" s="228" t="e">
        <f>IF(C1349="",NA(),MATCH($B1349&amp;$C1349,'Smelter Reference List'!$J:$J,0))</f>
        <v>#N/A</v>
      </c>
      <c r="T1349" s="229"/>
      <c r="U1349" s="229">
        <f t="shared" ca="1" si="40"/>
        <v>0</v>
      </c>
      <c r="V1349" s="229"/>
      <c r="W1349" s="229"/>
      <c r="Y1349" s="223" t="str">
        <f t="shared" si="41"/>
        <v/>
      </c>
    </row>
    <row r="1350" spans="1:25" s="223" customFormat="1" ht="20.25">
      <c r="A1350" s="293"/>
      <c r="B1350" s="294" t="str">
        <f>IF(LEN(A1350)=0,"",INDEX('Smelter Reference List'!$A:$A,MATCH($A1350,'Smelter Reference List'!$E:$E,0)))</f>
        <v/>
      </c>
      <c r="C1350" s="301" t="str">
        <f>IF(LEN(A1350)=0,"",INDEX('Smelter Reference List'!$C:$C,MATCH($A1350,'Smelter Reference List'!$E:$E,0)))</f>
        <v/>
      </c>
      <c r="D1350" s="294" t="str">
        <f ca="1">IF(ISERROR($S1350),"",OFFSET('Smelter Reference List'!$C$4,$S1350-4,0)&amp;"")</f>
        <v/>
      </c>
      <c r="E1350" s="294" t="str">
        <f ca="1">IF(ISERROR($S1350),"",OFFSET('Smelter Reference List'!$D$4,$S1350-4,0)&amp;"")</f>
        <v/>
      </c>
      <c r="F1350" s="294" t="str">
        <f ca="1">IF(ISERROR($S1350),"",OFFSET('Smelter Reference List'!$E$4,$S1350-4,0))</f>
        <v/>
      </c>
      <c r="G1350" s="294" t="str">
        <f ca="1">IF(C1350=$U$4,"Enter smelter details", IF(ISERROR($S1350),"",OFFSET('Smelter Reference List'!$F$4,$S1350-4,0)))</f>
        <v/>
      </c>
      <c r="H1350" s="295" t="str">
        <f ca="1">IF(ISERROR($S1350),"",OFFSET('Smelter Reference List'!$G$4,$S1350-4,0))</f>
        <v/>
      </c>
      <c r="I1350" s="296" t="str">
        <f ca="1">IF(ISERROR($S1350),"",OFFSET('Smelter Reference List'!$H$4,$S1350-4,0))</f>
        <v/>
      </c>
      <c r="J1350" s="296" t="str">
        <f ca="1">IF(ISERROR($S1350),"",OFFSET('Smelter Reference List'!$I$4,$S1350-4,0))</f>
        <v/>
      </c>
      <c r="K1350" s="298"/>
      <c r="L1350" s="298"/>
      <c r="M1350" s="298"/>
      <c r="N1350" s="298"/>
      <c r="O1350" s="298"/>
      <c r="P1350" s="298"/>
      <c r="Q1350" s="299"/>
      <c r="R1350" s="227"/>
      <c r="S1350" s="228" t="e">
        <f>IF(C1350="",NA(),MATCH($B1350&amp;$C1350,'Smelter Reference List'!$J:$J,0))</f>
        <v>#N/A</v>
      </c>
      <c r="T1350" s="229"/>
      <c r="U1350" s="229">
        <f t="shared" ref="U1350:U1413" ca="1" si="42">IF(AND(C1350="Smelter not listed",OR(LEN(D1350)=0,LEN(E1350)=0)),1,0)</f>
        <v>0</v>
      </c>
      <c r="V1350" s="229"/>
      <c r="W1350" s="229"/>
      <c r="Y1350" s="223" t="str">
        <f t="shared" ref="Y1350:Y1413" si="43">B1350&amp;C1350</f>
        <v/>
      </c>
    </row>
    <row r="1351" spans="1:25" s="223" customFormat="1" ht="20.25">
      <c r="A1351" s="293"/>
      <c r="B1351" s="294" t="str">
        <f>IF(LEN(A1351)=0,"",INDEX('Smelter Reference List'!$A:$A,MATCH($A1351,'Smelter Reference List'!$E:$E,0)))</f>
        <v/>
      </c>
      <c r="C1351" s="301" t="str">
        <f>IF(LEN(A1351)=0,"",INDEX('Smelter Reference List'!$C:$C,MATCH($A1351,'Smelter Reference List'!$E:$E,0)))</f>
        <v/>
      </c>
      <c r="D1351" s="294" t="str">
        <f ca="1">IF(ISERROR($S1351),"",OFFSET('Smelter Reference List'!$C$4,$S1351-4,0)&amp;"")</f>
        <v/>
      </c>
      <c r="E1351" s="294" t="str">
        <f ca="1">IF(ISERROR($S1351),"",OFFSET('Smelter Reference List'!$D$4,$S1351-4,0)&amp;"")</f>
        <v/>
      </c>
      <c r="F1351" s="294" t="str">
        <f ca="1">IF(ISERROR($S1351),"",OFFSET('Smelter Reference List'!$E$4,$S1351-4,0))</f>
        <v/>
      </c>
      <c r="G1351" s="294" t="str">
        <f ca="1">IF(C1351=$U$4,"Enter smelter details", IF(ISERROR($S1351),"",OFFSET('Smelter Reference List'!$F$4,$S1351-4,0)))</f>
        <v/>
      </c>
      <c r="H1351" s="295" t="str">
        <f ca="1">IF(ISERROR($S1351),"",OFFSET('Smelter Reference List'!$G$4,$S1351-4,0))</f>
        <v/>
      </c>
      <c r="I1351" s="296" t="str">
        <f ca="1">IF(ISERROR($S1351),"",OFFSET('Smelter Reference List'!$H$4,$S1351-4,0))</f>
        <v/>
      </c>
      <c r="J1351" s="296" t="str">
        <f ca="1">IF(ISERROR($S1351),"",OFFSET('Smelter Reference List'!$I$4,$S1351-4,0))</f>
        <v/>
      </c>
      <c r="K1351" s="298"/>
      <c r="L1351" s="298"/>
      <c r="M1351" s="298"/>
      <c r="N1351" s="298"/>
      <c r="O1351" s="298"/>
      <c r="P1351" s="298"/>
      <c r="Q1351" s="299"/>
      <c r="R1351" s="227"/>
      <c r="S1351" s="228" t="e">
        <f>IF(C1351="",NA(),MATCH($B1351&amp;$C1351,'Smelter Reference List'!$J:$J,0))</f>
        <v>#N/A</v>
      </c>
      <c r="T1351" s="229"/>
      <c r="U1351" s="229">
        <f t="shared" ca="1" si="42"/>
        <v>0</v>
      </c>
      <c r="V1351" s="229"/>
      <c r="W1351" s="229"/>
      <c r="Y1351" s="223" t="str">
        <f t="shared" si="43"/>
        <v/>
      </c>
    </row>
    <row r="1352" spans="1:25" s="223" customFormat="1" ht="20.25">
      <c r="A1352" s="293"/>
      <c r="B1352" s="294" t="str">
        <f>IF(LEN(A1352)=0,"",INDEX('Smelter Reference List'!$A:$A,MATCH($A1352,'Smelter Reference List'!$E:$E,0)))</f>
        <v/>
      </c>
      <c r="C1352" s="301" t="str">
        <f>IF(LEN(A1352)=0,"",INDEX('Smelter Reference List'!$C:$C,MATCH($A1352,'Smelter Reference List'!$E:$E,0)))</f>
        <v/>
      </c>
      <c r="D1352" s="294" t="str">
        <f ca="1">IF(ISERROR($S1352),"",OFFSET('Smelter Reference List'!$C$4,$S1352-4,0)&amp;"")</f>
        <v/>
      </c>
      <c r="E1352" s="294" t="str">
        <f ca="1">IF(ISERROR($S1352),"",OFFSET('Smelter Reference List'!$D$4,$S1352-4,0)&amp;"")</f>
        <v/>
      </c>
      <c r="F1352" s="294" t="str">
        <f ca="1">IF(ISERROR($S1352),"",OFFSET('Smelter Reference List'!$E$4,$S1352-4,0))</f>
        <v/>
      </c>
      <c r="G1352" s="294" t="str">
        <f ca="1">IF(C1352=$U$4,"Enter smelter details", IF(ISERROR($S1352),"",OFFSET('Smelter Reference List'!$F$4,$S1352-4,0)))</f>
        <v/>
      </c>
      <c r="H1352" s="295" t="str">
        <f ca="1">IF(ISERROR($S1352),"",OFFSET('Smelter Reference List'!$G$4,$S1352-4,0))</f>
        <v/>
      </c>
      <c r="I1352" s="296" t="str">
        <f ca="1">IF(ISERROR($S1352),"",OFFSET('Smelter Reference List'!$H$4,$S1352-4,0))</f>
        <v/>
      </c>
      <c r="J1352" s="296" t="str">
        <f ca="1">IF(ISERROR($S1352),"",OFFSET('Smelter Reference List'!$I$4,$S1352-4,0))</f>
        <v/>
      </c>
      <c r="K1352" s="298"/>
      <c r="L1352" s="298"/>
      <c r="M1352" s="298"/>
      <c r="N1352" s="298"/>
      <c r="O1352" s="298"/>
      <c r="P1352" s="298"/>
      <c r="Q1352" s="299"/>
      <c r="R1352" s="227"/>
      <c r="S1352" s="228" t="e">
        <f>IF(C1352="",NA(),MATCH($B1352&amp;$C1352,'Smelter Reference List'!$J:$J,0))</f>
        <v>#N/A</v>
      </c>
      <c r="T1352" s="229"/>
      <c r="U1352" s="229">
        <f t="shared" ca="1" si="42"/>
        <v>0</v>
      </c>
      <c r="V1352" s="229"/>
      <c r="W1352" s="229"/>
      <c r="Y1352" s="223" t="str">
        <f t="shared" si="43"/>
        <v/>
      </c>
    </row>
    <row r="1353" spans="1:25" s="223" customFormat="1" ht="20.25">
      <c r="A1353" s="293"/>
      <c r="B1353" s="294" t="str">
        <f>IF(LEN(A1353)=0,"",INDEX('Smelter Reference List'!$A:$A,MATCH($A1353,'Smelter Reference List'!$E:$E,0)))</f>
        <v/>
      </c>
      <c r="C1353" s="301" t="str">
        <f>IF(LEN(A1353)=0,"",INDEX('Smelter Reference List'!$C:$C,MATCH($A1353,'Smelter Reference List'!$E:$E,0)))</f>
        <v/>
      </c>
      <c r="D1353" s="294" t="str">
        <f ca="1">IF(ISERROR($S1353),"",OFFSET('Smelter Reference List'!$C$4,$S1353-4,0)&amp;"")</f>
        <v/>
      </c>
      <c r="E1353" s="294" t="str">
        <f ca="1">IF(ISERROR($S1353),"",OFFSET('Smelter Reference List'!$D$4,$S1353-4,0)&amp;"")</f>
        <v/>
      </c>
      <c r="F1353" s="294" t="str">
        <f ca="1">IF(ISERROR($S1353),"",OFFSET('Smelter Reference List'!$E$4,$S1353-4,0))</f>
        <v/>
      </c>
      <c r="G1353" s="294" t="str">
        <f ca="1">IF(C1353=$U$4,"Enter smelter details", IF(ISERROR($S1353),"",OFFSET('Smelter Reference List'!$F$4,$S1353-4,0)))</f>
        <v/>
      </c>
      <c r="H1353" s="295" t="str">
        <f ca="1">IF(ISERROR($S1353),"",OFFSET('Smelter Reference List'!$G$4,$S1353-4,0))</f>
        <v/>
      </c>
      <c r="I1353" s="296" t="str">
        <f ca="1">IF(ISERROR($S1353),"",OFFSET('Smelter Reference List'!$H$4,$S1353-4,0))</f>
        <v/>
      </c>
      <c r="J1353" s="296" t="str">
        <f ca="1">IF(ISERROR($S1353),"",OFFSET('Smelter Reference List'!$I$4,$S1353-4,0))</f>
        <v/>
      </c>
      <c r="K1353" s="298"/>
      <c r="L1353" s="298"/>
      <c r="M1353" s="298"/>
      <c r="N1353" s="298"/>
      <c r="O1353" s="298"/>
      <c r="P1353" s="298"/>
      <c r="Q1353" s="299"/>
      <c r="R1353" s="227"/>
      <c r="S1353" s="228" t="e">
        <f>IF(C1353="",NA(),MATCH($B1353&amp;$C1353,'Smelter Reference List'!$J:$J,0))</f>
        <v>#N/A</v>
      </c>
      <c r="T1353" s="229"/>
      <c r="U1353" s="229">
        <f t="shared" ca="1" si="42"/>
        <v>0</v>
      </c>
      <c r="V1353" s="229"/>
      <c r="W1353" s="229"/>
      <c r="Y1353" s="223" t="str">
        <f t="shared" si="43"/>
        <v/>
      </c>
    </row>
    <row r="1354" spans="1:25" s="223" customFormat="1" ht="20.25">
      <c r="A1354" s="293"/>
      <c r="B1354" s="294" t="str">
        <f>IF(LEN(A1354)=0,"",INDEX('Smelter Reference List'!$A:$A,MATCH($A1354,'Smelter Reference List'!$E:$E,0)))</f>
        <v/>
      </c>
      <c r="C1354" s="301" t="str">
        <f>IF(LEN(A1354)=0,"",INDEX('Smelter Reference List'!$C:$C,MATCH($A1354,'Smelter Reference List'!$E:$E,0)))</f>
        <v/>
      </c>
      <c r="D1354" s="294" t="str">
        <f ca="1">IF(ISERROR($S1354),"",OFFSET('Smelter Reference List'!$C$4,$S1354-4,0)&amp;"")</f>
        <v/>
      </c>
      <c r="E1354" s="294" t="str">
        <f ca="1">IF(ISERROR($S1354),"",OFFSET('Smelter Reference List'!$D$4,$S1354-4,0)&amp;"")</f>
        <v/>
      </c>
      <c r="F1354" s="294" t="str">
        <f ca="1">IF(ISERROR($S1354),"",OFFSET('Smelter Reference List'!$E$4,$S1354-4,0))</f>
        <v/>
      </c>
      <c r="G1354" s="294" t="str">
        <f ca="1">IF(C1354=$U$4,"Enter smelter details", IF(ISERROR($S1354),"",OFFSET('Smelter Reference List'!$F$4,$S1354-4,0)))</f>
        <v/>
      </c>
      <c r="H1354" s="295" t="str">
        <f ca="1">IF(ISERROR($S1354),"",OFFSET('Smelter Reference List'!$G$4,$S1354-4,0))</f>
        <v/>
      </c>
      <c r="I1354" s="296" t="str">
        <f ca="1">IF(ISERROR($S1354),"",OFFSET('Smelter Reference List'!$H$4,$S1354-4,0))</f>
        <v/>
      </c>
      <c r="J1354" s="296" t="str">
        <f ca="1">IF(ISERROR($S1354),"",OFFSET('Smelter Reference List'!$I$4,$S1354-4,0))</f>
        <v/>
      </c>
      <c r="K1354" s="298"/>
      <c r="L1354" s="298"/>
      <c r="M1354" s="298"/>
      <c r="N1354" s="298"/>
      <c r="O1354" s="298"/>
      <c r="P1354" s="298"/>
      <c r="Q1354" s="299"/>
      <c r="R1354" s="227"/>
      <c r="S1354" s="228" t="e">
        <f>IF(C1354="",NA(),MATCH($B1354&amp;$C1354,'Smelter Reference List'!$J:$J,0))</f>
        <v>#N/A</v>
      </c>
      <c r="T1354" s="229"/>
      <c r="U1354" s="229">
        <f t="shared" ca="1" si="42"/>
        <v>0</v>
      </c>
      <c r="V1354" s="229"/>
      <c r="W1354" s="229"/>
      <c r="Y1354" s="223" t="str">
        <f t="shared" si="43"/>
        <v/>
      </c>
    </row>
    <row r="1355" spans="1:25" s="223" customFormat="1" ht="20.25">
      <c r="A1355" s="293"/>
      <c r="B1355" s="294" t="str">
        <f>IF(LEN(A1355)=0,"",INDEX('Smelter Reference List'!$A:$A,MATCH($A1355,'Smelter Reference List'!$E:$E,0)))</f>
        <v/>
      </c>
      <c r="C1355" s="301" t="str">
        <f>IF(LEN(A1355)=0,"",INDEX('Smelter Reference List'!$C:$C,MATCH($A1355,'Smelter Reference List'!$E:$E,0)))</f>
        <v/>
      </c>
      <c r="D1355" s="294" t="str">
        <f ca="1">IF(ISERROR($S1355),"",OFFSET('Smelter Reference List'!$C$4,$S1355-4,0)&amp;"")</f>
        <v/>
      </c>
      <c r="E1355" s="294" t="str">
        <f ca="1">IF(ISERROR($S1355),"",OFFSET('Smelter Reference List'!$D$4,$S1355-4,0)&amp;"")</f>
        <v/>
      </c>
      <c r="F1355" s="294" t="str">
        <f ca="1">IF(ISERROR($S1355),"",OFFSET('Smelter Reference List'!$E$4,$S1355-4,0))</f>
        <v/>
      </c>
      <c r="G1355" s="294" t="str">
        <f ca="1">IF(C1355=$U$4,"Enter smelter details", IF(ISERROR($S1355),"",OFFSET('Smelter Reference List'!$F$4,$S1355-4,0)))</f>
        <v/>
      </c>
      <c r="H1355" s="295" t="str">
        <f ca="1">IF(ISERROR($S1355),"",OFFSET('Smelter Reference List'!$G$4,$S1355-4,0))</f>
        <v/>
      </c>
      <c r="I1355" s="296" t="str">
        <f ca="1">IF(ISERROR($S1355),"",OFFSET('Smelter Reference List'!$H$4,$S1355-4,0))</f>
        <v/>
      </c>
      <c r="J1355" s="296" t="str">
        <f ca="1">IF(ISERROR($S1355),"",OFFSET('Smelter Reference List'!$I$4,$S1355-4,0))</f>
        <v/>
      </c>
      <c r="K1355" s="298"/>
      <c r="L1355" s="298"/>
      <c r="M1355" s="298"/>
      <c r="N1355" s="298"/>
      <c r="O1355" s="298"/>
      <c r="P1355" s="298"/>
      <c r="Q1355" s="299"/>
      <c r="R1355" s="227"/>
      <c r="S1355" s="228" t="e">
        <f>IF(C1355="",NA(),MATCH($B1355&amp;$C1355,'Smelter Reference List'!$J:$J,0))</f>
        <v>#N/A</v>
      </c>
      <c r="T1355" s="229"/>
      <c r="U1355" s="229">
        <f t="shared" ca="1" si="42"/>
        <v>0</v>
      </c>
      <c r="V1355" s="229"/>
      <c r="W1355" s="229"/>
      <c r="Y1355" s="223" t="str">
        <f t="shared" si="43"/>
        <v/>
      </c>
    </row>
    <row r="1356" spans="1:25" s="223" customFormat="1" ht="20.25">
      <c r="A1356" s="293"/>
      <c r="B1356" s="294" t="str">
        <f>IF(LEN(A1356)=0,"",INDEX('Smelter Reference List'!$A:$A,MATCH($A1356,'Smelter Reference List'!$E:$E,0)))</f>
        <v/>
      </c>
      <c r="C1356" s="301" t="str">
        <f>IF(LEN(A1356)=0,"",INDEX('Smelter Reference List'!$C:$C,MATCH($A1356,'Smelter Reference List'!$E:$E,0)))</f>
        <v/>
      </c>
      <c r="D1356" s="294" t="str">
        <f ca="1">IF(ISERROR($S1356),"",OFFSET('Smelter Reference List'!$C$4,$S1356-4,0)&amp;"")</f>
        <v/>
      </c>
      <c r="E1356" s="294" t="str">
        <f ca="1">IF(ISERROR($S1356),"",OFFSET('Smelter Reference List'!$D$4,$S1356-4,0)&amp;"")</f>
        <v/>
      </c>
      <c r="F1356" s="294" t="str">
        <f ca="1">IF(ISERROR($S1356),"",OFFSET('Smelter Reference List'!$E$4,$S1356-4,0))</f>
        <v/>
      </c>
      <c r="G1356" s="294" t="str">
        <f ca="1">IF(C1356=$U$4,"Enter smelter details", IF(ISERROR($S1356),"",OFFSET('Smelter Reference List'!$F$4,$S1356-4,0)))</f>
        <v/>
      </c>
      <c r="H1356" s="295" t="str">
        <f ca="1">IF(ISERROR($S1356),"",OFFSET('Smelter Reference List'!$G$4,$S1356-4,0))</f>
        <v/>
      </c>
      <c r="I1356" s="296" t="str">
        <f ca="1">IF(ISERROR($S1356),"",OFFSET('Smelter Reference List'!$H$4,$S1356-4,0))</f>
        <v/>
      </c>
      <c r="J1356" s="296" t="str">
        <f ca="1">IF(ISERROR($S1356),"",OFFSET('Smelter Reference List'!$I$4,$S1356-4,0))</f>
        <v/>
      </c>
      <c r="K1356" s="298"/>
      <c r="L1356" s="298"/>
      <c r="M1356" s="298"/>
      <c r="N1356" s="298"/>
      <c r="O1356" s="298"/>
      <c r="P1356" s="298"/>
      <c r="Q1356" s="299"/>
      <c r="R1356" s="227"/>
      <c r="S1356" s="228" t="e">
        <f>IF(C1356="",NA(),MATCH($B1356&amp;$C1356,'Smelter Reference List'!$J:$J,0))</f>
        <v>#N/A</v>
      </c>
      <c r="T1356" s="229"/>
      <c r="U1356" s="229">
        <f t="shared" ca="1" si="42"/>
        <v>0</v>
      </c>
      <c r="V1356" s="229"/>
      <c r="W1356" s="229"/>
      <c r="Y1356" s="223" t="str">
        <f t="shared" si="43"/>
        <v/>
      </c>
    </row>
    <row r="1357" spans="1:25" s="223" customFormat="1" ht="20.25">
      <c r="A1357" s="293"/>
      <c r="B1357" s="294" t="str">
        <f>IF(LEN(A1357)=0,"",INDEX('Smelter Reference List'!$A:$A,MATCH($A1357,'Smelter Reference List'!$E:$E,0)))</f>
        <v/>
      </c>
      <c r="C1357" s="301" t="str">
        <f>IF(LEN(A1357)=0,"",INDEX('Smelter Reference List'!$C:$C,MATCH($A1357,'Smelter Reference List'!$E:$E,0)))</f>
        <v/>
      </c>
      <c r="D1357" s="294" t="str">
        <f ca="1">IF(ISERROR($S1357),"",OFFSET('Smelter Reference List'!$C$4,$S1357-4,0)&amp;"")</f>
        <v/>
      </c>
      <c r="E1357" s="294" t="str">
        <f ca="1">IF(ISERROR($S1357),"",OFFSET('Smelter Reference List'!$D$4,$S1357-4,0)&amp;"")</f>
        <v/>
      </c>
      <c r="F1357" s="294" t="str">
        <f ca="1">IF(ISERROR($S1357),"",OFFSET('Smelter Reference List'!$E$4,$S1357-4,0))</f>
        <v/>
      </c>
      <c r="G1357" s="294" t="str">
        <f ca="1">IF(C1357=$U$4,"Enter smelter details", IF(ISERROR($S1357),"",OFFSET('Smelter Reference List'!$F$4,$S1357-4,0)))</f>
        <v/>
      </c>
      <c r="H1357" s="295" t="str">
        <f ca="1">IF(ISERROR($S1357),"",OFFSET('Smelter Reference List'!$G$4,$S1357-4,0))</f>
        <v/>
      </c>
      <c r="I1357" s="296" t="str">
        <f ca="1">IF(ISERROR($S1357),"",OFFSET('Smelter Reference List'!$H$4,$S1357-4,0))</f>
        <v/>
      </c>
      <c r="J1357" s="296" t="str">
        <f ca="1">IF(ISERROR($S1357),"",OFFSET('Smelter Reference List'!$I$4,$S1357-4,0))</f>
        <v/>
      </c>
      <c r="K1357" s="298"/>
      <c r="L1357" s="298"/>
      <c r="M1357" s="298"/>
      <c r="N1357" s="298"/>
      <c r="O1357" s="298"/>
      <c r="P1357" s="298"/>
      <c r="Q1357" s="299"/>
      <c r="R1357" s="227"/>
      <c r="S1357" s="228" t="e">
        <f>IF(C1357="",NA(),MATCH($B1357&amp;$C1357,'Smelter Reference List'!$J:$J,0))</f>
        <v>#N/A</v>
      </c>
      <c r="T1357" s="229"/>
      <c r="U1357" s="229">
        <f t="shared" ca="1" si="42"/>
        <v>0</v>
      </c>
      <c r="V1357" s="229"/>
      <c r="W1357" s="229"/>
      <c r="Y1357" s="223" t="str">
        <f t="shared" si="43"/>
        <v/>
      </c>
    </row>
    <row r="1358" spans="1:25" s="223" customFormat="1" ht="20.25">
      <c r="A1358" s="293"/>
      <c r="B1358" s="294" t="str">
        <f>IF(LEN(A1358)=0,"",INDEX('Smelter Reference List'!$A:$A,MATCH($A1358,'Smelter Reference List'!$E:$E,0)))</f>
        <v/>
      </c>
      <c r="C1358" s="301" t="str">
        <f>IF(LEN(A1358)=0,"",INDEX('Smelter Reference List'!$C:$C,MATCH($A1358,'Smelter Reference List'!$E:$E,0)))</f>
        <v/>
      </c>
      <c r="D1358" s="294" t="str">
        <f ca="1">IF(ISERROR($S1358),"",OFFSET('Smelter Reference List'!$C$4,$S1358-4,0)&amp;"")</f>
        <v/>
      </c>
      <c r="E1358" s="294" t="str">
        <f ca="1">IF(ISERROR($S1358),"",OFFSET('Smelter Reference List'!$D$4,$S1358-4,0)&amp;"")</f>
        <v/>
      </c>
      <c r="F1358" s="294" t="str">
        <f ca="1">IF(ISERROR($S1358),"",OFFSET('Smelter Reference List'!$E$4,$S1358-4,0))</f>
        <v/>
      </c>
      <c r="G1358" s="294" t="str">
        <f ca="1">IF(C1358=$U$4,"Enter smelter details", IF(ISERROR($S1358),"",OFFSET('Smelter Reference List'!$F$4,$S1358-4,0)))</f>
        <v/>
      </c>
      <c r="H1358" s="295" t="str">
        <f ca="1">IF(ISERROR($S1358),"",OFFSET('Smelter Reference List'!$G$4,$S1358-4,0))</f>
        <v/>
      </c>
      <c r="I1358" s="296" t="str">
        <f ca="1">IF(ISERROR($S1358),"",OFFSET('Smelter Reference List'!$H$4,$S1358-4,0))</f>
        <v/>
      </c>
      <c r="J1358" s="296" t="str">
        <f ca="1">IF(ISERROR($S1358),"",OFFSET('Smelter Reference List'!$I$4,$S1358-4,0))</f>
        <v/>
      </c>
      <c r="K1358" s="298"/>
      <c r="L1358" s="298"/>
      <c r="M1358" s="298"/>
      <c r="N1358" s="298"/>
      <c r="O1358" s="298"/>
      <c r="P1358" s="298"/>
      <c r="Q1358" s="299"/>
      <c r="R1358" s="227"/>
      <c r="S1358" s="228" t="e">
        <f>IF(C1358="",NA(),MATCH($B1358&amp;$C1358,'Smelter Reference List'!$J:$J,0))</f>
        <v>#N/A</v>
      </c>
      <c r="T1358" s="229"/>
      <c r="U1358" s="229">
        <f t="shared" ca="1" si="42"/>
        <v>0</v>
      </c>
      <c r="V1358" s="229"/>
      <c r="W1358" s="229"/>
      <c r="Y1358" s="223" t="str">
        <f t="shared" si="43"/>
        <v/>
      </c>
    </row>
    <row r="1359" spans="1:25" s="223" customFormat="1" ht="20.25">
      <c r="A1359" s="293"/>
      <c r="B1359" s="294" t="str">
        <f>IF(LEN(A1359)=0,"",INDEX('Smelter Reference List'!$A:$A,MATCH($A1359,'Smelter Reference List'!$E:$E,0)))</f>
        <v/>
      </c>
      <c r="C1359" s="301" t="str">
        <f>IF(LEN(A1359)=0,"",INDEX('Smelter Reference List'!$C:$C,MATCH($A1359,'Smelter Reference List'!$E:$E,0)))</f>
        <v/>
      </c>
      <c r="D1359" s="294" t="str">
        <f ca="1">IF(ISERROR($S1359),"",OFFSET('Smelter Reference List'!$C$4,$S1359-4,0)&amp;"")</f>
        <v/>
      </c>
      <c r="E1359" s="294" t="str">
        <f ca="1">IF(ISERROR($S1359),"",OFFSET('Smelter Reference List'!$D$4,$S1359-4,0)&amp;"")</f>
        <v/>
      </c>
      <c r="F1359" s="294" t="str">
        <f ca="1">IF(ISERROR($S1359),"",OFFSET('Smelter Reference List'!$E$4,$S1359-4,0))</f>
        <v/>
      </c>
      <c r="G1359" s="294" t="str">
        <f ca="1">IF(C1359=$U$4,"Enter smelter details", IF(ISERROR($S1359),"",OFFSET('Smelter Reference List'!$F$4,$S1359-4,0)))</f>
        <v/>
      </c>
      <c r="H1359" s="295" t="str">
        <f ca="1">IF(ISERROR($S1359),"",OFFSET('Smelter Reference List'!$G$4,$S1359-4,0))</f>
        <v/>
      </c>
      <c r="I1359" s="296" t="str">
        <f ca="1">IF(ISERROR($S1359),"",OFFSET('Smelter Reference List'!$H$4,$S1359-4,0))</f>
        <v/>
      </c>
      <c r="J1359" s="296" t="str">
        <f ca="1">IF(ISERROR($S1359),"",OFFSET('Smelter Reference List'!$I$4,$S1359-4,0))</f>
        <v/>
      </c>
      <c r="K1359" s="298"/>
      <c r="L1359" s="298"/>
      <c r="M1359" s="298"/>
      <c r="N1359" s="298"/>
      <c r="O1359" s="298"/>
      <c r="P1359" s="298"/>
      <c r="Q1359" s="299"/>
      <c r="R1359" s="227"/>
      <c r="S1359" s="228" t="e">
        <f>IF(C1359="",NA(),MATCH($B1359&amp;$C1359,'Smelter Reference List'!$J:$J,0))</f>
        <v>#N/A</v>
      </c>
      <c r="T1359" s="229"/>
      <c r="U1359" s="229">
        <f t="shared" ca="1" si="42"/>
        <v>0</v>
      </c>
      <c r="V1359" s="229"/>
      <c r="W1359" s="229"/>
      <c r="Y1359" s="223" t="str">
        <f t="shared" si="43"/>
        <v/>
      </c>
    </row>
    <row r="1360" spans="1:25" s="223" customFormat="1" ht="20.25">
      <c r="A1360" s="293"/>
      <c r="B1360" s="294" t="str">
        <f>IF(LEN(A1360)=0,"",INDEX('Smelter Reference List'!$A:$A,MATCH($A1360,'Smelter Reference List'!$E:$E,0)))</f>
        <v/>
      </c>
      <c r="C1360" s="301" t="str">
        <f>IF(LEN(A1360)=0,"",INDEX('Smelter Reference List'!$C:$C,MATCH($A1360,'Smelter Reference List'!$E:$E,0)))</f>
        <v/>
      </c>
      <c r="D1360" s="294" t="str">
        <f ca="1">IF(ISERROR($S1360),"",OFFSET('Smelter Reference List'!$C$4,$S1360-4,0)&amp;"")</f>
        <v/>
      </c>
      <c r="E1360" s="294" t="str">
        <f ca="1">IF(ISERROR($S1360),"",OFFSET('Smelter Reference List'!$D$4,$S1360-4,0)&amp;"")</f>
        <v/>
      </c>
      <c r="F1360" s="294" t="str">
        <f ca="1">IF(ISERROR($S1360),"",OFFSET('Smelter Reference List'!$E$4,$S1360-4,0))</f>
        <v/>
      </c>
      <c r="G1360" s="294" t="str">
        <f ca="1">IF(C1360=$U$4,"Enter smelter details", IF(ISERROR($S1360),"",OFFSET('Smelter Reference List'!$F$4,$S1360-4,0)))</f>
        <v/>
      </c>
      <c r="H1360" s="295" t="str">
        <f ca="1">IF(ISERROR($S1360),"",OFFSET('Smelter Reference List'!$G$4,$S1360-4,0))</f>
        <v/>
      </c>
      <c r="I1360" s="296" t="str">
        <f ca="1">IF(ISERROR($S1360),"",OFFSET('Smelter Reference List'!$H$4,$S1360-4,0))</f>
        <v/>
      </c>
      <c r="J1360" s="296" t="str">
        <f ca="1">IF(ISERROR($S1360),"",OFFSET('Smelter Reference List'!$I$4,$S1360-4,0))</f>
        <v/>
      </c>
      <c r="K1360" s="298"/>
      <c r="L1360" s="298"/>
      <c r="M1360" s="298"/>
      <c r="N1360" s="298"/>
      <c r="O1360" s="298"/>
      <c r="P1360" s="298"/>
      <c r="Q1360" s="299"/>
      <c r="R1360" s="227"/>
      <c r="S1360" s="228" t="e">
        <f>IF(C1360="",NA(),MATCH($B1360&amp;$C1360,'Smelter Reference List'!$J:$J,0))</f>
        <v>#N/A</v>
      </c>
      <c r="T1360" s="229"/>
      <c r="U1360" s="229">
        <f t="shared" ca="1" si="42"/>
        <v>0</v>
      </c>
      <c r="V1360" s="229"/>
      <c r="W1360" s="229"/>
      <c r="Y1360" s="223" t="str">
        <f t="shared" si="43"/>
        <v/>
      </c>
    </row>
    <row r="1361" spans="1:25" s="223" customFormat="1" ht="20.25">
      <c r="A1361" s="293"/>
      <c r="B1361" s="294" t="str">
        <f>IF(LEN(A1361)=0,"",INDEX('Smelter Reference List'!$A:$A,MATCH($A1361,'Smelter Reference List'!$E:$E,0)))</f>
        <v/>
      </c>
      <c r="C1361" s="301" t="str">
        <f>IF(LEN(A1361)=0,"",INDEX('Smelter Reference List'!$C:$C,MATCH($A1361,'Smelter Reference List'!$E:$E,0)))</f>
        <v/>
      </c>
      <c r="D1361" s="294" t="str">
        <f ca="1">IF(ISERROR($S1361),"",OFFSET('Smelter Reference List'!$C$4,$S1361-4,0)&amp;"")</f>
        <v/>
      </c>
      <c r="E1361" s="294" t="str">
        <f ca="1">IF(ISERROR($S1361),"",OFFSET('Smelter Reference List'!$D$4,$S1361-4,0)&amp;"")</f>
        <v/>
      </c>
      <c r="F1361" s="294" t="str">
        <f ca="1">IF(ISERROR($S1361),"",OFFSET('Smelter Reference List'!$E$4,$S1361-4,0))</f>
        <v/>
      </c>
      <c r="G1361" s="294" t="str">
        <f ca="1">IF(C1361=$U$4,"Enter smelter details", IF(ISERROR($S1361),"",OFFSET('Smelter Reference List'!$F$4,$S1361-4,0)))</f>
        <v/>
      </c>
      <c r="H1361" s="295" t="str">
        <f ca="1">IF(ISERROR($S1361),"",OFFSET('Smelter Reference List'!$G$4,$S1361-4,0))</f>
        <v/>
      </c>
      <c r="I1361" s="296" t="str">
        <f ca="1">IF(ISERROR($S1361),"",OFFSET('Smelter Reference List'!$H$4,$S1361-4,0))</f>
        <v/>
      </c>
      <c r="J1361" s="296" t="str">
        <f ca="1">IF(ISERROR($S1361),"",OFFSET('Smelter Reference List'!$I$4,$S1361-4,0))</f>
        <v/>
      </c>
      <c r="K1361" s="298"/>
      <c r="L1361" s="298"/>
      <c r="M1361" s="298"/>
      <c r="N1361" s="298"/>
      <c r="O1361" s="298"/>
      <c r="P1361" s="298"/>
      <c r="Q1361" s="299"/>
      <c r="R1361" s="227"/>
      <c r="S1361" s="228" t="e">
        <f>IF(C1361="",NA(),MATCH($B1361&amp;$C1361,'Smelter Reference List'!$J:$J,0))</f>
        <v>#N/A</v>
      </c>
      <c r="T1361" s="229"/>
      <c r="U1361" s="229">
        <f t="shared" ca="1" si="42"/>
        <v>0</v>
      </c>
      <c r="V1361" s="229"/>
      <c r="W1361" s="229"/>
      <c r="Y1361" s="223" t="str">
        <f t="shared" si="43"/>
        <v/>
      </c>
    </row>
    <row r="1362" spans="1:25" s="223" customFormat="1" ht="20.25">
      <c r="A1362" s="293"/>
      <c r="B1362" s="294" t="str">
        <f>IF(LEN(A1362)=0,"",INDEX('Smelter Reference List'!$A:$A,MATCH($A1362,'Smelter Reference List'!$E:$E,0)))</f>
        <v/>
      </c>
      <c r="C1362" s="301" t="str">
        <f>IF(LEN(A1362)=0,"",INDEX('Smelter Reference List'!$C:$C,MATCH($A1362,'Smelter Reference List'!$E:$E,0)))</f>
        <v/>
      </c>
      <c r="D1362" s="294" t="str">
        <f ca="1">IF(ISERROR($S1362),"",OFFSET('Smelter Reference List'!$C$4,$S1362-4,0)&amp;"")</f>
        <v/>
      </c>
      <c r="E1362" s="294" t="str">
        <f ca="1">IF(ISERROR($S1362),"",OFFSET('Smelter Reference List'!$D$4,$S1362-4,0)&amp;"")</f>
        <v/>
      </c>
      <c r="F1362" s="294" t="str">
        <f ca="1">IF(ISERROR($S1362),"",OFFSET('Smelter Reference List'!$E$4,$S1362-4,0))</f>
        <v/>
      </c>
      <c r="G1362" s="294" t="str">
        <f ca="1">IF(C1362=$U$4,"Enter smelter details", IF(ISERROR($S1362),"",OFFSET('Smelter Reference List'!$F$4,$S1362-4,0)))</f>
        <v/>
      </c>
      <c r="H1362" s="295" t="str">
        <f ca="1">IF(ISERROR($S1362),"",OFFSET('Smelter Reference List'!$G$4,$S1362-4,0))</f>
        <v/>
      </c>
      <c r="I1362" s="296" t="str">
        <f ca="1">IF(ISERROR($S1362),"",OFFSET('Smelter Reference List'!$H$4,$S1362-4,0))</f>
        <v/>
      </c>
      <c r="J1362" s="296" t="str">
        <f ca="1">IF(ISERROR($S1362),"",OFFSET('Smelter Reference List'!$I$4,$S1362-4,0))</f>
        <v/>
      </c>
      <c r="K1362" s="298"/>
      <c r="L1362" s="298"/>
      <c r="M1362" s="298"/>
      <c r="N1362" s="298"/>
      <c r="O1362" s="298"/>
      <c r="P1362" s="298"/>
      <c r="Q1362" s="299"/>
      <c r="R1362" s="227"/>
      <c r="S1362" s="228" t="e">
        <f>IF(C1362="",NA(),MATCH($B1362&amp;$C1362,'Smelter Reference List'!$J:$J,0))</f>
        <v>#N/A</v>
      </c>
      <c r="T1362" s="229"/>
      <c r="U1362" s="229">
        <f t="shared" ca="1" si="42"/>
        <v>0</v>
      </c>
      <c r="V1362" s="229"/>
      <c r="W1362" s="229"/>
      <c r="Y1362" s="223" t="str">
        <f t="shared" si="43"/>
        <v/>
      </c>
    </row>
    <row r="1363" spans="1:25" s="223" customFormat="1" ht="20.25">
      <c r="A1363" s="293"/>
      <c r="B1363" s="294" t="str">
        <f>IF(LEN(A1363)=0,"",INDEX('Smelter Reference List'!$A:$A,MATCH($A1363,'Smelter Reference List'!$E:$E,0)))</f>
        <v/>
      </c>
      <c r="C1363" s="301" t="str">
        <f>IF(LEN(A1363)=0,"",INDEX('Smelter Reference List'!$C:$C,MATCH($A1363,'Smelter Reference List'!$E:$E,0)))</f>
        <v/>
      </c>
      <c r="D1363" s="294" t="str">
        <f ca="1">IF(ISERROR($S1363),"",OFFSET('Smelter Reference List'!$C$4,$S1363-4,0)&amp;"")</f>
        <v/>
      </c>
      <c r="E1363" s="294" t="str">
        <f ca="1">IF(ISERROR($S1363),"",OFFSET('Smelter Reference List'!$D$4,$S1363-4,0)&amp;"")</f>
        <v/>
      </c>
      <c r="F1363" s="294" t="str">
        <f ca="1">IF(ISERROR($S1363),"",OFFSET('Smelter Reference List'!$E$4,$S1363-4,0))</f>
        <v/>
      </c>
      <c r="G1363" s="294" t="str">
        <f ca="1">IF(C1363=$U$4,"Enter smelter details", IF(ISERROR($S1363),"",OFFSET('Smelter Reference List'!$F$4,$S1363-4,0)))</f>
        <v/>
      </c>
      <c r="H1363" s="295" t="str">
        <f ca="1">IF(ISERROR($S1363),"",OFFSET('Smelter Reference List'!$G$4,$S1363-4,0))</f>
        <v/>
      </c>
      <c r="I1363" s="296" t="str">
        <f ca="1">IF(ISERROR($S1363),"",OFFSET('Smelter Reference List'!$H$4,$S1363-4,0))</f>
        <v/>
      </c>
      <c r="J1363" s="296" t="str">
        <f ca="1">IF(ISERROR($S1363),"",OFFSET('Smelter Reference List'!$I$4,$S1363-4,0))</f>
        <v/>
      </c>
      <c r="K1363" s="298"/>
      <c r="L1363" s="298"/>
      <c r="M1363" s="298"/>
      <c r="N1363" s="298"/>
      <c r="O1363" s="298"/>
      <c r="P1363" s="298"/>
      <c r="Q1363" s="299"/>
      <c r="R1363" s="227"/>
      <c r="S1363" s="228" t="e">
        <f>IF(C1363="",NA(),MATCH($B1363&amp;$C1363,'Smelter Reference List'!$J:$J,0))</f>
        <v>#N/A</v>
      </c>
      <c r="T1363" s="229"/>
      <c r="U1363" s="229">
        <f t="shared" ca="1" si="42"/>
        <v>0</v>
      </c>
      <c r="V1363" s="229"/>
      <c r="W1363" s="229"/>
      <c r="Y1363" s="223" t="str">
        <f t="shared" si="43"/>
        <v/>
      </c>
    </row>
    <row r="1364" spans="1:25" s="223" customFormat="1" ht="20.25">
      <c r="A1364" s="293"/>
      <c r="B1364" s="294" t="str">
        <f>IF(LEN(A1364)=0,"",INDEX('Smelter Reference List'!$A:$A,MATCH($A1364,'Smelter Reference List'!$E:$E,0)))</f>
        <v/>
      </c>
      <c r="C1364" s="301" t="str">
        <f>IF(LEN(A1364)=0,"",INDEX('Smelter Reference List'!$C:$C,MATCH($A1364,'Smelter Reference List'!$E:$E,0)))</f>
        <v/>
      </c>
      <c r="D1364" s="294" t="str">
        <f ca="1">IF(ISERROR($S1364),"",OFFSET('Smelter Reference List'!$C$4,$S1364-4,0)&amp;"")</f>
        <v/>
      </c>
      <c r="E1364" s="294" t="str">
        <f ca="1">IF(ISERROR($S1364),"",OFFSET('Smelter Reference List'!$D$4,$S1364-4,0)&amp;"")</f>
        <v/>
      </c>
      <c r="F1364" s="294" t="str">
        <f ca="1">IF(ISERROR($S1364),"",OFFSET('Smelter Reference List'!$E$4,$S1364-4,0))</f>
        <v/>
      </c>
      <c r="G1364" s="294" t="str">
        <f ca="1">IF(C1364=$U$4,"Enter smelter details", IF(ISERROR($S1364),"",OFFSET('Smelter Reference List'!$F$4,$S1364-4,0)))</f>
        <v/>
      </c>
      <c r="H1364" s="295" t="str">
        <f ca="1">IF(ISERROR($S1364),"",OFFSET('Smelter Reference List'!$G$4,$S1364-4,0))</f>
        <v/>
      </c>
      <c r="I1364" s="296" t="str">
        <f ca="1">IF(ISERROR($S1364),"",OFFSET('Smelter Reference List'!$H$4,$S1364-4,0))</f>
        <v/>
      </c>
      <c r="J1364" s="296" t="str">
        <f ca="1">IF(ISERROR($S1364),"",OFFSET('Smelter Reference List'!$I$4,$S1364-4,0))</f>
        <v/>
      </c>
      <c r="K1364" s="298"/>
      <c r="L1364" s="298"/>
      <c r="M1364" s="298"/>
      <c r="N1364" s="298"/>
      <c r="O1364" s="298"/>
      <c r="P1364" s="298"/>
      <c r="Q1364" s="299"/>
      <c r="R1364" s="227"/>
      <c r="S1364" s="228" t="e">
        <f>IF(C1364="",NA(),MATCH($B1364&amp;$C1364,'Smelter Reference List'!$J:$J,0))</f>
        <v>#N/A</v>
      </c>
      <c r="T1364" s="229"/>
      <c r="U1364" s="229">
        <f t="shared" ca="1" si="42"/>
        <v>0</v>
      </c>
      <c r="V1364" s="229"/>
      <c r="W1364" s="229"/>
      <c r="Y1364" s="223" t="str">
        <f t="shared" si="43"/>
        <v/>
      </c>
    </row>
    <row r="1365" spans="1:25" s="223" customFormat="1" ht="20.25">
      <c r="A1365" s="293"/>
      <c r="B1365" s="294" t="str">
        <f>IF(LEN(A1365)=0,"",INDEX('Smelter Reference List'!$A:$A,MATCH($A1365,'Smelter Reference List'!$E:$E,0)))</f>
        <v/>
      </c>
      <c r="C1365" s="301" t="str">
        <f>IF(LEN(A1365)=0,"",INDEX('Smelter Reference List'!$C:$C,MATCH($A1365,'Smelter Reference List'!$E:$E,0)))</f>
        <v/>
      </c>
      <c r="D1365" s="294" t="str">
        <f ca="1">IF(ISERROR($S1365),"",OFFSET('Smelter Reference List'!$C$4,$S1365-4,0)&amp;"")</f>
        <v/>
      </c>
      <c r="E1365" s="294" t="str">
        <f ca="1">IF(ISERROR($S1365),"",OFFSET('Smelter Reference List'!$D$4,$S1365-4,0)&amp;"")</f>
        <v/>
      </c>
      <c r="F1365" s="294" t="str">
        <f ca="1">IF(ISERROR($S1365),"",OFFSET('Smelter Reference List'!$E$4,$S1365-4,0))</f>
        <v/>
      </c>
      <c r="G1365" s="294" t="str">
        <f ca="1">IF(C1365=$U$4,"Enter smelter details", IF(ISERROR($S1365),"",OFFSET('Smelter Reference List'!$F$4,$S1365-4,0)))</f>
        <v/>
      </c>
      <c r="H1365" s="295" t="str">
        <f ca="1">IF(ISERROR($S1365),"",OFFSET('Smelter Reference List'!$G$4,$S1365-4,0))</f>
        <v/>
      </c>
      <c r="I1365" s="296" t="str">
        <f ca="1">IF(ISERROR($S1365),"",OFFSET('Smelter Reference List'!$H$4,$S1365-4,0))</f>
        <v/>
      </c>
      <c r="J1365" s="296" t="str">
        <f ca="1">IF(ISERROR($S1365),"",OFFSET('Smelter Reference List'!$I$4,$S1365-4,0))</f>
        <v/>
      </c>
      <c r="K1365" s="298"/>
      <c r="L1365" s="298"/>
      <c r="M1365" s="298"/>
      <c r="N1365" s="298"/>
      <c r="O1365" s="298"/>
      <c r="P1365" s="298"/>
      <c r="Q1365" s="299"/>
      <c r="R1365" s="227"/>
      <c r="S1365" s="228" t="e">
        <f>IF(C1365="",NA(),MATCH($B1365&amp;$C1365,'Smelter Reference List'!$J:$J,0))</f>
        <v>#N/A</v>
      </c>
      <c r="T1365" s="229"/>
      <c r="U1365" s="229">
        <f t="shared" ca="1" si="42"/>
        <v>0</v>
      </c>
      <c r="V1365" s="229"/>
      <c r="W1365" s="229"/>
      <c r="Y1365" s="223" t="str">
        <f t="shared" si="43"/>
        <v/>
      </c>
    </row>
    <row r="1366" spans="1:25" s="223" customFormat="1" ht="20.25">
      <c r="A1366" s="293"/>
      <c r="B1366" s="294" t="str">
        <f>IF(LEN(A1366)=0,"",INDEX('Smelter Reference List'!$A:$A,MATCH($A1366,'Smelter Reference List'!$E:$E,0)))</f>
        <v/>
      </c>
      <c r="C1366" s="301" t="str">
        <f>IF(LEN(A1366)=0,"",INDEX('Smelter Reference List'!$C:$C,MATCH($A1366,'Smelter Reference List'!$E:$E,0)))</f>
        <v/>
      </c>
      <c r="D1366" s="294" t="str">
        <f ca="1">IF(ISERROR($S1366),"",OFFSET('Smelter Reference List'!$C$4,$S1366-4,0)&amp;"")</f>
        <v/>
      </c>
      <c r="E1366" s="294" t="str">
        <f ca="1">IF(ISERROR($S1366),"",OFFSET('Smelter Reference List'!$D$4,$S1366-4,0)&amp;"")</f>
        <v/>
      </c>
      <c r="F1366" s="294" t="str">
        <f ca="1">IF(ISERROR($S1366),"",OFFSET('Smelter Reference List'!$E$4,$S1366-4,0))</f>
        <v/>
      </c>
      <c r="G1366" s="294" t="str">
        <f ca="1">IF(C1366=$U$4,"Enter smelter details", IF(ISERROR($S1366),"",OFFSET('Smelter Reference List'!$F$4,$S1366-4,0)))</f>
        <v/>
      </c>
      <c r="H1366" s="295" t="str">
        <f ca="1">IF(ISERROR($S1366),"",OFFSET('Smelter Reference List'!$G$4,$S1366-4,0))</f>
        <v/>
      </c>
      <c r="I1366" s="296" t="str">
        <f ca="1">IF(ISERROR($S1366),"",OFFSET('Smelter Reference List'!$H$4,$S1366-4,0))</f>
        <v/>
      </c>
      <c r="J1366" s="296" t="str">
        <f ca="1">IF(ISERROR($S1366),"",OFFSET('Smelter Reference List'!$I$4,$S1366-4,0))</f>
        <v/>
      </c>
      <c r="K1366" s="298"/>
      <c r="L1366" s="298"/>
      <c r="M1366" s="298"/>
      <c r="N1366" s="298"/>
      <c r="O1366" s="298"/>
      <c r="P1366" s="298"/>
      <c r="Q1366" s="299"/>
      <c r="R1366" s="227"/>
      <c r="S1366" s="228" t="e">
        <f>IF(C1366="",NA(),MATCH($B1366&amp;$C1366,'Smelter Reference List'!$J:$J,0))</f>
        <v>#N/A</v>
      </c>
      <c r="T1366" s="229"/>
      <c r="U1366" s="229">
        <f t="shared" ca="1" si="42"/>
        <v>0</v>
      </c>
      <c r="V1366" s="229"/>
      <c r="W1366" s="229"/>
      <c r="Y1366" s="223" t="str">
        <f t="shared" si="43"/>
        <v/>
      </c>
    </row>
    <row r="1367" spans="1:25" s="223" customFormat="1" ht="20.25">
      <c r="A1367" s="293"/>
      <c r="B1367" s="294" t="str">
        <f>IF(LEN(A1367)=0,"",INDEX('Smelter Reference List'!$A:$A,MATCH($A1367,'Smelter Reference List'!$E:$E,0)))</f>
        <v/>
      </c>
      <c r="C1367" s="301" t="str">
        <f>IF(LEN(A1367)=0,"",INDEX('Smelter Reference List'!$C:$C,MATCH($A1367,'Smelter Reference List'!$E:$E,0)))</f>
        <v/>
      </c>
      <c r="D1367" s="294" t="str">
        <f ca="1">IF(ISERROR($S1367),"",OFFSET('Smelter Reference List'!$C$4,$S1367-4,0)&amp;"")</f>
        <v/>
      </c>
      <c r="E1367" s="294" t="str">
        <f ca="1">IF(ISERROR($S1367),"",OFFSET('Smelter Reference List'!$D$4,$S1367-4,0)&amp;"")</f>
        <v/>
      </c>
      <c r="F1367" s="294" t="str">
        <f ca="1">IF(ISERROR($S1367),"",OFFSET('Smelter Reference List'!$E$4,$S1367-4,0))</f>
        <v/>
      </c>
      <c r="G1367" s="294" t="str">
        <f ca="1">IF(C1367=$U$4,"Enter smelter details", IF(ISERROR($S1367),"",OFFSET('Smelter Reference List'!$F$4,$S1367-4,0)))</f>
        <v/>
      </c>
      <c r="H1367" s="295" t="str">
        <f ca="1">IF(ISERROR($S1367),"",OFFSET('Smelter Reference List'!$G$4,$S1367-4,0))</f>
        <v/>
      </c>
      <c r="I1367" s="296" t="str">
        <f ca="1">IF(ISERROR($S1367),"",OFFSET('Smelter Reference List'!$H$4,$S1367-4,0))</f>
        <v/>
      </c>
      <c r="J1367" s="296" t="str">
        <f ca="1">IF(ISERROR($S1367),"",OFFSET('Smelter Reference List'!$I$4,$S1367-4,0))</f>
        <v/>
      </c>
      <c r="K1367" s="298"/>
      <c r="L1367" s="298"/>
      <c r="M1367" s="298"/>
      <c r="N1367" s="298"/>
      <c r="O1367" s="298"/>
      <c r="P1367" s="298"/>
      <c r="Q1367" s="299"/>
      <c r="R1367" s="227"/>
      <c r="S1367" s="228" t="e">
        <f>IF(C1367="",NA(),MATCH($B1367&amp;$C1367,'Smelter Reference List'!$J:$J,0))</f>
        <v>#N/A</v>
      </c>
      <c r="T1367" s="229"/>
      <c r="U1367" s="229">
        <f t="shared" ca="1" si="42"/>
        <v>0</v>
      </c>
      <c r="V1367" s="229"/>
      <c r="W1367" s="229"/>
      <c r="Y1367" s="223" t="str">
        <f t="shared" si="43"/>
        <v/>
      </c>
    </row>
    <row r="1368" spans="1:25" s="223" customFormat="1" ht="20.25">
      <c r="A1368" s="293"/>
      <c r="B1368" s="294" t="str">
        <f>IF(LEN(A1368)=0,"",INDEX('Smelter Reference List'!$A:$A,MATCH($A1368,'Smelter Reference List'!$E:$E,0)))</f>
        <v/>
      </c>
      <c r="C1368" s="301" t="str">
        <f>IF(LEN(A1368)=0,"",INDEX('Smelter Reference List'!$C:$C,MATCH($A1368,'Smelter Reference List'!$E:$E,0)))</f>
        <v/>
      </c>
      <c r="D1368" s="294" t="str">
        <f ca="1">IF(ISERROR($S1368),"",OFFSET('Smelter Reference List'!$C$4,$S1368-4,0)&amp;"")</f>
        <v/>
      </c>
      <c r="E1368" s="294" t="str">
        <f ca="1">IF(ISERROR($S1368),"",OFFSET('Smelter Reference List'!$D$4,$S1368-4,0)&amp;"")</f>
        <v/>
      </c>
      <c r="F1368" s="294" t="str">
        <f ca="1">IF(ISERROR($S1368),"",OFFSET('Smelter Reference List'!$E$4,$S1368-4,0))</f>
        <v/>
      </c>
      <c r="G1368" s="294" t="str">
        <f ca="1">IF(C1368=$U$4,"Enter smelter details", IF(ISERROR($S1368),"",OFFSET('Smelter Reference List'!$F$4,$S1368-4,0)))</f>
        <v/>
      </c>
      <c r="H1368" s="295" t="str">
        <f ca="1">IF(ISERROR($S1368),"",OFFSET('Smelter Reference List'!$G$4,$S1368-4,0))</f>
        <v/>
      </c>
      <c r="I1368" s="296" t="str">
        <f ca="1">IF(ISERROR($S1368),"",OFFSET('Smelter Reference List'!$H$4,$S1368-4,0))</f>
        <v/>
      </c>
      <c r="J1368" s="296" t="str">
        <f ca="1">IF(ISERROR($S1368),"",OFFSET('Smelter Reference List'!$I$4,$S1368-4,0))</f>
        <v/>
      </c>
      <c r="K1368" s="298"/>
      <c r="L1368" s="298"/>
      <c r="M1368" s="298"/>
      <c r="N1368" s="298"/>
      <c r="O1368" s="298"/>
      <c r="P1368" s="298"/>
      <c r="Q1368" s="299"/>
      <c r="R1368" s="227"/>
      <c r="S1368" s="228" t="e">
        <f>IF(C1368="",NA(),MATCH($B1368&amp;$C1368,'Smelter Reference List'!$J:$J,0))</f>
        <v>#N/A</v>
      </c>
      <c r="T1368" s="229"/>
      <c r="U1368" s="229">
        <f t="shared" ca="1" si="42"/>
        <v>0</v>
      </c>
      <c r="V1368" s="229"/>
      <c r="W1368" s="229"/>
      <c r="Y1368" s="223" t="str">
        <f t="shared" si="43"/>
        <v/>
      </c>
    </row>
    <row r="1369" spans="1:25" s="223" customFormat="1" ht="20.25">
      <c r="A1369" s="293"/>
      <c r="B1369" s="294" t="str">
        <f>IF(LEN(A1369)=0,"",INDEX('Smelter Reference List'!$A:$A,MATCH($A1369,'Smelter Reference List'!$E:$E,0)))</f>
        <v/>
      </c>
      <c r="C1369" s="301" t="str">
        <f>IF(LEN(A1369)=0,"",INDEX('Smelter Reference List'!$C:$C,MATCH($A1369,'Smelter Reference List'!$E:$E,0)))</f>
        <v/>
      </c>
      <c r="D1369" s="294" t="str">
        <f ca="1">IF(ISERROR($S1369),"",OFFSET('Smelter Reference List'!$C$4,$S1369-4,0)&amp;"")</f>
        <v/>
      </c>
      <c r="E1369" s="294" t="str">
        <f ca="1">IF(ISERROR($S1369),"",OFFSET('Smelter Reference List'!$D$4,$S1369-4,0)&amp;"")</f>
        <v/>
      </c>
      <c r="F1369" s="294" t="str">
        <f ca="1">IF(ISERROR($S1369),"",OFFSET('Smelter Reference List'!$E$4,$S1369-4,0))</f>
        <v/>
      </c>
      <c r="G1369" s="294" t="str">
        <f ca="1">IF(C1369=$U$4,"Enter smelter details", IF(ISERROR($S1369),"",OFFSET('Smelter Reference List'!$F$4,$S1369-4,0)))</f>
        <v/>
      </c>
      <c r="H1369" s="295" t="str">
        <f ca="1">IF(ISERROR($S1369),"",OFFSET('Smelter Reference List'!$G$4,$S1369-4,0))</f>
        <v/>
      </c>
      <c r="I1369" s="296" t="str">
        <f ca="1">IF(ISERROR($S1369),"",OFFSET('Smelter Reference List'!$H$4,$S1369-4,0))</f>
        <v/>
      </c>
      <c r="J1369" s="296" t="str">
        <f ca="1">IF(ISERROR($S1369),"",OFFSET('Smelter Reference List'!$I$4,$S1369-4,0))</f>
        <v/>
      </c>
      <c r="K1369" s="298"/>
      <c r="L1369" s="298"/>
      <c r="M1369" s="298"/>
      <c r="N1369" s="298"/>
      <c r="O1369" s="298"/>
      <c r="P1369" s="298"/>
      <c r="Q1369" s="299"/>
      <c r="R1369" s="227"/>
      <c r="S1369" s="228" t="e">
        <f>IF(C1369="",NA(),MATCH($B1369&amp;$C1369,'Smelter Reference List'!$J:$J,0))</f>
        <v>#N/A</v>
      </c>
      <c r="T1369" s="229"/>
      <c r="U1369" s="229">
        <f t="shared" ca="1" si="42"/>
        <v>0</v>
      </c>
      <c r="V1369" s="229"/>
      <c r="W1369" s="229"/>
      <c r="Y1369" s="223" t="str">
        <f t="shared" si="43"/>
        <v/>
      </c>
    </row>
    <row r="1370" spans="1:25" s="223" customFormat="1" ht="20.25">
      <c r="A1370" s="293"/>
      <c r="B1370" s="294" t="str">
        <f>IF(LEN(A1370)=0,"",INDEX('Smelter Reference List'!$A:$A,MATCH($A1370,'Smelter Reference List'!$E:$E,0)))</f>
        <v/>
      </c>
      <c r="C1370" s="301" t="str">
        <f>IF(LEN(A1370)=0,"",INDEX('Smelter Reference List'!$C:$C,MATCH($A1370,'Smelter Reference List'!$E:$E,0)))</f>
        <v/>
      </c>
      <c r="D1370" s="294" t="str">
        <f ca="1">IF(ISERROR($S1370),"",OFFSET('Smelter Reference List'!$C$4,$S1370-4,0)&amp;"")</f>
        <v/>
      </c>
      <c r="E1370" s="294" t="str">
        <f ca="1">IF(ISERROR($S1370),"",OFFSET('Smelter Reference List'!$D$4,$S1370-4,0)&amp;"")</f>
        <v/>
      </c>
      <c r="F1370" s="294" t="str">
        <f ca="1">IF(ISERROR($S1370),"",OFFSET('Smelter Reference List'!$E$4,$S1370-4,0))</f>
        <v/>
      </c>
      <c r="G1370" s="294" t="str">
        <f ca="1">IF(C1370=$U$4,"Enter smelter details", IF(ISERROR($S1370),"",OFFSET('Smelter Reference List'!$F$4,$S1370-4,0)))</f>
        <v/>
      </c>
      <c r="H1370" s="295" t="str">
        <f ca="1">IF(ISERROR($S1370),"",OFFSET('Smelter Reference List'!$G$4,$S1370-4,0))</f>
        <v/>
      </c>
      <c r="I1370" s="296" t="str">
        <f ca="1">IF(ISERROR($S1370),"",OFFSET('Smelter Reference List'!$H$4,$S1370-4,0))</f>
        <v/>
      </c>
      <c r="J1370" s="296" t="str">
        <f ca="1">IF(ISERROR($S1370),"",OFFSET('Smelter Reference List'!$I$4,$S1370-4,0))</f>
        <v/>
      </c>
      <c r="K1370" s="298"/>
      <c r="L1370" s="298"/>
      <c r="M1370" s="298"/>
      <c r="N1370" s="298"/>
      <c r="O1370" s="298"/>
      <c r="P1370" s="298"/>
      <c r="Q1370" s="299"/>
      <c r="R1370" s="227"/>
      <c r="S1370" s="228" t="e">
        <f>IF(C1370="",NA(),MATCH($B1370&amp;$C1370,'Smelter Reference List'!$J:$J,0))</f>
        <v>#N/A</v>
      </c>
      <c r="T1370" s="229"/>
      <c r="U1370" s="229">
        <f t="shared" ca="1" si="42"/>
        <v>0</v>
      </c>
      <c r="V1370" s="229"/>
      <c r="W1370" s="229"/>
      <c r="Y1370" s="223" t="str">
        <f t="shared" si="43"/>
        <v/>
      </c>
    </row>
    <row r="1371" spans="1:25" s="223" customFormat="1" ht="20.25">
      <c r="A1371" s="293"/>
      <c r="B1371" s="294" t="str">
        <f>IF(LEN(A1371)=0,"",INDEX('Smelter Reference List'!$A:$A,MATCH($A1371,'Smelter Reference List'!$E:$E,0)))</f>
        <v/>
      </c>
      <c r="C1371" s="301" t="str">
        <f>IF(LEN(A1371)=0,"",INDEX('Smelter Reference List'!$C:$C,MATCH($A1371,'Smelter Reference List'!$E:$E,0)))</f>
        <v/>
      </c>
      <c r="D1371" s="294" t="str">
        <f ca="1">IF(ISERROR($S1371),"",OFFSET('Smelter Reference List'!$C$4,$S1371-4,0)&amp;"")</f>
        <v/>
      </c>
      <c r="E1371" s="294" t="str">
        <f ca="1">IF(ISERROR($S1371),"",OFFSET('Smelter Reference List'!$D$4,$S1371-4,0)&amp;"")</f>
        <v/>
      </c>
      <c r="F1371" s="294" t="str">
        <f ca="1">IF(ISERROR($S1371),"",OFFSET('Smelter Reference List'!$E$4,$S1371-4,0))</f>
        <v/>
      </c>
      <c r="G1371" s="294" t="str">
        <f ca="1">IF(C1371=$U$4,"Enter smelter details", IF(ISERROR($S1371),"",OFFSET('Smelter Reference List'!$F$4,$S1371-4,0)))</f>
        <v/>
      </c>
      <c r="H1371" s="295" t="str">
        <f ca="1">IF(ISERROR($S1371),"",OFFSET('Smelter Reference List'!$G$4,$S1371-4,0))</f>
        <v/>
      </c>
      <c r="I1371" s="296" t="str">
        <f ca="1">IF(ISERROR($S1371),"",OFFSET('Smelter Reference List'!$H$4,$S1371-4,0))</f>
        <v/>
      </c>
      <c r="J1371" s="296" t="str">
        <f ca="1">IF(ISERROR($S1371),"",OFFSET('Smelter Reference List'!$I$4,$S1371-4,0))</f>
        <v/>
      </c>
      <c r="K1371" s="298"/>
      <c r="L1371" s="298"/>
      <c r="M1371" s="298"/>
      <c r="N1371" s="298"/>
      <c r="O1371" s="298"/>
      <c r="P1371" s="298"/>
      <c r="Q1371" s="299"/>
      <c r="R1371" s="227"/>
      <c r="S1371" s="228" t="e">
        <f>IF(C1371="",NA(),MATCH($B1371&amp;$C1371,'Smelter Reference List'!$J:$J,0))</f>
        <v>#N/A</v>
      </c>
      <c r="T1371" s="229"/>
      <c r="U1371" s="229">
        <f t="shared" ca="1" si="42"/>
        <v>0</v>
      </c>
      <c r="V1371" s="229"/>
      <c r="W1371" s="229"/>
      <c r="Y1371" s="223" t="str">
        <f t="shared" si="43"/>
        <v/>
      </c>
    </row>
    <row r="1372" spans="1:25" s="223" customFormat="1" ht="20.25">
      <c r="A1372" s="293"/>
      <c r="B1372" s="294" t="str">
        <f>IF(LEN(A1372)=0,"",INDEX('Smelter Reference List'!$A:$A,MATCH($A1372,'Smelter Reference List'!$E:$E,0)))</f>
        <v/>
      </c>
      <c r="C1372" s="301" t="str">
        <f>IF(LEN(A1372)=0,"",INDEX('Smelter Reference List'!$C:$C,MATCH($A1372,'Smelter Reference List'!$E:$E,0)))</f>
        <v/>
      </c>
      <c r="D1372" s="294" t="str">
        <f ca="1">IF(ISERROR($S1372),"",OFFSET('Smelter Reference List'!$C$4,$S1372-4,0)&amp;"")</f>
        <v/>
      </c>
      <c r="E1372" s="294" t="str">
        <f ca="1">IF(ISERROR($S1372),"",OFFSET('Smelter Reference List'!$D$4,$S1372-4,0)&amp;"")</f>
        <v/>
      </c>
      <c r="F1372" s="294" t="str">
        <f ca="1">IF(ISERROR($S1372),"",OFFSET('Smelter Reference List'!$E$4,$S1372-4,0))</f>
        <v/>
      </c>
      <c r="G1372" s="294" t="str">
        <f ca="1">IF(C1372=$U$4,"Enter smelter details", IF(ISERROR($S1372),"",OFFSET('Smelter Reference List'!$F$4,$S1372-4,0)))</f>
        <v/>
      </c>
      <c r="H1372" s="295" t="str">
        <f ca="1">IF(ISERROR($S1372),"",OFFSET('Smelter Reference List'!$G$4,$S1372-4,0))</f>
        <v/>
      </c>
      <c r="I1372" s="296" t="str">
        <f ca="1">IF(ISERROR($S1372),"",OFFSET('Smelter Reference List'!$H$4,$S1372-4,0))</f>
        <v/>
      </c>
      <c r="J1372" s="296" t="str">
        <f ca="1">IF(ISERROR($S1372),"",OFFSET('Smelter Reference List'!$I$4,$S1372-4,0))</f>
        <v/>
      </c>
      <c r="K1372" s="298"/>
      <c r="L1372" s="298"/>
      <c r="M1372" s="298"/>
      <c r="N1372" s="298"/>
      <c r="O1372" s="298"/>
      <c r="P1372" s="298"/>
      <c r="Q1372" s="299"/>
      <c r="R1372" s="227"/>
      <c r="S1372" s="228" t="e">
        <f>IF(C1372="",NA(),MATCH($B1372&amp;$C1372,'Smelter Reference List'!$J:$J,0))</f>
        <v>#N/A</v>
      </c>
      <c r="T1372" s="229"/>
      <c r="U1372" s="229">
        <f t="shared" ca="1" si="42"/>
        <v>0</v>
      </c>
      <c r="V1372" s="229"/>
      <c r="W1372" s="229"/>
      <c r="Y1372" s="223" t="str">
        <f t="shared" si="43"/>
        <v/>
      </c>
    </row>
    <row r="1373" spans="1:25" s="223" customFormat="1" ht="20.25">
      <c r="A1373" s="293"/>
      <c r="B1373" s="294" t="str">
        <f>IF(LEN(A1373)=0,"",INDEX('Smelter Reference List'!$A:$A,MATCH($A1373,'Smelter Reference List'!$E:$E,0)))</f>
        <v/>
      </c>
      <c r="C1373" s="301" t="str">
        <f>IF(LEN(A1373)=0,"",INDEX('Smelter Reference List'!$C:$C,MATCH($A1373,'Smelter Reference List'!$E:$E,0)))</f>
        <v/>
      </c>
      <c r="D1373" s="294" t="str">
        <f ca="1">IF(ISERROR($S1373),"",OFFSET('Smelter Reference List'!$C$4,$S1373-4,0)&amp;"")</f>
        <v/>
      </c>
      <c r="E1373" s="294" t="str">
        <f ca="1">IF(ISERROR($S1373),"",OFFSET('Smelter Reference List'!$D$4,$S1373-4,0)&amp;"")</f>
        <v/>
      </c>
      <c r="F1373" s="294" t="str">
        <f ca="1">IF(ISERROR($S1373),"",OFFSET('Smelter Reference List'!$E$4,$S1373-4,0))</f>
        <v/>
      </c>
      <c r="G1373" s="294" t="str">
        <f ca="1">IF(C1373=$U$4,"Enter smelter details", IF(ISERROR($S1373),"",OFFSET('Smelter Reference List'!$F$4,$S1373-4,0)))</f>
        <v/>
      </c>
      <c r="H1373" s="295" t="str">
        <f ca="1">IF(ISERROR($S1373),"",OFFSET('Smelter Reference List'!$G$4,$S1373-4,0))</f>
        <v/>
      </c>
      <c r="I1373" s="296" t="str">
        <f ca="1">IF(ISERROR($S1373),"",OFFSET('Smelter Reference List'!$H$4,$S1373-4,0))</f>
        <v/>
      </c>
      <c r="J1373" s="296" t="str">
        <f ca="1">IF(ISERROR($S1373),"",OFFSET('Smelter Reference List'!$I$4,$S1373-4,0))</f>
        <v/>
      </c>
      <c r="K1373" s="298"/>
      <c r="L1373" s="298"/>
      <c r="M1373" s="298"/>
      <c r="N1373" s="298"/>
      <c r="O1373" s="298"/>
      <c r="P1373" s="298"/>
      <c r="Q1373" s="299"/>
      <c r="R1373" s="227"/>
      <c r="S1373" s="228" t="e">
        <f>IF(C1373="",NA(),MATCH($B1373&amp;$C1373,'Smelter Reference List'!$J:$J,0))</f>
        <v>#N/A</v>
      </c>
      <c r="T1373" s="229"/>
      <c r="U1373" s="229">
        <f t="shared" ca="1" si="42"/>
        <v>0</v>
      </c>
      <c r="V1373" s="229"/>
      <c r="W1373" s="229"/>
      <c r="Y1373" s="223" t="str">
        <f t="shared" si="43"/>
        <v/>
      </c>
    </row>
    <row r="1374" spans="1:25" s="223" customFormat="1" ht="20.25">
      <c r="A1374" s="293"/>
      <c r="B1374" s="294" t="str">
        <f>IF(LEN(A1374)=0,"",INDEX('Smelter Reference List'!$A:$A,MATCH($A1374,'Smelter Reference List'!$E:$E,0)))</f>
        <v/>
      </c>
      <c r="C1374" s="301" t="str">
        <f>IF(LEN(A1374)=0,"",INDEX('Smelter Reference List'!$C:$C,MATCH($A1374,'Smelter Reference List'!$E:$E,0)))</f>
        <v/>
      </c>
      <c r="D1374" s="294" t="str">
        <f ca="1">IF(ISERROR($S1374),"",OFFSET('Smelter Reference List'!$C$4,$S1374-4,0)&amp;"")</f>
        <v/>
      </c>
      <c r="E1374" s="294" t="str">
        <f ca="1">IF(ISERROR($S1374),"",OFFSET('Smelter Reference List'!$D$4,$S1374-4,0)&amp;"")</f>
        <v/>
      </c>
      <c r="F1374" s="294" t="str">
        <f ca="1">IF(ISERROR($S1374),"",OFFSET('Smelter Reference List'!$E$4,$S1374-4,0))</f>
        <v/>
      </c>
      <c r="G1374" s="294" t="str">
        <f ca="1">IF(C1374=$U$4,"Enter smelter details", IF(ISERROR($S1374),"",OFFSET('Smelter Reference List'!$F$4,$S1374-4,0)))</f>
        <v/>
      </c>
      <c r="H1374" s="295" t="str">
        <f ca="1">IF(ISERROR($S1374),"",OFFSET('Smelter Reference List'!$G$4,$S1374-4,0))</f>
        <v/>
      </c>
      <c r="I1374" s="296" t="str">
        <f ca="1">IF(ISERROR($S1374),"",OFFSET('Smelter Reference List'!$H$4,$S1374-4,0))</f>
        <v/>
      </c>
      <c r="J1374" s="296" t="str">
        <f ca="1">IF(ISERROR($S1374),"",OFFSET('Smelter Reference List'!$I$4,$S1374-4,0))</f>
        <v/>
      </c>
      <c r="K1374" s="298"/>
      <c r="L1374" s="298"/>
      <c r="M1374" s="298"/>
      <c r="N1374" s="298"/>
      <c r="O1374" s="298"/>
      <c r="P1374" s="298"/>
      <c r="Q1374" s="299"/>
      <c r="R1374" s="227"/>
      <c r="S1374" s="228" t="e">
        <f>IF(C1374="",NA(),MATCH($B1374&amp;$C1374,'Smelter Reference List'!$J:$J,0))</f>
        <v>#N/A</v>
      </c>
      <c r="T1374" s="229"/>
      <c r="U1374" s="229">
        <f t="shared" ca="1" si="42"/>
        <v>0</v>
      </c>
      <c r="V1374" s="229"/>
      <c r="W1374" s="229"/>
      <c r="Y1374" s="223" t="str">
        <f t="shared" si="43"/>
        <v/>
      </c>
    </row>
    <row r="1375" spans="1:25" s="223" customFormat="1" ht="20.25">
      <c r="A1375" s="293"/>
      <c r="B1375" s="294" t="str">
        <f>IF(LEN(A1375)=0,"",INDEX('Smelter Reference List'!$A:$A,MATCH($A1375,'Smelter Reference List'!$E:$E,0)))</f>
        <v/>
      </c>
      <c r="C1375" s="301" t="str">
        <f>IF(LEN(A1375)=0,"",INDEX('Smelter Reference List'!$C:$C,MATCH($A1375,'Smelter Reference List'!$E:$E,0)))</f>
        <v/>
      </c>
      <c r="D1375" s="294" t="str">
        <f ca="1">IF(ISERROR($S1375),"",OFFSET('Smelter Reference List'!$C$4,$S1375-4,0)&amp;"")</f>
        <v/>
      </c>
      <c r="E1375" s="294" t="str">
        <f ca="1">IF(ISERROR($S1375),"",OFFSET('Smelter Reference List'!$D$4,$S1375-4,0)&amp;"")</f>
        <v/>
      </c>
      <c r="F1375" s="294" t="str">
        <f ca="1">IF(ISERROR($S1375),"",OFFSET('Smelter Reference List'!$E$4,$S1375-4,0))</f>
        <v/>
      </c>
      <c r="G1375" s="294" t="str">
        <f ca="1">IF(C1375=$U$4,"Enter smelter details", IF(ISERROR($S1375),"",OFFSET('Smelter Reference List'!$F$4,$S1375-4,0)))</f>
        <v/>
      </c>
      <c r="H1375" s="295" t="str">
        <f ca="1">IF(ISERROR($S1375),"",OFFSET('Smelter Reference List'!$G$4,$S1375-4,0))</f>
        <v/>
      </c>
      <c r="I1375" s="296" t="str">
        <f ca="1">IF(ISERROR($S1375),"",OFFSET('Smelter Reference List'!$H$4,$S1375-4,0))</f>
        <v/>
      </c>
      <c r="J1375" s="296" t="str">
        <f ca="1">IF(ISERROR($S1375),"",OFFSET('Smelter Reference List'!$I$4,$S1375-4,0))</f>
        <v/>
      </c>
      <c r="K1375" s="298"/>
      <c r="L1375" s="298"/>
      <c r="M1375" s="298"/>
      <c r="N1375" s="298"/>
      <c r="O1375" s="298"/>
      <c r="P1375" s="298"/>
      <c r="Q1375" s="299"/>
      <c r="R1375" s="227"/>
      <c r="S1375" s="228" t="e">
        <f>IF(C1375="",NA(),MATCH($B1375&amp;$C1375,'Smelter Reference List'!$J:$J,0))</f>
        <v>#N/A</v>
      </c>
      <c r="T1375" s="229"/>
      <c r="U1375" s="229">
        <f t="shared" ca="1" si="42"/>
        <v>0</v>
      </c>
      <c r="V1375" s="229"/>
      <c r="W1375" s="229"/>
      <c r="Y1375" s="223" t="str">
        <f t="shared" si="43"/>
        <v/>
      </c>
    </row>
    <row r="1376" spans="1:25" s="223" customFormat="1" ht="20.25">
      <c r="A1376" s="293"/>
      <c r="B1376" s="294" t="str">
        <f>IF(LEN(A1376)=0,"",INDEX('Smelter Reference List'!$A:$A,MATCH($A1376,'Smelter Reference List'!$E:$E,0)))</f>
        <v/>
      </c>
      <c r="C1376" s="301" t="str">
        <f>IF(LEN(A1376)=0,"",INDEX('Smelter Reference List'!$C:$C,MATCH($A1376,'Smelter Reference List'!$E:$E,0)))</f>
        <v/>
      </c>
      <c r="D1376" s="294" t="str">
        <f ca="1">IF(ISERROR($S1376),"",OFFSET('Smelter Reference List'!$C$4,$S1376-4,0)&amp;"")</f>
        <v/>
      </c>
      <c r="E1376" s="294" t="str">
        <f ca="1">IF(ISERROR($S1376),"",OFFSET('Smelter Reference List'!$D$4,$S1376-4,0)&amp;"")</f>
        <v/>
      </c>
      <c r="F1376" s="294" t="str">
        <f ca="1">IF(ISERROR($S1376),"",OFFSET('Smelter Reference List'!$E$4,$S1376-4,0))</f>
        <v/>
      </c>
      <c r="G1376" s="294" t="str">
        <f ca="1">IF(C1376=$U$4,"Enter smelter details", IF(ISERROR($S1376),"",OFFSET('Smelter Reference List'!$F$4,$S1376-4,0)))</f>
        <v/>
      </c>
      <c r="H1376" s="295" t="str">
        <f ca="1">IF(ISERROR($S1376),"",OFFSET('Smelter Reference List'!$G$4,$S1376-4,0))</f>
        <v/>
      </c>
      <c r="I1376" s="296" t="str">
        <f ca="1">IF(ISERROR($S1376),"",OFFSET('Smelter Reference List'!$H$4,$S1376-4,0))</f>
        <v/>
      </c>
      <c r="J1376" s="296" t="str">
        <f ca="1">IF(ISERROR($S1376),"",OFFSET('Smelter Reference List'!$I$4,$S1376-4,0))</f>
        <v/>
      </c>
      <c r="K1376" s="298"/>
      <c r="L1376" s="298"/>
      <c r="M1376" s="298"/>
      <c r="N1376" s="298"/>
      <c r="O1376" s="298"/>
      <c r="P1376" s="298"/>
      <c r="Q1376" s="299"/>
      <c r="R1376" s="227"/>
      <c r="S1376" s="228" t="e">
        <f>IF(C1376="",NA(),MATCH($B1376&amp;$C1376,'Smelter Reference List'!$J:$J,0))</f>
        <v>#N/A</v>
      </c>
      <c r="T1376" s="229"/>
      <c r="U1376" s="229">
        <f t="shared" ca="1" si="42"/>
        <v>0</v>
      </c>
      <c r="V1376" s="229"/>
      <c r="W1376" s="229"/>
      <c r="Y1376" s="223" t="str">
        <f t="shared" si="43"/>
        <v/>
      </c>
    </row>
    <row r="1377" spans="1:25" s="223" customFormat="1" ht="20.25">
      <c r="A1377" s="293"/>
      <c r="B1377" s="294" t="str">
        <f>IF(LEN(A1377)=0,"",INDEX('Smelter Reference List'!$A:$A,MATCH($A1377,'Smelter Reference List'!$E:$E,0)))</f>
        <v/>
      </c>
      <c r="C1377" s="301" t="str">
        <f>IF(LEN(A1377)=0,"",INDEX('Smelter Reference List'!$C:$C,MATCH($A1377,'Smelter Reference List'!$E:$E,0)))</f>
        <v/>
      </c>
      <c r="D1377" s="294" t="str">
        <f ca="1">IF(ISERROR($S1377),"",OFFSET('Smelter Reference List'!$C$4,$S1377-4,0)&amp;"")</f>
        <v/>
      </c>
      <c r="E1377" s="294" t="str">
        <f ca="1">IF(ISERROR($S1377),"",OFFSET('Smelter Reference List'!$D$4,$S1377-4,0)&amp;"")</f>
        <v/>
      </c>
      <c r="F1377" s="294" t="str">
        <f ca="1">IF(ISERROR($S1377),"",OFFSET('Smelter Reference List'!$E$4,$S1377-4,0))</f>
        <v/>
      </c>
      <c r="G1377" s="294" t="str">
        <f ca="1">IF(C1377=$U$4,"Enter smelter details", IF(ISERROR($S1377),"",OFFSET('Smelter Reference List'!$F$4,$S1377-4,0)))</f>
        <v/>
      </c>
      <c r="H1377" s="295" t="str">
        <f ca="1">IF(ISERROR($S1377),"",OFFSET('Smelter Reference List'!$G$4,$S1377-4,0))</f>
        <v/>
      </c>
      <c r="I1377" s="296" t="str">
        <f ca="1">IF(ISERROR($S1377),"",OFFSET('Smelter Reference List'!$H$4,$S1377-4,0))</f>
        <v/>
      </c>
      <c r="J1377" s="296" t="str">
        <f ca="1">IF(ISERROR($S1377),"",OFFSET('Smelter Reference List'!$I$4,$S1377-4,0))</f>
        <v/>
      </c>
      <c r="K1377" s="298"/>
      <c r="L1377" s="298"/>
      <c r="M1377" s="298"/>
      <c r="N1377" s="298"/>
      <c r="O1377" s="298"/>
      <c r="P1377" s="298"/>
      <c r="Q1377" s="299"/>
      <c r="R1377" s="227"/>
      <c r="S1377" s="228" t="e">
        <f>IF(C1377="",NA(),MATCH($B1377&amp;$C1377,'Smelter Reference List'!$J:$J,0))</f>
        <v>#N/A</v>
      </c>
      <c r="T1377" s="229"/>
      <c r="U1377" s="229">
        <f t="shared" ca="1" si="42"/>
        <v>0</v>
      </c>
      <c r="V1377" s="229"/>
      <c r="W1377" s="229"/>
      <c r="Y1377" s="223" t="str">
        <f t="shared" si="43"/>
        <v/>
      </c>
    </row>
    <row r="1378" spans="1:25" s="223" customFormat="1" ht="20.25">
      <c r="A1378" s="293"/>
      <c r="B1378" s="294" t="str">
        <f>IF(LEN(A1378)=0,"",INDEX('Smelter Reference List'!$A:$A,MATCH($A1378,'Smelter Reference List'!$E:$E,0)))</f>
        <v/>
      </c>
      <c r="C1378" s="301" t="str">
        <f>IF(LEN(A1378)=0,"",INDEX('Smelter Reference List'!$C:$C,MATCH($A1378,'Smelter Reference List'!$E:$E,0)))</f>
        <v/>
      </c>
      <c r="D1378" s="294" t="str">
        <f ca="1">IF(ISERROR($S1378),"",OFFSET('Smelter Reference List'!$C$4,$S1378-4,0)&amp;"")</f>
        <v/>
      </c>
      <c r="E1378" s="294" t="str">
        <f ca="1">IF(ISERROR($S1378),"",OFFSET('Smelter Reference List'!$D$4,$S1378-4,0)&amp;"")</f>
        <v/>
      </c>
      <c r="F1378" s="294" t="str">
        <f ca="1">IF(ISERROR($S1378),"",OFFSET('Smelter Reference List'!$E$4,$S1378-4,0))</f>
        <v/>
      </c>
      <c r="G1378" s="294" t="str">
        <f ca="1">IF(C1378=$U$4,"Enter smelter details", IF(ISERROR($S1378),"",OFFSET('Smelter Reference List'!$F$4,$S1378-4,0)))</f>
        <v/>
      </c>
      <c r="H1378" s="295" t="str">
        <f ca="1">IF(ISERROR($S1378),"",OFFSET('Smelter Reference List'!$G$4,$S1378-4,0))</f>
        <v/>
      </c>
      <c r="I1378" s="296" t="str">
        <f ca="1">IF(ISERROR($S1378),"",OFFSET('Smelter Reference List'!$H$4,$S1378-4,0))</f>
        <v/>
      </c>
      <c r="J1378" s="296" t="str">
        <f ca="1">IF(ISERROR($S1378),"",OFFSET('Smelter Reference List'!$I$4,$S1378-4,0))</f>
        <v/>
      </c>
      <c r="K1378" s="298"/>
      <c r="L1378" s="298"/>
      <c r="M1378" s="298"/>
      <c r="N1378" s="298"/>
      <c r="O1378" s="298"/>
      <c r="P1378" s="298"/>
      <c r="Q1378" s="299"/>
      <c r="R1378" s="227"/>
      <c r="S1378" s="228" t="e">
        <f>IF(C1378="",NA(),MATCH($B1378&amp;$C1378,'Smelter Reference List'!$J:$J,0))</f>
        <v>#N/A</v>
      </c>
      <c r="T1378" s="229"/>
      <c r="U1378" s="229">
        <f t="shared" ca="1" si="42"/>
        <v>0</v>
      </c>
      <c r="V1378" s="229"/>
      <c r="W1378" s="229"/>
      <c r="Y1378" s="223" t="str">
        <f t="shared" si="43"/>
        <v/>
      </c>
    </row>
    <row r="1379" spans="1:25" s="223" customFormat="1" ht="20.25">
      <c r="A1379" s="293"/>
      <c r="B1379" s="294" t="str">
        <f>IF(LEN(A1379)=0,"",INDEX('Smelter Reference List'!$A:$A,MATCH($A1379,'Smelter Reference List'!$E:$E,0)))</f>
        <v/>
      </c>
      <c r="C1379" s="301" t="str">
        <f>IF(LEN(A1379)=0,"",INDEX('Smelter Reference List'!$C:$C,MATCH($A1379,'Smelter Reference List'!$E:$E,0)))</f>
        <v/>
      </c>
      <c r="D1379" s="294" t="str">
        <f ca="1">IF(ISERROR($S1379),"",OFFSET('Smelter Reference List'!$C$4,$S1379-4,0)&amp;"")</f>
        <v/>
      </c>
      <c r="E1379" s="294" t="str">
        <f ca="1">IF(ISERROR($S1379),"",OFFSET('Smelter Reference List'!$D$4,$S1379-4,0)&amp;"")</f>
        <v/>
      </c>
      <c r="F1379" s="294" t="str">
        <f ca="1">IF(ISERROR($S1379),"",OFFSET('Smelter Reference List'!$E$4,$S1379-4,0))</f>
        <v/>
      </c>
      <c r="G1379" s="294" t="str">
        <f ca="1">IF(C1379=$U$4,"Enter smelter details", IF(ISERROR($S1379),"",OFFSET('Smelter Reference List'!$F$4,$S1379-4,0)))</f>
        <v/>
      </c>
      <c r="H1379" s="295" t="str">
        <f ca="1">IF(ISERROR($S1379),"",OFFSET('Smelter Reference List'!$G$4,$S1379-4,0))</f>
        <v/>
      </c>
      <c r="I1379" s="296" t="str">
        <f ca="1">IF(ISERROR($S1379),"",OFFSET('Smelter Reference List'!$H$4,$S1379-4,0))</f>
        <v/>
      </c>
      <c r="J1379" s="296" t="str">
        <f ca="1">IF(ISERROR($S1379),"",OFFSET('Smelter Reference List'!$I$4,$S1379-4,0))</f>
        <v/>
      </c>
      <c r="K1379" s="298"/>
      <c r="L1379" s="298"/>
      <c r="M1379" s="298"/>
      <c r="N1379" s="298"/>
      <c r="O1379" s="298"/>
      <c r="P1379" s="298"/>
      <c r="Q1379" s="299"/>
      <c r="R1379" s="227"/>
      <c r="S1379" s="228" t="e">
        <f>IF(C1379="",NA(),MATCH($B1379&amp;$C1379,'Smelter Reference List'!$J:$J,0))</f>
        <v>#N/A</v>
      </c>
      <c r="T1379" s="229"/>
      <c r="U1379" s="229">
        <f t="shared" ca="1" si="42"/>
        <v>0</v>
      </c>
      <c r="V1379" s="229"/>
      <c r="W1379" s="229"/>
      <c r="Y1379" s="223" t="str">
        <f t="shared" si="43"/>
        <v/>
      </c>
    </row>
    <row r="1380" spans="1:25" s="223" customFormat="1" ht="20.25">
      <c r="A1380" s="293"/>
      <c r="B1380" s="294" t="str">
        <f>IF(LEN(A1380)=0,"",INDEX('Smelter Reference List'!$A:$A,MATCH($A1380,'Smelter Reference List'!$E:$E,0)))</f>
        <v/>
      </c>
      <c r="C1380" s="301" t="str">
        <f>IF(LEN(A1380)=0,"",INDEX('Smelter Reference List'!$C:$C,MATCH($A1380,'Smelter Reference List'!$E:$E,0)))</f>
        <v/>
      </c>
      <c r="D1380" s="294" t="str">
        <f ca="1">IF(ISERROR($S1380),"",OFFSET('Smelter Reference List'!$C$4,$S1380-4,0)&amp;"")</f>
        <v/>
      </c>
      <c r="E1380" s="294" t="str">
        <f ca="1">IF(ISERROR($S1380),"",OFFSET('Smelter Reference List'!$D$4,$S1380-4,0)&amp;"")</f>
        <v/>
      </c>
      <c r="F1380" s="294" t="str">
        <f ca="1">IF(ISERROR($S1380),"",OFFSET('Smelter Reference List'!$E$4,$S1380-4,0))</f>
        <v/>
      </c>
      <c r="G1380" s="294" t="str">
        <f ca="1">IF(C1380=$U$4,"Enter smelter details", IF(ISERROR($S1380),"",OFFSET('Smelter Reference List'!$F$4,$S1380-4,0)))</f>
        <v/>
      </c>
      <c r="H1380" s="295" t="str">
        <f ca="1">IF(ISERROR($S1380),"",OFFSET('Smelter Reference List'!$G$4,$S1380-4,0))</f>
        <v/>
      </c>
      <c r="I1380" s="296" t="str">
        <f ca="1">IF(ISERROR($S1380),"",OFFSET('Smelter Reference List'!$H$4,$S1380-4,0))</f>
        <v/>
      </c>
      <c r="J1380" s="296" t="str">
        <f ca="1">IF(ISERROR($S1380),"",OFFSET('Smelter Reference List'!$I$4,$S1380-4,0))</f>
        <v/>
      </c>
      <c r="K1380" s="298"/>
      <c r="L1380" s="298"/>
      <c r="M1380" s="298"/>
      <c r="N1380" s="298"/>
      <c r="O1380" s="298"/>
      <c r="P1380" s="298"/>
      <c r="Q1380" s="299"/>
      <c r="R1380" s="227"/>
      <c r="S1380" s="228" t="e">
        <f>IF(C1380="",NA(),MATCH($B1380&amp;$C1380,'Smelter Reference List'!$J:$J,0))</f>
        <v>#N/A</v>
      </c>
      <c r="T1380" s="229"/>
      <c r="U1380" s="229">
        <f t="shared" ca="1" si="42"/>
        <v>0</v>
      </c>
      <c r="V1380" s="229"/>
      <c r="W1380" s="229"/>
      <c r="Y1380" s="223" t="str">
        <f t="shared" si="43"/>
        <v/>
      </c>
    </row>
    <row r="1381" spans="1:25" s="223" customFormat="1" ht="20.25">
      <c r="A1381" s="293"/>
      <c r="B1381" s="294" t="str">
        <f>IF(LEN(A1381)=0,"",INDEX('Smelter Reference List'!$A:$A,MATCH($A1381,'Smelter Reference List'!$E:$E,0)))</f>
        <v/>
      </c>
      <c r="C1381" s="301" t="str">
        <f>IF(LEN(A1381)=0,"",INDEX('Smelter Reference List'!$C:$C,MATCH($A1381,'Smelter Reference List'!$E:$E,0)))</f>
        <v/>
      </c>
      <c r="D1381" s="294" t="str">
        <f ca="1">IF(ISERROR($S1381),"",OFFSET('Smelter Reference List'!$C$4,$S1381-4,0)&amp;"")</f>
        <v/>
      </c>
      <c r="E1381" s="294" t="str">
        <f ca="1">IF(ISERROR($S1381),"",OFFSET('Smelter Reference List'!$D$4,$S1381-4,0)&amp;"")</f>
        <v/>
      </c>
      <c r="F1381" s="294" t="str">
        <f ca="1">IF(ISERROR($S1381),"",OFFSET('Smelter Reference List'!$E$4,$S1381-4,0))</f>
        <v/>
      </c>
      <c r="G1381" s="294" t="str">
        <f ca="1">IF(C1381=$U$4,"Enter smelter details", IF(ISERROR($S1381),"",OFFSET('Smelter Reference List'!$F$4,$S1381-4,0)))</f>
        <v/>
      </c>
      <c r="H1381" s="295" t="str">
        <f ca="1">IF(ISERROR($S1381),"",OFFSET('Smelter Reference List'!$G$4,$S1381-4,0))</f>
        <v/>
      </c>
      <c r="I1381" s="296" t="str">
        <f ca="1">IF(ISERROR($S1381),"",OFFSET('Smelter Reference List'!$H$4,$S1381-4,0))</f>
        <v/>
      </c>
      <c r="J1381" s="296" t="str">
        <f ca="1">IF(ISERROR($S1381),"",OFFSET('Smelter Reference List'!$I$4,$S1381-4,0))</f>
        <v/>
      </c>
      <c r="K1381" s="298"/>
      <c r="L1381" s="298"/>
      <c r="M1381" s="298"/>
      <c r="N1381" s="298"/>
      <c r="O1381" s="298"/>
      <c r="P1381" s="298"/>
      <c r="Q1381" s="299"/>
      <c r="R1381" s="227"/>
      <c r="S1381" s="228" t="e">
        <f>IF(C1381="",NA(),MATCH($B1381&amp;$C1381,'Smelter Reference List'!$J:$J,0))</f>
        <v>#N/A</v>
      </c>
      <c r="T1381" s="229"/>
      <c r="U1381" s="229">
        <f t="shared" ca="1" si="42"/>
        <v>0</v>
      </c>
      <c r="V1381" s="229"/>
      <c r="W1381" s="229"/>
      <c r="Y1381" s="223" t="str">
        <f t="shared" si="43"/>
        <v/>
      </c>
    </row>
    <row r="1382" spans="1:25" s="223" customFormat="1" ht="20.25">
      <c r="A1382" s="293"/>
      <c r="B1382" s="294" t="str">
        <f>IF(LEN(A1382)=0,"",INDEX('Smelter Reference List'!$A:$A,MATCH($A1382,'Smelter Reference List'!$E:$E,0)))</f>
        <v/>
      </c>
      <c r="C1382" s="301" t="str">
        <f>IF(LEN(A1382)=0,"",INDEX('Smelter Reference List'!$C:$C,MATCH($A1382,'Smelter Reference List'!$E:$E,0)))</f>
        <v/>
      </c>
      <c r="D1382" s="294" t="str">
        <f ca="1">IF(ISERROR($S1382),"",OFFSET('Smelter Reference List'!$C$4,$S1382-4,0)&amp;"")</f>
        <v/>
      </c>
      <c r="E1382" s="294" t="str">
        <f ca="1">IF(ISERROR($S1382),"",OFFSET('Smelter Reference List'!$D$4,$S1382-4,0)&amp;"")</f>
        <v/>
      </c>
      <c r="F1382" s="294" t="str">
        <f ca="1">IF(ISERROR($S1382),"",OFFSET('Smelter Reference List'!$E$4,$S1382-4,0))</f>
        <v/>
      </c>
      <c r="G1382" s="294" t="str">
        <f ca="1">IF(C1382=$U$4,"Enter smelter details", IF(ISERROR($S1382),"",OFFSET('Smelter Reference List'!$F$4,$S1382-4,0)))</f>
        <v/>
      </c>
      <c r="H1382" s="295" t="str">
        <f ca="1">IF(ISERROR($S1382),"",OFFSET('Smelter Reference List'!$G$4,$S1382-4,0))</f>
        <v/>
      </c>
      <c r="I1382" s="296" t="str">
        <f ca="1">IF(ISERROR($S1382),"",OFFSET('Smelter Reference List'!$H$4,$S1382-4,0))</f>
        <v/>
      </c>
      <c r="J1382" s="296" t="str">
        <f ca="1">IF(ISERROR($S1382),"",OFFSET('Smelter Reference List'!$I$4,$S1382-4,0))</f>
        <v/>
      </c>
      <c r="K1382" s="298"/>
      <c r="L1382" s="298"/>
      <c r="M1382" s="298"/>
      <c r="N1382" s="298"/>
      <c r="O1382" s="298"/>
      <c r="P1382" s="298"/>
      <c r="Q1382" s="299"/>
      <c r="R1382" s="227"/>
      <c r="S1382" s="228" t="e">
        <f>IF(C1382="",NA(),MATCH($B1382&amp;$C1382,'Smelter Reference List'!$J:$J,0))</f>
        <v>#N/A</v>
      </c>
      <c r="T1382" s="229"/>
      <c r="U1382" s="229">
        <f t="shared" ca="1" si="42"/>
        <v>0</v>
      </c>
      <c r="V1382" s="229"/>
      <c r="W1382" s="229"/>
      <c r="Y1382" s="223" t="str">
        <f t="shared" si="43"/>
        <v/>
      </c>
    </row>
    <row r="1383" spans="1:25" s="223" customFormat="1" ht="20.25">
      <c r="A1383" s="293"/>
      <c r="B1383" s="294" t="str">
        <f>IF(LEN(A1383)=0,"",INDEX('Smelter Reference List'!$A:$A,MATCH($A1383,'Smelter Reference List'!$E:$E,0)))</f>
        <v/>
      </c>
      <c r="C1383" s="301" t="str">
        <f>IF(LEN(A1383)=0,"",INDEX('Smelter Reference List'!$C:$C,MATCH($A1383,'Smelter Reference List'!$E:$E,0)))</f>
        <v/>
      </c>
      <c r="D1383" s="294" t="str">
        <f ca="1">IF(ISERROR($S1383),"",OFFSET('Smelter Reference List'!$C$4,$S1383-4,0)&amp;"")</f>
        <v/>
      </c>
      <c r="E1383" s="294" t="str">
        <f ca="1">IF(ISERROR($S1383),"",OFFSET('Smelter Reference List'!$D$4,$S1383-4,0)&amp;"")</f>
        <v/>
      </c>
      <c r="F1383" s="294" t="str">
        <f ca="1">IF(ISERROR($S1383),"",OFFSET('Smelter Reference List'!$E$4,$S1383-4,0))</f>
        <v/>
      </c>
      <c r="G1383" s="294" t="str">
        <f ca="1">IF(C1383=$U$4,"Enter smelter details", IF(ISERROR($S1383),"",OFFSET('Smelter Reference List'!$F$4,$S1383-4,0)))</f>
        <v/>
      </c>
      <c r="H1383" s="295" t="str">
        <f ca="1">IF(ISERROR($S1383),"",OFFSET('Smelter Reference List'!$G$4,$S1383-4,0))</f>
        <v/>
      </c>
      <c r="I1383" s="296" t="str">
        <f ca="1">IF(ISERROR($S1383),"",OFFSET('Smelter Reference List'!$H$4,$S1383-4,0))</f>
        <v/>
      </c>
      <c r="J1383" s="296" t="str">
        <f ca="1">IF(ISERROR($S1383),"",OFFSET('Smelter Reference List'!$I$4,$S1383-4,0))</f>
        <v/>
      </c>
      <c r="K1383" s="298"/>
      <c r="L1383" s="298"/>
      <c r="M1383" s="298"/>
      <c r="N1383" s="298"/>
      <c r="O1383" s="298"/>
      <c r="P1383" s="298"/>
      <c r="Q1383" s="299"/>
      <c r="R1383" s="227"/>
      <c r="S1383" s="228" t="e">
        <f>IF(C1383="",NA(),MATCH($B1383&amp;$C1383,'Smelter Reference List'!$J:$J,0))</f>
        <v>#N/A</v>
      </c>
      <c r="T1383" s="229"/>
      <c r="U1383" s="229">
        <f t="shared" ca="1" si="42"/>
        <v>0</v>
      </c>
      <c r="V1383" s="229"/>
      <c r="W1383" s="229"/>
      <c r="Y1383" s="223" t="str">
        <f t="shared" si="43"/>
        <v/>
      </c>
    </row>
    <row r="1384" spans="1:25" s="223" customFormat="1" ht="20.25">
      <c r="A1384" s="293"/>
      <c r="B1384" s="294" t="str">
        <f>IF(LEN(A1384)=0,"",INDEX('Smelter Reference List'!$A:$A,MATCH($A1384,'Smelter Reference List'!$E:$E,0)))</f>
        <v/>
      </c>
      <c r="C1384" s="301" t="str">
        <f>IF(LEN(A1384)=0,"",INDEX('Smelter Reference List'!$C:$C,MATCH($A1384,'Smelter Reference List'!$E:$E,0)))</f>
        <v/>
      </c>
      <c r="D1384" s="294" t="str">
        <f ca="1">IF(ISERROR($S1384),"",OFFSET('Smelter Reference List'!$C$4,$S1384-4,0)&amp;"")</f>
        <v/>
      </c>
      <c r="E1384" s="294" t="str">
        <f ca="1">IF(ISERROR($S1384),"",OFFSET('Smelter Reference List'!$D$4,$S1384-4,0)&amp;"")</f>
        <v/>
      </c>
      <c r="F1384" s="294" t="str">
        <f ca="1">IF(ISERROR($S1384),"",OFFSET('Smelter Reference List'!$E$4,$S1384-4,0))</f>
        <v/>
      </c>
      <c r="G1384" s="294" t="str">
        <f ca="1">IF(C1384=$U$4,"Enter smelter details", IF(ISERROR($S1384),"",OFFSET('Smelter Reference List'!$F$4,$S1384-4,0)))</f>
        <v/>
      </c>
      <c r="H1384" s="295" t="str">
        <f ca="1">IF(ISERROR($S1384),"",OFFSET('Smelter Reference List'!$G$4,$S1384-4,0))</f>
        <v/>
      </c>
      <c r="I1384" s="296" t="str">
        <f ca="1">IF(ISERROR($S1384),"",OFFSET('Smelter Reference List'!$H$4,$S1384-4,0))</f>
        <v/>
      </c>
      <c r="J1384" s="296" t="str">
        <f ca="1">IF(ISERROR($S1384),"",OFFSET('Smelter Reference List'!$I$4,$S1384-4,0))</f>
        <v/>
      </c>
      <c r="K1384" s="298"/>
      <c r="L1384" s="298"/>
      <c r="M1384" s="298"/>
      <c r="N1384" s="298"/>
      <c r="O1384" s="298"/>
      <c r="P1384" s="298"/>
      <c r="Q1384" s="299"/>
      <c r="R1384" s="227"/>
      <c r="S1384" s="228" t="e">
        <f>IF(C1384="",NA(),MATCH($B1384&amp;$C1384,'Smelter Reference List'!$J:$J,0))</f>
        <v>#N/A</v>
      </c>
      <c r="T1384" s="229"/>
      <c r="U1384" s="229">
        <f t="shared" ca="1" si="42"/>
        <v>0</v>
      </c>
      <c r="V1384" s="229"/>
      <c r="W1384" s="229"/>
      <c r="Y1384" s="223" t="str">
        <f t="shared" si="43"/>
        <v/>
      </c>
    </row>
    <row r="1385" spans="1:25" s="223" customFormat="1" ht="20.25">
      <c r="A1385" s="293"/>
      <c r="B1385" s="294" t="str">
        <f>IF(LEN(A1385)=0,"",INDEX('Smelter Reference List'!$A:$A,MATCH($A1385,'Smelter Reference List'!$E:$E,0)))</f>
        <v/>
      </c>
      <c r="C1385" s="301" t="str">
        <f>IF(LEN(A1385)=0,"",INDEX('Smelter Reference List'!$C:$C,MATCH($A1385,'Smelter Reference List'!$E:$E,0)))</f>
        <v/>
      </c>
      <c r="D1385" s="294" t="str">
        <f ca="1">IF(ISERROR($S1385),"",OFFSET('Smelter Reference List'!$C$4,$S1385-4,0)&amp;"")</f>
        <v/>
      </c>
      <c r="E1385" s="294" t="str">
        <f ca="1">IF(ISERROR($S1385),"",OFFSET('Smelter Reference List'!$D$4,$S1385-4,0)&amp;"")</f>
        <v/>
      </c>
      <c r="F1385" s="294" t="str">
        <f ca="1">IF(ISERROR($S1385),"",OFFSET('Smelter Reference List'!$E$4,$S1385-4,0))</f>
        <v/>
      </c>
      <c r="G1385" s="294" t="str">
        <f ca="1">IF(C1385=$U$4,"Enter smelter details", IF(ISERROR($S1385),"",OFFSET('Smelter Reference List'!$F$4,$S1385-4,0)))</f>
        <v/>
      </c>
      <c r="H1385" s="295" t="str">
        <f ca="1">IF(ISERROR($S1385),"",OFFSET('Smelter Reference List'!$G$4,$S1385-4,0))</f>
        <v/>
      </c>
      <c r="I1385" s="296" t="str">
        <f ca="1">IF(ISERROR($S1385),"",OFFSET('Smelter Reference List'!$H$4,$S1385-4,0))</f>
        <v/>
      </c>
      <c r="J1385" s="296" t="str">
        <f ca="1">IF(ISERROR($S1385),"",OFFSET('Smelter Reference List'!$I$4,$S1385-4,0))</f>
        <v/>
      </c>
      <c r="K1385" s="298"/>
      <c r="L1385" s="298"/>
      <c r="M1385" s="298"/>
      <c r="N1385" s="298"/>
      <c r="O1385" s="298"/>
      <c r="P1385" s="298"/>
      <c r="Q1385" s="299"/>
      <c r="R1385" s="227"/>
      <c r="S1385" s="228" t="e">
        <f>IF(C1385="",NA(),MATCH($B1385&amp;$C1385,'Smelter Reference List'!$J:$J,0))</f>
        <v>#N/A</v>
      </c>
      <c r="T1385" s="229"/>
      <c r="U1385" s="229">
        <f t="shared" ca="1" si="42"/>
        <v>0</v>
      </c>
      <c r="V1385" s="229"/>
      <c r="W1385" s="229"/>
      <c r="Y1385" s="223" t="str">
        <f t="shared" si="43"/>
        <v/>
      </c>
    </row>
    <row r="1386" spans="1:25" s="223" customFormat="1" ht="20.25">
      <c r="A1386" s="293"/>
      <c r="B1386" s="294" t="str">
        <f>IF(LEN(A1386)=0,"",INDEX('Smelter Reference List'!$A:$A,MATCH($A1386,'Smelter Reference List'!$E:$E,0)))</f>
        <v/>
      </c>
      <c r="C1386" s="301" t="str">
        <f>IF(LEN(A1386)=0,"",INDEX('Smelter Reference List'!$C:$C,MATCH($A1386,'Smelter Reference List'!$E:$E,0)))</f>
        <v/>
      </c>
      <c r="D1386" s="294" t="str">
        <f ca="1">IF(ISERROR($S1386),"",OFFSET('Smelter Reference List'!$C$4,$S1386-4,0)&amp;"")</f>
        <v/>
      </c>
      <c r="E1386" s="294" t="str">
        <f ca="1">IF(ISERROR($S1386),"",OFFSET('Smelter Reference List'!$D$4,$S1386-4,0)&amp;"")</f>
        <v/>
      </c>
      <c r="F1386" s="294" t="str">
        <f ca="1">IF(ISERROR($S1386),"",OFFSET('Smelter Reference List'!$E$4,$S1386-4,0))</f>
        <v/>
      </c>
      <c r="G1386" s="294" t="str">
        <f ca="1">IF(C1386=$U$4,"Enter smelter details", IF(ISERROR($S1386),"",OFFSET('Smelter Reference List'!$F$4,$S1386-4,0)))</f>
        <v/>
      </c>
      <c r="H1386" s="295" t="str">
        <f ca="1">IF(ISERROR($S1386),"",OFFSET('Smelter Reference List'!$G$4,$S1386-4,0))</f>
        <v/>
      </c>
      <c r="I1386" s="296" t="str">
        <f ca="1">IF(ISERROR($S1386),"",OFFSET('Smelter Reference List'!$H$4,$S1386-4,0))</f>
        <v/>
      </c>
      <c r="J1386" s="296" t="str">
        <f ca="1">IF(ISERROR($S1386),"",OFFSET('Smelter Reference List'!$I$4,$S1386-4,0))</f>
        <v/>
      </c>
      <c r="K1386" s="298"/>
      <c r="L1386" s="298"/>
      <c r="M1386" s="298"/>
      <c r="N1386" s="298"/>
      <c r="O1386" s="298"/>
      <c r="P1386" s="298"/>
      <c r="Q1386" s="299"/>
      <c r="R1386" s="227"/>
      <c r="S1386" s="228" t="e">
        <f>IF(C1386="",NA(),MATCH($B1386&amp;$C1386,'Smelter Reference List'!$J:$J,0))</f>
        <v>#N/A</v>
      </c>
      <c r="T1386" s="229"/>
      <c r="U1386" s="229">
        <f t="shared" ca="1" si="42"/>
        <v>0</v>
      </c>
      <c r="V1386" s="229"/>
      <c r="W1386" s="229"/>
      <c r="Y1386" s="223" t="str">
        <f t="shared" si="43"/>
        <v/>
      </c>
    </row>
    <row r="1387" spans="1:25" s="223" customFormat="1" ht="20.25">
      <c r="A1387" s="293"/>
      <c r="B1387" s="294" t="str">
        <f>IF(LEN(A1387)=0,"",INDEX('Smelter Reference List'!$A:$A,MATCH($A1387,'Smelter Reference List'!$E:$E,0)))</f>
        <v/>
      </c>
      <c r="C1387" s="301" t="str">
        <f>IF(LEN(A1387)=0,"",INDEX('Smelter Reference List'!$C:$C,MATCH($A1387,'Smelter Reference List'!$E:$E,0)))</f>
        <v/>
      </c>
      <c r="D1387" s="294" t="str">
        <f ca="1">IF(ISERROR($S1387),"",OFFSET('Smelter Reference List'!$C$4,$S1387-4,0)&amp;"")</f>
        <v/>
      </c>
      <c r="E1387" s="294" t="str">
        <f ca="1">IF(ISERROR($S1387),"",OFFSET('Smelter Reference List'!$D$4,$S1387-4,0)&amp;"")</f>
        <v/>
      </c>
      <c r="F1387" s="294" t="str">
        <f ca="1">IF(ISERROR($S1387),"",OFFSET('Smelter Reference List'!$E$4,$S1387-4,0))</f>
        <v/>
      </c>
      <c r="G1387" s="294" t="str">
        <f ca="1">IF(C1387=$U$4,"Enter smelter details", IF(ISERROR($S1387),"",OFFSET('Smelter Reference List'!$F$4,$S1387-4,0)))</f>
        <v/>
      </c>
      <c r="H1387" s="295" t="str">
        <f ca="1">IF(ISERROR($S1387),"",OFFSET('Smelter Reference List'!$G$4,$S1387-4,0))</f>
        <v/>
      </c>
      <c r="I1387" s="296" t="str">
        <f ca="1">IF(ISERROR($S1387),"",OFFSET('Smelter Reference List'!$H$4,$S1387-4,0))</f>
        <v/>
      </c>
      <c r="J1387" s="296" t="str">
        <f ca="1">IF(ISERROR($S1387),"",OFFSET('Smelter Reference List'!$I$4,$S1387-4,0))</f>
        <v/>
      </c>
      <c r="K1387" s="298"/>
      <c r="L1387" s="298"/>
      <c r="M1387" s="298"/>
      <c r="N1387" s="298"/>
      <c r="O1387" s="298"/>
      <c r="P1387" s="298"/>
      <c r="Q1387" s="299"/>
      <c r="R1387" s="227"/>
      <c r="S1387" s="228" t="e">
        <f>IF(C1387="",NA(),MATCH($B1387&amp;$C1387,'Smelter Reference List'!$J:$J,0))</f>
        <v>#N/A</v>
      </c>
      <c r="T1387" s="229"/>
      <c r="U1387" s="229">
        <f t="shared" ca="1" si="42"/>
        <v>0</v>
      </c>
      <c r="V1387" s="229"/>
      <c r="W1387" s="229"/>
      <c r="Y1387" s="223" t="str">
        <f t="shared" si="43"/>
        <v/>
      </c>
    </row>
    <row r="1388" spans="1:25" s="223" customFormat="1" ht="20.25">
      <c r="A1388" s="293"/>
      <c r="B1388" s="294" t="str">
        <f>IF(LEN(A1388)=0,"",INDEX('Smelter Reference List'!$A:$A,MATCH($A1388,'Smelter Reference List'!$E:$E,0)))</f>
        <v/>
      </c>
      <c r="C1388" s="301" t="str">
        <f>IF(LEN(A1388)=0,"",INDEX('Smelter Reference List'!$C:$C,MATCH($A1388,'Smelter Reference List'!$E:$E,0)))</f>
        <v/>
      </c>
      <c r="D1388" s="294" t="str">
        <f ca="1">IF(ISERROR($S1388),"",OFFSET('Smelter Reference List'!$C$4,$S1388-4,0)&amp;"")</f>
        <v/>
      </c>
      <c r="E1388" s="294" t="str">
        <f ca="1">IF(ISERROR($S1388),"",OFFSET('Smelter Reference List'!$D$4,$S1388-4,0)&amp;"")</f>
        <v/>
      </c>
      <c r="F1388" s="294" t="str">
        <f ca="1">IF(ISERROR($S1388),"",OFFSET('Smelter Reference List'!$E$4,$S1388-4,0))</f>
        <v/>
      </c>
      <c r="G1388" s="294" t="str">
        <f ca="1">IF(C1388=$U$4,"Enter smelter details", IF(ISERROR($S1388),"",OFFSET('Smelter Reference List'!$F$4,$S1388-4,0)))</f>
        <v/>
      </c>
      <c r="H1388" s="295" t="str">
        <f ca="1">IF(ISERROR($S1388),"",OFFSET('Smelter Reference List'!$G$4,$S1388-4,0))</f>
        <v/>
      </c>
      <c r="I1388" s="296" t="str">
        <f ca="1">IF(ISERROR($S1388),"",OFFSET('Smelter Reference List'!$H$4,$S1388-4,0))</f>
        <v/>
      </c>
      <c r="J1388" s="296" t="str">
        <f ca="1">IF(ISERROR($S1388),"",OFFSET('Smelter Reference List'!$I$4,$S1388-4,0))</f>
        <v/>
      </c>
      <c r="K1388" s="298"/>
      <c r="L1388" s="298"/>
      <c r="M1388" s="298"/>
      <c r="N1388" s="298"/>
      <c r="O1388" s="298"/>
      <c r="P1388" s="298"/>
      <c r="Q1388" s="299"/>
      <c r="R1388" s="227"/>
      <c r="S1388" s="228" t="e">
        <f>IF(C1388="",NA(),MATCH($B1388&amp;$C1388,'Smelter Reference List'!$J:$J,0))</f>
        <v>#N/A</v>
      </c>
      <c r="T1388" s="229"/>
      <c r="U1388" s="229">
        <f t="shared" ca="1" si="42"/>
        <v>0</v>
      </c>
      <c r="V1388" s="229"/>
      <c r="W1388" s="229"/>
      <c r="Y1388" s="223" t="str">
        <f t="shared" si="43"/>
        <v/>
      </c>
    </row>
    <row r="1389" spans="1:25" s="223" customFormat="1" ht="20.25">
      <c r="A1389" s="293"/>
      <c r="B1389" s="294" t="str">
        <f>IF(LEN(A1389)=0,"",INDEX('Smelter Reference List'!$A:$A,MATCH($A1389,'Smelter Reference List'!$E:$E,0)))</f>
        <v/>
      </c>
      <c r="C1389" s="301" t="str">
        <f>IF(LEN(A1389)=0,"",INDEX('Smelter Reference List'!$C:$C,MATCH($A1389,'Smelter Reference List'!$E:$E,0)))</f>
        <v/>
      </c>
      <c r="D1389" s="294" t="str">
        <f ca="1">IF(ISERROR($S1389),"",OFFSET('Smelter Reference List'!$C$4,$S1389-4,0)&amp;"")</f>
        <v/>
      </c>
      <c r="E1389" s="294" t="str">
        <f ca="1">IF(ISERROR($S1389),"",OFFSET('Smelter Reference List'!$D$4,$S1389-4,0)&amp;"")</f>
        <v/>
      </c>
      <c r="F1389" s="294" t="str">
        <f ca="1">IF(ISERROR($S1389),"",OFFSET('Smelter Reference List'!$E$4,$S1389-4,0))</f>
        <v/>
      </c>
      <c r="G1389" s="294" t="str">
        <f ca="1">IF(C1389=$U$4,"Enter smelter details", IF(ISERROR($S1389),"",OFFSET('Smelter Reference List'!$F$4,$S1389-4,0)))</f>
        <v/>
      </c>
      <c r="H1389" s="295" t="str">
        <f ca="1">IF(ISERROR($S1389),"",OFFSET('Smelter Reference List'!$G$4,$S1389-4,0))</f>
        <v/>
      </c>
      <c r="I1389" s="296" t="str">
        <f ca="1">IF(ISERROR($S1389),"",OFFSET('Smelter Reference List'!$H$4,$S1389-4,0))</f>
        <v/>
      </c>
      <c r="J1389" s="296" t="str">
        <f ca="1">IF(ISERROR($S1389),"",OFFSET('Smelter Reference List'!$I$4,$S1389-4,0))</f>
        <v/>
      </c>
      <c r="K1389" s="298"/>
      <c r="L1389" s="298"/>
      <c r="M1389" s="298"/>
      <c r="N1389" s="298"/>
      <c r="O1389" s="298"/>
      <c r="P1389" s="298"/>
      <c r="Q1389" s="299"/>
      <c r="R1389" s="227"/>
      <c r="S1389" s="228" t="e">
        <f>IF(C1389="",NA(),MATCH($B1389&amp;$C1389,'Smelter Reference List'!$J:$J,0))</f>
        <v>#N/A</v>
      </c>
      <c r="T1389" s="229"/>
      <c r="U1389" s="229">
        <f t="shared" ca="1" si="42"/>
        <v>0</v>
      </c>
      <c r="V1389" s="229"/>
      <c r="W1389" s="229"/>
      <c r="Y1389" s="223" t="str">
        <f t="shared" si="43"/>
        <v/>
      </c>
    </row>
    <row r="1390" spans="1:25" s="223" customFormat="1" ht="20.25">
      <c r="A1390" s="293"/>
      <c r="B1390" s="294" t="str">
        <f>IF(LEN(A1390)=0,"",INDEX('Smelter Reference List'!$A:$A,MATCH($A1390,'Smelter Reference List'!$E:$E,0)))</f>
        <v/>
      </c>
      <c r="C1390" s="301" t="str">
        <f>IF(LEN(A1390)=0,"",INDEX('Smelter Reference List'!$C:$C,MATCH($A1390,'Smelter Reference List'!$E:$E,0)))</f>
        <v/>
      </c>
      <c r="D1390" s="294" t="str">
        <f ca="1">IF(ISERROR($S1390),"",OFFSET('Smelter Reference List'!$C$4,$S1390-4,0)&amp;"")</f>
        <v/>
      </c>
      <c r="E1390" s="294" t="str">
        <f ca="1">IF(ISERROR($S1390),"",OFFSET('Smelter Reference List'!$D$4,$S1390-4,0)&amp;"")</f>
        <v/>
      </c>
      <c r="F1390" s="294" t="str">
        <f ca="1">IF(ISERROR($S1390),"",OFFSET('Smelter Reference List'!$E$4,$S1390-4,0))</f>
        <v/>
      </c>
      <c r="G1390" s="294" t="str">
        <f ca="1">IF(C1390=$U$4,"Enter smelter details", IF(ISERROR($S1390),"",OFFSET('Smelter Reference List'!$F$4,$S1390-4,0)))</f>
        <v/>
      </c>
      <c r="H1390" s="295" t="str">
        <f ca="1">IF(ISERROR($S1390),"",OFFSET('Smelter Reference List'!$G$4,$S1390-4,0))</f>
        <v/>
      </c>
      <c r="I1390" s="296" t="str">
        <f ca="1">IF(ISERROR($S1390),"",OFFSET('Smelter Reference List'!$H$4,$S1390-4,0))</f>
        <v/>
      </c>
      <c r="J1390" s="296" t="str">
        <f ca="1">IF(ISERROR($S1390),"",OFFSET('Smelter Reference List'!$I$4,$S1390-4,0))</f>
        <v/>
      </c>
      <c r="K1390" s="298"/>
      <c r="L1390" s="298"/>
      <c r="M1390" s="298"/>
      <c r="N1390" s="298"/>
      <c r="O1390" s="298"/>
      <c r="P1390" s="298"/>
      <c r="Q1390" s="299"/>
      <c r="R1390" s="227"/>
      <c r="S1390" s="228" t="e">
        <f>IF(C1390="",NA(),MATCH($B1390&amp;$C1390,'Smelter Reference List'!$J:$J,0))</f>
        <v>#N/A</v>
      </c>
      <c r="T1390" s="229"/>
      <c r="U1390" s="229">
        <f t="shared" ca="1" si="42"/>
        <v>0</v>
      </c>
      <c r="V1390" s="229"/>
      <c r="W1390" s="229"/>
      <c r="Y1390" s="223" t="str">
        <f t="shared" si="43"/>
        <v/>
      </c>
    </row>
    <row r="1391" spans="1:25" s="223" customFormat="1" ht="20.25">
      <c r="A1391" s="293"/>
      <c r="B1391" s="294" t="str">
        <f>IF(LEN(A1391)=0,"",INDEX('Smelter Reference List'!$A:$A,MATCH($A1391,'Smelter Reference List'!$E:$E,0)))</f>
        <v/>
      </c>
      <c r="C1391" s="301" t="str">
        <f>IF(LEN(A1391)=0,"",INDEX('Smelter Reference List'!$C:$C,MATCH($A1391,'Smelter Reference List'!$E:$E,0)))</f>
        <v/>
      </c>
      <c r="D1391" s="294" t="str">
        <f ca="1">IF(ISERROR($S1391),"",OFFSET('Smelter Reference List'!$C$4,$S1391-4,0)&amp;"")</f>
        <v/>
      </c>
      <c r="E1391" s="294" t="str">
        <f ca="1">IF(ISERROR($S1391),"",OFFSET('Smelter Reference List'!$D$4,$S1391-4,0)&amp;"")</f>
        <v/>
      </c>
      <c r="F1391" s="294" t="str">
        <f ca="1">IF(ISERROR($S1391),"",OFFSET('Smelter Reference List'!$E$4,$S1391-4,0))</f>
        <v/>
      </c>
      <c r="G1391" s="294" t="str">
        <f ca="1">IF(C1391=$U$4,"Enter smelter details", IF(ISERROR($S1391),"",OFFSET('Smelter Reference List'!$F$4,$S1391-4,0)))</f>
        <v/>
      </c>
      <c r="H1391" s="295" t="str">
        <f ca="1">IF(ISERROR($S1391),"",OFFSET('Smelter Reference List'!$G$4,$S1391-4,0))</f>
        <v/>
      </c>
      <c r="I1391" s="296" t="str">
        <f ca="1">IF(ISERROR($S1391),"",OFFSET('Smelter Reference List'!$H$4,$S1391-4,0))</f>
        <v/>
      </c>
      <c r="J1391" s="296" t="str">
        <f ca="1">IF(ISERROR($S1391),"",OFFSET('Smelter Reference List'!$I$4,$S1391-4,0))</f>
        <v/>
      </c>
      <c r="K1391" s="298"/>
      <c r="L1391" s="298"/>
      <c r="M1391" s="298"/>
      <c r="N1391" s="298"/>
      <c r="O1391" s="298"/>
      <c r="P1391" s="298"/>
      <c r="Q1391" s="299"/>
      <c r="R1391" s="227"/>
      <c r="S1391" s="228" t="e">
        <f>IF(C1391="",NA(),MATCH($B1391&amp;$C1391,'Smelter Reference List'!$J:$J,0))</f>
        <v>#N/A</v>
      </c>
      <c r="T1391" s="229"/>
      <c r="U1391" s="229">
        <f t="shared" ca="1" si="42"/>
        <v>0</v>
      </c>
      <c r="V1391" s="229"/>
      <c r="W1391" s="229"/>
      <c r="Y1391" s="223" t="str">
        <f t="shared" si="43"/>
        <v/>
      </c>
    </row>
    <row r="1392" spans="1:25" s="223" customFormat="1" ht="20.25">
      <c r="A1392" s="293"/>
      <c r="B1392" s="294" t="str">
        <f>IF(LEN(A1392)=0,"",INDEX('Smelter Reference List'!$A:$A,MATCH($A1392,'Smelter Reference List'!$E:$E,0)))</f>
        <v/>
      </c>
      <c r="C1392" s="301" t="str">
        <f>IF(LEN(A1392)=0,"",INDEX('Smelter Reference List'!$C:$C,MATCH($A1392,'Smelter Reference List'!$E:$E,0)))</f>
        <v/>
      </c>
      <c r="D1392" s="294" t="str">
        <f ca="1">IF(ISERROR($S1392),"",OFFSET('Smelter Reference List'!$C$4,$S1392-4,0)&amp;"")</f>
        <v/>
      </c>
      <c r="E1392" s="294" t="str">
        <f ca="1">IF(ISERROR($S1392),"",OFFSET('Smelter Reference List'!$D$4,$S1392-4,0)&amp;"")</f>
        <v/>
      </c>
      <c r="F1392" s="294" t="str">
        <f ca="1">IF(ISERROR($S1392),"",OFFSET('Smelter Reference List'!$E$4,$S1392-4,0))</f>
        <v/>
      </c>
      <c r="G1392" s="294" t="str">
        <f ca="1">IF(C1392=$U$4,"Enter smelter details", IF(ISERROR($S1392),"",OFFSET('Smelter Reference List'!$F$4,$S1392-4,0)))</f>
        <v/>
      </c>
      <c r="H1392" s="295" t="str">
        <f ca="1">IF(ISERROR($S1392),"",OFFSET('Smelter Reference List'!$G$4,$S1392-4,0))</f>
        <v/>
      </c>
      <c r="I1392" s="296" t="str">
        <f ca="1">IF(ISERROR($S1392),"",OFFSET('Smelter Reference List'!$H$4,$S1392-4,0))</f>
        <v/>
      </c>
      <c r="J1392" s="296" t="str">
        <f ca="1">IF(ISERROR($S1392),"",OFFSET('Smelter Reference List'!$I$4,$S1392-4,0))</f>
        <v/>
      </c>
      <c r="K1392" s="298"/>
      <c r="L1392" s="298"/>
      <c r="M1392" s="298"/>
      <c r="N1392" s="298"/>
      <c r="O1392" s="298"/>
      <c r="P1392" s="298"/>
      <c r="Q1392" s="299"/>
      <c r="R1392" s="227"/>
      <c r="S1392" s="228" t="e">
        <f>IF(C1392="",NA(),MATCH($B1392&amp;$C1392,'Smelter Reference List'!$J:$J,0))</f>
        <v>#N/A</v>
      </c>
      <c r="T1392" s="229"/>
      <c r="U1392" s="229">
        <f t="shared" ca="1" si="42"/>
        <v>0</v>
      </c>
      <c r="V1392" s="229"/>
      <c r="W1392" s="229"/>
      <c r="Y1392" s="223" t="str">
        <f t="shared" si="43"/>
        <v/>
      </c>
    </row>
    <row r="1393" spans="1:25" s="223" customFormat="1" ht="20.25">
      <c r="A1393" s="293"/>
      <c r="B1393" s="294" t="str">
        <f>IF(LEN(A1393)=0,"",INDEX('Smelter Reference List'!$A:$A,MATCH($A1393,'Smelter Reference List'!$E:$E,0)))</f>
        <v/>
      </c>
      <c r="C1393" s="301" t="str">
        <f>IF(LEN(A1393)=0,"",INDEX('Smelter Reference List'!$C:$C,MATCH($A1393,'Smelter Reference List'!$E:$E,0)))</f>
        <v/>
      </c>
      <c r="D1393" s="294" t="str">
        <f ca="1">IF(ISERROR($S1393),"",OFFSET('Smelter Reference List'!$C$4,$S1393-4,0)&amp;"")</f>
        <v/>
      </c>
      <c r="E1393" s="294" t="str">
        <f ca="1">IF(ISERROR($S1393),"",OFFSET('Smelter Reference List'!$D$4,$S1393-4,0)&amp;"")</f>
        <v/>
      </c>
      <c r="F1393" s="294" t="str">
        <f ca="1">IF(ISERROR($S1393),"",OFFSET('Smelter Reference List'!$E$4,$S1393-4,0))</f>
        <v/>
      </c>
      <c r="G1393" s="294" t="str">
        <f ca="1">IF(C1393=$U$4,"Enter smelter details", IF(ISERROR($S1393),"",OFFSET('Smelter Reference List'!$F$4,$S1393-4,0)))</f>
        <v/>
      </c>
      <c r="H1393" s="295" t="str">
        <f ca="1">IF(ISERROR($S1393),"",OFFSET('Smelter Reference List'!$G$4,$S1393-4,0))</f>
        <v/>
      </c>
      <c r="I1393" s="296" t="str">
        <f ca="1">IF(ISERROR($S1393),"",OFFSET('Smelter Reference List'!$H$4,$S1393-4,0))</f>
        <v/>
      </c>
      <c r="J1393" s="296" t="str">
        <f ca="1">IF(ISERROR($S1393),"",OFFSET('Smelter Reference List'!$I$4,$S1393-4,0))</f>
        <v/>
      </c>
      <c r="K1393" s="298"/>
      <c r="L1393" s="298"/>
      <c r="M1393" s="298"/>
      <c r="N1393" s="298"/>
      <c r="O1393" s="298"/>
      <c r="P1393" s="298"/>
      <c r="Q1393" s="299"/>
      <c r="R1393" s="227"/>
      <c r="S1393" s="228" t="e">
        <f>IF(C1393="",NA(),MATCH($B1393&amp;$C1393,'Smelter Reference List'!$J:$J,0))</f>
        <v>#N/A</v>
      </c>
      <c r="T1393" s="229"/>
      <c r="U1393" s="229">
        <f t="shared" ca="1" si="42"/>
        <v>0</v>
      </c>
      <c r="V1393" s="229"/>
      <c r="W1393" s="229"/>
      <c r="Y1393" s="223" t="str">
        <f t="shared" si="43"/>
        <v/>
      </c>
    </row>
    <row r="1394" spans="1:25" s="223" customFormat="1" ht="20.25">
      <c r="A1394" s="293"/>
      <c r="B1394" s="294" t="str">
        <f>IF(LEN(A1394)=0,"",INDEX('Smelter Reference List'!$A:$A,MATCH($A1394,'Smelter Reference List'!$E:$E,0)))</f>
        <v/>
      </c>
      <c r="C1394" s="301" t="str">
        <f>IF(LEN(A1394)=0,"",INDEX('Smelter Reference List'!$C:$C,MATCH($A1394,'Smelter Reference List'!$E:$E,0)))</f>
        <v/>
      </c>
      <c r="D1394" s="294" t="str">
        <f ca="1">IF(ISERROR($S1394),"",OFFSET('Smelter Reference List'!$C$4,$S1394-4,0)&amp;"")</f>
        <v/>
      </c>
      <c r="E1394" s="294" t="str">
        <f ca="1">IF(ISERROR($S1394),"",OFFSET('Smelter Reference List'!$D$4,$S1394-4,0)&amp;"")</f>
        <v/>
      </c>
      <c r="F1394" s="294" t="str">
        <f ca="1">IF(ISERROR($S1394),"",OFFSET('Smelter Reference List'!$E$4,$S1394-4,0))</f>
        <v/>
      </c>
      <c r="G1394" s="294" t="str">
        <f ca="1">IF(C1394=$U$4,"Enter smelter details", IF(ISERROR($S1394),"",OFFSET('Smelter Reference List'!$F$4,$S1394-4,0)))</f>
        <v/>
      </c>
      <c r="H1394" s="295" t="str">
        <f ca="1">IF(ISERROR($S1394),"",OFFSET('Smelter Reference List'!$G$4,$S1394-4,0))</f>
        <v/>
      </c>
      <c r="I1394" s="296" t="str">
        <f ca="1">IF(ISERROR($S1394),"",OFFSET('Smelter Reference List'!$H$4,$S1394-4,0))</f>
        <v/>
      </c>
      <c r="J1394" s="296" t="str">
        <f ca="1">IF(ISERROR($S1394),"",OFFSET('Smelter Reference List'!$I$4,$S1394-4,0))</f>
        <v/>
      </c>
      <c r="K1394" s="298"/>
      <c r="L1394" s="298"/>
      <c r="M1394" s="298"/>
      <c r="N1394" s="298"/>
      <c r="O1394" s="298"/>
      <c r="P1394" s="298"/>
      <c r="Q1394" s="299"/>
      <c r="R1394" s="227"/>
      <c r="S1394" s="228" t="e">
        <f>IF(C1394="",NA(),MATCH($B1394&amp;$C1394,'Smelter Reference List'!$J:$J,0))</f>
        <v>#N/A</v>
      </c>
      <c r="T1394" s="229"/>
      <c r="U1394" s="229">
        <f t="shared" ca="1" si="42"/>
        <v>0</v>
      </c>
      <c r="V1394" s="229"/>
      <c r="W1394" s="229"/>
      <c r="Y1394" s="223" t="str">
        <f t="shared" si="43"/>
        <v/>
      </c>
    </row>
    <row r="1395" spans="1:25" s="223" customFormat="1" ht="20.25">
      <c r="A1395" s="293"/>
      <c r="B1395" s="294" t="str">
        <f>IF(LEN(A1395)=0,"",INDEX('Smelter Reference List'!$A:$A,MATCH($A1395,'Smelter Reference List'!$E:$E,0)))</f>
        <v/>
      </c>
      <c r="C1395" s="301" t="str">
        <f>IF(LEN(A1395)=0,"",INDEX('Smelter Reference List'!$C:$C,MATCH($A1395,'Smelter Reference List'!$E:$E,0)))</f>
        <v/>
      </c>
      <c r="D1395" s="294" t="str">
        <f ca="1">IF(ISERROR($S1395),"",OFFSET('Smelter Reference List'!$C$4,$S1395-4,0)&amp;"")</f>
        <v/>
      </c>
      <c r="E1395" s="294" t="str">
        <f ca="1">IF(ISERROR($S1395),"",OFFSET('Smelter Reference List'!$D$4,$S1395-4,0)&amp;"")</f>
        <v/>
      </c>
      <c r="F1395" s="294" t="str">
        <f ca="1">IF(ISERROR($S1395),"",OFFSET('Smelter Reference List'!$E$4,$S1395-4,0))</f>
        <v/>
      </c>
      <c r="G1395" s="294" t="str">
        <f ca="1">IF(C1395=$U$4,"Enter smelter details", IF(ISERROR($S1395),"",OFFSET('Smelter Reference List'!$F$4,$S1395-4,0)))</f>
        <v/>
      </c>
      <c r="H1395" s="295" t="str">
        <f ca="1">IF(ISERROR($S1395),"",OFFSET('Smelter Reference List'!$G$4,$S1395-4,0))</f>
        <v/>
      </c>
      <c r="I1395" s="296" t="str">
        <f ca="1">IF(ISERROR($S1395),"",OFFSET('Smelter Reference List'!$H$4,$S1395-4,0))</f>
        <v/>
      </c>
      <c r="J1395" s="296" t="str">
        <f ca="1">IF(ISERROR($S1395),"",OFFSET('Smelter Reference List'!$I$4,$S1395-4,0))</f>
        <v/>
      </c>
      <c r="K1395" s="298"/>
      <c r="L1395" s="298"/>
      <c r="M1395" s="298"/>
      <c r="N1395" s="298"/>
      <c r="O1395" s="298"/>
      <c r="P1395" s="298"/>
      <c r="Q1395" s="299"/>
      <c r="R1395" s="227"/>
      <c r="S1395" s="228" t="e">
        <f>IF(C1395="",NA(),MATCH($B1395&amp;$C1395,'Smelter Reference List'!$J:$J,0))</f>
        <v>#N/A</v>
      </c>
      <c r="T1395" s="229"/>
      <c r="U1395" s="229">
        <f t="shared" ca="1" si="42"/>
        <v>0</v>
      </c>
      <c r="V1395" s="229"/>
      <c r="W1395" s="229"/>
      <c r="Y1395" s="223" t="str">
        <f t="shared" si="43"/>
        <v/>
      </c>
    </row>
    <row r="1396" spans="1:25" s="223" customFormat="1" ht="20.25">
      <c r="A1396" s="293"/>
      <c r="B1396" s="294" t="str">
        <f>IF(LEN(A1396)=0,"",INDEX('Smelter Reference List'!$A:$A,MATCH($A1396,'Smelter Reference List'!$E:$E,0)))</f>
        <v/>
      </c>
      <c r="C1396" s="301" t="str">
        <f>IF(LEN(A1396)=0,"",INDEX('Smelter Reference List'!$C:$C,MATCH($A1396,'Smelter Reference List'!$E:$E,0)))</f>
        <v/>
      </c>
      <c r="D1396" s="294" t="str">
        <f ca="1">IF(ISERROR($S1396),"",OFFSET('Smelter Reference List'!$C$4,$S1396-4,0)&amp;"")</f>
        <v/>
      </c>
      <c r="E1396" s="294" t="str">
        <f ca="1">IF(ISERROR($S1396),"",OFFSET('Smelter Reference List'!$D$4,$S1396-4,0)&amp;"")</f>
        <v/>
      </c>
      <c r="F1396" s="294" t="str">
        <f ca="1">IF(ISERROR($S1396),"",OFFSET('Smelter Reference List'!$E$4,$S1396-4,0))</f>
        <v/>
      </c>
      <c r="G1396" s="294" t="str">
        <f ca="1">IF(C1396=$U$4,"Enter smelter details", IF(ISERROR($S1396),"",OFFSET('Smelter Reference List'!$F$4,$S1396-4,0)))</f>
        <v/>
      </c>
      <c r="H1396" s="295" t="str">
        <f ca="1">IF(ISERROR($S1396),"",OFFSET('Smelter Reference List'!$G$4,$S1396-4,0))</f>
        <v/>
      </c>
      <c r="I1396" s="296" t="str">
        <f ca="1">IF(ISERROR($S1396),"",OFFSET('Smelter Reference List'!$H$4,$S1396-4,0))</f>
        <v/>
      </c>
      <c r="J1396" s="296" t="str">
        <f ca="1">IF(ISERROR($S1396),"",OFFSET('Smelter Reference List'!$I$4,$S1396-4,0))</f>
        <v/>
      </c>
      <c r="K1396" s="298"/>
      <c r="L1396" s="298"/>
      <c r="M1396" s="298"/>
      <c r="N1396" s="298"/>
      <c r="O1396" s="298"/>
      <c r="P1396" s="298"/>
      <c r="Q1396" s="299"/>
      <c r="R1396" s="227"/>
      <c r="S1396" s="228" t="e">
        <f>IF(C1396="",NA(),MATCH($B1396&amp;$C1396,'Smelter Reference List'!$J:$J,0))</f>
        <v>#N/A</v>
      </c>
      <c r="T1396" s="229"/>
      <c r="U1396" s="229">
        <f t="shared" ca="1" si="42"/>
        <v>0</v>
      </c>
      <c r="V1396" s="229"/>
      <c r="W1396" s="229"/>
      <c r="Y1396" s="223" t="str">
        <f t="shared" si="43"/>
        <v/>
      </c>
    </row>
    <row r="1397" spans="1:25" s="223" customFormat="1" ht="20.25">
      <c r="A1397" s="293"/>
      <c r="B1397" s="294" t="str">
        <f>IF(LEN(A1397)=0,"",INDEX('Smelter Reference List'!$A:$A,MATCH($A1397,'Smelter Reference List'!$E:$E,0)))</f>
        <v/>
      </c>
      <c r="C1397" s="301" t="str">
        <f>IF(LEN(A1397)=0,"",INDEX('Smelter Reference List'!$C:$C,MATCH($A1397,'Smelter Reference List'!$E:$E,0)))</f>
        <v/>
      </c>
      <c r="D1397" s="294" t="str">
        <f ca="1">IF(ISERROR($S1397),"",OFFSET('Smelter Reference List'!$C$4,$S1397-4,0)&amp;"")</f>
        <v/>
      </c>
      <c r="E1397" s="294" t="str">
        <f ca="1">IF(ISERROR($S1397),"",OFFSET('Smelter Reference List'!$D$4,$S1397-4,0)&amp;"")</f>
        <v/>
      </c>
      <c r="F1397" s="294" t="str">
        <f ca="1">IF(ISERROR($S1397),"",OFFSET('Smelter Reference List'!$E$4,$S1397-4,0))</f>
        <v/>
      </c>
      <c r="G1397" s="294" t="str">
        <f ca="1">IF(C1397=$U$4,"Enter smelter details", IF(ISERROR($S1397),"",OFFSET('Smelter Reference List'!$F$4,$S1397-4,0)))</f>
        <v/>
      </c>
      <c r="H1397" s="295" t="str">
        <f ca="1">IF(ISERROR($S1397),"",OFFSET('Smelter Reference List'!$G$4,$S1397-4,0))</f>
        <v/>
      </c>
      <c r="I1397" s="296" t="str">
        <f ca="1">IF(ISERROR($S1397),"",OFFSET('Smelter Reference List'!$H$4,$S1397-4,0))</f>
        <v/>
      </c>
      <c r="J1397" s="296" t="str">
        <f ca="1">IF(ISERROR($S1397),"",OFFSET('Smelter Reference List'!$I$4,$S1397-4,0))</f>
        <v/>
      </c>
      <c r="K1397" s="298"/>
      <c r="L1397" s="298"/>
      <c r="M1397" s="298"/>
      <c r="N1397" s="298"/>
      <c r="O1397" s="298"/>
      <c r="P1397" s="298"/>
      <c r="Q1397" s="299"/>
      <c r="R1397" s="227"/>
      <c r="S1397" s="228" t="e">
        <f>IF(C1397="",NA(),MATCH($B1397&amp;$C1397,'Smelter Reference List'!$J:$J,0))</f>
        <v>#N/A</v>
      </c>
      <c r="T1397" s="229"/>
      <c r="U1397" s="229">
        <f t="shared" ca="1" si="42"/>
        <v>0</v>
      </c>
      <c r="V1397" s="229"/>
      <c r="W1397" s="229"/>
      <c r="Y1397" s="223" t="str">
        <f t="shared" si="43"/>
        <v/>
      </c>
    </row>
    <row r="1398" spans="1:25" s="223" customFormat="1" ht="20.25">
      <c r="A1398" s="293"/>
      <c r="B1398" s="294" t="str">
        <f>IF(LEN(A1398)=0,"",INDEX('Smelter Reference List'!$A:$A,MATCH($A1398,'Smelter Reference List'!$E:$E,0)))</f>
        <v/>
      </c>
      <c r="C1398" s="301" t="str">
        <f>IF(LEN(A1398)=0,"",INDEX('Smelter Reference List'!$C:$C,MATCH($A1398,'Smelter Reference List'!$E:$E,0)))</f>
        <v/>
      </c>
      <c r="D1398" s="294" t="str">
        <f ca="1">IF(ISERROR($S1398),"",OFFSET('Smelter Reference List'!$C$4,$S1398-4,0)&amp;"")</f>
        <v/>
      </c>
      <c r="E1398" s="294" t="str">
        <f ca="1">IF(ISERROR($S1398),"",OFFSET('Smelter Reference List'!$D$4,$S1398-4,0)&amp;"")</f>
        <v/>
      </c>
      <c r="F1398" s="294" t="str">
        <f ca="1">IF(ISERROR($S1398),"",OFFSET('Smelter Reference List'!$E$4,$S1398-4,0))</f>
        <v/>
      </c>
      <c r="G1398" s="294" t="str">
        <f ca="1">IF(C1398=$U$4,"Enter smelter details", IF(ISERROR($S1398),"",OFFSET('Smelter Reference List'!$F$4,$S1398-4,0)))</f>
        <v/>
      </c>
      <c r="H1398" s="295" t="str">
        <f ca="1">IF(ISERROR($S1398),"",OFFSET('Smelter Reference List'!$G$4,$S1398-4,0))</f>
        <v/>
      </c>
      <c r="I1398" s="296" t="str">
        <f ca="1">IF(ISERROR($S1398),"",OFFSET('Smelter Reference List'!$H$4,$S1398-4,0))</f>
        <v/>
      </c>
      <c r="J1398" s="296" t="str">
        <f ca="1">IF(ISERROR($S1398),"",OFFSET('Smelter Reference List'!$I$4,$S1398-4,0))</f>
        <v/>
      </c>
      <c r="K1398" s="298"/>
      <c r="L1398" s="298"/>
      <c r="M1398" s="298"/>
      <c r="N1398" s="298"/>
      <c r="O1398" s="298"/>
      <c r="P1398" s="298"/>
      <c r="Q1398" s="299"/>
      <c r="R1398" s="227"/>
      <c r="S1398" s="228" t="e">
        <f>IF(C1398="",NA(),MATCH($B1398&amp;$C1398,'Smelter Reference List'!$J:$J,0))</f>
        <v>#N/A</v>
      </c>
      <c r="T1398" s="229"/>
      <c r="U1398" s="229">
        <f t="shared" ca="1" si="42"/>
        <v>0</v>
      </c>
      <c r="V1398" s="229"/>
      <c r="W1398" s="229"/>
      <c r="Y1398" s="223" t="str">
        <f t="shared" si="43"/>
        <v/>
      </c>
    </row>
    <row r="1399" spans="1:25" s="223" customFormat="1" ht="20.25">
      <c r="A1399" s="293"/>
      <c r="B1399" s="294" t="str">
        <f>IF(LEN(A1399)=0,"",INDEX('Smelter Reference List'!$A:$A,MATCH($A1399,'Smelter Reference List'!$E:$E,0)))</f>
        <v/>
      </c>
      <c r="C1399" s="301" t="str">
        <f>IF(LEN(A1399)=0,"",INDEX('Smelter Reference List'!$C:$C,MATCH($A1399,'Smelter Reference List'!$E:$E,0)))</f>
        <v/>
      </c>
      <c r="D1399" s="294" t="str">
        <f ca="1">IF(ISERROR($S1399),"",OFFSET('Smelter Reference List'!$C$4,$S1399-4,0)&amp;"")</f>
        <v/>
      </c>
      <c r="E1399" s="294" t="str">
        <f ca="1">IF(ISERROR($S1399),"",OFFSET('Smelter Reference List'!$D$4,$S1399-4,0)&amp;"")</f>
        <v/>
      </c>
      <c r="F1399" s="294" t="str">
        <f ca="1">IF(ISERROR($S1399),"",OFFSET('Smelter Reference List'!$E$4,$S1399-4,0))</f>
        <v/>
      </c>
      <c r="G1399" s="294" t="str">
        <f ca="1">IF(C1399=$U$4,"Enter smelter details", IF(ISERROR($S1399),"",OFFSET('Smelter Reference List'!$F$4,$S1399-4,0)))</f>
        <v/>
      </c>
      <c r="H1399" s="295" t="str">
        <f ca="1">IF(ISERROR($S1399),"",OFFSET('Smelter Reference List'!$G$4,$S1399-4,0))</f>
        <v/>
      </c>
      <c r="I1399" s="296" t="str">
        <f ca="1">IF(ISERROR($S1399),"",OFFSET('Smelter Reference List'!$H$4,$S1399-4,0))</f>
        <v/>
      </c>
      <c r="J1399" s="296" t="str">
        <f ca="1">IF(ISERROR($S1399),"",OFFSET('Smelter Reference List'!$I$4,$S1399-4,0))</f>
        <v/>
      </c>
      <c r="K1399" s="298"/>
      <c r="L1399" s="298"/>
      <c r="M1399" s="298"/>
      <c r="N1399" s="298"/>
      <c r="O1399" s="298"/>
      <c r="P1399" s="298"/>
      <c r="Q1399" s="299"/>
      <c r="R1399" s="227"/>
      <c r="S1399" s="228" t="e">
        <f>IF(C1399="",NA(),MATCH($B1399&amp;$C1399,'Smelter Reference List'!$J:$J,0))</f>
        <v>#N/A</v>
      </c>
      <c r="T1399" s="229"/>
      <c r="U1399" s="229">
        <f t="shared" ca="1" si="42"/>
        <v>0</v>
      </c>
      <c r="V1399" s="229"/>
      <c r="W1399" s="229"/>
      <c r="Y1399" s="223" t="str">
        <f t="shared" si="43"/>
        <v/>
      </c>
    </row>
    <row r="1400" spans="1:25" s="223" customFormat="1" ht="20.25">
      <c r="A1400" s="293"/>
      <c r="B1400" s="294" t="str">
        <f>IF(LEN(A1400)=0,"",INDEX('Smelter Reference List'!$A:$A,MATCH($A1400,'Smelter Reference List'!$E:$E,0)))</f>
        <v/>
      </c>
      <c r="C1400" s="301" t="str">
        <f>IF(LEN(A1400)=0,"",INDEX('Smelter Reference List'!$C:$C,MATCH($A1400,'Smelter Reference List'!$E:$E,0)))</f>
        <v/>
      </c>
      <c r="D1400" s="294" t="str">
        <f ca="1">IF(ISERROR($S1400),"",OFFSET('Smelter Reference List'!$C$4,$S1400-4,0)&amp;"")</f>
        <v/>
      </c>
      <c r="E1400" s="294" t="str">
        <f ca="1">IF(ISERROR($S1400),"",OFFSET('Smelter Reference List'!$D$4,$S1400-4,0)&amp;"")</f>
        <v/>
      </c>
      <c r="F1400" s="294" t="str">
        <f ca="1">IF(ISERROR($S1400),"",OFFSET('Smelter Reference List'!$E$4,$S1400-4,0))</f>
        <v/>
      </c>
      <c r="G1400" s="294" t="str">
        <f ca="1">IF(C1400=$U$4,"Enter smelter details", IF(ISERROR($S1400),"",OFFSET('Smelter Reference List'!$F$4,$S1400-4,0)))</f>
        <v/>
      </c>
      <c r="H1400" s="295" t="str">
        <f ca="1">IF(ISERROR($S1400),"",OFFSET('Smelter Reference List'!$G$4,$S1400-4,0))</f>
        <v/>
      </c>
      <c r="I1400" s="296" t="str">
        <f ca="1">IF(ISERROR($S1400),"",OFFSET('Smelter Reference List'!$H$4,$S1400-4,0))</f>
        <v/>
      </c>
      <c r="J1400" s="296" t="str">
        <f ca="1">IF(ISERROR($S1400),"",OFFSET('Smelter Reference List'!$I$4,$S1400-4,0))</f>
        <v/>
      </c>
      <c r="K1400" s="298"/>
      <c r="L1400" s="298"/>
      <c r="M1400" s="298"/>
      <c r="N1400" s="298"/>
      <c r="O1400" s="298"/>
      <c r="P1400" s="298"/>
      <c r="Q1400" s="299"/>
      <c r="R1400" s="227"/>
      <c r="S1400" s="228" t="e">
        <f>IF(C1400="",NA(),MATCH($B1400&amp;$C1400,'Smelter Reference List'!$J:$J,0))</f>
        <v>#N/A</v>
      </c>
      <c r="T1400" s="229"/>
      <c r="U1400" s="229">
        <f t="shared" ca="1" si="42"/>
        <v>0</v>
      </c>
      <c r="V1400" s="229"/>
      <c r="W1400" s="229"/>
      <c r="Y1400" s="223" t="str">
        <f t="shared" si="43"/>
        <v/>
      </c>
    </row>
    <row r="1401" spans="1:25" s="223" customFormat="1" ht="20.25">
      <c r="A1401" s="293"/>
      <c r="B1401" s="294" t="str">
        <f>IF(LEN(A1401)=0,"",INDEX('Smelter Reference List'!$A:$A,MATCH($A1401,'Smelter Reference List'!$E:$E,0)))</f>
        <v/>
      </c>
      <c r="C1401" s="301" t="str">
        <f>IF(LEN(A1401)=0,"",INDEX('Smelter Reference List'!$C:$C,MATCH($A1401,'Smelter Reference List'!$E:$E,0)))</f>
        <v/>
      </c>
      <c r="D1401" s="294" t="str">
        <f ca="1">IF(ISERROR($S1401),"",OFFSET('Smelter Reference List'!$C$4,$S1401-4,0)&amp;"")</f>
        <v/>
      </c>
      <c r="E1401" s="294" t="str">
        <f ca="1">IF(ISERROR($S1401),"",OFFSET('Smelter Reference List'!$D$4,$S1401-4,0)&amp;"")</f>
        <v/>
      </c>
      <c r="F1401" s="294" t="str">
        <f ca="1">IF(ISERROR($S1401),"",OFFSET('Smelter Reference List'!$E$4,$S1401-4,0))</f>
        <v/>
      </c>
      <c r="G1401" s="294" t="str">
        <f ca="1">IF(C1401=$U$4,"Enter smelter details", IF(ISERROR($S1401),"",OFFSET('Smelter Reference List'!$F$4,$S1401-4,0)))</f>
        <v/>
      </c>
      <c r="H1401" s="295" t="str">
        <f ca="1">IF(ISERROR($S1401),"",OFFSET('Smelter Reference List'!$G$4,$S1401-4,0))</f>
        <v/>
      </c>
      <c r="I1401" s="296" t="str">
        <f ca="1">IF(ISERROR($S1401),"",OFFSET('Smelter Reference List'!$H$4,$S1401-4,0))</f>
        <v/>
      </c>
      <c r="J1401" s="296" t="str">
        <f ca="1">IF(ISERROR($S1401),"",OFFSET('Smelter Reference List'!$I$4,$S1401-4,0))</f>
        <v/>
      </c>
      <c r="K1401" s="298"/>
      <c r="L1401" s="298"/>
      <c r="M1401" s="298"/>
      <c r="N1401" s="298"/>
      <c r="O1401" s="298"/>
      <c r="P1401" s="298"/>
      <c r="Q1401" s="299"/>
      <c r="R1401" s="227"/>
      <c r="S1401" s="228" t="e">
        <f>IF(C1401="",NA(),MATCH($B1401&amp;$C1401,'Smelter Reference List'!$J:$J,0))</f>
        <v>#N/A</v>
      </c>
      <c r="T1401" s="229"/>
      <c r="U1401" s="229">
        <f t="shared" ca="1" si="42"/>
        <v>0</v>
      </c>
      <c r="V1401" s="229"/>
      <c r="W1401" s="229"/>
      <c r="Y1401" s="223" t="str">
        <f t="shared" si="43"/>
        <v/>
      </c>
    </row>
    <row r="1402" spans="1:25" s="223" customFormat="1" ht="20.25">
      <c r="A1402" s="293"/>
      <c r="B1402" s="294" t="str">
        <f>IF(LEN(A1402)=0,"",INDEX('Smelter Reference List'!$A:$A,MATCH($A1402,'Smelter Reference List'!$E:$E,0)))</f>
        <v/>
      </c>
      <c r="C1402" s="301" t="str">
        <f>IF(LEN(A1402)=0,"",INDEX('Smelter Reference List'!$C:$C,MATCH($A1402,'Smelter Reference List'!$E:$E,0)))</f>
        <v/>
      </c>
      <c r="D1402" s="294" t="str">
        <f ca="1">IF(ISERROR($S1402),"",OFFSET('Smelter Reference List'!$C$4,$S1402-4,0)&amp;"")</f>
        <v/>
      </c>
      <c r="E1402" s="294" t="str">
        <f ca="1">IF(ISERROR($S1402),"",OFFSET('Smelter Reference List'!$D$4,$S1402-4,0)&amp;"")</f>
        <v/>
      </c>
      <c r="F1402" s="294" t="str">
        <f ca="1">IF(ISERROR($S1402),"",OFFSET('Smelter Reference List'!$E$4,$S1402-4,0))</f>
        <v/>
      </c>
      <c r="G1402" s="294" t="str">
        <f ca="1">IF(C1402=$U$4,"Enter smelter details", IF(ISERROR($S1402),"",OFFSET('Smelter Reference List'!$F$4,$S1402-4,0)))</f>
        <v/>
      </c>
      <c r="H1402" s="295" t="str">
        <f ca="1">IF(ISERROR($S1402),"",OFFSET('Smelter Reference List'!$G$4,$S1402-4,0))</f>
        <v/>
      </c>
      <c r="I1402" s="296" t="str">
        <f ca="1">IF(ISERROR($S1402),"",OFFSET('Smelter Reference List'!$H$4,$S1402-4,0))</f>
        <v/>
      </c>
      <c r="J1402" s="296" t="str">
        <f ca="1">IF(ISERROR($S1402),"",OFFSET('Smelter Reference List'!$I$4,$S1402-4,0))</f>
        <v/>
      </c>
      <c r="K1402" s="298"/>
      <c r="L1402" s="298"/>
      <c r="M1402" s="298"/>
      <c r="N1402" s="298"/>
      <c r="O1402" s="298"/>
      <c r="P1402" s="298"/>
      <c r="Q1402" s="299"/>
      <c r="R1402" s="227"/>
      <c r="S1402" s="228" t="e">
        <f>IF(C1402="",NA(),MATCH($B1402&amp;$C1402,'Smelter Reference List'!$J:$J,0))</f>
        <v>#N/A</v>
      </c>
      <c r="T1402" s="229"/>
      <c r="U1402" s="229">
        <f t="shared" ca="1" si="42"/>
        <v>0</v>
      </c>
      <c r="V1402" s="229"/>
      <c r="W1402" s="229"/>
      <c r="Y1402" s="223" t="str">
        <f t="shared" si="43"/>
        <v/>
      </c>
    </row>
    <row r="1403" spans="1:25" s="223" customFormat="1" ht="20.25">
      <c r="A1403" s="293"/>
      <c r="B1403" s="294" t="str">
        <f>IF(LEN(A1403)=0,"",INDEX('Smelter Reference List'!$A:$A,MATCH($A1403,'Smelter Reference List'!$E:$E,0)))</f>
        <v/>
      </c>
      <c r="C1403" s="301" t="str">
        <f>IF(LEN(A1403)=0,"",INDEX('Smelter Reference List'!$C:$C,MATCH($A1403,'Smelter Reference List'!$E:$E,0)))</f>
        <v/>
      </c>
      <c r="D1403" s="294" t="str">
        <f ca="1">IF(ISERROR($S1403),"",OFFSET('Smelter Reference List'!$C$4,$S1403-4,0)&amp;"")</f>
        <v/>
      </c>
      <c r="E1403" s="294" t="str">
        <f ca="1">IF(ISERROR($S1403),"",OFFSET('Smelter Reference List'!$D$4,$S1403-4,0)&amp;"")</f>
        <v/>
      </c>
      <c r="F1403" s="294" t="str">
        <f ca="1">IF(ISERROR($S1403),"",OFFSET('Smelter Reference List'!$E$4,$S1403-4,0))</f>
        <v/>
      </c>
      <c r="G1403" s="294" t="str">
        <f ca="1">IF(C1403=$U$4,"Enter smelter details", IF(ISERROR($S1403),"",OFFSET('Smelter Reference List'!$F$4,$S1403-4,0)))</f>
        <v/>
      </c>
      <c r="H1403" s="295" t="str">
        <f ca="1">IF(ISERROR($S1403),"",OFFSET('Smelter Reference List'!$G$4,$S1403-4,0))</f>
        <v/>
      </c>
      <c r="I1403" s="296" t="str">
        <f ca="1">IF(ISERROR($S1403),"",OFFSET('Smelter Reference List'!$H$4,$S1403-4,0))</f>
        <v/>
      </c>
      <c r="J1403" s="296" t="str">
        <f ca="1">IF(ISERROR($S1403),"",OFFSET('Smelter Reference List'!$I$4,$S1403-4,0))</f>
        <v/>
      </c>
      <c r="K1403" s="298"/>
      <c r="L1403" s="298"/>
      <c r="M1403" s="298"/>
      <c r="N1403" s="298"/>
      <c r="O1403" s="298"/>
      <c r="P1403" s="298"/>
      <c r="Q1403" s="299"/>
      <c r="R1403" s="227"/>
      <c r="S1403" s="228" t="e">
        <f>IF(C1403="",NA(),MATCH($B1403&amp;$C1403,'Smelter Reference List'!$J:$J,0))</f>
        <v>#N/A</v>
      </c>
      <c r="T1403" s="229"/>
      <c r="U1403" s="229">
        <f t="shared" ca="1" si="42"/>
        <v>0</v>
      </c>
      <c r="V1403" s="229"/>
      <c r="W1403" s="229"/>
      <c r="Y1403" s="223" t="str">
        <f t="shared" si="43"/>
        <v/>
      </c>
    </row>
    <row r="1404" spans="1:25" s="223" customFormat="1" ht="20.25">
      <c r="A1404" s="293"/>
      <c r="B1404" s="294" t="str">
        <f>IF(LEN(A1404)=0,"",INDEX('Smelter Reference List'!$A:$A,MATCH($A1404,'Smelter Reference List'!$E:$E,0)))</f>
        <v/>
      </c>
      <c r="C1404" s="301" t="str">
        <f>IF(LEN(A1404)=0,"",INDEX('Smelter Reference List'!$C:$C,MATCH($A1404,'Smelter Reference List'!$E:$E,0)))</f>
        <v/>
      </c>
      <c r="D1404" s="294" t="str">
        <f ca="1">IF(ISERROR($S1404),"",OFFSET('Smelter Reference List'!$C$4,$S1404-4,0)&amp;"")</f>
        <v/>
      </c>
      <c r="E1404" s="294" t="str">
        <f ca="1">IF(ISERROR($S1404),"",OFFSET('Smelter Reference List'!$D$4,$S1404-4,0)&amp;"")</f>
        <v/>
      </c>
      <c r="F1404" s="294" t="str">
        <f ca="1">IF(ISERROR($S1404),"",OFFSET('Smelter Reference List'!$E$4,$S1404-4,0))</f>
        <v/>
      </c>
      <c r="G1404" s="294" t="str">
        <f ca="1">IF(C1404=$U$4,"Enter smelter details", IF(ISERROR($S1404),"",OFFSET('Smelter Reference List'!$F$4,$S1404-4,0)))</f>
        <v/>
      </c>
      <c r="H1404" s="295" t="str">
        <f ca="1">IF(ISERROR($S1404),"",OFFSET('Smelter Reference List'!$G$4,$S1404-4,0))</f>
        <v/>
      </c>
      <c r="I1404" s="296" t="str">
        <f ca="1">IF(ISERROR($S1404),"",OFFSET('Smelter Reference List'!$H$4,$S1404-4,0))</f>
        <v/>
      </c>
      <c r="J1404" s="296" t="str">
        <f ca="1">IF(ISERROR($S1404),"",OFFSET('Smelter Reference List'!$I$4,$S1404-4,0))</f>
        <v/>
      </c>
      <c r="K1404" s="298"/>
      <c r="L1404" s="298"/>
      <c r="M1404" s="298"/>
      <c r="N1404" s="298"/>
      <c r="O1404" s="298"/>
      <c r="P1404" s="298"/>
      <c r="Q1404" s="299"/>
      <c r="R1404" s="227"/>
      <c r="S1404" s="228" t="e">
        <f>IF(C1404="",NA(),MATCH($B1404&amp;$C1404,'Smelter Reference List'!$J:$J,0))</f>
        <v>#N/A</v>
      </c>
      <c r="T1404" s="229"/>
      <c r="U1404" s="229">
        <f t="shared" ca="1" si="42"/>
        <v>0</v>
      </c>
      <c r="V1404" s="229"/>
      <c r="W1404" s="229"/>
      <c r="Y1404" s="223" t="str">
        <f t="shared" si="43"/>
        <v/>
      </c>
    </row>
    <row r="1405" spans="1:25" s="223" customFormat="1" ht="20.25">
      <c r="A1405" s="293"/>
      <c r="B1405" s="294" t="str">
        <f>IF(LEN(A1405)=0,"",INDEX('Smelter Reference List'!$A:$A,MATCH($A1405,'Smelter Reference List'!$E:$E,0)))</f>
        <v/>
      </c>
      <c r="C1405" s="301" t="str">
        <f>IF(LEN(A1405)=0,"",INDEX('Smelter Reference List'!$C:$C,MATCH($A1405,'Smelter Reference List'!$E:$E,0)))</f>
        <v/>
      </c>
      <c r="D1405" s="294" t="str">
        <f ca="1">IF(ISERROR($S1405),"",OFFSET('Smelter Reference List'!$C$4,$S1405-4,0)&amp;"")</f>
        <v/>
      </c>
      <c r="E1405" s="294" t="str">
        <f ca="1">IF(ISERROR($S1405),"",OFFSET('Smelter Reference List'!$D$4,$S1405-4,0)&amp;"")</f>
        <v/>
      </c>
      <c r="F1405" s="294" t="str">
        <f ca="1">IF(ISERROR($S1405),"",OFFSET('Smelter Reference List'!$E$4,$S1405-4,0))</f>
        <v/>
      </c>
      <c r="G1405" s="294" t="str">
        <f ca="1">IF(C1405=$U$4,"Enter smelter details", IF(ISERROR($S1405),"",OFFSET('Smelter Reference List'!$F$4,$S1405-4,0)))</f>
        <v/>
      </c>
      <c r="H1405" s="295" t="str">
        <f ca="1">IF(ISERROR($S1405),"",OFFSET('Smelter Reference List'!$G$4,$S1405-4,0))</f>
        <v/>
      </c>
      <c r="I1405" s="296" t="str">
        <f ca="1">IF(ISERROR($S1405),"",OFFSET('Smelter Reference List'!$H$4,$S1405-4,0))</f>
        <v/>
      </c>
      <c r="J1405" s="296" t="str">
        <f ca="1">IF(ISERROR($S1405),"",OFFSET('Smelter Reference List'!$I$4,$S1405-4,0))</f>
        <v/>
      </c>
      <c r="K1405" s="298"/>
      <c r="L1405" s="298"/>
      <c r="M1405" s="298"/>
      <c r="N1405" s="298"/>
      <c r="O1405" s="298"/>
      <c r="P1405" s="298"/>
      <c r="Q1405" s="299"/>
      <c r="R1405" s="227"/>
      <c r="S1405" s="228" t="e">
        <f>IF(C1405="",NA(),MATCH($B1405&amp;$C1405,'Smelter Reference List'!$J:$J,0))</f>
        <v>#N/A</v>
      </c>
      <c r="T1405" s="229"/>
      <c r="U1405" s="229">
        <f t="shared" ca="1" si="42"/>
        <v>0</v>
      </c>
      <c r="V1405" s="229"/>
      <c r="W1405" s="229"/>
      <c r="Y1405" s="223" t="str">
        <f t="shared" si="43"/>
        <v/>
      </c>
    </row>
    <row r="1406" spans="1:25" s="223" customFormat="1" ht="20.25">
      <c r="A1406" s="293"/>
      <c r="B1406" s="294" t="str">
        <f>IF(LEN(A1406)=0,"",INDEX('Smelter Reference List'!$A:$A,MATCH($A1406,'Smelter Reference List'!$E:$E,0)))</f>
        <v/>
      </c>
      <c r="C1406" s="301" t="str">
        <f>IF(LEN(A1406)=0,"",INDEX('Smelter Reference List'!$C:$C,MATCH($A1406,'Smelter Reference List'!$E:$E,0)))</f>
        <v/>
      </c>
      <c r="D1406" s="294" t="str">
        <f ca="1">IF(ISERROR($S1406),"",OFFSET('Smelter Reference List'!$C$4,$S1406-4,0)&amp;"")</f>
        <v/>
      </c>
      <c r="E1406" s="294" t="str">
        <f ca="1">IF(ISERROR($S1406),"",OFFSET('Smelter Reference List'!$D$4,$S1406-4,0)&amp;"")</f>
        <v/>
      </c>
      <c r="F1406" s="294" t="str">
        <f ca="1">IF(ISERROR($S1406),"",OFFSET('Smelter Reference List'!$E$4,$S1406-4,0))</f>
        <v/>
      </c>
      <c r="G1406" s="294" t="str">
        <f ca="1">IF(C1406=$U$4,"Enter smelter details", IF(ISERROR($S1406),"",OFFSET('Smelter Reference List'!$F$4,$S1406-4,0)))</f>
        <v/>
      </c>
      <c r="H1406" s="295" t="str">
        <f ca="1">IF(ISERROR($S1406),"",OFFSET('Smelter Reference List'!$G$4,$S1406-4,0))</f>
        <v/>
      </c>
      <c r="I1406" s="296" t="str">
        <f ca="1">IF(ISERROR($S1406),"",OFFSET('Smelter Reference List'!$H$4,$S1406-4,0))</f>
        <v/>
      </c>
      <c r="J1406" s="296" t="str">
        <f ca="1">IF(ISERROR($S1406),"",OFFSET('Smelter Reference List'!$I$4,$S1406-4,0))</f>
        <v/>
      </c>
      <c r="K1406" s="298"/>
      <c r="L1406" s="298"/>
      <c r="M1406" s="298"/>
      <c r="N1406" s="298"/>
      <c r="O1406" s="298"/>
      <c r="P1406" s="298"/>
      <c r="Q1406" s="299"/>
      <c r="R1406" s="227"/>
      <c r="S1406" s="228" t="e">
        <f>IF(C1406="",NA(),MATCH($B1406&amp;$C1406,'Smelter Reference List'!$J:$J,0))</f>
        <v>#N/A</v>
      </c>
      <c r="T1406" s="229"/>
      <c r="U1406" s="229">
        <f t="shared" ca="1" si="42"/>
        <v>0</v>
      </c>
      <c r="V1406" s="229"/>
      <c r="W1406" s="229"/>
      <c r="Y1406" s="223" t="str">
        <f t="shared" si="43"/>
        <v/>
      </c>
    </row>
    <row r="1407" spans="1:25" s="223" customFormat="1" ht="20.25">
      <c r="A1407" s="293"/>
      <c r="B1407" s="294" t="str">
        <f>IF(LEN(A1407)=0,"",INDEX('Smelter Reference List'!$A:$A,MATCH($A1407,'Smelter Reference List'!$E:$E,0)))</f>
        <v/>
      </c>
      <c r="C1407" s="301" t="str">
        <f>IF(LEN(A1407)=0,"",INDEX('Smelter Reference List'!$C:$C,MATCH($A1407,'Smelter Reference List'!$E:$E,0)))</f>
        <v/>
      </c>
      <c r="D1407" s="294" t="str">
        <f ca="1">IF(ISERROR($S1407),"",OFFSET('Smelter Reference List'!$C$4,$S1407-4,0)&amp;"")</f>
        <v/>
      </c>
      <c r="E1407" s="294" t="str">
        <f ca="1">IF(ISERROR($S1407),"",OFFSET('Smelter Reference List'!$D$4,$S1407-4,0)&amp;"")</f>
        <v/>
      </c>
      <c r="F1407" s="294" t="str">
        <f ca="1">IF(ISERROR($S1407),"",OFFSET('Smelter Reference List'!$E$4,$S1407-4,0))</f>
        <v/>
      </c>
      <c r="G1407" s="294" t="str">
        <f ca="1">IF(C1407=$U$4,"Enter smelter details", IF(ISERROR($S1407),"",OFFSET('Smelter Reference List'!$F$4,$S1407-4,0)))</f>
        <v/>
      </c>
      <c r="H1407" s="295" t="str">
        <f ca="1">IF(ISERROR($S1407),"",OFFSET('Smelter Reference List'!$G$4,$S1407-4,0))</f>
        <v/>
      </c>
      <c r="I1407" s="296" t="str">
        <f ca="1">IF(ISERROR($S1407),"",OFFSET('Smelter Reference List'!$H$4,$S1407-4,0))</f>
        <v/>
      </c>
      <c r="J1407" s="296" t="str">
        <f ca="1">IF(ISERROR($S1407),"",OFFSET('Smelter Reference List'!$I$4,$S1407-4,0))</f>
        <v/>
      </c>
      <c r="K1407" s="298"/>
      <c r="L1407" s="298"/>
      <c r="M1407" s="298"/>
      <c r="N1407" s="298"/>
      <c r="O1407" s="298"/>
      <c r="P1407" s="298"/>
      <c r="Q1407" s="299"/>
      <c r="R1407" s="227"/>
      <c r="S1407" s="228" t="e">
        <f>IF(C1407="",NA(),MATCH($B1407&amp;$C1407,'Smelter Reference List'!$J:$J,0))</f>
        <v>#N/A</v>
      </c>
      <c r="T1407" s="229"/>
      <c r="U1407" s="229">
        <f t="shared" ca="1" si="42"/>
        <v>0</v>
      </c>
      <c r="V1407" s="229"/>
      <c r="W1407" s="229"/>
      <c r="Y1407" s="223" t="str">
        <f t="shared" si="43"/>
        <v/>
      </c>
    </row>
    <row r="1408" spans="1:25" s="223" customFormat="1" ht="20.25">
      <c r="A1408" s="293"/>
      <c r="B1408" s="294" t="str">
        <f>IF(LEN(A1408)=0,"",INDEX('Smelter Reference List'!$A:$A,MATCH($A1408,'Smelter Reference List'!$E:$E,0)))</f>
        <v/>
      </c>
      <c r="C1408" s="301" t="str">
        <f>IF(LEN(A1408)=0,"",INDEX('Smelter Reference List'!$C:$C,MATCH($A1408,'Smelter Reference List'!$E:$E,0)))</f>
        <v/>
      </c>
      <c r="D1408" s="294" t="str">
        <f ca="1">IF(ISERROR($S1408),"",OFFSET('Smelter Reference List'!$C$4,$S1408-4,0)&amp;"")</f>
        <v/>
      </c>
      <c r="E1408" s="294" t="str">
        <f ca="1">IF(ISERROR($S1408),"",OFFSET('Smelter Reference List'!$D$4,$S1408-4,0)&amp;"")</f>
        <v/>
      </c>
      <c r="F1408" s="294" t="str">
        <f ca="1">IF(ISERROR($S1408),"",OFFSET('Smelter Reference List'!$E$4,$S1408-4,0))</f>
        <v/>
      </c>
      <c r="G1408" s="294" t="str">
        <f ca="1">IF(C1408=$U$4,"Enter smelter details", IF(ISERROR($S1408),"",OFFSET('Smelter Reference List'!$F$4,$S1408-4,0)))</f>
        <v/>
      </c>
      <c r="H1408" s="295" t="str">
        <f ca="1">IF(ISERROR($S1408),"",OFFSET('Smelter Reference List'!$G$4,$S1408-4,0))</f>
        <v/>
      </c>
      <c r="I1408" s="296" t="str">
        <f ca="1">IF(ISERROR($S1408),"",OFFSET('Smelter Reference List'!$H$4,$S1408-4,0))</f>
        <v/>
      </c>
      <c r="J1408" s="296" t="str">
        <f ca="1">IF(ISERROR($S1408),"",OFFSET('Smelter Reference List'!$I$4,$S1408-4,0))</f>
        <v/>
      </c>
      <c r="K1408" s="298"/>
      <c r="L1408" s="298"/>
      <c r="M1408" s="298"/>
      <c r="N1408" s="298"/>
      <c r="O1408" s="298"/>
      <c r="P1408" s="298"/>
      <c r="Q1408" s="299"/>
      <c r="R1408" s="227"/>
      <c r="S1408" s="228" t="e">
        <f>IF(C1408="",NA(),MATCH($B1408&amp;$C1408,'Smelter Reference List'!$J:$J,0))</f>
        <v>#N/A</v>
      </c>
      <c r="T1408" s="229"/>
      <c r="U1408" s="229">
        <f t="shared" ca="1" si="42"/>
        <v>0</v>
      </c>
      <c r="V1408" s="229"/>
      <c r="W1408" s="229"/>
      <c r="Y1408" s="223" t="str">
        <f t="shared" si="43"/>
        <v/>
      </c>
    </row>
    <row r="1409" spans="1:25" s="223" customFormat="1" ht="20.25">
      <c r="A1409" s="293"/>
      <c r="B1409" s="294" t="str">
        <f>IF(LEN(A1409)=0,"",INDEX('Smelter Reference List'!$A:$A,MATCH($A1409,'Smelter Reference List'!$E:$E,0)))</f>
        <v/>
      </c>
      <c r="C1409" s="301" t="str">
        <f>IF(LEN(A1409)=0,"",INDEX('Smelter Reference List'!$C:$C,MATCH($A1409,'Smelter Reference List'!$E:$E,0)))</f>
        <v/>
      </c>
      <c r="D1409" s="294" t="str">
        <f ca="1">IF(ISERROR($S1409),"",OFFSET('Smelter Reference List'!$C$4,$S1409-4,0)&amp;"")</f>
        <v/>
      </c>
      <c r="E1409" s="294" t="str">
        <f ca="1">IF(ISERROR($S1409),"",OFFSET('Smelter Reference List'!$D$4,$S1409-4,0)&amp;"")</f>
        <v/>
      </c>
      <c r="F1409" s="294" t="str">
        <f ca="1">IF(ISERROR($S1409),"",OFFSET('Smelter Reference List'!$E$4,$S1409-4,0))</f>
        <v/>
      </c>
      <c r="G1409" s="294" t="str">
        <f ca="1">IF(C1409=$U$4,"Enter smelter details", IF(ISERROR($S1409),"",OFFSET('Smelter Reference List'!$F$4,$S1409-4,0)))</f>
        <v/>
      </c>
      <c r="H1409" s="295" t="str">
        <f ca="1">IF(ISERROR($S1409),"",OFFSET('Smelter Reference List'!$G$4,$S1409-4,0))</f>
        <v/>
      </c>
      <c r="I1409" s="296" t="str">
        <f ca="1">IF(ISERROR($S1409),"",OFFSET('Smelter Reference List'!$H$4,$S1409-4,0))</f>
        <v/>
      </c>
      <c r="J1409" s="296" t="str">
        <f ca="1">IF(ISERROR($S1409),"",OFFSET('Smelter Reference List'!$I$4,$S1409-4,0))</f>
        <v/>
      </c>
      <c r="K1409" s="298"/>
      <c r="L1409" s="298"/>
      <c r="M1409" s="298"/>
      <c r="N1409" s="298"/>
      <c r="O1409" s="298"/>
      <c r="P1409" s="298"/>
      <c r="Q1409" s="299"/>
      <c r="R1409" s="227"/>
      <c r="S1409" s="228" t="e">
        <f>IF(C1409="",NA(),MATCH($B1409&amp;$C1409,'Smelter Reference List'!$J:$J,0))</f>
        <v>#N/A</v>
      </c>
      <c r="T1409" s="229"/>
      <c r="U1409" s="229">
        <f t="shared" ca="1" si="42"/>
        <v>0</v>
      </c>
      <c r="V1409" s="229"/>
      <c r="W1409" s="229"/>
      <c r="Y1409" s="223" t="str">
        <f t="shared" si="43"/>
        <v/>
      </c>
    </row>
    <row r="1410" spans="1:25" s="223" customFormat="1" ht="20.25">
      <c r="A1410" s="293"/>
      <c r="B1410" s="294" t="str">
        <f>IF(LEN(A1410)=0,"",INDEX('Smelter Reference List'!$A:$A,MATCH($A1410,'Smelter Reference List'!$E:$E,0)))</f>
        <v/>
      </c>
      <c r="C1410" s="301" t="str">
        <f>IF(LEN(A1410)=0,"",INDEX('Smelter Reference List'!$C:$C,MATCH($A1410,'Smelter Reference List'!$E:$E,0)))</f>
        <v/>
      </c>
      <c r="D1410" s="294" t="str">
        <f ca="1">IF(ISERROR($S1410),"",OFFSET('Smelter Reference List'!$C$4,$S1410-4,0)&amp;"")</f>
        <v/>
      </c>
      <c r="E1410" s="294" t="str">
        <f ca="1">IF(ISERROR($S1410),"",OFFSET('Smelter Reference List'!$D$4,$S1410-4,0)&amp;"")</f>
        <v/>
      </c>
      <c r="F1410" s="294" t="str">
        <f ca="1">IF(ISERROR($S1410),"",OFFSET('Smelter Reference List'!$E$4,$S1410-4,0))</f>
        <v/>
      </c>
      <c r="G1410" s="294" t="str">
        <f ca="1">IF(C1410=$U$4,"Enter smelter details", IF(ISERROR($S1410),"",OFFSET('Smelter Reference List'!$F$4,$S1410-4,0)))</f>
        <v/>
      </c>
      <c r="H1410" s="295" t="str">
        <f ca="1">IF(ISERROR($S1410),"",OFFSET('Smelter Reference List'!$G$4,$S1410-4,0))</f>
        <v/>
      </c>
      <c r="I1410" s="296" t="str">
        <f ca="1">IF(ISERROR($S1410),"",OFFSET('Smelter Reference List'!$H$4,$S1410-4,0))</f>
        <v/>
      </c>
      <c r="J1410" s="296" t="str">
        <f ca="1">IF(ISERROR($S1410),"",OFFSET('Smelter Reference List'!$I$4,$S1410-4,0))</f>
        <v/>
      </c>
      <c r="K1410" s="298"/>
      <c r="L1410" s="298"/>
      <c r="M1410" s="298"/>
      <c r="N1410" s="298"/>
      <c r="O1410" s="298"/>
      <c r="P1410" s="298"/>
      <c r="Q1410" s="299"/>
      <c r="R1410" s="227"/>
      <c r="S1410" s="228" t="e">
        <f>IF(C1410="",NA(),MATCH($B1410&amp;$C1410,'Smelter Reference List'!$J:$J,0))</f>
        <v>#N/A</v>
      </c>
      <c r="T1410" s="229"/>
      <c r="U1410" s="229">
        <f t="shared" ca="1" si="42"/>
        <v>0</v>
      </c>
      <c r="V1410" s="229"/>
      <c r="W1410" s="229"/>
      <c r="Y1410" s="223" t="str">
        <f t="shared" si="43"/>
        <v/>
      </c>
    </row>
    <row r="1411" spans="1:25" s="223" customFormat="1" ht="20.25">
      <c r="A1411" s="293"/>
      <c r="B1411" s="294" t="str">
        <f>IF(LEN(A1411)=0,"",INDEX('Smelter Reference List'!$A:$A,MATCH($A1411,'Smelter Reference List'!$E:$E,0)))</f>
        <v/>
      </c>
      <c r="C1411" s="301" t="str">
        <f>IF(LEN(A1411)=0,"",INDEX('Smelter Reference List'!$C:$C,MATCH($A1411,'Smelter Reference List'!$E:$E,0)))</f>
        <v/>
      </c>
      <c r="D1411" s="294" t="str">
        <f ca="1">IF(ISERROR($S1411),"",OFFSET('Smelter Reference List'!$C$4,$S1411-4,0)&amp;"")</f>
        <v/>
      </c>
      <c r="E1411" s="294" t="str">
        <f ca="1">IF(ISERROR($S1411),"",OFFSET('Smelter Reference List'!$D$4,$S1411-4,0)&amp;"")</f>
        <v/>
      </c>
      <c r="F1411" s="294" t="str">
        <f ca="1">IF(ISERROR($S1411),"",OFFSET('Smelter Reference List'!$E$4,$S1411-4,0))</f>
        <v/>
      </c>
      <c r="G1411" s="294" t="str">
        <f ca="1">IF(C1411=$U$4,"Enter smelter details", IF(ISERROR($S1411),"",OFFSET('Smelter Reference List'!$F$4,$S1411-4,0)))</f>
        <v/>
      </c>
      <c r="H1411" s="295" t="str">
        <f ca="1">IF(ISERROR($S1411),"",OFFSET('Smelter Reference List'!$G$4,$S1411-4,0))</f>
        <v/>
      </c>
      <c r="I1411" s="296" t="str">
        <f ca="1">IF(ISERROR($S1411),"",OFFSET('Smelter Reference List'!$H$4,$S1411-4,0))</f>
        <v/>
      </c>
      <c r="J1411" s="296" t="str">
        <f ca="1">IF(ISERROR($S1411),"",OFFSET('Smelter Reference List'!$I$4,$S1411-4,0))</f>
        <v/>
      </c>
      <c r="K1411" s="298"/>
      <c r="L1411" s="298"/>
      <c r="M1411" s="298"/>
      <c r="N1411" s="298"/>
      <c r="O1411" s="298"/>
      <c r="P1411" s="298"/>
      <c r="Q1411" s="299"/>
      <c r="R1411" s="227"/>
      <c r="S1411" s="228" t="e">
        <f>IF(C1411="",NA(),MATCH($B1411&amp;$C1411,'Smelter Reference List'!$J:$J,0))</f>
        <v>#N/A</v>
      </c>
      <c r="T1411" s="229"/>
      <c r="U1411" s="229">
        <f t="shared" ca="1" si="42"/>
        <v>0</v>
      </c>
      <c r="V1411" s="229"/>
      <c r="W1411" s="229"/>
      <c r="Y1411" s="223" t="str">
        <f t="shared" si="43"/>
        <v/>
      </c>
    </row>
    <row r="1412" spans="1:25" s="223" customFormat="1" ht="20.25">
      <c r="A1412" s="293"/>
      <c r="B1412" s="294" t="str">
        <f>IF(LEN(A1412)=0,"",INDEX('Smelter Reference List'!$A:$A,MATCH($A1412,'Smelter Reference List'!$E:$E,0)))</f>
        <v/>
      </c>
      <c r="C1412" s="301" t="str">
        <f>IF(LEN(A1412)=0,"",INDEX('Smelter Reference List'!$C:$C,MATCH($A1412,'Smelter Reference List'!$E:$E,0)))</f>
        <v/>
      </c>
      <c r="D1412" s="294" t="str">
        <f ca="1">IF(ISERROR($S1412),"",OFFSET('Smelter Reference List'!$C$4,$S1412-4,0)&amp;"")</f>
        <v/>
      </c>
      <c r="E1412" s="294" t="str">
        <f ca="1">IF(ISERROR($S1412),"",OFFSET('Smelter Reference List'!$D$4,$S1412-4,0)&amp;"")</f>
        <v/>
      </c>
      <c r="F1412" s="294" t="str">
        <f ca="1">IF(ISERROR($S1412),"",OFFSET('Smelter Reference List'!$E$4,$S1412-4,0))</f>
        <v/>
      </c>
      <c r="G1412" s="294" t="str">
        <f ca="1">IF(C1412=$U$4,"Enter smelter details", IF(ISERROR($S1412),"",OFFSET('Smelter Reference List'!$F$4,$S1412-4,0)))</f>
        <v/>
      </c>
      <c r="H1412" s="295" t="str">
        <f ca="1">IF(ISERROR($S1412),"",OFFSET('Smelter Reference List'!$G$4,$S1412-4,0))</f>
        <v/>
      </c>
      <c r="I1412" s="296" t="str">
        <f ca="1">IF(ISERROR($S1412),"",OFFSET('Smelter Reference List'!$H$4,$S1412-4,0))</f>
        <v/>
      </c>
      <c r="J1412" s="296" t="str">
        <f ca="1">IF(ISERROR($S1412),"",OFFSET('Smelter Reference List'!$I$4,$S1412-4,0))</f>
        <v/>
      </c>
      <c r="K1412" s="298"/>
      <c r="L1412" s="298"/>
      <c r="M1412" s="298"/>
      <c r="N1412" s="298"/>
      <c r="O1412" s="298"/>
      <c r="P1412" s="298"/>
      <c r="Q1412" s="299"/>
      <c r="R1412" s="227"/>
      <c r="S1412" s="228" t="e">
        <f>IF(C1412="",NA(),MATCH($B1412&amp;$C1412,'Smelter Reference List'!$J:$J,0))</f>
        <v>#N/A</v>
      </c>
      <c r="T1412" s="229"/>
      <c r="U1412" s="229">
        <f t="shared" ca="1" si="42"/>
        <v>0</v>
      </c>
      <c r="V1412" s="229"/>
      <c r="W1412" s="229"/>
      <c r="Y1412" s="223" t="str">
        <f t="shared" si="43"/>
        <v/>
      </c>
    </row>
    <row r="1413" spans="1:25" s="223" customFormat="1" ht="20.25">
      <c r="A1413" s="293"/>
      <c r="B1413" s="294" t="str">
        <f>IF(LEN(A1413)=0,"",INDEX('Smelter Reference List'!$A:$A,MATCH($A1413,'Smelter Reference List'!$E:$E,0)))</f>
        <v/>
      </c>
      <c r="C1413" s="301" t="str">
        <f>IF(LEN(A1413)=0,"",INDEX('Smelter Reference List'!$C:$C,MATCH($A1413,'Smelter Reference List'!$E:$E,0)))</f>
        <v/>
      </c>
      <c r="D1413" s="294" t="str">
        <f ca="1">IF(ISERROR($S1413),"",OFFSET('Smelter Reference List'!$C$4,$S1413-4,0)&amp;"")</f>
        <v/>
      </c>
      <c r="E1413" s="294" t="str">
        <f ca="1">IF(ISERROR($S1413),"",OFFSET('Smelter Reference List'!$D$4,$S1413-4,0)&amp;"")</f>
        <v/>
      </c>
      <c r="F1413" s="294" t="str">
        <f ca="1">IF(ISERROR($S1413),"",OFFSET('Smelter Reference List'!$E$4,$S1413-4,0))</f>
        <v/>
      </c>
      <c r="G1413" s="294" t="str">
        <f ca="1">IF(C1413=$U$4,"Enter smelter details", IF(ISERROR($S1413),"",OFFSET('Smelter Reference List'!$F$4,$S1413-4,0)))</f>
        <v/>
      </c>
      <c r="H1413" s="295" t="str">
        <f ca="1">IF(ISERROR($S1413),"",OFFSET('Smelter Reference List'!$G$4,$S1413-4,0))</f>
        <v/>
      </c>
      <c r="I1413" s="296" t="str">
        <f ca="1">IF(ISERROR($S1413),"",OFFSET('Smelter Reference List'!$H$4,$S1413-4,0))</f>
        <v/>
      </c>
      <c r="J1413" s="296" t="str">
        <f ca="1">IF(ISERROR($S1413),"",OFFSET('Smelter Reference List'!$I$4,$S1413-4,0))</f>
        <v/>
      </c>
      <c r="K1413" s="298"/>
      <c r="L1413" s="298"/>
      <c r="M1413" s="298"/>
      <c r="N1413" s="298"/>
      <c r="O1413" s="298"/>
      <c r="P1413" s="298"/>
      <c r="Q1413" s="299"/>
      <c r="R1413" s="227"/>
      <c r="S1413" s="228" t="e">
        <f>IF(C1413="",NA(),MATCH($B1413&amp;$C1413,'Smelter Reference List'!$J:$J,0))</f>
        <v>#N/A</v>
      </c>
      <c r="T1413" s="229"/>
      <c r="U1413" s="229">
        <f t="shared" ca="1" si="42"/>
        <v>0</v>
      </c>
      <c r="V1413" s="229"/>
      <c r="W1413" s="229"/>
      <c r="Y1413" s="223" t="str">
        <f t="shared" si="43"/>
        <v/>
      </c>
    </row>
    <row r="1414" spans="1:25" s="223" customFormat="1" ht="20.25">
      <c r="A1414" s="293"/>
      <c r="B1414" s="294" t="str">
        <f>IF(LEN(A1414)=0,"",INDEX('Smelter Reference List'!$A:$A,MATCH($A1414,'Smelter Reference List'!$E:$E,0)))</f>
        <v/>
      </c>
      <c r="C1414" s="301" t="str">
        <f>IF(LEN(A1414)=0,"",INDEX('Smelter Reference List'!$C:$C,MATCH($A1414,'Smelter Reference List'!$E:$E,0)))</f>
        <v/>
      </c>
      <c r="D1414" s="294" t="str">
        <f ca="1">IF(ISERROR($S1414),"",OFFSET('Smelter Reference List'!$C$4,$S1414-4,0)&amp;"")</f>
        <v/>
      </c>
      <c r="E1414" s="294" t="str">
        <f ca="1">IF(ISERROR($S1414),"",OFFSET('Smelter Reference List'!$D$4,$S1414-4,0)&amp;"")</f>
        <v/>
      </c>
      <c r="F1414" s="294" t="str">
        <f ca="1">IF(ISERROR($S1414),"",OFFSET('Smelter Reference List'!$E$4,$S1414-4,0))</f>
        <v/>
      </c>
      <c r="G1414" s="294" t="str">
        <f ca="1">IF(C1414=$U$4,"Enter smelter details", IF(ISERROR($S1414),"",OFFSET('Smelter Reference List'!$F$4,$S1414-4,0)))</f>
        <v/>
      </c>
      <c r="H1414" s="295" t="str">
        <f ca="1">IF(ISERROR($S1414),"",OFFSET('Smelter Reference List'!$G$4,$S1414-4,0))</f>
        <v/>
      </c>
      <c r="I1414" s="296" t="str">
        <f ca="1">IF(ISERROR($S1414),"",OFFSET('Smelter Reference List'!$H$4,$S1414-4,0))</f>
        <v/>
      </c>
      <c r="J1414" s="296" t="str">
        <f ca="1">IF(ISERROR($S1414),"",OFFSET('Smelter Reference List'!$I$4,$S1414-4,0))</f>
        <v/>
      </c>
      <c r="K1414" s="298"/>
      <c r="L1414" s="298"/>
      <c r="M1414" s="298"/>
      <c r="N1414" s="298"/>
      <c r="O1414" s="298"/>
      <c r="P1414" s="298"/>
      <c r="Q1414" s="299"/>
      <c r="R1414" s="227"/>
      <c r="S1414" s="228" t="e">
        <f>IF(C1414="",NA(),MATCH($B1414&amp;$C1414,'Smelter Reference List'!$J:$J,0))</f>
        <v>#N/A</v>
      </c>
      <c r="T1414" s="229"/>
      <c r="U1414" s="229">
        <f t="shared" ref="U1414:U1477" ca="1" si="44">IF(AND(C1414="Smelter not listed",OR(LEN(D1414)=0,LEN(E1414)=0)),1,0)</f>
        <v>0</v>
      </c>
      <c r="V1414" s="229"/>
      <c r="W1414" s="229"/>
      <c r="Y1414" s="223" t="str">
        <f t="shared" ref="Y1414:Y1477" si="45">B1414&amp;C1414</f>
        <v/>
      </c>
    </row>
    <row r="1415" spans="1:25" s="223" customFormat="1" ht="20.25">
      <c r="A1415" s="293"/>
      <c r="B1415" s="294" t="str">
        <f>IF(LEN(A1415)=0,"",INDEX('Smelter Reference List'!$A:$A,MATCH($A1415,'Smelter Reference List'!$E:$E,0)))</f>
        <v/>
      </c>
      <c r="C1415" s="301" t="str">
        <f>IF(LEN(A1415)=0,"",INDEX('Smelter Reference List'!$C:$C,MATCH($A1415,'Smelter Reference List'!$E:$E,0)))</f>
        <v/>
      </c>
      <c r="D1415" s="294" t="str">
        <f ca="1">IF(ISERROR($S1415),"",OFFSET('Smelter Reference List'!$C$4,$S1415-4,0)&amp;"")</f>
        <v/>
      </c>
      <c r="E1415" s="294" t="str">
        <f ca="1">IF(ISERROR($S1415),"",OFFSET('Smelter Reference List'!$D$4,$S1415-4,0)&amp;"")</f>
        <v/>
      </c>
      <c r="F1415" s="294" t="str">
        <f ca="1">IF(ISERROR($S1415),"",OFFSET('Smelter Reference List'!$E$4,$S1415-4,0))</f>
        <v/>
      </c>
      <c r="G1415" s="294" t="str">
        <f ca="1">IF(C1415=$U$4,"Enter smelter details", IF(ISERROR($S1415),"",OFFSET('Smelter Reference List'!$F$4,$S1415-4,0)))</f>
        <v/>
      </c>
      <c r="H1415" s="295" t="str">
        <f ca="1">IF(ISERROR($S1415),"",OFFSET('Smelter Reference List'!$G$4,$S1415-4,0))</f>
        <v/>
      </c>
      <c r="I1415" s="296" t="str">
        <f ca="1">IF(ISERROR($S1415),"",OFFSET('Smelter Reference List'!$H$4,$S1415-4,0))</f>
        <v/>
      </c>
      <c r="J1415" s="296" t="str">
        <f ca="1">IF(ISERROR($S1415),"",OFFSET('Smelter Reference List'!$I$4,$S1415-4,0))</f>
        <v/>
      </c>
      <c r="K1415" s="298"/>
      <c r="L1415" s="298"/>
      <c r="M1415" s="298"/>
      <c r="N1415" s="298"/>
      <c r="O1415" s="298"/>
      <c r="P1415" s="298"/>
      <c r="Q1415" s="299"/>
      <c r="R1415" s="227"/>
      <c r="S1415" s="228" t="e">
        <f>IF(C1415="",NA(),MATCH($B1415&amp;$C1415,'Smelter Reference List'!$J:$J,0))</f>
        <v>#N/A</v>
      </c>
      <c r="T1415" s="229"/>
      <c r="U1415" s="229">
        <f t="shared" ca="1" si="44"/>
        <v>0</v>
      </c>
      <c r="V1415" s="229"/>
      <c r="W1415" s="229"/>
      <c r="Y1415" s="223" t="str">
        <f t="shared" si="45"/>
        <v/>
      </c>
    </row>
    <row r="1416" spans="1:25" s="223" customFormat="1" ht="20.25">
      <c r="A1416" s="293"/>
      <c r="B1416" s="294" t="str">
        <f>IF(LEN(A1416)=0,"",INDEX('Smelter Reference List'!$A:$A,MATCH($A1416,'Smelter Reference List'!$E:$E,0)))</f>
        <v/>
      </c>
      <c r="C1416" s="301" t="str">
        <f>IF(LEN(A1416)=0,"",INDEX('Smelter Reference List'!$C:$C,MATCH($A1416,'Smelter Reference List'!$E:$E,0)))</f>
        <v/>
      </c>
      <c r="D1416" s="294" t="str">
        <f ca="1">IF(ISERROR($S1416),"",OFFSET('Smelter Reference List'!$C$4,$S1416-4,0)&amp;"")</f>
        <v/>
      </c>
      <c r="E1416" s="294" t="str">
        <f ca="1">IF(ISERROR($S1416),"",OFFSET('Smelter Reference List'!$D$4,$S1416-4,0)&amp;"")</f>
        <v/>
      </c>
      <c r="F1416" s="294" t="str">
        <f ca="1">IF(ISERROR($S1416),"",OFFSET('Smelter Reference List'!$E$4,$S1416-4,0))</f>
        <v/>
      </c>
      <c r="G1416" s="294" t="str">
        <f ca="1">IF(C1416=$U$4,"Enter smelter details", IF(ISERROR($S1416),"",OFFSET('Smelter Reference List'!$F$4,$S1416-4,0)))</f>
        <v/>
      </c>
      <c r="H1416" s="295" t="str">
        <f ca="1">IF(ISERROR($S1416),"",OFFSET('Smelter Reference List'!$G$4,$S1416-4,0))</f>
        <v/>
      </c>
      <c r="I1416" s="296" t="str">
        <f ca="1">IF(ISERROR($S1416),"",OFFSET('Smelter Reference List'!$H$4,$S1416-4,0))</f>
        <v/>
      </c>
      <c r="J1416" s="296" t="str">
        <f ca="1">IF(ISERROR($S1416),"",OFFSET('Smelter Reference List'!$I$4,$S1416-4,0))</f>
        <v/>
      </c>
      <c r="K1416" s="298"/>
      <c r="L1416" s="298"/>
      <c r="M1416" s="298"/>
      <c r="N1416" s="298"/>
      <c r="O1416" s="298"/>
      <c r="P1416" s="298"/>
      <c r="Q1416" s="299"/>
      <c r="R1416" s="227"/>
      <c r="S1416" s="228" t="e">
        <f>IF(C1416="",NA(),MATCH($B1416&amp;$C1416,'Smelter Reference List'!$J:$J,0))</f>
        <v>#N/A</v>
      </c>
      <c r="T1416" s="229"/>
      <c r="U1416" s="229">
        <f t="shared" ca="1" si="44"/>
        <v>0</v>
      </c>
      <c r="V1416" s="229"/>
      <c r="W1416" s="229"/>
      <c r="Y1416" s="223" t="str">
        <f t="shared" si="45"/>
        <v/>
      </c>
    </row>
    <row r="1417" spans="1:25" s="223" customFormat="1" ht="20.25">
      <c r="A1417" s="293"/>
      <c r="B1417" s="294" t="str">
        <f>IF(LEN(A1417)=0,"",INDEX('Smelter Reference List'!$A:$A,MATCH($A1417,'Smelter Reference List'!$E:$E,0)))</f>
        <v/>
      </c>
      <c r="C1417" s="301" t="str">
        <f>IF(LEN(A1417)=0,"",INDEX('Smelter Reference List'!$C:$C,MATCH($A1417,'Smelter Reference List'!$E:$E,0)))</f>
        <v/>
      </c>
      <c r="D1417" s="294" t="str">
        <f ca="1">IF(ISERROR($S1417),"",OFFSET('Smelter Reference List'!$C$4,$S1417-4,0)&amp;"")</f>
        <v/>
      </c>
      <c r="E1417" s="294" t="str">
        <f ca="1">IF(ISERROR($S1417),"",OFFSET('Smelter Reference List'!$D$4,$S1417-4,0)&amp;"")</f>
        <v/>
      </c>
      <c r="F1417" s="294" t="str">
        <f ca="1">IF(ISERROR($S1417),"",OFFSET('Smelter Reference List'!$E$4,$S1417-4,0))</f>
        <v/>
      </c>
      <c r="G1417" s="294" t="str">
        <f ca="1">IF(C1417=$U$4,"Enter smelter details", IF(ISERROR($S1417),"",OFFSET('Smelter Reference List'!$F$4,$S1417-4,0)))</f>
        <v/>
      </c>
      <c r="H1417" s="295" t="str">
        <f ca="1">IF(ISERROR($S1417),"",OFFSET('Smelter Reference List'!$G$4,$S1417-4,0))</f>
        <v/>
      </c>
      <c r="I1417" s="296" t="str">
        <f ca="1">IF(ISERROR($S1417),"",OFFSET('Smelter Reference List'!$H$4,$S1417-4,0))</f>
        <v/>
      </c>
      <c r="J1417" s="296" t="str">
        <f ca="1">IF(ISERROR($S1417),"",OFFSET('Smelter Reference List'!$I$4,$S1417-4,0))</f>
        <v/>
      </c>
      <c r="K1417" s="298"/>
      <c r="L1417" s="298"/>
      <c r="M1417" s="298"/>
      <c r="N1417" s="298"/>
      <c r="O1417" s="298"/>
      <c r="P1417" s="298"/>
      <c r="Q1417" s="299"/>
      <c r="R1417" s="227"/>
      <c r="S1417" s="228" t="e">
        <f>IF(C1417="",NA(),MATCH($B1417&amp;$C1417,'Smelter Reference List'!$J:$J,0))</f>
        <v>#N/A</v>
      </c>
      <c r="T1417" s="229"/>
      <c r="U1417" s="229">
        <f t="shared" ca="1" si="44"/>
        <v>0</v>
      </c>
      <c r="V1417" s="229"/>
      <c r="W1417" s="229"/>
      <c r="Y1417" s="223" t="str">
        <f t="shared" si="45"/>
        <v/>
      </c>
    </row>
    <row r="1418" spans="1:25" s="223" customFormat="1" ht="20.25">
      <c r="A1418" s="293"/>
      <c r="B1418" s="294" t="str">
        <f>IF(LEN(A1418)=0,"",INDEX('Smelter Reference List'!$A:$A,MATCH($A1418,'Smelter Reference List'!$E:$E,0)))</f>
        <v/>
      </c>
      <c r="C1418" s="301" t="str">
        <f>IF(LEN(A1418)=0,"",INDEX('Smelter Reference List'!$C:$C,MATCH($A1418,'Smelter Reference List'!$E:$E,0)))</f>
        <v/>
      </c>
      <c r="D1418" s="294" t="str">
        <f ca="1">IF(ISERROR($S1418),"",OFFSET('Smelter Reference List'!$C$4,$S1418-4,0)&amp;"")</f>
        <v/>
      </c>
      <c r="E1418" s="294" t="str">
        <f ca="1">IF(ISERROR($S1418),"",OFFSET('Smelter Reference List'!$D$4,$S1418-4,0)&amp;"")</f>
        <v/>
      </c>
      <c r="F1418" s="294" t="str">
        <f ca="1">IF(ISERROR($S1418),"",OFFSET('Smelter Reference List'!$E$4,$S1418-4,0))</f>
        <v/>
      </c>
      <c r="G1418" s="294" t="str">
        <f ca="1">IF(C1418=$U$4,"Enter smelter details", IF(ISERROR($S1418),"",OFFSET('Smelter Reference List'!$F$4,$S1418-4,0)))</f>
        <v/>
      </c>
      <c r="H1418" s="295" t="str">
        <f ca="1">IF(ISERROR($S1418),"",OFFSET('Smelter Reference List'!$G$4,$S1418-4,0))</f>
        <v/>
      </c>
      <c r="I1418" s="296" t="str">
        <f ca="1">IF(ISERROR($S1418),"",OFFSET('Smelter Reference List'!$H$4,$S1418-4,0))</f>
        <v/>
      </c>
      <c r="J1418" s="296" t="str">
        <f ca="1">IF(ISERROR($S1418),"",OFFSET('Smelter Reference List'!$I$4,$S1418-4,0))</f>
        <v/>
      </c>
      <c r="K1418" s="298"/>
      <c r="L1418" s="298"/>
      <c r="M1418" s="298"/>
      <c r="N1418" s="298"/>
      <c r="O1418" s="298"/>
      <c r="P1418" s="298"/>
      <c r="Q1418" s="299"/>
      <c r="R1418" s="227"/>
      <c r="S1418" s="228" t="e">
        <f>IF(C1418="",NA(),MATCH($B1418&amp;$C1418,'Smelter Reference List'!$J:$J,0))</f>
        <v>#N/A</v>
      </c>
      <c r="T1418" s="229"/>
      <c r="U1418" s="229">
        <f t="shared" ca="1" si="44"/>
        <v>0</v>
      </c>
      <c r="V1418" s="229"/>
      <c r="W1418" s="229"/>
      <c r="Y1418" s="223" t="str">
        <f t="shared" si="45"/>
        <v/>
      </c>
    </row>
    <row r="1419" spans="1:25" s="223" customFormat="1" ht="20.25">
      <c r="A1419" s="293"/>
      <c r="B1419" s="294" t="str">
        <f>IF(LEN(A1419)=0,"",INDEX('Smelter Reference List'!$A:$A,MATCH($A1419,'Smelter Reference List'!$E:$E,0)))</f>
        <v/>
      </c>
      <c r="C1419" s="301" t="str">
        <f>IF(LEN(A1419)=0,"",INDEX('Smelter Reference List'!$C:$C,MATCH($A1419,'Smelter Reference List'!$E:$E,0)))</f>
        <v/>
      </c>
      <c r="D1419" s="294" t="str">
        <f ca="1">IF(ISERROR($S1419),"",OFFSET('Smelter Reference List'!$C$4,$S1419-4,0)&amp;"")</f>
        <v/>
      </c>
      <c r="E1419" s="294" t="str">
        <f ca="1">IF(ISERROR($S1419),"",OFFSET('Smelter Reference List'!$D$4,$S1419-4,0)&amp;"")</f>
        <v/>
      </c>
      <c r="F1419" s="294" t="str">
        <f ca="1">IF(ISERROR($S1419),"",OFFSET('Smelter Reference List'!$E$4,$S1419-4,0))</f>
        <v/>
      </c>
      <c r="G1419" s="294" t="str">
        <f ca="1">IF(C1419=$U$4,"Enter smelter details", IF(ISERROR($S1419),"",OFFSET('Smelter Reference List'!$F$4,$S1419-4,0)))</f>
        <v/>
      </c>
      <c r="H1419" s="295" t="str">
        <f ca="1">IF(ISERROR($S1419),"",OFFSET('Smelter Reference List'!$G$4,$S1419-4,0))</f>
        <v/>
      </c>
      <c r="I1419" s="296" t="str">
        <f ca="1">IF(ISERROR($S1419),"",OFFSET('Smelter Reference List'!$H$4,$S1419-4,0))</f>
        <v/>
      </c>
      <c r="J1419" s="296" t="str">
        <f ca="1">IF(ISERROR($S1419),"",OFFSET('Smelter Reference List'!$I$4,$S1419-4,0))</f>
        <v/>
      </c>
      <c r="K1419" s="298"/>
      <c r="L1419" s="298"/>
      <c r="M1419" s="298"/>
      <c r="N1419" s="298"/>
      <c r="O1419" s="298"/>
      <c r="P1419" s="298"/>
      <c r="Q1419" s="299"/>
      <c r="R1419" s="227"/>
      <c r="S1419" s="228" t="e">
        <f>IF(C1419="",NA(),MATCH($B1419&amp;$C1419,'Smelter Reference List'!$J:$J,0))</f>
        <v>#N/A</v>
      </c>
      <c r="T1419" s="229"/>
      <c r="U1419" s="229">
        <f t="shared" ca="1" si="44"/>
        <v>0</v>
      </c>
      <c r="V1419" s="229"/>
      <c r="W1419" s="229"/>
      <c r="Y1419" s="223" t="str">
        <f t="shared" si="45"/>
        <v/>
      </c>
    </row>
    <row r="1420" spans="1:25" s="223" customFormat="1" ht="20.25">
      <c r="A1420" s="293"/>
      <c r="B1420" s="294" t="str">
        <f>IF(LEN(A1420)=0,"",INDEX('Smelter Reference List'!$A:$A,MATCH($A1420,'Smelter Reference List'!$E:$E,0)))</f>
        <v/>
      </c>
      <c r="C1420" s="301" t="str">
        <f>IF(LEN(A1420)=0,"",INDEX('Smelter Reference List'!$C:$C,MATCH($A1420,'Smelter Reference List'!$E:$E,0)))</f>
        <v/>
      </c>
      <c r="D1420" s="294" t="str">
        <f ca="1">IF(ISERROR($S1420),"",OFFSET('Smelter Reference List'!$C$4,$S1420-4,0)&amp;"")</f>
        <v/>
      </c>
      <c r="E1420" s="294" t="str">
        <f ca="1">IF(ISERROR($S1420),"",OFFSET('Smelter Reference List'!$D$4,$S1420-4,0)&amp;"")</f>
        <v/>
      </c>
      <c r="F1420" s="294" t="str">
        <f ca="1">IF(ISERROR($S1420),"",OFFSET('Smelter Reference List'!$E$4,$S1420-4,0))</f>
        <v/>
      </c>
      <c r="G1420" s="294" t="str">
        <f ca="1">IF(C1420=$U$4,"Enter smelter details", IF(ISERROR($S1420),"",OFFSET('Smelter Reference List'!$F$4,$S1420-4,0)))</f>
        <v/>
      </c>
      <c r="H1420" s="295" t="str">
        <f ca="1">IF(ISERROR($S1420),"",OFFSET('Smelter Reference List'!$G$4,$S1420-4,0))</f>
        <v/>
      </c>
      <c r="I1420" s="296" t="str">
        <f ca="1">IF(ISERROR($S1420),"",OFFSET('Smelter Reference List'!$H$4,$S1420-4,0))</f>
        <v/>
      </c>
      <c r="J1420" s="296" t="str">
        <f ca="1">IF(ISERROR($S1420),"",OFFSET('Smelter Reference List'!$I$4,$S1420-4,0))</f>
        <v/>
      </c>
      <c r="K1420" s="298"/>
      <c r="L1420" s="298"/>
      <c r="M1420" s="298"/>
      <c r="N1420" s="298"/>
      <c r="O1420" s="298"/>
      <c r="P1420" s="298"/>
      <c r="Q1420" s="299"/>
      <c r="R1420" s="227"/>
      <c r="S1420" s="228" t="e">
        <f>IF(C1420="",NA(),MATCH($B1420&amp;$C1420,'Smelter Reference List'!$J:$J,0))</f>
        <v>#N/A</v>
      </c>
      <c r="T1420" s="229"/>
      <c r="U1420" s="229">
        <f t="shared" ca="1" si="44"/>
        <v>0</v>
      </c>
      <c r="V1420" s="229"/>
      <c r="W1420" s="229"/>
      <c r="Y1420" s="223" t="str">
        <f t="shared" si="45"/>
        <v/>
      </c>
    </row>
    <row r="1421" spans="1:25" s="223" customFormat="1" ht="20.25">
      <c r="A1421" s="293"/>
      <c r="B1421" s="294" t="str">
        <f>IF(LEN(A1421)=0,"",INDEX('Smelter Reference List'!$A:$A,MATCH($A1421,'Smelter Reference List'!$E:$E,0)))</f>
        <v/>
      </c>
      <c r="C1421" s="301" t="str">
        <f>IF(LEN(A1421)=0,"",INDEX('Smelter Reference List'!$C:$C,MATCH($A1421,'Smelter Reference List'!$E:$E,0)))</f>
        <v/>
      </c>
      <c r="D1421" s="294" t="str">
        <f ca="1">IF(ISERROR($S1421),"",OFFSET('Smelter Reference List'!$C$4,$S1421-4,0)&amp;"")</f>
        <v/>
      </c>
      <c r="E1421" s="294" t="str">
        <f ca="1">IF(ISERROR($S1421),"",OFFSET('Smelter Reference List'!$D$4,$S1421-4,0)&amp;"")</f>
        <v/>
      </c>
      <c r="F1421" s="294" t="str">
        <f ca="1">IF(ISERROR($S1421),"",OFFSET('Smelter Reference List'!$E$4,$S1421-4,0))</f>
        <v/>
      </c>
      <c r="G1421" s="294" t="str">
        <f ca="1">IF(C1421=$U$4,"Enter smelter details", IF(ISERROR($S1421),"",OFFSET('Smelter Reference List'!$F$4,$S1421-4,0)))</f>
        <v/>
      </c>
      <c r="H1421" s="295" t="str">
        <f ca="1">IF(ISERROR($S1421),"",OFFSET('Smelter Reference List'!$G$4,$S1421-4,0))</f>
        <v/>
      </c>
      <c r="I1421" s="296" t="str">
        <f ca="1">IF(ISERROR($S1421),"",OFFSET('Smelter Reference List'!$H$4,$S1421-4,0))</f>
        <v/>
      </c>
      <c r="J1421" s="296" t="str">
        <f ca="1">IF(ISERROR($S1421),"",OFFSET('Smelter Reference List'!$I$4,$S1421-4,0))</f>
        <v/>
      </c>
      <c r="K1421" s="298"/>
      <c r="L1421" s="298"/>
      <c r="M1421" s="298"/>
      <c r="N1421" s="298"/>
      <c r="O1421" s="298"/>
      <c r="P1421" s="298"/>
      <c r="Q1421" s="299"/>
      <c r="R1421" s="227"/>
      <c r="S1421" s="228" t="e">
        <f>IF(C1421="",NA(),MATCH($B1421&amp;$C1421,'Smelter Reference List'!$J:$J,0))</f>
        <v>#N/A</v>
      </c>
      <c r="T1421" s="229"/>
      <c r="U1421" s="229">
        <f t="shared" ca="1" si="44"/>
        <v>0</v>
      </c>
      <c r="V1421" s="229"/>
      <c r="W1421" s="229"/>
      <c r="Y1421" s="223" t="str">
        <f t="shared" si="45"/>
        <v/>
      </c>
    </row>
    <row r="1422" spans="1:25" s="223" customFormat="1" ht="20.25">
      <c r="A1422" s="293"/>
      <c r="B1422" s="294" t="str">
        <f>IF(LEN(A1422)=0,"",INDEX('Smelter Reference List'!$A:$A,MATCH($A1422,'Smelter Reference List'!$E:$E,0)))</f>
        <v/>
      </c>
      <c r="C1422" s="301" t="str">
        <f>IF(LEN(A1422)=0,"",INDEX('Smelter Reference List'!$C:$C,MATCH($A1422,'Smelter Reference List'!$E:$E,0)))</f>
        <v/>
      </c>
      <c r="D1422" s="294" t="str">
        <f ca="1">IF(ISERROR($S1422),"",OFFSET('Smelter Reference List'!$C$4,$S1422-4,0)&amp;"")</f>
        <v/>
      </c>
      <c r="E1422" s="294" t="str">
        <f ca="1">IF(ISERROR($S1422),"",OFFSET('Smelter Reference List'!$D$4,$S1422-4,0)&amp;"")</f>
        <v/>
      </c>
      <c r="F1422" s="294" t="str">
        <f ca="1">IF(ISERROR($S1422),"",OFFSET('Smelter Reference List'!$E$4,$S1422-4,0))</f>
        <v/>
      </c>
      <c r="G1422" s="294" t="str">
        <f ca="1">IF(C1422=$U$4,"Enter smelter details", IF(ISERROR($S1422),"",OFFSET('Smelter Reference List'!$F$4,$S1422-4,0)))</f>
        <v/>
      </c>
      <c r="H1422" s="295" t="str">
        <f ca="1">IF(ISERROR($S1422),"",OFFSET('Smelter Reference List'!$G$4,$S1422-4,0))</f>
        <v/>
      </c>
      <c r="I1422" s="296" t="str">
        <f ca="1">IF(ISERROR($S1422),"",OFFSET('Smelter Reference List'!$H$4,$S1422-4,0))</f>
        <v/>
      </c>
      <c r="J1422" s="296" t="str">
        <f ca="1">IF(ISERROR($S1422),"",OFFSET('Smelter Reference List'!$I$4,$S1422-4,0))</f>
        <v/>
      </c>
      <c r="K1422" s="298"/>
      <c r="L1422" s="298"/>
      <c r="M1422" s="298"/>
      <c r="N1422" s="298"/>
      <c r="O1422" s="298"/>
      <c r="P1422" s="298"/>
      <c r="Q1422" s="299"/>
      <c r="R1422" s="227"/>
      <c r="S1422" s="228" t="e">
        <f>IF(C1422="",NA(),MATCH($B1422&amp;$C1422,'Smelter Reference List'!$J:$J,0))</f>
        <v>#N/A</v>
      </c>
      <c r="T1422" s="229"/>
      <c r="U1422" s="229">
        <f t="shared" ca="1" si="44"/>
        <v>0</v>
      </c>
      <c r="V1422" s="229"/>
      <c r="W1422" s="229"/>
      <c r="Y1422" s="223" t="str">
        <f t="shared" si="45"/>
        <v/>
      </c>
    </row>
    <row r="1423" spans="1:25" s="223" customFormat="1" ht="20.25">
      <c r="A1423" s="293"/>
      <c r="B1423" s="294" t="str">
        <f>IF(LEN(A1423)=0,"",INDEX('Smelter Reference List'!$A:$A,MATCH($A1423,'Smelter Reference List'!$E:$E,0)))</f>
        <v/>
      </c>
      <c r="C1423" s="301" t="str">
        <f>IF(LEN(A1423)=0,"",INDEX('Smelter Reference List'!$C:$C,MATCH($A1423,'Smelter Reference List'!$E:$E,0)))</f>
        <v/>
      </c>
      <c r="D1423" s="294" t="str">
        <f ca="1">IF(ISERROR($S1423),"",OFFSET('Smelter Reference List'!$C$4,$S1423-4,0)&amp;"")</f>
        <v/>
      </c>
      <c r="E1423" s="294" t="str">
        <f ca="1">IF(ISERROR($S1423),"",OFFSET('Smelter Reference List'!$D$4,$S1423-4,0)&amp;"")</f>
        <v/>
      </c>
      <c r="F1423" s="294" t="str">
        <f ca="1">IF(ISERROR($S1423),"",OFFSET('Smelter Reference List'!$E$4,$S1423-4,0))</f>
        <v/>
      </c>
      <c r="G1423" s="294" t="str">
        <f ca="1">IF(C1423=$U$4,"Enter smelter details", IF(ISERROR($S1423),"",OFFSET('Smelter Reference List'!$F$4,$S1423-4,0)))</f>
        <v/>
      </c>
      <c r="H1423" s="295" t="str">
        <f ca="1">IF(ISERROR($S1423),"",OFFSET('Smelter Reference List'!$G$4,$S1423-4,0))</f>
        <v/>
      </c>
      <c r="I1423" s="296" t="str">
        <f ca="1">IF(ISERROR($S1423),"",OFFSET('Smelter Reference List'!$H$4,$S1423-4,0))</f>
        <v/>
      </c>
      <c r="J1423" s="296" t="str">
        <f ca="1">IF(ISERROR($S1423),"",OFFSET('Smelter Reference List'!$I$4,$S1423-4,0))</f>
        <v/>
      </c>
      <c r="K1423" s="298"/>
      <c r="L1423" s="298"/>
      <c r="M1423" s="298"/>
      <c r="N1423" s="298"/>
      <c r="O1423" s="298"/>
      <c r="P1423" s="298"/>
      <c r="Q1423" s="299"/>
      <c r="R1423" s="227"/>
      <c r="S1423" s="228" t="e">
        <f>IF(C1423="",NA(),MATCH($B1423&amp;$C1423,'Smelter Reference List'!$J:$J,0))</f>
        <v>#N/A</v>
      </c>
      <c r="T1423" s="229"/>
      <c r="U1423" s="229">
        <f t="shared" ca="1" si="44"/>
        <v>0</v>
      </c>
      <c r="V1423" s="229"/>
      <c r="W1423" s="229"/>
      <c r="Y1423" s="223" t="str">
        <f t="shared" si="45"/>
        <v/>
      </c>
    </row>
    <row r="1424" spans="1:25" s="223" customFormat="1" ht="20.25">
      <c r="A1424" s="293"/>
      <c r="B1424" s="294" t="str">
        <f>IF(LEN(A1424)=0,"",INDEX('Smelter Reference List'!$A:$A,MATCH($A1424,'Smelter Reference List'!$E:$E,0)))</f>
        <v/>
      </c>
      <c r="C1424" s="301" t="str">
        <f>IF(LEN(A1424)=0,"",INDEX('Smelter Reference List'!$C:$C,MATCH($A1424,'Smelter Reference List'!$E:$E,0)))</f>
        <v/>
      </c>
      <c r="D1424" s="294" t="str">
        <f ca="1">IF(ISERROR($S1424),"",OFFSET('Smelter Reference List'!$C$4,$S1424-4,0)&amp;"")</f>
        <v/>
      </c>
      <c r="E1424" s="294" t="str">
        <f ca="1">IF(ISERROR($S1424),"",OFFSET('Smelter Reference List'!$D$4,$S1424-4,0)&amp;"")</f>
        <v/>
      </c>
      <c r="F1424" s="294" t="str">
        <f ca="1">IF(ISERROR($S1424),"",OFFSET('Smelter Reference List'!$E$4,$S1424-4,0))</f>
        <v/>
      </c>
      <c r="G1424" s="294" t="str">
        <f ca="1">IF(C1424=$U$4,"Enter smelter details", IF(ISERROR($S1424),"",OFFSET('Smelter Reference List'!$F$4,$S1424-4,0)))</f>
        <v/>
      </c>
      <c r="H1424" s="295" t="str">
        <f ca="1">IF(ISERROR($S1424),"",OFFSET('Smelter Reference List'!$G$4,$S1424-4,0))</f>
        <v/>
      </c>
      <c r="I1424" s="296" t="str">
        <f ca="1">IF(ISERROR($S1424),"",OFFSET('Smelter Reference List'!$H$4,$S1424-4,0))</f>
        <v/>
      </c>
      <c r="J1424" s="296" t="str">
        <f ca="1">IF(ISERROR($S1424),"",OFFSET('Smelter Reference List'!$I$4,$S1424-4,0))</f>
        <v/>
      </c>
      <c r="K1424" s="298"/>
      <c r="L1424" s="298"/>
      <c r="M1424" s="298"/>
      <c r="N1424" s="298"/>
      <c r="O1424" s="298"/>
      <c r="P1424" s="298"/>
      <c r="Q1424" s="299"/>
      <c r="R1424" s="227"/>
      <c r="S1424" s="228" t="e">
        <f>IF(C1424="",NA(),MATCH($B1424&amp;$C1424,'Smelter Reference List'!$J:$J,0))</f>
        <v>#N/A</v>
      </c>
      <c r="T1424" s="229"/>
      <c r="U1424" s="229">
        <f t="shared" ca="1" si="44"/>
        <v>0</v>
      </c>
      <c r="V1424" s="229"/>
      <c r="W1424" s="229"/>
      <c r="Y1424" s="223" t="str">
        <f t="shared" si="45"/>
        <v/>
      </c>
    </row>
    <row r="1425" spans="1:25" s="223" customFormat="1" ht="20.25">
      <c r="A1425" s="293"/>
      <c r="B1425" s="294" t="str">
        <f>IF(LEN(A1425)=0,"",INDEX('Smelter Reference List'!$A:$A,MATCH($A1425,'Smelter Reference List'!$E:$E,0)))</f>
        <v/>
      </c>
      <c r="C1425" s="301" t="str">
        <f>IF(LEN(A1425)=0,"",INDEX('Smelter Reference List'!$C:$C,MATCH($A1425,'Smelter Reference List'!$E:$E,0)))</f>
        <v/>
      </c>
      <c r="D1425" s="294" t="str">
        <f ca="1">IF(ISERROR($S1425),"",OFFSET('Smelter Reference List'!$C$4,$S1425-4,0)&amp;"")</f>
        <v/>
      </c>
      <c r="E1425" s="294" t="str">
        <f ca="1">IF(ISERROR($S1425),"",OFFSET('Smelter Reference List'!$D$4,$S1425-4,0)&amp;"")</f>
        <v/>
      </c>
      <c r="F1425" s="294" t="str">
        <f ca="1">IF(ISERROR($S1425),"",OFFSET('Smelter Reference List'!$E$4,$S1425-4,0))</f>
        <v/>
      </c>
      <c r="G1425" s="294" t="str">
        <f ca="1">IF(C1425=$U$4,"Enter smelter details", IF(ISERROR($S1425),"",OFFSET('Smelter Reference List'!$F$4,$S1425-4,0)))</f>
        <v/>
      </c>
      <c r="H1425" s="295" t="str">
        <f ca="1">IF(ISERROR($S1425),"",OFFSET('Smelter Reference List'!$G$4,$S1425-4,0))</f>
        <v/>
      </c>
      <c r="I1425" s="296" t="str">
        <f ca="1">IF(ISERROR($S1425),"",OFFSET('Smelter Reference List'!$H$4,$S1425-4,0))</f>
        <v/>
      </c>
      <c r="J1425" s="296" t="str">
        <f ca="1">IF(ISERROR($S1425),"",OFFSET('Smelter Reference List'!$I$4,$S1425-4,0))</f>
        <v/>
      </c>
      <c r="K1425" s="298"/>
      <c r="L1425" s="298"/>
      <c r="M1425" s="298"/>
      <c r="N1425" s="298"/>
      <c r="O1425" s="298"/>
      <c r="P1425" s="298"/>
      <c r="Q1425" s="299"/>
      <c r="R1425" s="227"/>
      <c r="S1425" s="228" t="e">
        <f>IF(C1425="",NA(),MATCH($B1425&amp;$C1425,'Smelter Reference List'!$J:$J,0))</f>
        <v>#N/A</v>
      </c>
      <c r="T1425" s="229"/>
      <c r="U1425" s="229">
        <f t="shared" ca="1" si="44"/>
        <v>0</v>
      </c>
      <c r="V1425" s="229"/>
      <c r="W1425" s="229"/>
      <c r="Y1425" s="223" t="str">
        <f t="shared" si="45"/>
        <v/>
      </c>
    </row>
    <row r="1426" spans="1:25" s="223" customFormat="1" ht="20.25">
      <c r="A1426" s="293"/>
      <c r="B1426" s="294" t="str">
        <f>IF(LEN(A1426)=0,"",INDEX('Smelter Reference List'!$A:$A,MATCH($A1426,'Smelter Reference List'!$E:$E,0)))</f>
        <v/>
      </c>
      <c r="C1426" s="301" t="str">
        <f>IF(LEN(A1426)=0,"",INDEX('Smelter Reference List'!$C:$C,MATCH($A1426,'Smelter Reference List'!$E:$E,0)))</f>
        <v/>
      </c>
      <c r="D1426" s="294" t="str">
        <f ca="1">IF(ISERROR($S1426),"",OFFSET('Smelter Reference List'!$C$4,$S1426-4,0)&amp;"")</f>
        <v/>
      </c>
      <c r="E1426" s="294" t="str">
        <f ca="1">IF(ISERROR($S1426),"",OFFSET('Smelter Reference List'!$D$4,$S1426-4,0)&amp;"")</f>
        <v/>
      </c>
      <c r="F1426" s="294" t="str">
        <f ca="1">IF(ISERROR($S1426),"",OFFSET('Smelter Reference List'!$E$4,$S1426-4,0))</f>
        <v/>
      </c>
      <c r="G1426" s="294" t="str">
        <f ca="1">IF(C1426=$U$4,"Enter smelter details", IF(ISERROR($S1426),"",OFFSET('Smelter Reference List'!$F$4,$S1426-4,0)))</f>
        <v/>
      </c>
      <c r="H1426" s="295" t="str">
        <f ca="1">IF(ISERROR($S1426),"",OFFSET('Smelter Reference List'!$G$4,$S1426-4,0))</f>
        <v/>
      </c>
      <c r="I1426" s="296" t="str">
        <f ca="1">IF(ISERROR($S1426),"",OFFSET('Smelter Reference List'!$H$4,$S1426-4,0))</f>
        <v/>
      </c>
      <c r="J1426" s="296" t="str">
        <f ca="1">IF(ISERROR($S1426),"",OFFSET('Smelter Reference List'!$I$4,$S1426-4,0))</f>
        <v/>
      </c>
      <c r="K1426" s="298"/>
      <c r="L1426" s="298"/>
      <c r="M1426" s="298"/>
      <c r="N1426" s="298"/>
      <c r="O1426" s="298"/>
      <c r="P1426" s="298"/>
      <c r="Q1426" s="299"/>
      <c r="R1426" s="227"/>
      <c r="S1426" s="228" t="e">
        <f>IF(C1426="",NA(),MATCH($B1426&amp;$C1426,'Smelter Reference List'!$J:$J,0))</f>
        <v>#N/A</v>
      </c>
      <c r="T1426" s="229"/>
      <c r="U1426" s="229">
        <f t="shared" ca="1" si="44"/>
        <v>0</v>
      </c>
      <c r="V1426" s="229"/>
      <c r="W1426" s="229"/>
      <c r="Y1426" s="223" t="str">
        <f t="shared" si="45"/>
        <v/>
      </c>
    </row>
    <row r="1427" spans="1:25" s="223" customFormat="1" ht="20.25">
      <c r="A1427" s="293"/>
      <c r="B1427" s="294" t="str">
        <f>IF(LEN(A1427)=0,"",INDEX('Smelter Reference List'!$A:$A,MATCH($A1427,'Smelter Reference List'!$E:$E,0)))</f>
        <v/>
      </c>
      <c r="C1427" s="301" t="str">
        <f>IF(LEN(A1427)=0,"",INDEX('Smelter Reference List'!$C:$C,MATCH($A1427,'Smelter Reference List'!$E:$E,0)))</f>
        <v/>
      </c>
      <c r="D1427" s="294" t="str">
        <f ca="1">IF(ISERROR($S1427),"",OFFSET('Smelter Reference List'!$C$4,$S1427-4,0)&amp;"")</f>
        <v/>
      </c>
      <c r="E1427" s="294" t="str">
        <f ca="1">IF(ISERROR($S1427),"",OFFSET('Smelter Reference List'!$D$4,$S1427-4,0)&amp;"")</f>
        <v/>
      </c>
      <c r="F1427" s="294" t="str">
        <f ca="1">IF(ISERROR($S1427),"",OFFSET('Smelter Reference List'!$E$4,$S1427-4,0))</f>
        <v/>
      </c>
      <c r="G1427" s="294" t="str">
        <f ca="1">IF(C1427=$U$4,"Enter smelter details", IF(ISERROR($S1427),"",OFFSET('Smelter Reference List'!$F$4,$S1427-4,0)))</f>
        <v/>
      </c>
      <c r="H1427" s="295" t="str">
        <f ca="1">IF(ISERROR($S1427),"",OFFSET('Smelter Reference List'!$G$4,$S1427-4,0))</f>
        <v/>
      </c>
      <c r="I1427" s="296" t="str">
        <f ca="1">IF(ISERROR($S1427),"",OFFSET('Smelter Reference List'!$H$4,$S1427-4,0))</f>
        <v/>
      </c>
      <c r="J1427" s="296" t="str">
        <f ca="1">IF(ISERROR($S1427),"",OFFSET('Smelter Reference List'!$I$4,$S1427-4,0))</f>
        <v/>
      </c>
      <c r="K1427" s="298"/>
      <c r="L1427" s="298"/>
      <c r="M1427" s="298"/>
      <c r="N1427" s="298"/>
      <c r="O1427" s="298"/>
      <c r="P1427" s="298"/>
      <c r="Q1427" s="299"/>
      <c r="R1427" s="227"/>
      <c r="S1427" s="228" t="e">
        <f>IF(C1427="",NA(),MATCH($B1427&amp;$C1427,'Smelter Reference List'!$J:$J,0))</f>
        <v>#N/A</v>
      </c>
      <c r="T1427" s="229"/>
      <c r="U1427" s="229">
        <f t="shared" ca="1" si="44"/>
        <v>0</v>
      </c>
      <c r="V1427" s="229"/>
      <c r="W1427" s="229"/>
      <c r="Y1427" s="223" t="str">
        <f t="shared" si="45"/>
        <v/>
      </c>
    </row>
    <row r="1428" spans="1:25" s="223" customFormat="1" ht="20.25">
      <c r="A1428" s="293"/>
      <c r="B1428" s="294" t="str">
        <f>IF(LEN(A1428)=0,"",INDEX('Smelter Reference List'!$A:$A,MATCH($A1428,'Smelter Reference List'!$E:$E,0)))</f>
        <v/>
      </c>
      <c r="C1428" s="301" t="str">
        <f>IF(LEN(A1428)=0,"",INDEX('Smelter Reference List'!$C:$C,MATCH($A1428,'Smelter Reference List'!$E:$E,0)))</f>
        <v/>
      </c>
      <c r="D1428" s="294" t="str">
        <f ca="1">IF(ISERROR($S1428),"",OFFSET('Smelter Reference List'!$C$4,$S1428-4,0)&amp;"")</f>
        <v/>
      </c>
      <c r="E1428" s="294" t="str">
        <f ca="1">IF(ISERROR($S1428),"",OFFSET('Smelter Reference List'!$D$4,$S1428-4,0)&amp;"")</f>
        <v/>
      </c>
      <c r="F1428" s="294" t="str">
        <f ca="1">IF(ISERROR($S1428),"",OFFSET('Smelter Reference List'!$E$4,$S1428-4,0))</f>
        <v/>
      </c>
      <c r="G1428" s="294" t="str">
        <f ca="1">IF(C1428=$U$4,"Enter smelter details", IF(ISERROR($S1428),"",OFFSET('Smelter Reference List'!$F$4,$S1428-4,0)))</f>
        <v/>
      </c>
      <c r="H1428" s="295" t="str">
        <f ca="1">IF(ISERROR($S1428),"",OFFSET('Smelter Reference List'!$G$4,$S1428-4,0))</f>
        <v/>
      </c>
      <c r="I1428" s="296" t="str">
        <f ca="1">IF(ISERROR($S1428),"",OFFSET('Smelter Reference List'!$H$4,$S1428-4,0))</f>
        <v/>
      </c>
      <c r="J1428" s="296" t="str">
        <f ca="1">IF(ISERROR($S1428),"",OFFSET('Smelter Reference List'!$I$4,$S1428-4,0))</f>
        <v/>
      </c>
      <c r="K1428" s="298"/>
      <c r="L1428" s="298"/>
      <c r="M1428" s="298"/>
      <c r="N1428" s="298"/>
      <c r="O1428" s="298"/>
      <c r="P1428" s="298"/>
      <c r="Q1428" s="299"/>
      <c r="R1428" s="227"/>
      <c r="S1428" s="228" t="e">
        <f>IF(C1428="",NA(),MATCH($B1428&amp;$C1428,'Smelter Reference List'!$J:$J,0))</f>
        <v>#N/A</v>
      </c>
      <c r="T1428" s="229"/>
      <c r="U1428" s="229">
        <f t="shared" ca="1" si="44"/>
        <v>0</v>
      </c>
      <c r="V1428" s="229"/>
      <c r="W1428" s="229"/>
      <c r="Y1428" s="223" t="str">
        <f t="shared" si="45"/>
        <v/>
      </c>
    </row>
    <row r="1429" spans="1:25" s="223" customFormat="1" ht="20.25">
      <c r="A1429" s="293"/>
      <c r="B1429" s="294" t="str">
        <f>IF(LEN(A1429)=0,"",INDEX('Smelter Reference List'!$A:$A,MATCH($A1429,'Smelter Reference List'!$E:$E,0)))</f>
        <v/>
      </c>
      <c r="C1429" s="301" t="str">
        <f>IF(LEN(A1429)=0,"",INDEX('Smelter Reference List'!$C:$C,MATCH($A1429,'Smelter Reference List'!$E:$E,0)))</f>
        <v/>
      </c>
      <c r="D1429" s="294" t="str">
        <f ca="1">IF(ISERROR($S1429),"",OFFSET('Smelter Reference List'!$C$4,$S1429-4,0)&amp;"")</f>
        <v/>
      </c>
      <c r="E1429" s="294" t="str">
        <f ca="1">IF(ISERROR($S1429),"",OFFSET('Smelter Reference List'!$D$4,$S1429-4,0)&amp;"")</f>
        <v/>
      </c>
      <c r="F1429" s="294" t="str">
        <f ca="1">IF(ISERROR($S1429),"",OFFSET('Smelter Reference List'!$E$4,$S1429-4,0))</f>
        <v/>
      </c>
      <c r="G1429" s="294" t="str">
        <f ca="1">IF(C1429=$U$4,"Enter smelter details", IF(ISERROR($S1429),"",OFFSET('Smelter Reference List'!$F$4,$S1429-4,0)))</f>
        <v/>
      </c>
      <c r="H1429" s="295" t="str">
        <f ca="1">IF(ISERROR($S1429),"",OFFSET('Smelter Reference List'!$G$4,$S1429-4,0))</f>
        <v/>
      </c>
      <c r="I1429" s="296" t="str">
        <f ca="1">IF(ISERROR($S1429),"",OFFSET('Smelter Reference List'!$H$4,$S1429-4,0))</f>
        <v/>
      </c>
      <c r="J1429" s="296" t="str">
        <f ca="1">IF(ISERROR($S1429),"",OFFSET('Smelter Reference List'!$I$4,$S1429-4,0))</f>
        <v/>
      </c>
      <c r="K1429" s="298"/>
      <c r="L1429" s="298"/>
      <c r="M1429" s="298"/>
      <c r="N1429" s="298"/>
      <c r="O1429" s="298"/>
      <c r="P1429" s="298"/>
      <c r="Q1429" s="299"/>
      <c r="R1429" s="227"/>
      <c r="S1429" s="228" t="e">
        <f>IF(C1429="",NA(),MATCH($B1429&amp;$C1429,'Smelter Reference List'!$J:$J,0))</f>
        <v>#N/A</v>
      </c>
      <c r="T1429" s="229"/>
      <c r="U1429" s="229">
        <f t="shared" ca="1" si="44"/>
        <v>0</v>
      </c>
      <c r="V1429" s="229"/>
      <c r="W1429" s="229"/>
      <c r="Y1429" s="223" t="str">
        <f t="shared" si="45"/>
        <v/>
      </c>
    </row>
    <row r="1430" spans="1:25" s="223" customFormat="1" ht="20.25">
      <c r="A1430" s="293"/>
      <c r="B1430" s="294" t="str">
        <f>IF(LEN(A1430)=0,"",INDEX('Smelter Reference List'!$A:$A,MATCH($A1430,'Smelter Reference List'!$E:$E,0)))</f>
        <v/>
      </c>
      <c r="C1430" s="301" t="str">
        <f>IF(LEN(A1430)=0,"",INDEX('Smelter Reference List'!$C:$C,MATCH($A1430,'Smelter Reference List'!$E:$E,0)))</f>
        <v/>
      </c>
      <c r="D1430" s="294" t="str">
        <f ca="1">IF(ISERROR($S1430),"",OFFSET('Smelter Reference List'!$C$4,$S1430-4,0)&amp;"")</f>
        <v/>
      </c>
      <c r="E1430" s="294" t="str">
        <f ca="1">IF(ISERROR($S1430),"",OFFSET('Smelter Reference List'!$D$4,$S1430-4,0)&amp;"")</f>
        <v/>
      </c>
      <c r="F1430" s="294" t="str">
        <f ca="1">IF(ISERROR($S1430),"",OFFSET('Smelter Reference List'!$E$4,$S1430-4,0))</f>
        <v/>
      </c>
      <c r="G1430" s="294" t="str">
        <f ca="1">IF(C1430=$U$4,"Enter smelter details", IF(ISERROR($S1430),"",OFFSET('Smelter Reference List'!$F$4,$S1430-4,0)))</f>
        <v/>
      </c>
      <c r="H1430" s="295" t="str">
        <f ca="1">IF(ISERROR($S1430),"",OFFSET('Smelter Reference List'!$G$4,$S1430-4,0))</f>
        <v/>
      </c>
      <c r="I1430" s="296" t="str">
        <f ca="1">IF(ISERROR($S1430),"",OFFSET('Smelter Reference List'!$H$4,$S1430-4,0))</f>
        <v/>
      </c>
      <c r="J1430" s="296" t="str">
        <f ca="1">IF(ISERROR($S1430),"",OFFSET('Smelter Reference List'!$I$4,$S1430-4,0))</f>
        <v/>
      </c>
      <c r="K1430" s="298"/>
      <c r="L1430" s="298"/>
      <c r="M1430" s="298"/>
      <c r="N1430" s="298"/>
      <c r="O1430" s="298"/>
      <c r="P1430" s="298"/>
      <c r="Q1430" s="299"/>
      <c r="R1430" s="227"/>
      <c r="S1430" s="228" t="e">
        <f>IF(C1430="",NA(),MATCH($B1430&amp;$C1430,'Smelter Reference List'!$J:$J,0))</f>
        <v>#N/A</v>
      </c>
      <c r="T1430" s="229"/>
      <c r="U1430" s="229">
        <f t="shared" ca="1" si="44"/>
        <v>0</v>
      </c>
      <c r="V1430" s="229"/>
      <c r="W1430" s="229"/>
      <c r="Y1430" s="223" t="str">
        <f t="shared" si="45"/>
        <v/>
      </c>
    </row>
    <row r="1431" spans="1:25" s="223" customFormat="1" ht="20.25">
      <c r="A1431" s="293"/>
      <c r="B1431" s="294" t="str">
        <f>IF(LEN(A1431)=0,"",INDEX('Smelter Reference List'!$A:$A,MATCH($A1431,'Smelter Reference List'!$E:$E,0)))</f>
        <v/>
      </c>
      <c r="C1431" s="301" t="str">
        <f>IF(LEN(A1431)=0,"",INDEX('Smelter Reference List'!$C:$C,MATCH($A1431,'Smelter Reference List'!$E:$E,0)))</f>
        <v/>
      </c>
      <c r="D1431" s="294" t="str">
        <f ca="1">IF(ISERROR($S1431),"",OFFSET('Smelter Reference List'!$C$4,$S1431-4,0)&amp;"")</f>
        <v/>
      </c>
      <c r="E1431" s="294" t="str">
        <f ca="1">IF(ISERROR($S1431),"",OFFSET('Smelter Reference List'!$D$4,$S1431-4,0)&amp;"")</f>
        <v/>
      </c>
      <c r="F1431" s="294" t="str">
        <f ca="1">IF(ISERROR($S1431),"",OFFSET('Smelter Reference List'!$E$4,$S1431-4,0))</f>
        <v/>
      </c>
      <c r="G1431" s="294" t="str">
        <f ca="1">IF(C1431=$U$4,"Enter smelter details", IF(ISERROR($S1431),"",OFFSET('Smelter Reference List'!$F$4,$S1431-4,0)))</f>
        <v/>
      </c>
      <c r="H1431" s="295" t="str">
        <f ca="1">IF(ISERROR($S1431),"",OFFSET('Smelter Reference List'!$G$4,$S1431-4,0))</f>
        <v/>
      </c>
      <c r="I1431" s="296" t="str">
        <f ca="1">IF(ISERROR($S1431),"",OFFSET('Smelter Reference List'!$H$4,$S1431-4,0))</f>
        <v/>
      </c>
      <c r="J1431" s="296" t="str">
        <f ca="1">IF(ISERROR($S1431),"",OFFSET('Smelter Reference List'!$I$4,$S1431-4,0))</f>
        <v/>
      </c>
      <c r="K1431" s="298"/>
      <c r="L1431" s="298"/>
      <c r="M1431" s="298"/>
      <c r="N1431" s="298"/>
      <c r="O1431" s="298"/>
      <c r="P1431" s="298"/>
      <c r="Q1431" s="299"/>
      <c r="R1431" s="227"/>
      <c r="S1431" s="228" t="e">
        <f>IF(C1431="",NA(),MATCH($B1431&amp;$C1431,'Smelter Reference List'!$J:$J,0))</f>
        <v>#N/A</v>
      </c>
      <c r="T1431" s="229"/>
      <c r="U1431" s="229">
        <f t="shared" ca="1" si="44"/>
        <v>0</v>
      </c>
      <c r="V1431" s="229"/>
      <c r="W1431" s="229"/>
      <c r="Y1431" s="223" t="str">
        <f t="shared" si="45"/>
        <v/>
      </c>
    </row>
    <row r="1432" spans="1:25" s="223" customFormat="1" ht="20.25">
      <c r="A1432" s="293"/>
      <c r="B1432" s="294" t="str">
        <f>IF(LEN(A1432)=0,"",INDEX('Smelter Reference List'!$A:$A,MATCH($A1432,'Smelter Reference List'!$E:$E,0)))</f>
        <v/>
      </c>
      <c r="C1432" s="301" t="str">
        <f>IF(LEN(A1432)=0,"",INDEX('Smelter Reference List'!$C:$C,MATCH($A1432,'Smelter Reference List'!$E:$E,0)))</f>
        <v/>
      </c>
      <c r="D1432" s="294" t="str">
        <f ca="1">IF(ISERROR($S1432),"",OFFSET('Smelter Reference List'!$C$4,$S1432-4,0)&amp;"")</f>
        <v/>
      </c>
      <c r="E1432" s="294" t="str">
        <f ca="1">IF(ISERROR($S1432),"",OFFSET('Smelter Reference List'!$D$4,$S1432-4,0)&amp;"")</f>
        <v/>
      </c>
      <c r="F1432" s="294" t="str">
        <f ca="1">IF(ISERROR($S1432),"",OFFSET('Smelter Reference List'!$E$4,$S1432-4,0))</f>
        <v/>
      </c>
      <c r="G1432" s="294" t="str">
        <f ca="1">IF(C1432=$U$4,"Enter smelter details", IF(ISERROR($S1432),"",OFFSET('Smelter Reference List'!$F$4,$S1432-4,0)))</f>
        <v/>
      </c>
      <c r="H1432" s="295" t="str">
        <f ca="1">IF(ISERROR($S1432),"",OFFSET('Smelter Reference List'!$G$4,$S1432-4,0))</f>
        <v/>
      </c>
      <c r="I1432" s="296" t="str">
        <f ca="1">IF(ISERROR($S1432),"",OFFSET('Smelter Reference List'!$H$4,$S1432-4,0))</f>
        <v/>
      </c>
      <c r="J1432" s="296" t="str">
        <f ca="1">IF(ISERROR($S1432),"",OFFSET('Smelter Reference List'!$I$4,$S1432-4,0))</f>
        <v/>
      </c>
      <c r="K1432" s="298"/>
      <c r="L1432" s="298"/>
      <c r="M1432" s="298"/>
      <c r="N1432" s="298"/>
      <c r="O1432" s="298"/>
      <c r="P1432" s="298"/>
      <c r="Q1432" s="299"/>
      <c r="R1432" s="227"/>
      <c r="S1432" s="228" t="e">
        <f>IF(C1432="",NA(),MATCH($B1432&amp;$C1432,'Smelter Reference List'!$J:$J,0))</f>
        <v>#N/A</v>
      </c>
      <c r="T1432" s="229"/>
      <c r="U1432" s="229">
        <f t="shared" ca="1" si="44"/>
        <v>0</v>
      </c>
      <c r="V1432" s="229"/>
      <c r="W1432" s="229"/>
      <c r="Y1432" s="223" t="str">
        <f t="shared" si="45"/>
        <v/>
      </c>
    </row>
    <row r="1433" spans="1:25" s="223" customFormat="1" ht="20.25">
      <c r="A1433" s="293"/>
      <c r="B1433" s="294" t="str">
        <f>IF(LEN(A1433)=0,"",INDEX('Smelter Reference List'!$A:$A,MATCH($A1433,'Smelter Reference List'!$E:$E,0)))</f>
        <v/>
      </c>
      <c r="C1433" s="301" t="str">
        <f>IF(LEN(A1433)=0,"",INDEX('Smelter Reference List'!$C:$C,MATCH($A1433,'Smelter Reference List'!$E:$E,0)))</f>
        <v/>
      </c>
      <c r="D1433" s="294" t="str">
        <f ca="1">IF(ISERROR($S1433),"",OFFSET('Smelter Reference List'!$C$4,$S1433-4,0)&amp;"")</f>
        <v/>
      </c>
      <c r="E1433" s="294" t="str">
        <f ca="1">IF(ISERROR($S1433),"",OFFSET('Smelter Reference List'!$D$4,$S1433-4,0)&amp;"")</f>
        <v/>
      </c>
      <c r="F1433" s="294" t="str">
        <f ca="1">IF(ISERROR($S1433),"",OFFSET('Smelter Reference List'!$E$4,$S1433-4,0))</f>
        <v/>
      </c>
      <c r="G1433" s="294" t="str">
        <f ca="1">IF(C1433=$U$4,"Enter smelter details", IF(ISERROR($S1433),"",OFFSET('Smelter Reference List'!$F$4,$S1433-4,0)))</f>
        <v/>
      </c>
      <c r="H1433" s="295" t="str">
        <f ca="1">IF(ISERROR($S1433),"",OFFSET('Smelter Reference List'!$G$4,$S1433-4,0))</f>
        <v/>
      </c>
      <c r="I1433" s="296" t="str">
        <f ca="1">IF(ISERROR($S1433),"",OFFSET('Smelter Reference List'!$H$4,$S1433-4,0))</f>
        <v/>
      </c>
      <c r="J1433" s="296" t="str">
        <f ca="1">IF(ISERROR($S1433),"",OFFSET('Smelter Reference List'!$I$4,$S1433-4,0))</f>
        <v/>
      </c>
      <c r="K1433" s="298"/>
      <c r="L1433" s="298"/>
      <c r="M1433" s="298"/>
      <c r="N1433" s="298"/>
      <c r="O1433" s="298"/>
      <c r="P1433" s="298"/>
      <c r="Q1433" s="299"/>
      <c r="R1433" s="227"/>
      <c r="S1433" s="228" t="e">
        <f>IF(C1433="",NA(),MATCH($B1433&amp;$C1433,'Smelter Reference List'!$J:$J,0))</f>
        <v>#N/A</v>
      </c>
      <c r="T1433" s="229"/>
      <c r="U1433" s="229">
        <f t="shared" ca="1" si="44"/>
        <v>0</v>
      </c>
      <c r="V1433" s="229"/>
      <c r="W1433" s="229"/>
      <c r="Y1433" s="223" t="str">
        <f t="shared" si="45"/>
        <v/>
      </c>
    </row>
    <row r="1434" spans="1:25" s="223" customFormat="1" ht="20.25">
      <c r="A1434" s="293"/>
      <c r="B1434" s="294" t="str">
        <f>IF(LEN(A1434)=0,"",INDEX('Smelter Reference List'!$A:$A,MATCH($A1434,'Smelter Reference List'!$E:$E,0)))</f>
        <v/>
      </c>
      <c r="C1434" s="301" t="str">
        <f>IF(LEN(A1434)=0,"",INDEX('Smelter Reference List'!$C:$C,MATCH($A1434,'Smelter Reference List'!$E:$E,0)))</f>
        <v/>
      </c>
      <c r="D1434" s="294" t="str">
        <f ca="1">IF(ISERROR($S1434),"",OFFSET('Smelter Reference List'!$C$4,$S1434-4,0)&amp;"")</f>
        <v/>
      </c>
      <c r="E1434" s="294" t="str">
        <f ca="1">IF(ISERROR($S1434),"",OFFSET('Smelter Reference List'!$D$4,$S1434-4,0)&amp;"")</f>
        <v/>
      </c>
      <c r="F1434" s="294" t="str">
        <f ca="1">IF(ISERROR($S1434),"",OFFSET('Smelter Reference List'!$E$4,$S1434-4,0))</f>
        <v/>
      </c>
      <c r="G1434" s="294" t="str">
        <f ca="1">IF(C1434=$U$4,"Enter smelter details", IF(ISERROR($S1434),"",OFFSET('Smelter Reference List'!$F$4,$S1434-4,0)))</f>
        <v/>
      </c>
      <c r="H1434" s="295" t="str">
        <f ca="1">IF(ISERROR($S1434),"",OFFSET('Smelter Reference List'!$G$4,$S1434-4,0))</f>
        <v/>
      </c>
      <c r="I1434" s="296" t="str">
        <f ca="1">IF(ISERROR($S1434),"",OFFSET('Smelter Reference List'!$H$4,$S1434-4,0))</f>
        <v/>
      </c>
      <c r="J1434" s="296" t="str">
        <f ca="1">IF(ISERROR($S1434),"",OFFSET('Smelter Reference List'!$I$4,$S1434-4,0))</f>
        <v/>
      </c>
      <c r="K1434" s="298"/>
      <c r="L1434" s="298"/>
      <c r="M1434" s="298"/>
      <c r="N1434" s="298"/>
      <c r="O1434" s="298"/>
      <c r="P1434" s="298"/>
      <c r="Q1434" s="299"/>
      <c r="R1434" s="227"/>
      <c r="S1434" s="228" t="e">
        <f>IF(C1434="",NA(),MATCH($B1434&amp;$C1434,'Smelter Reference List'!$J:$J,0))</f>
        <v>#N/A</v>
      </c>
      <c r="T1434" s="229"/>
      <c r="U1434" s="229">
        <f t="shared" ca="1" si="44"/>
        <v>0</v>
      </c>
      <c r="V1434" s="229"/>
      <c r="W1434" s="229"/>
      <c r="Y1434" s="223" t="str">
        <f t="shared" si="45"/>
        <v/>
      </c>
    </row>
    <row r="1435" spans="1:25" s="223" customFormat="1" ht="20.25">
      <c r="A1435" s="293"/>
      <c r="B1435" s="294" t="str">
        <f>IF(LEN(A1435)=0,"",INDEX('Smelter Reference List'!$A:$A,MATCH($A1435,'Smelter Reference List'!$E:$E,0)))</f>
        <v/>
      </c>
      <c r="C1435" s="301" t="str">
        <f>IF(LEN(A1435)=0,"",INDEX('Smelter Reference List'!$C:$C,MATCH($A1435,'Smelter Reference List'!$E:$E,0)))</f>
        <v/>
      </c>
      <c r="D1435" s="294" t="str">
        <f ca="1">IF(ISERROR($S1435),"",OFFSET('Smelter Reference List'!$C$4,$S1435-4,0)&amp;"")</f>
        <v/>
      </c>
      <c r="E1435" s="294" t="str">
        <f ca="1">IF(ISERROR($S1435),"",OFFSET('Smelter Reference List'!$D$4,$S1435-4,0)&amp;"")</f>
        <v/>
      </c>
      <c r="F1435" s="294" t="str">
        <f ca="1">IF(ISERROR($S1435),"",OFFSET('Smelter Reference List'!$E$4,$S1435-4,0))</f>
        <v/>
      </c>
      <c r="G1435" s="294" t="str">
        <f ca="1">IF(C1435=$U$4,"Enter smelter details", IF(ISERROR($S1435),"",OFFSET('Smelter Reference List'!$F$4,$S1435-4,0)))</f>
        <v/>
      </c>
      <c r="H1435" s="295" t="str">
        <f ca="1">IF(ISERROR($S1435),"",OFFSET('Smelter Reference List'!$G$4,$S1435-4,0))</f>
        <v/>
      </c>
      <c r="I1435" s="296" t="str">
        <f ca="1">IF(ISERROR($S1435),"",OFFSET('Smelter Reference List'!$H$4,$S1435-4,0))</f>
        <v/>
      </c>
      <c r="J1435" s="296" t="str">
        <f ca="1">IF(ISERROR($S1435),"",OFFSET('Smelter Reference List'!$I$4,$S1435-4,0))</f>
        <v/>
      </c>
      <c r="K1435" s="298"/>
      <c r="L1435" s="298"/>
      <c r="M1435" s="298"/>
      <c r="N1435" s="298"/>
      <c r="O1435" s="298"/>
      <c r="P1435" s="298"/>
      <c r="Q1435" s="299"/>
      <c r="R1435" s="227"/>
      <c r="S1435" s="228" t="e">
        <f>IF(C1435="",NA(),MATCH($B1435&amp;$C1435,'Smelter Reference List'!$J:$J,0))</f>
        <v>#N/A</v>
      </c>
      <c r="T1435" s="229"/>
      <c r="U1435" s="229">
        <f t="shared" ca="1" si="44"/>
        <v>0</v>
      </c>
      <c r="V1435" s="229"/>
      <c r="W1435" s="229"/>
      <c r="Y1435" s="223" t="str">
        <f t="shared" si="45"/>
        <v/>
      </c>
    </row>
    <row r="1436" spans="1:25" s="223" customFormat="1" ht="20.25">
      <c r="A1436" s="293"/>
      <c r="B1436" s="294" t="str">
        <f>IF(LEN(A1436)=0,"",INDEX('Smelter Reference List'!$A:$A,MATCH($A1436,'Smelter Reference List'!$E:$E,0)))</f>
        <v/>
      </c>
      <c r="C1436" s="301" t="str">
        <f>IF(LEN(A1436)=0,"",INDEX('Smelter Reference List'!$C:$C,MATCH($A1436,'Smelter Reference List'!$E:$E,0)))</f>
        <v/>
      </c>
      <c r="D1436" s="294" t="str">
        <f ca="1">IF(ISERROR($S1436),"",OFFSET('Smelter Reference List'!$C$4,$S1436-4,0)&amp;"")</f>
        <v/>
      </c>
      <c r="E1436" s="294" t="str">
        <f ca="1">IF(ISERROR($S1436),"",OFFSET('Smelter Reference List'!$D$4,$S1436-4,0)&amp;"")</f>
        <v/>
      </c>
      <c r="F1436" s="294" t="str">
        <f ca="1">IF(ISERROR($S1436),"",OFFSET('Smelter Reference List'!$E$4,$S1436-4,0))</f>
        <v/>
      </c>
      <c r="G1436" s="294" t="str">
        <f ca="1">IF(C1436=$U$4,"Enter smelter details", IF(ISERROR($S1436),"",OFFSET('Smelter Reference List'!$F$4,$S1436-4,0)))</f>
        <v/>
      </c>
      <c r="H1436" s="295" t="str">
        <f ca="1">IF(ISERROR($S1436),"",OFFSET('Smelter Reference List'!$G$4,$S1436-4,0))</f>
        <v/>
      </c>
      <c r="I1436" s="296" t="str">
        <f ca="1">IF(ISERROR($S1436),"",OFFSET('Smelter Reference List'!$H$4,$S1436-4,0))</f>
        <v/>
      </c>
      <c r="J1436" s="296" t="str">
        <f ca="1">IF(ISERROR($S1436),"",OFFSET('Smelter Reference List'!$I$4,$S1436-4,0))</f>
        <v/>
      </c>
      <c r="K1436" s="298"/>
      <c r="L1436" s="298"/>
      <c r="M1436" s="298"/>
      <c r="N1436" s="298"/>
      <c r="O1436" s="298"/>
      <c r="P1436" s="298"/>
      <c r="Q1436" s="299"/>
      <c r="R1436" s="227"/>
      <c r="S1436" s="228" t="e">
        <f>IF(C1436="",NA(),MATCH($B1436&amp;$C1436,'Smelter Reference List'!$J:$J,0))</f>
        <v>#N/A</v>
      </c>
      <c r="T1436" s="229"/>
      <c r="U1436" s="229">
        <f t="shared" ca="1" si="44"/>
        <v>0</v>
      </c>
      <c r="V1436" s="229"/>
      <c r="W1436" s="229"/>
      <c r="Y1436" s="223" t="str">
        <f t="shared" si="45"/>
        <v/>
      </c>
    </row>
    <row r="1437" spans="1:25" s="223" customFormat="1" ht="20.25">
      <c r="A1437" s="293"/>
      <c r="B1437" s="294" t="str">
        <f>IF(LEN(A1437)=0,"",INDEX('Smelter Reference List'!$A:$A,MATCH($A1437,'Smelter Reference List'!$E:$E,0)))</f>
        <v/>
      </c>
      <c r="C1437" s="301" t="str">
        <f>IF(LEN(A1437)=0,"",INDEX('Smelter Reference List'!$C:$C,MATCH($A1437,'Smelter Reference List'!$E:$E,0)))</f>
        <v/>
      </c>
      <c r="D1437" s="294" t="str">
        <f ca="1">IF(ISERROR($S1437),"",OFFSET('Smelter Reference List'!$C$4,$S1437-4,0)&amp;"")</f>
        <v/>
      </c>
      <c r="E1437" s="294" t="str">
        <f ca="1">IF(ISERROR($S1437),"",OFFSET('Smelter Reference List'!$D$4,$S1437-4,0)&amp;"")</f>
        <v/>
      </c>
      <c r="F1437" s="294" t="str">
        <f ca="1">IF(ISERROR($S1437),"",OFFSET('Smelter Reference List'!$E$4,$S1437-4,0))</f>
        <v/>
      </c>
      <c r="G1437" s="294" t="str">
        <f ca="1">IF(C1437=$U$4,"Enter smelter details", IF(ISERROR($S1437),"",OFFSET('Smelter Reference List'!$F$4,$S1437-4,0)))</f>
        <v/>
      </c>
      <c r="H1437" s="295" t="str">
        <f ca="1">IF(ISERROR($S1437),"",OFFSET('Smelter Reference List'!$G$4,$S1437-4,0))</f>
        <v/>
      </c>
      <c r="I1437" s="296" t="str">
        <f ca="1">IF(ISERROR($S1437),"",OFFSET('Smelter Reference List'!$H$4,$S1437-4,0))</f>
        <v/>
      </c>
      <c r="J1437" s="296" t="str">
        <f ca="1">IF(ISERROR($S1437),"",OFFSET('Smelter Reference List'!$I$4,$S1437-4,0))</f>
        <v/>
      </c>
      <c r="K1437" s="298"/>
      <c r="L1437" s="298"/>
      <c r="M1437" s="298"/>
      <c r="N1437" s="298"/>
      <c r="O1437" s="298"/>
      <c r="P1437" s="298"/>
      <c r="Q1437" s="299"/>
      <c r="R1437" s="227"/>
      <c r="S1437" s="228" t="e">
        <f>IF(C1437="",NA(),MATCH($B1437&amp;$C1437,'Smelter Reference List'!$J:$J,0))</f>
        <v>#N/A</v>
      </c>
      <c r="T1437" s="229"/>
      <c r="U1437" s="229">
        <f t="shared" ca="1" si="44"/>
        <v>0</v>
      </c>
      <c r="V1437" s="229"/>
      <c r="W1437" s="229"/>
      <c r="Y1437" s="223" t="str">
        <f t="shared" si="45"/>
        <v/>
      </c>
    </row>
    <row r="1438" spans="1:25" s="223" customFormat="1" ht="20.25">
      <c r="A1438" s="293"/>
      <c r="B1438" s="294" t="str">
        <f>IF(LEN(A1438)=0,"",INDEX('Smelter Reference List'!$A:$A,MATCH($A1438,'Smelter Reference List'!$E:$E,0)))</f>
        <v/>
      </c>
      <c r="C1438" s="301" t="str">
        <f>IF(LEN(A1438)=0,"",INDEX('Smelter Reference List'!$C:$C,MATCH($A1438,'Smelter Reference List'!$E:$E,0)))</f>
        <v/>
      </c>
      <c r="D1438" s="294" t="str">
        <f ca="1">IF(ISERROR($S1438),"",OFFSET('Smelter Reference List'!$C$4,$S1438-4,0)&amp;"")</f>
        <v/>
      </c>
      <c r="E1438" s="294" t="str">
        <f ca="1">IF(ISERROR($S1438),"",OFFSET('Smelter Reference List'!$D$4,$S1438-4,0)&amp;"")</f>
        <v/>
      </c>
      <c r="F1438" s="294" t="str">
        <f ca="1">IF(ISERROR($S1438),"",OFFSET('Smelter Reference List'!$E$4,$S1438-4,0))</f>
        <v/>
      </c>
      <c r="G1438" s="294" t="str">
        <f ca="1">IF(C1438=$U$4,"Enter smelter details", IF(ISERROR($S1438),"",OFFSET('Smelter Reference List'!$F$4,$S1438-4,0)))</f>
        <v/>
      </c>
      <c r="H1438" s="295" t="str">
        <f ca="1">IF(ISERROR($S1438),"",OFFSET('Smelter Reference List'!$G$4,$S1438-4,0))</f>
        <v/>
      </c>
      <c r="I1438" s="296" t="str">
        <f ca="1">IF(ISERROR($S1438),"",OFFSET('Smelter Reference List'!$H$4,$S1438-4,0))</f>
        <v/>
      </c>
      <c r="J1438" s="296" t="str">
        <f ca="1">IF(ISERROR($S1438),"",OFFSET('Smelter Reference List'!$I$4,$S1438-4,0))</f>
        <v/>
      </c>
      <c r="K1438" s="298"/>
      <c r="L1438" s="298"/>
      <c r="M1438" s="298"/>
      <c r="N1438" s="298"/>
      <c r="O1438" s="298"/>
      <c r="P1438" s="298"/>
      <c r="Q1438" s="299"/>
      <c r="R1438" s="227"/>
      <c r="S1438" s="228" t="e">
        <f>IF(C1438="",NA(),MATCH($B1438&amp;$C1438,'Smelter Reference List'!$J:$J,0))</f>
        <v>#N/A</v>
      </c>
      <c r="T1438" s="229"/>
      <c r="U1438" s="229">
        <f t="shared" ca="1" si="44"/>
        <v>0</v>
      </c>
      <c r="V1438" s="229"/>
      <c r="W1438" s="229"/>
      <c r="Y1438" s="223" t="str">
        <f t="shared" si="45"/>
        <v/>
      </c>
    </row>
    <row r="1439" spans="1:25" s="223" customFormat="1" ht="20.25">
      <c r="A1439" s="293"/>
      <c r="B1439" s="294" t="str">
        <f>IF(LEN(A1439)=0,"",INDEX('Smelter Reference List'!$A:$A,MATCH($A1439,'Smelter Reference List'!$E:$E,0)))</f>
        <v/>
      </c>
      <c r="C1439" s="301" t="str">
        <f>IF(LEN(A1439)=0,"",INDEX('Smelter Reference List'!$C:$C,MATCH($A1439,'Smelter Reference List'!$E:$E,0)))</f>
        <v/>
      </c>
      <c r="D1439" s="294" t="str">
        <f ca="1">IF(ISERROR($S1439),"",OFFSET('Smelter Reference List'!$C$4,$S1439-4,0)&amp;"")</f>
        <v/>
      </c>
      <c r="E1439" s="294" t="str">
        <f ca="1">IF(ISERROR($S1439),"",OFFSET('Smelter Reference List'!$D$4,$S1439-4,0)&amp;"")</f>
        <v/>
      </c>
      <c r="F1439" s="294" t="str">
        <f ca="1">IF(ISERROR($S1439),"",OFFSET('Smelter Reference List'!$E$4,$S1439-4,0))</f>
        <v/>
      </c>
      <c r="G1439" s="294" t="str">
        <f ca="1">IF(C1439=$U$4,"Enter smelter details", IF(ISERROR($S1439),"",OFFSET('Smelter Reference List'!$F$4,$S1439-4,0)))</f>
        <v/>
      </c>
      <c r="H1439" s="295" t="str">
        <f ca="1">IF(ISERROR($S1439),"",OFFSET('Smelter Reference List'!$G$4,$S1439-4,0))</f>
        <v/>
      </c>
      <c r="I1439" s="296" t="str">
        <f ca="1">IF(ISERROR($S1439),"",OFFSET('Smelter Reference List'!$H$4,$S1439-4,0))</f>
        <v/>
      </c>
      <c r="J1439" s="296" t="str">
        <f ca="1">IF(ISERROR($S1439),"",OFFSET('Smelter Reference List'!$I$4,$S1439-4,0))</f>
        <v/>
      </c>
      <c r="K1439" s="298"/>
      <c r="L1439" s="298"/>
      <c r="M1439" s="298"/>
      <c r="N1439" s="298"/>
      <c r="O1439" s="298"/>
      <c r="P1439" s="298"/>
      <c r="Q1439" s="299"/>
      <c r="R1439" s="227"/>
      <c r="S1439" s="228" t="e">
        <f>IF(C1439="",NA(),MATCH($B1439&amp;$C1439,'Smelter Reference List'!$J:$J,0))</f>
        <v>#N/A</v>
      </c>
      <c r="T1439" s="229"/>
      <c r="U1439" s="229">
        <f t="shared" ca="1" si="44"/>
        <v>0</v>
      </c>
      <c r="V1439" s="229"/>
      <c r="W1439" s="229"/>
      <c r="Y1439" s="223" t="str">
        <f t="shared" si="45"/>
        <v/>
      </c>
    </row>
    <row r="1440" spans="1:25" s="223" customFormat="1" ht="20.25">
      <c r="A1440" s="293"/>
      <c r="B1440" s="294" t="str">
        <f>IF(LEN(A1440)=0,"",INDEX('Smelter Reference List'!$A:$A,MATCH($A1440,'Smelter Reference List'!$E:$E,0)))</f>
        <v/>
      </c>
      <c r="C1440" s="301" t="str">
        <f>IF(LEN(A1440)=0,"",INDEX('Smelter Reference List'!$C:$C,MATCH($A1440,'Smelter Reference List'!$E:$E,0)))</f>
        <v/>
      </c>
      <c r="D1440" s="294" t="str">
        <f ca="1">IF(ISERROR($S1440),"",OFFSET('Smelter Reference List'!$C$4,$S1440-4,0)&amp;"")</f>
        <v/>
      </c>
      <c r="E1440" s="294" t="str">
        <f ca="1">IF(ISERROR($S1440),"",OFFSET('Smelter Reference List'!$D$4,$S1440-4,0)&amp;"")</f>
        <v/>
      </c>
      <c r="F1440" s="294" t="str">
        <f ca="1">IF(ISERROR($S1440),"",OFFSET('Smelter Reference List'!$E$4,$S1440-4,0))</f>
        <v/>
      </c>
      <c r="G1440" s="294" t="str">
        <f ca="1">IF(C1440=$U$4,"Enter smelter details", IF(ISERROR($S1440),"",OFFSET('Smelter Reference List'!$F$4,$S1440-4,0)))</f>
        <v/>
      </c>
      <c r="H1440" s="295" t="str">
        <f ca="1">IF(ISERROR($S1440),"",OFFSET('Smelter Reference List'!$G$4,$S1440-4,0))</f>
        <v/>
      </c>
      <c r="I1440" s="296" t="str">
        <f ca="1">IF(ISERROR($S1440),"",OFFSET('Smelter Reference List'!$H$4,$S1440-4,0))</f>
        <v/>
      </c>
      <c r="J1440" s="296" t="str">
        <f ca="1">IF(ISERROR($S1440),"",OFFSET('Smelter Reference List'!$I$4,$S1440-4,0))</f>
        <v/>
      </c>
      <c r="K1440" s="298"/>
      <c r="L1440" s="298"/>
      <c r="M1440" s="298"/>
      <c r="N1440" s="298"/>
      <c r="O1440" s="298"/>
      <c r="P1440" s="298"/>
      <c r="Q1440" s="299"/>
      <c r="R1440" s="227"/>
      <c r="S1440" s="228" t="e">
        <f>IF(C1440="",NA(),MATCH($B1440&amp;$C1440,'Smelter Reference List'!$J:$J,0))</f>
        <v>#N/A</v>
      </c>
      <c r="T1440" s="229"/>
      <c r="U1440" s="229">
        <f t="shared" ca="1" si="44"/>
        <v>0</v>
      </c>
      <c r="V1440" s="229"/>
      <c r="W1440" s="229"/>
      <c r="Y1440" s="223" t="str">
        <f t="shared" si="45"/>
        <v/>
      </c>
    </row>
    <row r="1441" spans="1:25" s="223" customFormat="1" ht="20.25">
      <c r="A1441" s="293"/>
      <c r="B1441" s="294" t="str">
        <f>IF(LEN(A1441)=0,"",INDEX('Smelter Reference List'!$A:$A,MATCH($A1441,'Smelter Reference List'!$E:$E,0)))</f>
        <v/>
      </c>
      <c r="C1441" s="301" t="str">
        <f>IF(LEN(A1441)=0,"",INDEX('Smelter Reference List'!$C:$C,MATCH($A1441,'Smelter Reference List'!$E:$E,0)))</f>
        <v/>
      </c>
      <c r="D1441" s="294" t="str">
        <f ca="1">IF(ISERROR($S1441),"",OFFSET('Smelter Reference List'!$C$4,$S1441-4,0)&amp;"")</f>
        <v/>
      </c>
      <c r="E1441" s="294" t="str">
        <f ca="1">IF(ISERROR($S1441),"",OFFSET('Smelter Reference List'!$D$4,$S1441-4,0)&amp;"")</f>
        <v/>
      </c>
      <c r="F1441" s="294" t="str">
        <f ca="1">IF(ISERROR($S1441),"",OFFSET('Smelter Reference List'!$E$4,$S1441-4,0))</f>
        <v/>
      </c>
      <c r="G1441" s="294" t="str">
        <f ca="1">IF(C1441=$U$4,"Enter smelter details", IF(ISERROR($S1441),"",OFFSET('Smelter Reference List'!$F$4,$S1441-4,0)))</f>
        <v/>
      </c>
      <c r="H1441" s="295" t="str">
        <f ca="1">IF(ISERROR($S1441),"",OFFSET('Smelter Reference List'!$G$4,$S1441-4,0))</f>
        <v/>
      </c>
      <c r="I1441" s="296" t="str">
        <f ca="1">IF(ISERROR($S1441),"",OFFSET('Smelter Reference List'!$H$4,$S1441-4,0))</f>
        <v/>
      </c>
      <c r="J1441" s="296" t="str">
        <f ca="1">IF(ISERROR($S1441),"",OFFSET('Smelter Reference List'!$I$4,$S1441-4,0))</f>
        <v/>
      </c>
      <c r="K1441" s="298"/>
      <c r="L1441" s="298"/>
      <c r="M1441" s="298"/>
      <c r="N1441" s="298"/>
      <c r="O1441" s="298"/>
      <c r="P1441" s="298"/>
      <c r="Q1441" s="299"/>
      <c r="R1441" s="227"/>
      <c r="S1441" s="228" t="e">
        <f>IF(C1441="",NA(),MATCH($B1441&amp;$C1441,'Smelter Reference List'!$J:$J,0))</f>
        <v>#N/A</v>
      </c>
      <c r="T1441" s="229"/>
      <c r="U1441" s="229">
        <f t="shared" ca="1" si="44"/>
        <v>0</v>
      </c>
      <c r="V1441" s="229"/>
      <c r="W1441" s="229"/>
      <c r="Y1441" s="223" t="str">
        <f t="shared" si="45"/>
        <v/>
      </c>
    </row>
    <row r="1442" spans="1:25" s="223" customFormat="1" ht="20.25">
      <c r="A1442" s="293"/>
      <c r="B1442" s="294" t="str">
        <f>IF(LEN(A1442)=0,"",INDEX('Smelter Reference List'!$A:$A,MATCH($A1442,'Smelter Reference List'!$E:$E,0)))</f>
        <v/>
      </c>
      <c r="C1442" s="301" t="str">
        <f>IF(LEN(A1442)=0,"",INDEX('Smelter Reference List'!$C:$C,MATCH($A1442,'Smelter Reference List'!$E:$E,0)))</f>
        <v/>
      </c>
      <c r="D1442" s="294" t="str">
        <f ca="1">IF(ISERROR($S1442),"",OFFSET('Smelter Reference List'!$C$4,$S1442-4,0)&amp;"")</f>
        <v/>
      </c>
      <c r="E1442" s="294" t="str">
        <f ca="1">IF(ISERROR($S1442),"",OFFSET('Smelter Reference List'!$D$4,$S1442-4,0)&amp;"")</f>
        <v/>
      </c>
      <c r="F1442" s="294" t="str">
        <f ca="1">IF(ISERROR($S1442),"",OFFSET('Smelter Reference List'!$E$4,$S1442-4,0))</f>
        <v/>
      </c>
      <c r="G1442" s="294" t="str">
        <f ca="1">IF(C1442=$U$4,"Enter smelter details", IF(ISERROR($S1442),"",OFFSET('Smelter Reference List'!$F$4,$S1442-4,0)))</f>
        <v/>
      </c>
      <c r="H1442" s="295" t="str">
        <f ca="1">IF(ISERROR($S1442),"",OFFSET('Smelter Reference List'!$G$4,$S1442-4,0))</f>
        <v/>
      </c>
      <c r="I1442" s="296" t="str">
        <f ca="1">IF(ISERROR($S1442),"",OFFSET('Smelter Reference List'!$H$4,$S1442-4,0))</f>
        <v/>
      </c>
      <c r="J1442" s="296" t="str">
        <f ca="1">IF(ISERROR($S1442),"",OFFSET('Smelter Reference List'!$I$4,$S1442-4,0))</f>
        <v/>
      </c>
      <c r="K1442" s="298"/>
      <c r="L1442" s="298"/>
      <c r="M1442" s="298"/>
      <c r="N1442" s="298"/>
      <c r="O1442" s="298"/>
      <c r="P1442" s="298"/>
      <c r="Q1442" s="299"/>
      <c r="R1442" s="227"/>
      <c r="S1442" s="228" t="e">
        <f>IF(C1442="",NA(),MATCH($B1442&amp;$C1442,'Smelter Reference List'!$J:$J,0))</f>
        <v>#N/A</v>
      </c>
      <c r="T1442" s="229"/>
      <c r="U1442" s="229">
        <f t="shared" ca="1" si="44"/>
        <v>0</v>
      </c>
      <c r="V1442" s="229"/>
      <c r="W1442" s="229"/>
      <c r="Y1442" s="223" t="str">
        <f t="shared" si="45"/>
        <v/>
      </c>
    </row>
    <row r="1443" spans="1:25" s="223" customFormat="1" ht="20.25">
      <c r="A1443" s="293"/>
      <c r="B1443" s="294" t="str">
        <f>IF(LEN(A1443)=0,"",INDEX('Smelter Reference List'!$A:$A,MATCH($A1443,'Smelter Reference List'!$E:$E,0)))</f>
        <v/>
      </c>
      <c r="C1443" s="301" t="str">
        <f>IF(LEN(A1443)=0,"",INDEX('Smelter Reference List'!$C:$C,MATCH($A1443,'Smelter Reference List'!$E:$E,0)))</f>
        <v/>
      </c>
      <c r="D1443" s="294" t="str">
        <f ca="1">IF(ISERROR($S1443),"",OFFSET('Smelter Reference List'!$C$4,$S1443-4,0)&amp;"")</f>
        <v/>
      </c>
      <c r="E1443" s="294" t="str">
        <f ca="1">IF(ISERROR($S1443),"",OFFSET('Smelter Reference List'!$D$4,$S1443-4,0)&amp;"")</f>
        <v/>
      </c>
      <c r="F1443" s="294" t="str">
        <f ca="1">IF(ISERROR($S1443),"",OFFSET('Smelter Reference List'!$E$4,$S1443-4,0))</f>
        <v/>
      </c>
      <c r="G1443" s="294" t="str">
        <f ca="1">IF(C1443=$U$4,"Enter smelter details", IF(ISERROR($S1443),"",OFFSET('Smelter Reference List'!$F$4,$S1443-4,0)))</f>
        <v/>
      </c>
      <c r="H1443" s="295" t="str">
        <f ca="1">IF(ISERROR($S1443),"",OFFSET('Smelter Reference List'!$G$4,$S1443-4,0))</f>
        <v/>
      </c>
      <c r="I1443" s="296" t="str">
        <f ca="1">IF(ISERROR($S1443),"",OFFSET('Smelter Reference List'!$H$4,$S1443-4,0))</f>
        <v/>
      </c>
      <c r="J1443" s="296" t="str">
        <f ca="1">IF(ISERROR($S1443),"",OFFSET('Smelter Reference List'!$I$4,$S1443-4,0))</f>
        <v/>
      </c>
      <c r="K1443" s="298"/>
      <c r="L1443" s="298"/>
      <c r="M1443" s="298"/>
      <c r="N1443" s="298"/>
      <c r="O1443" s="298"/>
      <c r="P1443" s="298"/>
      <c r="Q1443" s="299"/>
      <c r="R1443" s="227"/>
      <c r="S1443" s="228" t="e">
        <f>IF(C1443="",NA(),MATCH($B1443&amp;$C1443,'Smelter Reference List'!$J:$J,0))</f>
        <v>#N/A</v>
      </c>
      <c r="T1443" s="229"/>
      <c r="U1443" s="229">
        <f t="shared" ca="1" si="44"/>
        <v>0</v>
      </c>
      <c r="V1443" s="229"/>
      <c r="W1443" s="229"/>
      <c r="Y1443" s="223" t="str">
        <f t="shared" si="45"/>
        <v/>
      </c>
    </row>
    <row r="1444" spans="1:25" s="223" customFormat="1" ht="20.25">
      <c r="A1444" s="293"/>
      <c r="B1444" s="294" t="str">
        <f>IF(LEN(A1444)=0,"",INDEX('Smelter Reference List'!$A:$A,MATCH($A1444,'Smelter Reference List'!$E:$E,0)))</f>
        <v/>
      </c>
      <c r="C1444" s="301" t="str">
        <f>IF(LEN(A1444)=0,"",INDEX('Smelter Reference List'!$C:$C,MATCH($A1444,'Smelter Reference List'!$E:$E,0)))</f>
        <v/>
      </c>
      <c r="D1444" s="294" t="str">
        <f ca="1">IF(ISERROR($S1444),"",OFFSET('Smelter Reference List'!$C$4,$S1444-4,0)&amp;"")</f>
        <v/>
      </c>
      <c r="E1444" s="294" t="str">
        <f ca="1">IF(ISERROR($S1444),"",OFFSET('Smelter Reference List'!$D$4,$S1444-4,0)&amp;"")</f>
        <v/>
      </c>
      <c r="F1444" s="294" t="str">
        <f ca="1">IF(ISERROR($S1444),"",OFFSET('Smelter Reference List'!$E$4,$S1444-4,0))</f>
        <v/>
      </c>
      <c r="G1444" s="294" t="str">
        <f ca="1">IF(C1444=$U$4,"Enter smelter details", IF(ISERROR($S1444),"",OFFSET('Smelter Reference List'!$F$4,$S1444-4,0)))</f>
        <v/>
      </c>
      <c r="H1444" s="295" t="str">
        <f ca="1">IF(ISERROR($S1444),"",OFFSET('Smelter Reference List'!$G$4,$S1444-4,0))</f>
        <v/>
      </c>
      <c r="I1444" s="296" t="str">
        <f ca="1">IF(ISERROR($S1444),"",OFFSET('Smelter Reference List'!$H$4,$S1444-4,0))</f>
        <v/>
      </c>
      <c r="J1444" s="296" t="str">
        <f ca="1">IF(ISERROR($S1444),"",OFFSET('Smelter Reference List'!$I$4,$S1444-4,0))</f>
        <v/>
      </c>
      <c r="K1444" s="298"/>
      <c r="L1444" s="298"/>
      <c r="M1444" s="298"/>
      <c r="N1444" s="298"/>
      <c r="O1444" s="298"/>
      <c r="P1444" s="298"/>
      <c r="Q1444" s="299"/>
      <c r="R1444" s="227"/>
      <c r="S1444" s="228" t="e">
        <f>IF(C1444="",NA(),MATCH($B1444&amp;$C1444,'Smelter Reference List'!$J:$J,0))</f>
        <v>#N/A</v>
      </c>
      <c r="T1444" s="229"/>
      <c r="U1444" s="229">
        <f t="shared" ca="1" si="44"/>
        <v>0</v>
      </c>
      <c r="V1444" s="229"/>
      <c r="W1444" s="229"/>
      <c r="Y1444" s="223" t="str">
        <f t="shared" si="45"/>
        <v/>
      </c>
    </row>
    <row r="1445" spans="1:25" s="223" customFormat="1" ht="20.25">
      <c r="A1445" s="293"/>
      <c r="B1445" s="294" t="str">
        <f>IF(LEN(A1445)=0,"",INDEX('Smelter Reference List'!$A:$A,MATCH($A1445,'Smelter Reference List'!$E:$E,0)))</f>
        <v/>
      </c>
      <c r="C1445" s="301" t="str">
        <f>IF(LEN(A1445)=0,"",INDEX('Smelter Reference List'!$C:$C,MATCH($A1445,'Smelter Reference List'!$E:$E,0)))</f>
        <v/>
      </c>
      <c r="D1445" s="294" t="str">
        <f ca="1">IF(ISERROR($S1445),"",OFFSET('Smelter Reference List'!$C$4,$S1445-4,0)&amp;"")</f>
        <v/>
      </c>
      <c r="E1445" s="294" t="str">
        <f ca="1">IF(ISERROR($S1445),"",OFFSET('Smelter Reference List'!$D$4,$S1445-4,0)&amp;"")</f>
        <v/>
      </c>
      <c r="F1445" s="294" t="str">
        <f ca="1">IF(ISERROR($S1445),"",OFFSET('Smelter Reference List'!$E$4,$S1445-4,0))</f>
        <v/>
      </c>
      <c r="G1445" s="294" t="str">
        <f ca="1">IF(C1445=$U$4,"Enter smelter details", IF(ISERROR($S1445),"",OFFSET('Smelter Reference List'!$F$4,$S1445-4,0)))</f>
        <v/>
      </c>
      <c r="H1445" s="295" t="str">
        <f ca="1">IF(ISERROR($S1445),"",OFFSET('Smelter Reference List'!$G$4,$S1445-4,0))</f>
        <v/>
      </c>
      <c r="I1445" s="296" t="str">
        <f ca="1">IF(ISERROR($S1445),"",OFFSET('Smelter Reference List'!$H$4,$S1445-4,0))</f>
        <v/>
      </c>
      <c r="J1445" s="296" t="str">
        <f ca="1">IF(ISERROR($S1445),"",OFFSET('Smelter Reference List'!$I$4,$S1445-4,0))</f>
        <v/>
      </c>
      <c r="K1445" s="298"/>
      <c r="L1445" s="298"/>
      <c r="M1445" s="298"/>
      <c r="N1445" s="298"/>
      <c r="O1445" s="298"/>
      <c r="P1445" s="298"/>
      <c r="Q1445" s="299"/>
      <c r="R1445" s="227"/>
      <c r="S1445" s="228" t="e">
        <f>IF(C1445="",NA(),MATCH($B1445&amp;$C1445,'Smelter Reference List'!$J:$J,0))</f>
        <v>#N/A</v>
      </c>
      <c r="T1445" s="229"/>
      <c r="U1445" s="229">
        <f t="shared" ca="1" si="44"/>
        <v>0</v>
      </c>
      <c r="V1445" s="229"/>
      <c r="W1445" s="229"/>
      <c r="Y1445" s="223" t="str">
        <f t="shared" si="45"/>
        <v/>
      </c>
    </row>
    <row r="1446" spans="1:25" s="223" customFormat="1" ht="20.25">
      <c r="A1446" s="293"/>
      <c r="B1446" s="294" t="str">
        <f>IF(LEN(A1446)=0,"",INDEX('Smelter Reference List'!$A:$A,MATCH($A1446,'Smelter Reference List'!$E:$E,0)))</f>
        <v/>
      </c>
      <c r="C1446" s="301" t="str">
        <f>IF(LEN(A1446)=0,"",INDEX('Smelter Reference List'!$C:$C,MATCH($A1446,'Smelter Reference List'!$E:$E,0)))</f>
        <v/>
      </c>
      <c r="D1446" s="294" t="str">
        <f ca="1">IF(ISERROR($S1446),"",OFFSET('Smelter Reference List'!$C$4,$S1446-4,0)&amp;"")</f>
        <v/>
      </c>
      <c r="E1446" s="294" t="str">
        <f ca="1">IF(ISERROR($S1446),"",OFFSET('Smelter Reference List'!$D$4,$S1446-4,0)&amp;"")</f>
        <v/>
      </c>
      <c r="F1446" s="294" t="str">
        <f ca="1">IF(ISERROR($S1446),"",OFFSET('Smelter Reference List'!$E$4,$S1446-4,0))</f>
        <v/>
      </c>
      <c r="G1446" s="294" t="str">
        <f ca="1">IF(C1446=$U$4,"Enter smelter details", IF(ISERROR($S1446),"",OFFSET('Smelter Reference List'!$F$4,$S1446-4,0)))</f>
        <v/>
      </c>
      <c r="H1446" s="295" t="str">
        <f ca="1">IF(ISERROR($S1446),"",OFFSET('Smelter Reference List'!$G$4,$S1446-4,0))</f>
        <v/>
      </c>
      <c r="I1446" s="296" t="str">
        <f ca="1">IF(ISERROR($S1446),"",OFFSET('Smelter Reference List'!$H$4,$S1446-4,0))</f>
        <v/>
      </c>
      <c r="J1446" s="296" t="str">
        <f ca="1">IF(ISERROR($S1446),"",OFFSET('Smelter Reference List'!$I$4,$S1446-4,0))</f>
        <v/>
      </c>
      <c r="K1446" s="298"/>
      <c r="L1446" s="298"/>
      <c r="M1446" s="298"/>
      <c r="N1446" s="298"/>
      <c r="O1446" s="298"/>
      <c r="P1446" s="298"/>
      <c r="Q1446" s="299"/>
      <c r="R1446" s="227"/>
      <c r="S1446" s="228" t="e">
        <f>IF(C1446="",NA(),MATCH($B1446&amp;$C1446,'Smelter Reference List'!$J:$J,0))</f>
        <v>#N/A</v>
      </c>
      <c r="T1446" s="229"/>
      <c r="U1446" s="229">
        <f t="shared" ca="1" si="44"/>
        <v>0</v>
      </c>
      <c r="V1446" s="229"/>
      <c r="W1446" s="229"/>
      <c r="Y1446" s="223" t="str">
        <f t="shared" si="45"/>
        <v/>
      </c>
    </row>
    <row r="1447" spans="1:25" s="223" customFormat="1" ht="20.25">
      <c r="A1447" s="293"/>
      <c r="B1447" s="294" t="str">
        <f>IF(LEN(A1447)=0,"",INDEX('Smelter Reference List'!$A:$A,MATCH($A1447,'Smelter Reference List'!$E:$E,0)))</f>
        <v/>
      </c>
      <c r="C1447" s="301" t="str">
        <f>IF(LEN(A1447)=0,"",INDEX('Smelter Reference List'!$C:$C,MATCH($A1447,'Smelter Reference List'!$E:$E,0)))</f>
        <v/>
      </c>
      <c r="D1447" s="294" t="str">
        <f ca="1">IF(ISERROR($S1447),"",OFFSET('Smelter Reference List'!$C$4,$S1447-4,0)&amp;"")</f>
        <v/>
      </c>
      <c r="E1447" s="294" t="str">
        <f ca="1">IF(ISERROR($S1447),"",OFFSET('Smelter Reference List'!$D$4,$S1447-4,0)&amp;"")</f>
        <v/>
      </c>
      <c r="F1447" s="294" t="str">
        <f ca="1">IF(ISERROR($S1447),"",OFFSET('Smelter Reference List'!$E$4,$S1447-4,0))</f>
        <v/>
      </c>
      <c r="G1447" s="294" t="str">
        <f ca="1">IF(C1447=$U$4,"Enter smelter details", IF(ISERROR($S1447),"",OFFSET('Smelter Reference List'!$F$4,$S1447-4,0)))</f>
        <v/>
      </c>
      <c r="H1447" s="295" t="str">
        <f ca="1">IF(ISERROR($S1447),"",OFFSET('Smelter Reference List'!$G$4,$S1447-4,0))</f>
        <v/>
      </c>
      <c r="I1447" s="296" t="str">
        <f ca="1">IF(ISERROR($S1447),"",OFFSET('Smelter Reference List'!$H$4,$S1447-4,0))</f>
        <v/>
      </c>
      <c r="J1447" s="296" t="str">
        <f ca="1">IF(ISERROR($S1447),"",OFFSET('Smelter Reference List'!$I$4,$S1447-4,0))</f>
        <v/>
      </c>
      <c r="K1447" s="298"/>
      <c r="L1447" s="298"/>
      <c r="M1447" s="298"/>
      <c r="N1447" s="298"/>
      <c r="O1447" s="298"/>
      <c r="P1447" s="298"/>
      <c r="Q1447" s="299"/>
      <c r="R1447" s="227"/>
      <c r="S1447" s="228" t="e">
        <f>IF(C1447="",NA(),MATCH($B1447&amp;$C1447,'Smelter Reference List'!$J:$J,0))</f>
        <v>#N/A</v>
      </c>
      <c r="T1447" s="229"/>
      <c r="U1447" s="229">
        <f t="shared" ca="1" si="44"/>
        <v>0</v>
      </c>
      <c r="V1447" s="229"/>
      <c r="W1447" s="229"/>
      <c r="Y1447" s="223" t="str">
        <f t="shared" si="45"/>
        <v/>
      </c>
    </row>
    <row r="1448" spans="1:25" s="223" customFormat="1" ht="20.25">
      <c r="A1448" s="293"/>
      <c r="B1448" s="294" t="str">
        <f>IF(LEN(A1448)=0,"",INDEX('Smelter Reference List'!$A:$A,MATCH($A1448,'Smelter Reference List'!$E:$E,0)))</f>
        <v/>
      </c>
      <c r="C1448" s="301" t="str">
        <f>IF(LEN(A1448)=0,"",INDEX('Smelter Reference List'!$C:$C,MATCH($A1448,'Smelter Reference List'!$E:$E,0)))</f>
        <v/>
      </c>
      <c r="D1448" s="294" t="str">
        <f ca="1">IF(ISERROR($S1448),"",OFFSET('Smelter Reference List'!$C$4,$S1448-4,0)&amp;"")</f>
        <v/>
      </c>
      <c r="E1448" s="294" t="str">
        <f ca="1">IF(ISERROR($S1448),"",OFFSET('Smelter Reference List'!$D$4,$S1448-4,0)&amp;"")</f>
        <v/>
      </c>
      <c r="F1448" s="294" t="str">
        <f ca="1">IF(ISERROR($S1448),"",OFFSET('Smelter Reference List'!$E$4,$S1448-4,0))</f>
        <v/>
      </c>
      <c r="G1448" s="294" t="str">
        <f ca="1">IF(C1448=$U$4,"Enter smelter details", IF(ISERROR($S1448),"",OFFSET('Smelter Reference List'!$F$4,$S1448-4,0)))</f>
        <v/>
      </c>
      <c r="H1448" s="295" t="str">
        <f ca="1">IF(ISERROR($S1448),"",OFFSET('Smelter Reference List'!$G$4,$S1448-4,0))</f>
        <v/>
      </c>
      <c r="I1448" s="296" t="str">
        <f ca="1">IF(ISERROR($S1448),"",OFFSET('Smelter Reference List'!$H$4,$S1448-4,0))</f>
        <v/>
      </c>
      <c r="J1448" s="296" t="str">
        <f ca="1">IF(ISERROR($S1448),"",OFFSET('Smelter Reference List'!$I$4,$S1448-4,0))</f>
        <v/>
      </c>
      <c r="K1448" s="298"/>
      <c r="L1448" s="298"/>
      <c r="M1448" s="298"/>
      <c r="N1448" s="298"/>
      <c r="O1448" s="298"/>
      <c r="P1448" s="298"/>
      <c r="Q1448" s="299"/>
      <c r="R1448" s="227"/>
      <c r="S1448" s="228" t="e">
        <f>IF(C1448="",NA(),MATCH($B1448&amp;$C1448,'Smelter Reference List'!$J:$J,0))</f>
        <v>#N/A</v>
      </c>
      <c r="T1448" s="229"/>
      <c r="U1448" s="229">
        <f t="shared" ca="1" si="44"/>
        <v>0</v>
      </c>
      <c r="V1448" s="229"/>
      <c r="W1448" s="229"/>
      <c r="Y1448" s="223" t="str">
        <f t="shared" si="45"/>
        <v/>
      </c>
    </row>
    <row r="1449" spans="1:25" s="223" customFormat="1" ht="20.25">
      <c r="A1449" s="293"/>
      <c r="B1449" s="294" t="str">
        <f>IF(LEN(A1449)=0,"",INDEX('Smelter Reference List'!$A:$A,MATCH($A1449,'Smelter Reference List'!$E:$E,0)))</f>
        <v/>
      </c>
      <c r="C1449" s="301" t="str">
        <f>IF(LEN(A1449)=0,"",INDEX('Smelter Reference List'!$C:$C,MATCH($A1449,'Smelter Reference List'!$E:$E,0)))</f>
        <v/>
      </c>
      <c r="D1449" s="294" t="str">
        <f ca="1">IF(ISERROR($S1449),"",OFFSET('Smelter Reference List'!$C$4,$S1449-4,0)&amp;"")</f>
        <v/>
      </c>
      <c r="E1449" s="294" t="str">
        <f ca="1">IF(ISERROR($S1449),"",OFFSET('Smelter Reference List'!$D$4,$S1449-4,0)&amp;"")</f>
        <v/>
      </c>
      <c r="F1449" s="294" t="str">
        <f ca="1">IF(ISERROR($S1449),"",OFFSET('Smelter Reference List'!$E$4,$S1449-4,0))</f>
        <v/>
      </c>
      <c r="G1449" s="294" t="str">
        <f ca="1">IF(C1449=$U$4,"Enter smelter details", IF(ISERROR($S1449),"",OFFSET('Smelter Reference List'!$F$4,$S1449-4,0)))</f>
        <v/>
      </c>
      <c r="H1449" s="295" t="str">
        <f ca="1">IF(ISERROR($S1449),"",OFFSET('Smelter Reference List'!$G$4,$S1449-4,0))</f>
        <v/>
      </c>
      <c r="I1449" s="296" t="str">
        <f ca="1">IF(ISERROR($S1449),"",OFFSET('Smelter Reference List'!$H$4,$S1449-4,0))</f>
        <v/>
      </c>
      <c r="J1449" s="296" t="str">
        <f ca="1">IF(ISERROR($S1449),"",OFFSET('Smelter Reference List'!$I$4,$S1449-4,0))</f>
        <v/>
      </c>
      <c r="K1449" s="298"/>
      <c r="L1449" s="298"/>
      <c r="M1449" s="298"/>
      <c r="N1449" s="298"/>
      <c r="O1449" s="298"/>
      <c r="P1449" s="298"/>
      <c r="Q1449" s="299"/>
      <c r="R1449" s="227"/>
      <c r="S1449" s="228" t="e">
        <f>IF(C1449="",NA(),MATCH($B1449&amp;$C1449,'Smelter Reference List'!$J:$J,0))</f>
        <v>#N/A</v>
      </c>
      <c r="T1449" s="229"/>
      <c r="U1449" s="229">
        <f t="shared" ca="1" si="44"/>
        <v>0</v>
      </c>
      <c r="V1449" s="229"/>
      <c r="W1449" s="229"/>
      <c r="Y1449" s="223" t="str">
        <f t="shared" si="45"/>
        <v/>
      </c>
    </row>
    <row r="1450" spans="1:25" s="223" customFormat="1" ht="20.25">
      <c r="A1450" s="293"/>
      <c r="B1450" s="294" t="str">
        <f>IF(LEN(A1450)=0,"",INDEX('Smelter Reference List'!$A:$A,MATCH($A1450,'Smelter Reference List'!$E:$E,0)))</f>
        <v/>
      </c>
      <c r="C1450" s="301" t="str">
        <f>IF(LEN(A1450)=0,"",INDEX('Smelter Reference List'!$C:$C,MATCH($A1450,'Smelter Reference List'!$E:$E,0)))</f>
        <v/>
      </c>
      <c r="D1450" s="294" t="str">
        <f ca="1">IF(ISERROR($S1450),"",OFFSET('Smelter Reference List'!$C$4,$S1450-4,0)&amp;"")</f>
        <v/>
      </c>
      <c r="E1450" s="294" t="str">
        <f ca="1">IF(ISERROR($S1450),"",OFFSET('Smelter Reference List'!$D$4,$S1450-4,0)&amp;"")</f>
        <v/>
      </c>
      <c r="F1450" s="294" t="str">
        <f ca="1">IF(ISERROR($S1450),"",OFFSET('Smelter Reference List'!$E$4,$S1450-4,0))</f>
        <v/>
      </c>
      <c r="G1450" s="294" t="str">
        <f ca="1">IF(C1450=$U$4,"Enter smelter details", IF(ISERROR($S1450),"",OFFSET('Smelter Reference List'!$F$4,$S1450-4,0)))</f>
        <v/>
      </c>
      <c r="H1450" s="295" t="str">
        <f ca="1">IF(ISERROR($S1450),"",OFFSET('Smelter Reference List'!$G$4,$S1450-4,0))</f>
        <v/>
      </c>
      <c r="I1450" s="296" t="str">
        <f ca="1">IF(ISERROR($S1450),"",OFFSET('Smelter Reference List'!$H$4,$S1450-4,0))</f>
        <v/>
      </c>
      <c r="J1450" s="296" t="str">
        <f ca="1">IF(ISERROR($S1450),"",OFFSET('Smelter Reference List'!$I$4,$S1450-4,0))</f>
        <v/>
      </c>
      <c r="K1450" s="298"/>
      <c r="L1450" s="298"/>
      <c r="M1450" s="298"/>
      <c r="N1450" s="298"/>
      <c r="O1450" s="298"/>
      <c r="P1450" s="298"/>
      <c r="Q1450" s="299"/>
      <c r="R1450" s="227"/>
      <c r="S1450" s="228" t="e">
        <f>IF(C1450="",NA(),MATCH($B1450&amp;$C1450,'Smelter Reference List'!$J:$J,0))</f>
        <v>#N/A</v>
      </c>
      <c r="T1450" s="229"/>
      <c r="U1450" s="229">
        <f t="shared" ca="1" si="44"/>
        <v>0</v>
      </c>
      <c r="V1450" s="229"/>
      <c r="W1450" s="229"/>
      <c r="Y1450" s="223" t="str">
        <f t="shared" si="45"/>
        <v/>
      </c>
    </row>
    <row r="1451" spans="1:25" s="223" customFormat="1" ht="20.25">
      <c r="A1451" s="293"/>
      <c r="B1451" s="294" t="str">
        <f>IF(LEN(A1451)=0,"",INDEX('Smelter Reference List'!$A:$A,MATCH($A1451,'Smelter Reference List'!$E:$E,0)))</f>
        <v/>
      </c>
      <c r="C1451" s="301" t="str">
        <f>IF(LEN(A1451)=0,"",INDEX('Smelter Reference List'!$C:$C,MATCH($A1451,'Smelter Reference List'!$E:$E,0)))</f>
        <v/>
      </c>
      <c r="D1451" s="294" t="str">
        <f ca="1">IF(ISERROR($S1451),"",OFFSET('Smelter Reference List'!$C$4,$S1451-4,0)&amp;"")</f>
        <v/>
      </c>
      <c r="E1451" s="294" t="str">
        <f ca="1">IF(ISERROR($S1451),"",OFFSET('Smelter Reference List'!$D$4,$S1451-4,0)&amp;"")</f>
        <v/>
      </c>
      <c r="F1451" s="294" t="str">
        <f ca="1">IF(ISERROR($S1451),"",OFFSET('Smelter Reference List'!$E$4,$S1451-4,0))</f>
        <v/>
      </c>
      <c r="G1451" s="294" t="str">
        <f ca="1">IF(C1451=$U$4,"Enter smelter details", IF(ISERROR($S1451),"",OFFSET('Smelter Reference List'!$F$4,$S1451-4,0)))</f>
        <v/>
      </c>
      <c r="H1451" s="295" t="str">
        <f ca="1">IF(ISERROR($S1451),"",OFFSET('Smelter Reference List'!$G$4,$S1451-4,0))</f>
        <v/>
      </c>
      <c r="I1451" s="296" t="str">
        <f ca="1">IF(ISERROR($S1451),"",OFFSET('Smelter Reference List'!$H$4,$S1451-4,0))</f>
        <v/>
      </c>
      <c r="J1451" s="296" t="str">
        <f ca="1">IF(ISERROR($S1451),"",OFFSET('Smelter Reference List'!$I$4,$S1451-4,0))</f>
        <v/>
      </c>
      <c r="K1451" s="298"/>
      <c r="L1451" s="298"/>
      <c r="M1451" s="298"/>
      <c r="N1451" s="298"/>
      <c r="O1451" s="298"/>
      <c r="P1451" s="298"/>
      <c r="Q1451" s="299"/>
      <c r="R1451" s="227"/>
      <c r="S1451" s="228" t="e">
        <f>IF(C1451="",NA(),MATCH($B1451&amp;$C1451,'Smelter Reference List'!$J:$J,0))</f>
        <v>#N/A</v>
      </c>
      <c r="T1451" s="229"/>
      <c r="U1451" s="229">
        <f t="shared" ca="1" si="44"/>
        <v>0</v>
      </c>
      <c r="V1451" s="229"/>
      <c r="W1451" s="229"/>
      <c r="Y1451" s="223" t="str">
        <f t="shared" si="45"/>
        <v/>
      </c>
    </row>
    <row r="1452" spans="1:25" s="223" customFormat="1" ht="20.25">
      <c r="A1452" s="293"/>
      <c r="B1452" s="294" t="str">
        <f>IF(LEN(A1452)=0,"",INDEX('Smelter Reference List'!$A:$A,MATCH($A1452,'Smelter Reference List'!$E:$E,0)))</f>
        <v/>
      </c>
      <c r="C1452" s="301" t="str">
        <f>IF(LEN(A1452)=0,"",INDEX('Smelter Reference List'!$C:$C,MATCH($A1452,'Smelter Reference List'!$E:$E,0)))</f>
        <v/>
      </c>
      <c r="D1452" s="294" t="str">
        <f ca="1">IF(ISERROR($S1452),"",OFFSET('Smelter Reference List'!$C$4,$S1452-4,0)&amp;"")</f>
        <v/>
      </c>
      <c r="E1452" s="294" t="str">
        <f ca="1">IF(ISERROR($S1452),"",OFFSET('Smelter Reference List'!$D$4,$S1452-4,0)&amp;"")</f>
        <v/>
      </c>
      <c r="F1452" s="294" t="str">
        <f ca="1">IF(ISERROR($S1452),"",OFFSET('Smelter Reference List'!$E$4,$S1452-4,0))</f>
        <v/>
      </c>
      <c r="G1452" s="294" t="str">
        <f ca="1">IF(C1452=$U$4,"Enter smelter details", IF(ISERROR($S1452),"",OFFSET('Smelter Reference List'!$F$4,$S1452-4,0)))</f>
        <v/>
      </c>
      <c r="H1452" s="295" t="str">
        <f ca="1">IF(ISERROR($S1452),"",OFFSET('Smelter Reference List'!$G$4,$S1452-4,0))</f>
        <v/>
      </c>
      <c r="I1452" s="296" t="str">
        <f ca="1">IF(ISERROR($S1452),"",OFFSET('Smelter Reference List'!$H$4,$S1452-4,0))</f>
        <v/>
      </c>
      <c r="J1452" s="296" t="str">
        <f ca="1">IF(ISERROR($S1452),"",OFFSET('Smelter Reference List'!$I$4,$S1452-4,0))</f>
        <v/>
      </c>
      <c r="K1452" s="298"/>
      <c r="L1452" s="298"/>
      <c r="M1452" s="298"/>
      <c r="N1452" s="298"/>
      <c r="O1452" s="298"/>
      <c r="P1452" s="298"/>
      <c r="Q1452" s="299"/>
      <c r="R1452" s="227"/>
      <c r="S1452" s="228" t="e">
        <f>IF(C1452="",NA(),MATCH($B1452&amp;$C1452,'Smelter Reference List'!$J:$J,0))</f>
        <v>#N/A</v>
      </c>
      <c r="T1452" s="229"/>
      <c r="U1452" s="229">
        <f t="shared" ca="1" si="44"/>
        <v>0</v>
      </c>
      <c r="V1452" s="229"/>
      <c r="W1452" s="229"/>
      <c r="Y1452" s="223" t="str">
        <f t="shared" si="45"/>
        <v/>
      </c>
    </row>
    <row r="1453" spans="1:25" s="223" customFormat="1" ht="20.25">
      <c r="A1453" s="293"/>
      <c r="B1453" s="294" t="str">
        <f>IF(LEN(A1453)=0,"",INDEX('Smelter Reference List'!$A:$A,MATCH($A1453,'Smelter Reference List'!$E:$E,0)))</f>
        <v/>
      </c>
      <c r="C1453" s="301" t="str">
        <f>IF(LEN(A1453)=0,"",INDEX('Smelter Reference List'!$C:$C,MATCH($A1453,'Smelter Reference List'!$E:$E,0)))</f>
        <v/>
      </c>
      <c r="D1453" s="294" t="str">
        <f ca="1">IF(ISERROR($S1453),"",OFFSET('Smelter Reference List'!$C$4,$S1453-4,0)&amp;"")</f>
        <v/>
      </c>
      <c r="E1453" s="294" t="str">
        <f ca="1">IF(ISERROR($S1453),"",OFFSET('Smelter Reference List'!$D$4,$S1453-4,0)&amp;"")</f>
        <v/>
      </c>
      <c r="F1453" s="294" t="str">
        <f ca="1">IF(ISERROR($S1453),"",OFFSET('Smelter Reference List'!$E$4,$S1453-4,0))</f>
        <v/>
      </c>
      <c r="G1453" s="294" t="str">
        <f ca="1">IF(C1453=$U$4,"Enter smelter details", IF(ISERROR($S1453),"",OFFSET('Smelter Reference List'!$F$4,$S1453-4,0)))</f>
        <v/>
      </c>
      <c r="H1453" s="295" t="str">
        <f ca="1">IF(ISERROR($S1453),"",OFFSET('Smelter Reference List'!$G$4,$S1453-4,0))</f>
        <v/>
      </c>
      <c r="I1453" s="296" t="str">
        <f ca="1">IF(ISERROR($S1453),"",OFFSET('Smelter Reference List'!$H$4,$S1453-4,0))</f>
        <v/>
      </c>
      <c r="J1453" s="296" t="str">
        <f ca="1">IF(ISERROR($S1453),"",OFFSET('Smelter Reference List'!$I$4,$S1453-4,0))</f>
        <v/>
      </c>
      <c r="K1453" s="298"/>
      <c r="L1453" s="298"/>
      <c r="M1453" s="298"/>
      <c r="N1453" s="298"/>
      <c r="O1453" s="298"/>
      <c r="P1453" s="298"/>
      <c r="Q1453" s="299"/>
      <c r="R1453" s="227"/>
      <c r="S1453" s="228" t="e">
        <f>IF(C1453="",NA(),MATCH($B1453&amp;$C1453,'Smelter Reference List'!$J:$J,0))</f>
        <v>#N/A</v>
      </c>
      <c r="T1453" s="229"/>
      <c r="U1453" s="229">
        <f t="shared" ca="1" si="44"/>
        <v>0</v>
      </c>
      <c r="V1453" s="229"/>
      <c r="W1453" s="229"/>
      <c r="Y1453" s="223" t="str">
        <f t="shared" si="45"/>
        <v/>
      </c>
    </row>
    <row r="1454" spans="1:25" s="223" customFormat="1" ht="20.25">
      <c r="A1454" s="293"/>
      <c r="B1454" s="294" t="str">
        <f>IF(LEN(A1454)=0,"",INDEX('Smelter Reference List'!$A:$A,MATCH($A1454,'Smelter Reference List'!$E:$E,0)))</f>
        <v/>
      </c>
      <c r="C1454" s="301" t="str">
        <f>IF(LEN(A1454)=0,"",INDEX('Smelter Reference List'!$C:$C,MATCH($A1454,'Smelter Reference List'!$E:$E,0)))</f>
        <v/>
      </c>
      <c r="D1454" s="294" t="str">
        <f ca="1">IF(ISERROR($S1454),"",OFFSET('Smelter Reference List'!$C$4,$S1454-4,0)&amp;"")</f>
        <v/>
      </c>
      <c r="E1454" s="294" t="str">
        <f ca="1">IF(ISERROR($S1454),"",OFFSET('Smelter Reference List'!$D$4,$S1454-4,0)&amp;"")</f>
        <v/>
      </c>
      <c r="F1454" s="294" t="str">
        <f ca="1">IF(ISERROR($S1454),"",OFFSET('Smelter Reference List'!$E$4,$S1454-4,0))</f>
        <v/>
      </c>
      <c r="G1454" s="294" t="str">
        <f ca="1">IF(C1454=$U$4,"Enter smelter details", IF(ISERROR($S1454),"",OFFSET('Smelter Reference List'!$F$4,$S1454-4,0)))</f>
        <v/>
      </c>
      <c r="H1454" s="295" t="str">
        <f ca="1">IF(ISERROR($S1454),"",OFFSET('Smelter Reference List'!$G$4,$S1454-4,0))</f>
        <v/>
      </c>
      <c r="I1454" s="296" t="str">
        <f ca="1">IF(ISERROR($S1454),"",OFFSET('Smelter Reference List'!$H$4,$S1454-4,0))</f>
        <v/>
      </c>
      <c r="J1454" s="296" t="str">
        <f ca="1">IF(ISERROR($S1454),"",OFFSET('Smelter Reference List'!$I$4,$S1454-4,0))</f>
        <v/>
      </c>
      <c r="K1454" s="298"/>
      <c r="L1454" s="298"/>
      <c r="M1454" s="298"/>
      <c r="N1454" s="298"/>
      <c r="O1454" s="298"/>
      <c r="P1454" s="298"/>
      <c r="Q1454" s="299"/>
      <c r="R1454" s="227"/>
      <c r="S1454" s="228" t="e">
        <f>IF(C1454="",NA(),MATCH($B1454&amp;$C1454,'Smelter Reference List'!$J:$J,0))</f>
        <v>#N/A</v>
      </c>
      <c r="T1454" s="229"/>
      <c r="U1454" s="229">
        <f t="shared" ca="1" si="44"/>
        <v>0</v>
      </c>
      <c r="V1454" s="229"/>
      <c r="W1454" s="229"/>
      <c r="Y1454" s="223" t="str">
        <f t="shared" si="45"/>
        <v/>
      </c>
    </row>
    <row r="1455" spans="1:25" s="223" customFormat="1" ht="20.25">
      <c r="A1455" s="293"/>
      <c r="B1455" s="294" t="str">
        <f>IF(LEN(A1455)=0,"",INDEX('Smelter Reference List'!$A:$A,MATCH($A1455,'Smelter Reference List'!$E:$E,0)))</f>
        <v/>
      </c>
      <c r="C1455" s="301" t="str">
        <f>IF(LEN(A1455)=0,"",INDEX('Smelter Reference List'!$C:$C,MATCH($A1455,'Smelter Reference List'!$E:$E,0)))</f>
        <v/>
      </c>
      <c r="D1455" s="294" t="str">
        <f ca="1">IF(ISERROR($S1455),"",OFFSET('Smelter Reference List'!$C$4,$S1455-4,0)&amp;"")</f>
        <v/>
      </c>
      <c r="E1455" s="294" t="str">
        <f ca="1">IF(ISERROR($S1455),"",OFFSET('Smelter Reference List'!$D$4,$S1455-4,0)&amp;"")</f>
        <v/>
      </c>
      <c r="F1455" s="294" t="str">
        <f ca="1">IF(ISERROR($S1455),"",OFFSET('Smelter Reference List'!$E$4,$S1455-4,0))</f>
        <v/>
      </c>
      <c r="G1455" s="294" t="str">
        <f ca="1">IF(C1455=$U$4,"Enter smelter details", IF(ISERROR($S1455),"",OFFSET('Smelter Reference List'!$F$4,$S1455-4,0)))</f>
        <v/>
      </c>
      <c r="H1455" s="295" t="str">
        <f ca="1">IF(ISERROR($S1455),"",OFFSET('Smelter Reference List'!$G$4,$S1455-4,0))</f>
        <v/>
      </c>
      <c r="I1455" s="296" t="str">
        <f ca="1">IF(ISERROR($S1455),"",OFFSET('Smelter Reference List'!$H$4,$S1455-4,0))</f>
        <v/>
      </c>
      <c r="J1455" s="296" t="str">
        <f ca="1">IF(ISERROR($S1455),"",OFFSET('Smelter Reference List'!$I$4,$S1455-4,0))</f>
        <v/>
      </c>
      <c r="K1455" s="298"/>
      <c r="L1455" s="298"/>
      <c r="M1455" s="298"/>
      <c r="N1455" s="298"/>
      <c r="O1455" s="298"/>
      <c r="P1455" s="298"/>
      <c r="Q1455" s="299"/>
      <c r="R1455" s="227"/>
      <c r="S1455" s="228" t="e">
        <f>IF(C1455="",NA(),MATCH($B1455&amp;$C1455,'Smelter Reference List'!$J:$J,0))</f>
        <v>#N/A</v>
      </c>
      <c r="T1455" s="229"/>
      <c r="U1455" s="229">
        <f t="shared" ca="1" si="44"/>
        <v>0</v>
      </c>
      <c r="V1455" s="229"/>
      <c r="W1455" s="229"/>
      <c r="Y1455" s="223" t="str">
        <f t="shared" si="45"/>
        <v/>
      </c>
    </row>
    <row r="1456" spans="1:25" s="223" customFormat="1" ht="20.25">
      <c r="A1456" s="293"/>
      <c r="B1456" s="294" t="str">
        <f>IF(LEN(A1456)=0,"",INDEX('Smelter Reference List'!$A:$A,MATCH($A1456,'Smelter Reference List'!$E:$E,0)))</f>
        <v/>
      </c>
      <c r="C1456" s="301" t="str">
        <f>IF(LEN(A1456)=0,"",INDEX('Smelter Reference List'!$C:$C,MATCH($A1456,'Smelter Reference List'!$E:$E,0)))</f>
        <v/>
      </c>
      <c r="D1456" s="294" t="str">
        <f ca="1">IF(ISERROR($S1456),"",OFFSET('Smelter Reference List'!$C$4,$S1456-4,0)&amp;"")</f>
        <v/>
      </c>
      <c r="E1456" s="294" t="str">
        <f ca="1">IF(ISERROR($S1456),"",OFFSET('Smelter Reference List'!$D$4,$S1456-4,0)&amp;"")</f>
        <v/>
      </c>
      <c r="F1456" s="294" t="str">
        <f ca="1">IF(ISERROR($S1456),"",OFFSET('Smelter Reference List'!$E$4,$S1456-4,0))</f>
        <v/>
      </c>
      <c r="G1456" s="294" t="str">
        <f ca="1">IF(C1456=$U$4,"Enter smelter details", IF(ISERROR($S1456),"",OFFSET('Smelter Reference List'!$F$4,$S1456-4,0)))</f>
        <v/>
      </c>
      <c r="H1456" s="295" t="str">
        <f ca="1">IF(ISERROR($S1456),"",OFFSET('Smelter Reference List'!$G$4,$S1456-4,0))</f>
        <v/>
      </c>
      <c r="I1456" s="296" t="str">
        <f ca="1">IF(ISERROR($S1456),"",OFFSET('Smelter Reference List'!$H$4,$S1456-4,0))</f>
        <v/>
      </c>
      <c r="J1456" s="296" t="str">
        <f ca="1">IF(ISERROR($S1456),"",OFFSET('Smelter Reference List'!$I$4,$S1456-4,0))</f>
        <v/>
      </c>
      <c r="K1456" s="298"/>
      <c r="L1456" s="298"/>
      <c r="M1456" s="298"/>
      <c r="N1456" s="298"/>
      <c r="O1456" s="298"/>
      <c r="P1456" s="298"/>
      <c r="Q1456" s="299"/>
      <c r="R1456" s="227"/>
      <c r="S1456" s="228" t="e">
        <f>IF(C1456="",NA(),MATCH($B1456&amp;$C1456,'Smelter Reference List'!$J:$J,0))</f>
        <v>#N/A</v>
      </c>
      <c r="T1456" s="229"/>
      <c r="U1456" s="229">
        <f t="shared" ca="1" si="44"/>
        <v>0</v>
      </c>
      <c r="V1456" s="229"/>
      <c r="W1456" s="229"/>
      <c r="Y1456" s="223" t="str">
        <f t="shared" si="45"/>
        <v/>
      </c>
    </row>
    <row r="1457" spans="1:25" s="223" customFormat="1" ht="20.25">
      <c r="A1457" s="293"/>
      <c r="B1457" s="294" t="str">
        <f>IF(LEN(A1457)=0,"",INDEX('Smelter Reference List'!$A:$A,MATCH($A1457,'Smelter Reference List'!$E:$E,0)))</f>
        <v/>
      </c>
      <c r="C1457" s="301" t="str">
        <f>IF(LEN(A1457)=0,"",INDEX('Smelter Reference List'!$C:$C,MATCH($A1457,'Smelter Reference List'!$E:$E,0)))</f>
        <v/>
      </c>
      <c r="D1457" s="294" t="str">
        <f ca="1">IF(ISERROR($S1457),"",OFFSET('Smelter Reference List'!$C$4,$S1457-4,0)&amp;"")</f>
        <v/>
      </c>
      <c r="E1457" s="294" t="str">
        <f ca="1">IF(ISERROR($S1457),"",OFFSET('Smelter Reference List'!$D$4,$S1457-4,0)&amp;"")</f>
        <v/>
      </c>
      <c r="F1457" s="294" t="str">
        <f ca="1">IF(ISERROR($S1457),"",OFFSET('Smelter Reference List'!$E$4,$S1457-4,0))</f>
        <v/>
      </c>
      <c r="G1457" s="294" t="str">
        <f ca="1">IF(C1457=$U$4,"Enter smelter details", IF(ISERROR($S1457),"",OFFSET('Smelter Reference List'!$F$4,$S1457-4,0)))</f>
        <v/>
      </c>
      <c r="H1457" s="295" t="str">
        <f ca="1">IF(ISERROR($S1457),"",OFFSET('Smelter Reference List'!$G$4,$S1457-4,0))</f>
        <v/>
      </c>
      <c r="I1457" s="296" t="str">
        <f ca="1">IF(ISERROR($S1457),"",OFFSET('Smelter Reference List'!$H$4,$S1457-4,0))</f>
        <v/>
      </c>
      <c r="J1457" s="296" t="str">
        <f ca="1">IF(ISERROR($S1457),"",OFFSET('Smelter Reference List'!$I$4,$S1457-4,0))</f>
        <v/>
      </c>
      <c r="K1457" s="298"/>
      <c r="L1457" s="298"/>
      <c r="M1457" s="298"/>
      <c r="N1457" s="298"/>
      <c r="O1457" s="298"/>
      <c r="P1457" s="298"/>
      <c r="Q1457" s="299"/>
      <c r="R1457" s="227"/>
      <c r="S1457" s="228" t="e">
        <f>IF(C1457="",NA(),MATCH($B1457&amp;$C1457,'Smelter Reference List'!$J:$J,0))</f>
        <v>#N/A</v>
      </c>
      <c r="T1457" s="229"/>
      <c r="U1457" s="229">
        <f t="shared" ca="1" si="44"/>
        <v>0</v>
      </c>
      <c r="V1457" s="229"/>
      <c r="W1457" s="229"/>
      <c r="Y1457" s="223" t="str">
        <f t="shared" si="45"/>
        <v/>
      </c>
    </row>
    <row r="1458" spans="1:25" s="223" customFormat="1" ht="20.25">
      <c r="A1458" s="293"/>
      <c r="B1458" s="294" t="str">
        <f>IF(LEN(A1458)=0,"",INDEX('Smelter Reference List'!$A:$A,MATCH($A1458,'Smelter Reference List'!$E:$E,0)))</f>
        <v/>
      </c>
      <c r="C1458" s="301" t="str">
        <f>IF(LEN(A1458)=0,"",INDEX('Smelter Reference List'!$C:$C,MATCH($A1458,'Smelter Reference List'!$E:$E,0)))</f>
        <v/>
      </c>
      <c r="D1458" s="294" t="str">
        <f ca="1">IF(ISERROR($S1458),"",OFFSET('Smelter Reference List'!$C$4,$S1458-4,0)&amp;"")</f>
        <v/>
      </c>
      <c r="E1458" s="294" t="str">
        <f ca="1">IF(ISERROR($S1458),"",OFFSET('Smelter Reference List'!$D$4,$S1458-4,0)&amp;"")</f>
        <v/>
      </c>
      <c r="F1458" s="294" t="str">
        <f ca="1">IF(ISERROR($S1458),"",OFFSET('Smelter Reference List'!$E$4,$S1458-4,0))</f>
        <v/>
      </c>
      <c r="G1458" s="294" t="str">
        <f ca="1">IF(C1458=$U$4,"Enter smelter details", IF(ISERROR($S1458),"",OFFSET('Smelter Reference List'!$F$4,$S1458-4,0)))</f>
        <v/>
      </c>
      <c r="H1458" s="295" t="str">
        <f ca="1">IF(ISERROR($S1458),"",OFFSET('Smelter Reference List'!$G$4,$S1458-4,0))</f>
        <v/>
      </c>
      <c r="I1458" s="296" t="str">
        <f ca="1">IF(ISERROR($S1458),"",OFFSET('Smelter Reference List'!$H$4,$S1458-4,0))</f>
        <v/>
      </c>
      <c r="J1458" s="296" t="str">
        <f ca="1">IF(ISERROR($S1458),"",OFFSET('Smelter Reference List'!$I$4,$S1458-4,0))</f>
        <v/>
      </c>
      <c r="K1458" s="298"/>
      <c r="L1458" s="298"/>
      <c r="M1458" s="298"/>
      <c r="N1458" s="298"/>
      <c r="O1458" s="298"/>
      <c r="P1458" s="298"/>
      <c r="Q1458" s="299"/>
      <c r="R1458" s="227"/>
      <c r="S1458" s="228" t="e">
        <f>IF(C1458="",NA(),MATCH($B1458&amp;$C1458,'Smelter Reference List'!$J:$J,0))</f>
        <v>#N/A</v>
      </c>
      <c r="T1458" s="229"/>
      <c r="U1458" s="229">
        <f t="shared" ca="1" si="44"/>
        <v>0</v>
      </c>
      <c r="V1458" s="229"/>
      <c r="W1458" s="229"/>
      <c r="Y1458" s="223" t="str">
        <f t="shared" si="45"/>
        <v/>
      </c>
    </row>
    <row r="1459" spans="1:25" s="223" customFormat="1" ht="20.25">
      <c r="A1459" s="293"/>
      <c r="B1459" s="294" t="str">
        <f>IF(LEN(A1459)=0,"",INDEX('Smelter Reference List'!$A:$A,MATCH($A1459,'Smelter Reference List'!$E:$E,0)))</f>
        <v/>
      </c>
      <c r="C1459" s="301" t="str">
        <f>IF(LEN(A1459)=0,"",INDEX('Smelter Reference List'!$C:$C,MATCH($A1459,'Smelter Reference List'!$E:$E,0)))</f>
        <v/>
      </c>
      <c r="D1459" s="294" t="str">
        <f ca="1">IF(ISERROR($S1459),"",OFFSET('Smelter Reference List'!$C$4,$S1459-4,0)&amp;"")</f>
        <v/>
      </c>
      <c r="E1459" s="294" t="str">
        <f ca="1">IF(ISERROR($S1459),"",OFFSET('Smelter Reference List'!$D$4,$S1459-4,0)&amp;"")</f>
        <v/>
      </c>
      <c r="F1459" s="294" t="str">
        <f ca="1">IF(ISERROR($S1459),"",OFFSET('Smelter Reference List'!$E$4,$S1459-4,0))</f>
        <v/>
      </c>
      <c r="G1459" s="294" t="str">
        <f ca="1">IF(C1459=$U$4,"Enter smelter details", IF(ISERROR($S1459),"",OFFSET('Smelter Reference List'!$F$4,$S1459-4,0)))</f>
        <v/>
      </c>
      <c r="H1459" s="295" t="str">
        <f ca="1">IF(ISERROR($S1459),"",OFFSET('Smelter Reference List'!$G$4,$S1459-4,0))</f>
        <v/>
      </c>
      <c r="I1459" s="296" t="str">
        <f ca="1">IF(ISERROR($S1459),"",OFFSET('Smelter Reference List'!$H$4,$S1459-4,0))</f>
        <v/>
      </c>
      <c r="J1459" s="296" t="str">
        <f ca="1">IF(ISERROR($S1459),"",OFFSET('Smelter Reference List'!$I$4,$S1459-4,0))</f>
        <v/>
      </c>
      <c r="K1459" s="298"/>
      <c r="L1459" s="298"/>
      <c r="M1459" s="298"/>
      <c r="N1459" s="298"/>
      <c r="O1459" s="298"/>
      <c r="P1459" s="298"/>
      <c r="Q1459" s="299"/>
      <c r="R1459" s="227"/>
      <c r="S1459" s="228" t="e">
        <f>IF(C1459="",NA(),MATCH($B1459&amp;$C1459,'Smelter Reference List'!$J:$J,0))</f>
        <v>#N/A</v>
      </c>
      <c r="T1459" s="229"/>
      <c r="U1459" s="229">
        <f t="shared" ca="1" si="44"/>
        <v>0</v>
      </c>
      <c r="V1459" s="229"/>
      <c r="W1459" s="229"/>
      <c r="Y1459" s="223" t="str">
        <f t="shared" si="45"/>
        <v/>
      </c>
    </row>
    <row r="1460" spans="1:25" s="223" customFormat="1" ht="20.25">
      <c r="A1460" s="293"/>
      <c r="B1460" s="294" t="str">
        <f>IF(LEN(A1460)=0,"",INDEX('Smelter Reference List'!$A:$A,MATCH($A1460,'Smelter Reference List'!$E:$E,0)))</f>
        <v/>
      </c>
      <c r="C1460" s="301" t="str">
        <f>IF(LEN(A1460)=0,"",INDEX('Smelter Reference List'!$C:$C,MATCH($A1460,'Smelter Reference List'!$E:$E,0)))</f>
        <v/>
      </c>
      <c r="D1460" s="294" t="str">
        <f ca="1">IF(ISERROR($S1460),"",OFFSET('Smelter Reference List'!$C$4,$S1460-4,0)&amp;"")</f>
        <v/>
      </c>
      <c r="E1460" s="294" t="str">
        <f ca="1">IF(ISERROR($S1460),"",OFFSET('Smelter Reference List'!$D$4,$S1460-4,0)&amp;"")</f>
        <v/>
      </c>
      <c r="F1460" s="294" t="str">
        <f ca="1">IF(ISERROR($S1460),"",OFFSET('Smelter Reference List'!$E$4,$S1460-4,0))</f>
        <v/>
      </c>
      <c r="G1460" s="294" t="str">
        <f ca="1">IF(C1460=$U$4,"Enter smelter details", IF(ISERROR($S1460),"",OFFSET('Smelter Reference List'!$F$4,$S1460-4,0)))</f>
        <v/>
      </c>
      <c r="H1460" s="295" t="str">
        <f ca="1">IF(ISERROR($S1460),"",OFFSET('Smelter Reference List'!$G$4,$S1460-4,0))</f>
        <v/>
      </c>
      <c r="I1460" s="296" t="str">
        <f ca="1">IF(ISERROR($S1460),"",OFFSET('Smelter Reference List'!$H$4,$S1460-4,0))</f>
        <v/>
      </c>
      <c r="J1460" s="296" t="str">
        <f ca="1">IF(ISERROR($S1460),"",OFFSET('Smelter Reference List'!$I$4,$S1460-4,0))</f>
        <v/>
      </c>
      <c r="K1460" s="298"/>
      <c r="L1460" s="298"/>
      <c r="M1460" s="298"/>
      <c r="N1460" s="298"/>
      <c r="O1460" s="298"/>
      <c r="P1460" s="298"/>
      <c r="Q1460" s="299"/>
      <c r="R1460" s="227"/>
      <c r="S1460" s="228" t="e">
        <f>IF(C1460="",NA(),MATCH($B1460&amp;$C1460,'Smelter Reference List'!$J:$J,0))</f>
        <v>#N/A</v>
      </c>
      <c r="T1460" s="229"/>
      <c r="U1460" s="229">
        <f t="shared" ca="1" si="44"/>
        <v>0</v>
      </c>
      <c r="V1460" s="229"/>
      <c r="W1460" s="229"/>
      <c r="Y1460" s="223" t="str">
        <f t="shared" si="45"/>
        <v/>
      </c>
    </row>
    <row r="1461" spans="1:25" s="223" customFormat="1" ht="20.25">
      <c r="A1461" s="293"/>
      <c r="B1461" s="294" t="str">
        <f>IF(LEN(A1461)=0,"",INDEX('Smelter Reference List'!$A:$A,MATCH($A1461,'Smelter Reference List'!$E:$E,0)))</f>
        <v/>
      </c>
      <c r="C1461" s="301" t="str">
        <f>IF(LEN(A1461)=0,"",INDEX('Smelter Reference List'!$C:$C,MATCH($A1461,'Smelter Reference List'!$E:$E,0)))</f>
        <v/>
      </c>
      <c r="D1461" s="294" t="str">
        <f ca="1">IF(ISERROR($S1461),"",OFFSET('Smelter Reference List'!$C$4,$S1461-4,0)&amp;"")</f>
        <v/>
      </c>
      <c r="E1461" s="294" t="str">
        <f ca="1">IF(ISERROR($S1461),"",OFFSET('Smelter Reference List'!$D$4,$S1461-4,0)&amp;"")</f>
        <v/>
      </c>
      <c r="F1461" s="294" t="str">
        <f ca="1">IF(ISERROR($S1461),"",OFFSET('Smelter Reference List'!$E$4,$S1461-4,0))</f>
        <v/>
      </c>
      <c r="G1461" s="294" t="str">
        <f ca="1">IF(C1461=$U$4,"Enter smelter details", IF(ISERROR($S1461),"",OFFSET('Smelter Reference List'!$F$4,$S1461-4,0)))</f>
        <v/>
      </c>
      <c r="H1461" s="295" t="str">
        <f ca="1">IF(ISERROR($S1461),"",OFFSET('Smelter Reference List'!$G$4,$S1461-4,0))</f>
        <v/>
      </c>
      <c r="I1461" s="296" t="str">
        <f ca="1">IF(ISERROR($S1461),"",OFFSET('Smelter Reference List'!$H$4,$S1461-4,0))</f>
        <v/>
      </c>
      <c r="J1461" s="296" t="str">
        <f ca="1">IF(ISERROR($S1461),"",OFFSET('Smelter Reference List'!$I$4,$S1461-4,0))</f>
        <v/>
      </c>
      <c r="K1461" s="298"/>
      <c r="L1461" s="298"/>
      <c r="M1461" s="298"/>
      <c r="N1461" s="298"/>
      <c r="O1461" s="298"/>
      <c r="P1461" s="298"/>
      <c r="Q1461" s="299"/>
      <c r="R1461" s="227"/>
      <c r="S1461" s="228" t="e">
        <f>IF(C1461="",NA(),MATCH($B1461&amp;$C1461,'Smelter Reference List'!$J:$J,0))</f>
        <v>#N/A</v>
      </c>
      <c r="T1461" s="229"/>
      <c r="U1461" s="229">
        <f t="shared" ca="1" si="44"/>
        <v>0</v>
      </c>
      <c r="V1461" s="229"/>
      <c r="W1461" s="229"/>
      <c r="Y1461" s="223" t="str">
        <f t="shared" si="45"/>
        <v/>
      </c>
    </row>
    <row r="1462" spans="1:25" s="223" customFormat="1" ht="20.25">
      <c r="A1462" s="293"/>
      <c r="B1462" s="294" t="str">
        <f>IF(LEN(A1462)=0,"",INDEX('Smelter Reference List'!$A:$A,MATCH($A1462,'Smelter Reference List'!$E:$E,0)))</f>
        <v/>
      </c>
      <c r="C1462" s="301" t="str">
        <f>IF(LEN(A1462)=0,"",INDEX('Smelter Reference List'!$C:$C,MATCH($A1462,'Smelter Reference List'!$E:$E,0)))</f>
        <v/>
      </c>
      <c r="D1462" s="294" t="str">
        <f ca="1">IF(ISERROR($S1462),"",OFFSET('Smelter Reference List'!$C$4,$S1462-4,0)&amp;"")</f>
        <v/>
      </c>
      <c r="E1462" s="294" t="str">
        <f ca="1">IF(ISERROR($S1462),"",OFFSET('Smelter Reference List'!$D$4,$S1462-4,0)&amp;"")</f>
        <v/>
      </c>
      <c r="F1462" s="294" t="str">
        <f ca="1">IF(ISERROR($S1462),"",OFFSET('Smelter Reference List'!$E$4,$S1462-4,0))</f>
        <v/>
      </c>
      <c r="G1462" s="294" t="str">
        <f ca="1">IF(C1462=$U$4,"Enter smelter details", IF(ISERROR($S1462),"",OFFSET('Smelter Reference List'!$F$4,$S1462-4,0)))</f>
        <v/>
      </c>
      <c r="H1462" s="295" t="str">
        <f ca="1">IF(ISERROR($S1462),"",OFFSET('Smelter Reference List'!$G$4,$S1462-4,0))</f>
        <v/>
      </c>
      <c r="I1462" s="296" t="str">
        <f ca="1">IF(ISERROR($S1462),"",OFFSET('Smelter Reference List'!$H$4,$S1462-4,0))</f>
        <v/>
      </c>
      <c r="J1462" s="296" t="str">
        <f ca="1">IF(ISERROR($S1462),"",OFFSET('Smelter Reference List'!$I$4,$S1462-4,0))</f>
        <v/>
      </c>
      <c r="K1462" s="298"/>
      <c r="L1462" s="298"/>
      <c r="M1462" s="298"/>
      <c r="N1462" s="298"/>
      <c r="O1462" s="298"/>
      <c r="P1462" s="298"/>
      <c r="Q1462" s="299"/>
      <c r="R1462" s="227"/>
      <c r="S1462" s="228" t="e">
        <f>IF(C1462="",NA(),MATCH($B1462&amp;$C1462,'Smelter Reference List'!$J:$J,0))</f>
        <v>#N/A</v>
      </c>
      <c r="T1462" s="229"/>
      <c r="U1462" s="229">
        <f t="shared" ca="1" si="44"/>
        <v>0</v>
      </c>
      <c r="V1462" s="229"/>
      <c r="W1462" s="229"/>
      <c r="Y1462" s="223" t="str">
        <f t="shared" si="45"/>
        <v/>
      </c>
    </row>
    <row r="1463" spans="1:25" s="223" customFormat="1" ht="20.25">
      <c r="A1463" s="293"/>
      <c r="B1463" s="294" t="str">
        <f>IF(LEN(A1463)=0,"",INDEX('Smelter Reference List'!$A:$A,MATCH($A1463,'Smelter Reference List'!$E:$E,0)))</f>
        <v/>
      </c>
      <c r="C1463" s="301" t="str">
        <f>IF(LEN(A1463)=0,"",INDEX('Smelter Reference List'!$C:$C,MATCH($A1463,'Smelter Reference List'!$E:$E,0)))</f>
        <v/>
      </c>
      <c r="D1463" s="294" t="str">
        <f ca="1">IF(ISERROR($S1463),"",OFFSET('Smelter Reference List'!$C$4,$S1463-4,0)&amp;"")</f>
        <v/>
      </c>
      <c r="E1463" s="294" t="str">
        <f ca="1">IF(ISERROR($S1463),"",OFFSET('Smelter Reference List'!$D$4,$S1463-4,0)&amp;"")</f>
        <v/>
      </c>
      <c r="F1463" s="294" t="str">
        <f ca="1">IF(ISERROR($S1463),"",OFFSET('Smelter Reference List'!$E$4,$S1463-4,0))</f>
        <v/>
      </c>
      <c r="G1463" s="294" t="str">
        <f ca="1">IF(C1463=$U$4,"Enter smelter details", IF(ISERROR($S1463),"",OFFSET('Smelter Reference List'!$F$4,$S1463-4,0)))</f>
        <v/>
      </c>
      <c r="H1463" s="295" t="str">
        <f ca="1">IF(ISERROR($S1463),"",OFFSET('Smelter Reference List'!$G$4,$S1463-4,0))</f>
        <v/>
      </c>
      <c r="I1463" s="296" t="str">
        <f ca="1">IF(ISERROR($S1463),"",OFFSET('Smelter Reference List'!$H$4,$S1463-4,0))</f>
        <v/>
      </c>
      <c r="J1463" s="296" t="str">
        <f ca="1">IF(ISERROR($S1463),"",OFFSET('Smelter Reference List'!$I$4,$S1463-4,0))</f>
        <v/>
      </c>
      <c r="K1463" s="298"/>
      <c r="L1463" s="298"/>
      <c r="M1463" s="298"/>
      <c r="N1463" s="298"/>
      <c r="O1463" s="298"/>
      <c r="P1463" s="298"/>
      <c r="Q1463" s="299"/>
      <c r="R1463" s="227"/>
      <c r="S1463" s="228" t="e">
        <f>IF(C1463="",NA(),MATCH($B1463&amp;$C1463,'Smelter Reference List'!$J:$J,0))</f>
        <v>#N/A</v>
      </c>
      <c r="T1463" s="229"/>
      <c r="U1463" s="229">
        <f t="shared" ca="1" si="44"/>
        <v>0</v>
      </c>
      <c r="V1463" s="229"/>
      <c r="W1463" s="229"/>
      <c r="Y1463" s="223" t="str">
        <f t="shared" si="45"/>
        <v/>
      </c>
    </row>
    <row r="1464" spans="1:25" s="223" customFormat="1" ht="20.25">
      <c r="A1464" s="293"/>
      <c r="B1464" s="294" t="str">
        <f>IF(LEN(A1464)=0,"",INDEX('Smelter Reference List'!$A:$A,MATCH($A1464,'Smelter Reference List'!$E:$E,0)))</f>
        <v/>
      </c>
      <c r="C1464" s="301" t="str">
        <f>IF(LEN(A1464)=0,"",INDEX('Smelter Reference List'!$C:$C,MATCH($A1464,'Smelter Reference List'!$E:$E,0)))</f>
        <v/>
      </c>
      <c r="D1464" s="294" t="str">
        <f ca="1">IF(ISERROR($S1464),"",OFFSET('Smelter Reference List'!$C$4,$S1464-4,0)&amp;"")</f>
        <v/>
      </c>
      <c r="E1464" s="294" t="str">
        <f ca="1">IF(ISERROR($S1464),"",OFFSET('Smelter Reference List'!$D$4,$S1464-4,0)&amp;"")</f>
        <v/>
      </c>
      <c r="F1464" s="294" t="str">
        <f ca="1">IF(ISERROR($S1464),"",OFFSET('Smelter Reference List'!$E$4,$S1464-4,0))</f>
        <v/>
      </c>
      <c r="G1464" s="294" t="str">
        <f ca="1">IF(C1464=$U$4,"Enter smelter details", IF(ISERROR($S1464),"",OFFSET('Smelter Reference List'!$F$4,$S1464-4,0)))</f>
        <v/>
      </c>
      <c r="H1464" s="295" t="str">
        <f ca="1">IF(ISERROR($S1464),"",OFFSET('Smelter Reference List'!$G$4,$S1464-4,0))</f>
        <v/>
      </c>
      <c r="I1464" s="296" t="str">
        <f ca="1">IF(ISERROR($S1464),"",OFFSET('Smelter Reference List'!$H$4,$S1464-4,0))</f>
        <v/>
      </c>
      <c r="J1464" s="296" t="str">
        <f ca="1">IF(ISERROR($S1464),"",OFFSET('Smelter Reference List'!$I$4,$S1464-4,0))</f>
        <v/>
      </c>
      <c r="K1464" s="298"/>
      <c r="L1464" s="298"/>
      <c r="M1464" s="298"/>
      <c r="N1464" s="298"/>
      <c r="O1464" s="298"/>
      <c r="P1464" s="298"/>
      <c r="Q1464" s="299"/>
      <c r="R1464" s="227"/>
      <c r="S1464" s="228" t="e">
        <f>IF(C1464="",NA(),MATCH($B1464&amp;$C1464,'Smelter Reference List'!$J:$J,0))</f>
        <v>#N/A</v>
      </c>
      <c r="T1464" s="229"/>
      <c r="U1464" s="229">
        <f t="shared" ca="1" si="44"/>
        <v>0</v>
      </c>
      <c r="V1464" s="229"/>
      <c r="W1464" s="229"/>
      <c r="Y1464" s="223" t="str">
        <f t="shared" si="45"/>
        <v/>
      </c>
    </row>
    <row r="1465" spans="1:25" s="223" customFormat="1" ht="20.25">
      <c r="A1465" s="293"/>
      <c r="B1465" s="294" t="str">
        <f>IF(LEN(A1465)=0,"",INDEX('Smelter Reference List'!$A:$A,MATCH($A1465,'Smelter Reference List'!$E:$E,0)))</f>
        <v/>
      </c>
      <c r="C1465" s="301" t="str">
        <f>IF(LEN(A1465)=0,"",INDEX('Smelter Reference List'!$C:$C,MATCH($A1465,'Smelter Reference List'!$E:$E,0)))</f>
        <v/>
      </c>
      <c r="D1465" s="294" t="str">
        <f ca="1">IF(ISERROR($S1465),"",OFFSET('Smelter Reference List'!$C$4,$S1465-4,0)&amp;"")</f>
        <v/>
      </c>
      <c r="E1465" s="294" t="str">
        <f ca="1">IF(ISERROR($S1465),"",OFFSET('Smelter Reference List'!$D$4,$S1465-4,0)&amp;"")</f>
        <v/>
      </c>
      <c r="F1465" s="294" t="str">
        <f ca="1">IF(ISERROR($S1465),"",OFFSET('Smelter Reference List'!$E$4,$S1465-4,0))</f>
        <v/>
      </c>
      <c r="G1465" s="294" t="str">
        <f ca="1">IF(C1465=$U$4,"Enter smelter details", IF(ISERROR($S1465),"",OFFSET('Smelter Reference List'!$F$4,$S1465-4,0)))</f>
        <v/>
      </c>
      <c r="H1465" s="295" t="str">
        <f ca="1">IF(ISERROR($S1465),"",OFFSET('Smelter Reference List'!$G$4,$S1465-4,0))</f>
        <v/>
      </c>
      <c r="I1465" s="296" t="str">
        <f ca="1">IF(ISERROR($S1465),"",OFFSET('Smelter Reference List'!$H$4,$S1465-4,0))</f>
        <v/>
      </c>
      <c r="J1465" s="296" t="str">
        <f ca="1">IF(ISERROR($S1465),"",OFFSET('Smelter Reference List'!$I$4,$S1465-4,0))</f>
        <v/>
      </c>
      <c r="K1465" s="298"/>
      <c r="L1465" s="298"/>
      <c r="M1465" s="298"/>
      <c r="N1465" s="298"/>
      <c r="O1465" s="298"/>
      <c r="P1465" s="298"/>
      <c r="Q1465" s="299"/>
      <c r="R1465" s="227"/>
      <c r="S1465" s="228" t="e">
        <f>IF(C1465="",NA(),MATCH($B1465&amp;$C1465,'Smelter Reference List'!$J:$J,0))</f>
        <v>#N/A</v>
      </c>
      <c r="T1465" s="229"/>
      <c r="U1465" s="229">
        <f t="shared" ca="1" si="44"/>
        <v>0</v>
      </c>
      <c r="V1465" s="229"/>
      <c r="W1465" s="229"/>
      <c r="Y1465" s="223" t="str">
        <f t="shared" si="45"/>
        <v/>
      </c>
    </row>
    <row r="1466" spans="1:25" s="223" customFormat="1" ht="20.25">
      <c r="A1466" s="293"/>
      <c r="B1466" s="294" t="str">
        <f>IF(LEN(A1466)=0,"",INDEX('Smelter Reference List'!$A:$A,MATCH($A1466,'Smelter Reference List'!$E:$E,0)))</f>
        <v/>
      </c>
      <c r="C1466" s="301" t="str">
        <f>IF(LEN(A1466)=0,"",INDEX('Smelter Reference List'!$C:$C,MATCH($A1466,'Smelter Reference List'!$E:$E,0)))</f>
        <v/>
      </c>
      <c r="D1466" s="294" t="str">
        <f ca="1">IF(ISERROR($S1466),"",OFFSET('Smelter Reference List'!$C$4,$S1466-4,0)&amp;"")</f>
        <v/>
      </c>
      <c r="E1466" s="294" t="str">
        <f ca="1">IF(ISERROR($S1466),"",OFFSET('Smelter Reference List'!$D$4,$S1466-4,0)&amp;"")</f>
        <v/>
      </c>
      <c r="F1466" s="294" t="str">
        <f ca="1">IF(ISERROR($S1466),"",OFFSET('Smelter Reference List'!$E$4,$S1466-4,0))</f>
        <v/>
      </c>
      <c r="G1466" s="294" t="str">
        <f ca="1">IF(C1466=$U$4,"Enter smelter details", IF(ISERROR($S1466),"",OFFSET('Smelter Reference List'!$F$4,$S1466-4,0)))</f>
        <v/>
      </c>
      <c r="H1466" s="295" t="str">
        <f ca="1">IF(ISERROR($S1466),"",OFFSET('Smelter Reference List'!$G$4,$S1466-4,0))</f>
        <v/>
      </c>
      <c r="I1466" s="296" t="str">
        <f ca="1">IF(ISERROR($S1466),"",OFFSET('Smelter Reference List'!$H$4,$S1466-4,0))</f>
        <v/>
      </c>
      <c r="J1466" s="296" t="str">
        <f ca="1">IF(ISERROR($S1466),"",OFFSET('Smelter Reference List'!$I$4,$S1466-4,0))</f>
        <v/>
      </c>
      <c r="K1466" s="298"/>
      <c r="L1466" s="298"/>
      <c r="M1466" s="298"/>
      <c r="N1466" s="298"/>
      <c r="O1466" s="298"/>
      <c r="P1466" s="298"/>
      <c r="Q1466" s="299"/>
      <c r="R1466" s="227"/>
      <c r="S1466" s="228" t="e">
        <f>IF(C1466="",NA(),MATCH($B1466&amp;$C1466,'Smelter Reference List'!$J:$J,0))</f>
        <v>#N/A</v>
      </c>
      <c r="T1466" s="229"/>
      <c r="U1466" s="229">
        <f t="shared" ca="1" si="44"/>
        <v>0</v>
      </c>
      <c r="V1466" s="229"/>
      <c r="W1466" s="229"/>
      <c r="Y1466" s="223" t="str">
        <f t="shared" si="45"/>
        <v/>
      </c>
    </row>
    <row r="1467" spans="1:25" s="223" customFormat="1" ht="20.25">
      <c r="A1467" s="293"/>
      <c r="B1467" s="294" t="str">
        <f>IF(LEN(A1467)=0,"",INDEX('Smelter Reference List'!$A:$A,MATCH($A1467,'Smelter Reference List'!$E:$E,0)))</f>
        <v/>
      </c>
      <c r="C1467" s="301" t="str">
        <f>IF(LEN(A1467)=0,"",INDEX('Smelter Reference List'!$C:$C,MATCH($A1467,'Smelter Reference List'!$E:$E,0)))</f>
        <v/>
      </c>
      <c r="D1467" s="294" t="str">
        <f ca="1">IF(ISERROR($S1467),"",OFFSET('Smelter Reference List'!$C$4,$S1467-4,0)&amp;"")</f>
        <v/>
      </c>
      <c r="E1467" s="294" t="str">
        <f ca="1">IF(ISERROR($S1467),"",OFFSET('Smelter Reference List'!$D$4,$S1467-4,0)&amp;"")</f>
        <v/>
      </c>
      <c r="F1467" s="294" t="str">
        <f ca="1">IF(ISERROR($S1467),"",OFFSET('Smelter Reference List'!$E$4,$S1467-4,0))</f>
        <v/>
      </c>
      <c r="G1467" s="294" t="str">
        <f ca="1">IF(C1467=$U$4,"Enter smelter details", IF(ISERROR($S1467),"",OFFSET('Smelter Reference List'!$F$4,$S1467-4,0)))</f>
        <v/>
      </c>
      <c r="H1467" s="295" t="str">
        <f ca="1">IF(ISERROR($S1467),"",OFFSET('Smelter Reference List'!$G$4,$S1467-4,0))</f>
        <v/>
      </c>
      <c r="I1467" s="296" t="str">
        <f ca="1">IF(ISERROR($S1467),"",OFFSET('Smelter Reference List'!$H$4,$S1467-4,0))</f>
        <v/>
      </c>
      <c r="J1467" s="296" t="str">
        <f ca="1">IF(ISERROR($S1467),"",OFFSET('Smelter Reference List'!$I$4,$S1467-4,0))</f>
        <v/>
      </c>
      <c r="K1467" s="298"/>
      <c r="L1467" s="298"/>
      <c r="M1467" s="298"/>
      <c r="N1467" s="298"/>
      <c r="O1467" s="298"/>
      <c r="P1467" s="298"/>
      <c r="Q1467" s="299"/>
      <c r="R1467" s="227"/>
      <c r="S1467" s="228" t="e">
        <f>IF(C1467="",NA(),MATCH($B1467&amp;$C1467,'Smelter Reference List'!$J:$J,0))</f>
        <v>#N/A</v>
      </c>
      <c r="T1467" s="229"/>
      <c r="U1467" s="229">
        <f t="shared" ca="1" si="44"/>
        <v>0</v>
      </c>
      <c r="V1467" s="229"/>
      <c r="W1467" s="229"/>
      <c r="Y1467" s="223" t="str">
        <f t="shared" si="45"/>
        <v/>
      </c>
    </row>
    <row r="1468" spans="1:25" s="223" customFormat="1" ht="20.25">
      <c r="A1468" s="293"/>
      <c r="B1468" s="294" t="str">
        <f>IF(LEN(A1468)=0,"",INDEX('Smelter Reference List'!$A:$A,MATCH($A1468,'Smelter Reference List'!$E:$E,0)))</f>
        <v/>
      </c>
      <c r="C1468" s="301" t="str">
        <f>IF(LEN(A1468)=0,"",INDEX('Smelter Reference List'!$C:$C,MATCH($A1468,'Smelter Reference List'!$E:$E,0)))</f>
        <v/>
      </c>
      <c r="D1468" s="294" t="str">
        <f ca="1">IF(ISERROR($S1468),"",OFFSET('Smelter Reference List'!$C$4,$S1468-4,0)&amp;"")</f>
        <v/>
      </c>
      <c r="E1468" s="294" t="str">
        <f ca="1">IF(ISERROR($S1468),"",OFFSET('Smelter Reference List'!$D$4,$S1468-4,0)&amp;"")</f>
        <v/>
      </c>
      <c r="F1468" s="294" t="str">
        <f ca="1">IF(ISERROR($S1468),"",OFFSET('Smelter Reference List'!$E$4,$S1468-4,0))</f>
        <v/>
      </c>
      <c r="G1468" s="294" t="str">
        <f ca="1">IF(C1468=$U$4,"Enter smelter details", IF(ISERROR($S1468),"",OFFSET('Smelter Reference List'!$F$4,$S1468-4,0)))</f>
        <v/>
      </c>
      <c r="H1468" s="295" t="str">
        <f ca="1">IF(ISERROR($S1468),"",OFFSET('Smelter Reference List'!$G$4,$S1468-4,0))</f>
        <v/>
      </c>
      <c r="I1468" s="296" t="str">
        <f ca="1">IF(ISERROR($S1468),"",OFFSET('Smelter Reference List'!$H$4,$S1468-4,0))</f>
        <v/>
      </c>
      <c r="J1468" s="296" t="str">
        <f ca="1">IF(ISERROR($S1468),"",OFFSET('Smelter Reference List'!$I$4,$S1468-4,0))</f>
        <v/>
      </c>
      <c r="K1468" s="298"/>
      <c r="L1468" s="298"/>
      <c r="M1468" s="298"/>
      <c r="N1468" s="298"/>
      <c r="O1468" s="298"/>
      <c r="P1468" s="298"/>
      <c r="Q1468" s="299"/>
      <c r="R1468" s="227"/>
      <c r="S1468" s="228" t="e">
        <f>IF(C1468="",NA(),MATCH($B1468&amp;$C1468,'Smelter Reference List'!$J:$J,0))</f>
        <v>#N/A</v>
      </c>
      <c r="T1468" s="229"/>
      <c r="U1468" s="229">
        <f t="shared" ca="1" si="44"/>
        <v>0</v>
      </c>
      <c r="V1468" s="229"/>
      <c r="W1468" s="229"/>
      <c r="Y1468" s="223" t="str">
        <f t="shared" si="45"/>
        <v/>
      </c>
    </row>
    <row r="1469" spans="1:25" s="223" customFormat="1" ht="20.25">
      <c r="A1469" s="293"/>
      <c r="B1469" s="294" t="str">
        <f>IF(LEN(A1469)=0,"",INDEX('Smelter Reference List'!$A:$A,MATCH($A1469,'Smelter Reference List'!$E:$E,0)))</f>
        <v/>
      </c>
      <c r="C1469" s="301" t="str">
        <f>IF(LEN(A1469)=0,"",INDEX('Smelter Reference List'!$C:$C,MATCH($A1469,'Smelter Reference List'!$E:$E,0)))</f>
        <v/>
      </c>
      <c r="D1469" s="294" t="str">
        <f ca="1">IF(ISERROR($S1469),"",OFFSET('Smelter Reference List'!$C$4,$S1469-4,0)&amp;"")</f>
        <v/>
      </c>
      <c r="E1469" s="294" t="str">
        <f ca="1">IF(ISERROR($S1469),"",OFFSET('Smelter Reference List'!$D$4,$S1469-4,0)&amp;"")</f>
        <v/>
      </c>
      <c r="F1469" s="294" t="str">
        <f ca="1">IF(ISERROR($S1469),"",OFFSET('Smelter Reference List'!$E$4,$S1469-4,0))</f>
        <v/>
      </c>
      <c r="G1469" s="294" t="str">
        <f ca="1">IF(C1469=$U$4,"Enter smelter details", IF(ISERROR($S1469),"",OFFSET('Smelter Reference List'!$F$4,$S1469-4,0)))</f>
        <v/>
      </c>
      <c r="H1469" s="295" t="str">
        <f ca="1">IF(ISERROR($S1469),"",OFFSET('Smelter Reference List'!$G$4,$S1469-4,0))</f>
        <v/>
      </c>
      <c r="I1469" s="296" t="str">
        <f ca="1">IF(ISERROR($S1469),"",OFFSET('Smelter Reference List'!$H$4,$S1469-4,0))</f>
        <v/>
      </c>
      <c r="J1469" s="296" t="str">
        <f ca="1">IF(ISERROR($S1469),"",OFFSET('Smelter Reference List'!$I$4,$S1469-4,0))</f>
        <v/>
      </c>
      <c r="K1469" s="298"/>
      <c r="L1469" s="298"/>
      <c r="M1469" s="298"/>
      <c r="N1469" s="298"/>
      <c r="O1469" s="298"/>
      <c r="P1469" s="298"/>
      <c r="Q1469" s="299"/>
      <c r="R1469" s="227"/>
      <c r="S1469" s="228" t="e">
        <f>IF(C1469="",NA(),MATCH($B1469&amp;$C1469,'Smelter Reference List'!$J:$J,0))</f>
        <v>#N/A</v>
      </c>
      <c r="T1469" s="229"/>
      <c r="U1469" s="229">
        <f t="shared" ca="1" si="44"/>
        <v>0</v>
      </c>
      <c r="V1469" s="229"/>
      <c r="W1469" s="229"/>
      <c r="Y1469" s="223" t="str">
        <f t="shared" si="45"/>
        <v/>
      </c>
    </row>
    <row r="1470" spans="1:25" s="223" customFormat="1" ht="20.25">
      <c r="A1470" s="293"/>
      <c r="B1470" s="294" t="str">
        <f>IF(LEN(A1470)=0,"",INDEX('Smelter Reference List'!$A:$A,MATCH($A1470,'Smelter Reference List'!$E:$E,0)))</f>
        <v/>
      </c>
      <c r="C1470" s="301" t="str">
        <f>IF(LEN(A1470)=0,"",INDEX('Smelter Reference List'!$C:$C,MATCH($A1470,'Smelter Reference List'!$E:$E,0)))</f>
        <v/>
      </c>
      <c r="D1470" s="294" t="str">
        <f ca="1">IF(ISERROR($S1470),"",OFFSET('Smelter Reference List'!$C$4,$S1470-4,0)&amp;"")</f>
        <v/>
      </c>
      <c r="E1470" s="294" t="str">
        <f ca="1">IF(ISERROR($S1470),"",OFFSET('Smelter Reference List'!$D$4,$S1470-4,0)&amp;"")</f>
        <v/>
      </c>
      <c r="F1470" s="294" t="str">
        <f ca="1">IF(ISERROR($S1470),"",OFFSET('Smelter Reference List'!$E$4,$S1470-4,0))</f>
        <v/>
      </c>
      <c r="G1470" s="294" t="str">
        <f ca="1">IF(C1470=$U$4,"Enter smelter details", IF(ISERROR($S1470),"",OFFSET('Smelter Reference List'!$F$4,$S1470-4,0)))</f>
        <v/>
      </c>
      <c r="H1470" s="295" t="str">
        <f ca="1">IF(ISERROR($S1470),"",OFFSET('Smelter Reference List'!$G$4,$S1470-4,0))</f>
        <v/>
      </c>
      <c r="I1470" s="296" t="str">
        <f ca="1">IF(ISERROR($S1470),"",OFFSET('Smelter Reference List'!$H$4,$S1470-4,0))</f>
        <v/>
      </c>
      <c r="J1470" s="296" t="str">
        <f ca="1">IF(ISERROR($S1470),"",OFFSET('Smelter Reference List'!$I$4,$S1470-4,0))</f>
        <v/>
      </c>
      <c r="K1470" s="298"/>
      <c r="L1470" s="298"/>
      <c r="M1470" s="298"/>
      <c r="N1470" s="298"/>
      <c r="O1470" s="298"/>
      <c r="P1470" s="298"/>
      <c r="Q1470" s="299"/>
      <c r="R1470" s="227"/>
      <c r="S1470" s="228" t="e">
        <f>IF(C1470="",NA(),MATCH($B1470&amp;$C1470,'Smelter Reference List'!$J:$J,0))</f>
        <v>#N/A</v>
      </c>
      <c r="T1470" s="229"/>
      <c r="U1470" s="229">
        <f t="shared" ca="1" si="44"/>
        <v>0</v>
      </c>
      <c r="V1470" s="229"/>
      <c r="W1470" s="229"/>
      <c r="Y1470" s="223" t="str">
        <f t="shared" si="45"/>
        <v/>
      </c>
    </row>
    <row r="1471" spans="1:25" s="223" customFormat="1" ht="20.25">
      <c r="A1471" s="293"/>
      <c r="B1471" s="294" t="str">
        <f>IF(LEN(A1471)=0,"",INDEX('Smelter Reference List'!$A:$A,MATCH($A1471,'Smelter Reference List'!$E:$E,0)))</f>
        <v/>
      </c>
      <c r="C1471" s="301" t="str">
        <f>IF(LEN(A1471)=0,"",INDEX('Smelter Reference List'!$C:$C,MATCH($A1471,'Smelter Reference List'!$E:$E,0)))</f>
        <v/>
      </c>
      <c r="D1471" s="294" t="str">
        <f ca="1">IF(ISERROR($S1471),"",OFFSET('Smelter Reference List'!$C$4,$S1471-4,0)&amp;"")</f>
        <v/>
      </c>
      <c r="E1471" s="294" t="str">
        <f ca="1">IF(ISERROR($S1471),"",OFFSET('Smelter Reference List'!$D$4,$S1471-4,0)&amp;"")</f>
        <v/>
      </c>
      <c r="F1471" s="294" t="str">
        <f ca="1">IF(ISERROR($S1471),"",OFFSET('Smelter Reference List'!$E$4,$S1471-4,0))</f>
        <v/>
      </c>
      <c r="G1471" s="294" t="str">
        <f ca="1">IF(C1471=$U$4,"Enter smelter details", IF(ISERROR($S1471),"",OFFSET('Smelter Reference List'!$F$4,$S1471-4,0)))</f>
        <v/>
      </c>
      <c r="H1471" s="295" t="str">
        <f ca="1">IF(ISERROR($S1471),"",OFFSET('Smelter Reference List'!$G$4,$S1471-4,0))</f>
        <v/>
      </c>
      <c r="I1471" s="296" t="str">
        <f ca="1">IF(ISERROR($S1471),"",OFFSET('Smelter Reference List'!$H$4,$S1471-4,0))</f>
        <v/>
      </c>
      <c r="J1471" s="296" t="str">
        <f ca="1">IF(ISERROR($S1471),"",OFFSET('Smelter Reference List'!$I$4,$S1471-4,0))</f>
        <v/>
      </c>
      <c r="K1471" s="298"/>
      <c r="L1471" s="298"/>
      <c r="M1471" s="298"/>
      <c r="N1471" s="298"/>
      <c r="O1471" s="298"/>
      <c r="P1471" s="298"/>
      <c r="Q1471" s="299"/>
      <c r="R1471" s="227"/>
      <c r="S1471" s="228" t="e">
        <f>IF(C1471="",NA(),MATCH($B1471&amp;$C1471,'Smelter Reference List'!$J:$J,0))</f>
        <v>#N/A</v>
      </c>
      <c r="T1471" s="229"/>
      <c r="U1471" s="229">
        <f t="shared" ca="1" si="44"/>
        <v>0</v>
      </c>
      <c r="V1471" s="229"/>
      <c r="W1471" s="229"/>
      <c r="Y1471" s="223" t="str">
        <f t="shared" si="45"/>
        <v/>
      </c>
    </row>
    <row r="1472" spans="1:25" s="223" customFormat="1" ht="20.25">
      <c r="A1472" s="293"/>
      <c r="B1472" s="294" t="str">
        <f>IF(LEN(A1472)=0,"",INDEX('Smelter Reference List'!$A:$A,MATCH($A1472,'Smelter Reference List'!$E:$E,0)))</f>
        <v/>
      </c>
      <c r="C1472" s="301" t="str">
        <f>IF(LEN(A1472)=0,"",INDEX('Smelter Reference List'!$C:$C,MATCH($A1472,'Smelter Reference List'!$E:$E,0)))</f>
        <v/>
      </c>
      <c r="D1472" s="294" t="str">
        <f ca="1">IF(ISERROR($S1472),"",OFFSET('Smelter Reference List'!$C$4,$S1472-4,0)&amp;"")</f>
        <v/>
      </c>
      <c r="E1472" s="294" t="str">
        <f ca="1">IF(ISERROR($S1472),"",OFFSET('Smelter Reference List'!$D$4,$S1472-4,0)&amp;"")</f>
        <v/>
      </c>
      <c r="F1472" s="294" t="str">
        <f ca="1">IF(ISERROR($S1472),"",OFFSET('Smelter Reference List'!$E$4,$S1472-4,0))</f>
        <v/>
      </c>
      <c r="G1472" s="294" t="str">
        <f ca="1">IF(C1472=$U$4,"Enter smelter details", IF(ISERROR($S1472),"",OFFSET('Smelter Reference List'!$F$4,$S1472-4,0)))</f>
        <v/>
      </c>
      <c r="H1472" s="295" t="str">
        <f ca="1">IF(ISERROR($S1472),"",OFFSET('Smelter Reference List'!$G$4,$S1472-4,0))</f>
        <v/>
      </c>
      <c r="I1472" s="296" t="str">
        <f ca="1">IF(ISERROR($S1472),"",OFFSET('Smelter Reference List'!$H$4,$S1472-4,0))</f>
        <v/>
      </c>
      <c r="J1472" s="296" t="str">
        <f ca="1">IF(ISERROR($S1472),"",OFFSET('Smelter Reference List'!$I$4,$S1472-4,0))</f>
        <v/>
      </c>
      <c r="K1472" s="298"/>
      <c r="L1472" s="298"/>
      <c r="M1472" s="298"/>
      <c r="N1472" s="298"/>
      <c r="O1472" s="298"/>
      <c r="P1472" s="298"/>
      <c r="Q1472" s="299"/>
      <c r="R1472" s="227"/>
      <c r="S1472" s="228" t="e">
        <f>IF(C1472="",NA(),MATCH($B1472&amp;$C1472,'Smelter Reference List'!$J:$J,0))</f>
        <v>#N/A</v>
      </c>
      <c r="T1472" s="229"/>
      <c r="U1472" s="229">
        <f t="shared" ca="1" si="44"/>
        <v>0</v>
      </c>
      <c r="V1472" s="229"/>
      <c r="W1472" s="229"/>
      <c r="Y1472" s="223" t="str">
        <f t="shared" si="45"/>
        <v/>
      </c>
    </row>
    <row r="1473" spans="1:25" s="223" customFormat="1" ht="20.25">
      <c r="A1473" s="293"/>
      <c r="B1473" s="294" t="str">
        <f>IF(LEN(A1473)=0,"",INDEX('Smelter Reference List'!$A:$A,MATCH($A1473,'Smelter Reference List'!$E:$E,0)))</f>
        <v/>
      </c>
      <c r="C1473" s="301" t="str">
        <f>IF(LEN(A1473)=0,"",INDEX('Smelter Reference List'!$C:$C,MATCH($A1473,'Smelter Reference List'!$E:$E,0)))</f>
        <v/>
      </c>
      <c r="D1473" s="294" t="str">
        <f ca="1">IF(ISERROR($S1473),"",OFFSET('Smelter Reference List'!$C$4,$S1473-4,0)&amp;"")</f>
        <v/>
      </c>
      <c r="E1473" s="294" t="str">
        <f ca="1">IF(ISERROR($S1473),"",OFFSET('Smelter Reference List'!$D$4,$S1473-4,0)&amp;"")</f>
        <v/>
      </c>
      <c r="F1473" s="294" t="str">
        <f ca="1">IF(ISERROR($S1473),"",OFFSET('Smelter Reference List'!$E$4,$S1473-4,0))</f>
        <v/>
      </c>
      <c r="G1473" s="294" t="str">
        <f ca="1">IF(C1473=$U$4,"Enter smelter details", IF(ISERROR($S1473),"",OFFSET('Smelter Reference List'!$F$4,$S1473-4,0)))</f>
        <v/>
      </c>
      <c r="H1473" s="295" t="str">
        <f ca="1">IF(ISERROR($S1473),"",OFFSET('Smelter Reference List'!$G$4,$S1473-4,0))</f>
        <v/>
      </c>
      <c r="I1473" s="296" t="str">
        <f ca="1">IF(ISERROR($S1473),"",OFFSET('Smelter Reference List'!$H$4,$S1473-4,0))</f>
        <v/>
      </c>
      <c r="J1473" s="296" t="str">
        <f ca="1">IF(ISERROR($S1473),"",OFFSET('Smelter Reference List'!$I$4,$S1473-4,0))</f>
        <v/>
      </c>
      <c r="K1473" s="298"/>
      <c r="L1473" s="298"/>
      <c r="M1473" s="298"/>
      <c r="N1473" s="298"/>
      <c r="O1473" s="298"/>
      <c r="P1473" s="298"/>
      <c r="Q1473" s="299"/>
      <c r="R1473" s="227"/>
      <c r="S1473" s="228" t="e">
        <f>IF(C1473="",NA(),MATCH($B1473&amp;$C1473,'Smelter Reference List'!$J:$J,0))</f>
        <v>#N/A</v>
      </c>
      <c r="T1473" s="229"/>
      <c r="U1473" s="229">
        <f t="shared" ca="1" si="44"/>
        <v>0</v>
      </c>
      <c r="V1473" s="229"/>
      <c r="W1473" s="229"/>
      <c r="Y1473" s="223" t="str">
        <f t="shared" si="45"/>
        <v/>
      </c>
    </row>
    <row r="1474" spans="1:25" s="223" customFormat="1" ht="20.25">
      <c r="A1474" s="293"/>
      <c r="B1474" s="294" t="str">
        <f>IF(LEN(A1474)=0,"",INDEX('Smelter Reference List'!$A:$A,MATCH($A1474,'Smelter Reference List'!$E:$E,0)))</f>
        <v/>
      </c>
      <c r="C1474" s="301" t="str">
        <f>IF(LEN(A1474)=0,"",INDEX('Smelter Reference List'!$C:$C,MATCH($A1474,'Smelter Reference List'!$E:$E,0)))</f>
        <v/>
      </c>
      <c r="D1474" s="294" t="str">
        <f ca="1">IF(ISERROR($S1474),"",OFFSET('Smelter Reference List'!$C$4,$S1474-4,0)&amp;"")</f>
        <v/>
      </c>
      <c r="E1474" s="294" t="str">
        <f ca="1">IF(ISERROR($S1474),"",OFFSET('Smelter Reference List'!$D$4,$S1474-4,0)&amp;"")</f>
        <v/>
      </c>
      <c r="F1474" s="294" t="str">
        <f ca="1">IF(ISERROR($S1474),"",OFFSET('Smelter Reference List'!$E$4,$S1474-4,0))</f>
        <v/>
      </c>
      <c r="G1474" s="294" t="str">
        <f ca="1">IF(C1474=$U$4,"Enter smelter details", IF(ISERROR($S1474),"",OFFSET('Smelter Reference List'!$F$4,$S1474-4,0)))</f>
        <v/>
      </c>
      <c r="H1474" s="295" t="str">
        <f ca="1">IF(ISERROR($S1474),"",OFFSET('Smelter Reference List'!$G$4,$S1474-4,0))</f>
        <v/>
      </c>
      <c r="I1474" s="296" t="str">
        <f ca="1">IF(ISERROR($S1474),"",OFFSET('Smelter Reference List'!$H$4,$S1474-4,0))</f>
        <v/>
      </c>
      <c r="J1474" s="296" t="str">
        <f ca="1">IF(ISERROR($S1474),"",OFFSET('Smelter Reference List'!$I$4,$S1474-4,0))</f>
        <v/>
      </c>
      <c r="K1474" s="298"/>
      <c r="L1474" s="298"/>
      <c r="M1474" s="298"/>
      <c r="N1474" s="298"/>
      <c r="O1474" s="298"/>
      <c r="P1474" s="298"/>
      <c r="Q1474" s="299"/>
      <c r="R1474" s="227"/>
      <c r="S1474" s="228" t="e">
        <f>IF(C1474="",NA(),MATCH($B1474&amp;$C1474,'Smelter Reference List'!$J:$J,0))</f>
        <v>#N/A</v>
      </c>
      <c r="T1474" s="229"/>
      <c r="U1474" s="229">
        <f t="shared" ca="1" si="44"/>
        <v>0</v>
      </c>
      <c r="V1474" s="229"/>
      <c r="W1474" s="229"/>
      <c r="Y1474" s="223" t="str">
        <f t="shared" si="45"/>
        <v/>
      </c>
    </row>
    <row r="1475" spans="1:25" s="223" customFormat="1" ht="20.25">
      <c r="A1475" s="293"/>
      <c r="B1475" s="294" t="str">
        <f>IF(LEN(A1475)=0,"",INDEX('Smelter Reference List'!$A:$A,MATCH($A1475,'Smelter Reference List'!$E:$E,0)))</f>
        <v/>
      </c>
      <c r="C1475" s="301" t="str">
        <f>IF(LEN(A1475)=0,"",INDEX('Smelter Reference List'!$C:$C,MATCH($A1475,'Smelter Reference List'!$E:$E,0)))</f>
        <v/>
      </c>
      <c r="D1475" s="294" t="str">
        <f ca="1">IF(ISERROR($S1475),"",OFFSET('Smelter Reference List'!$C$4,$S1475-4,0)&amp;"")</f>
        <v/>
      </c>
      <c r="E1475" s="294" t="str">
        <f ca="1">IF(ISERROR($S1475),"",OFFSET('Smelter Reference List'!$D$4,$S1475-4,0)&amp;"")</f>
        <v/>
      </c>
      <c r="F1475" s="294" t="str">
        <f ca="1">IF(ISERROR($S1475),"",OFFSET('Smelter Reference List'!$E$4,$S1475-4,0))</f>
        <v/>
      </c>
      <c r="G1475" s="294" t="str">
        <f ca="1">IF(C1475=$U$4,"Enter smelter details", IF(ISERROR($S1475),"",OFFSET('Smelter Reference List'!$F$4,$S1475-4,0)))</f>
        <v/>
      </c>
      <c r="H1475" s="295" t="str">
        <f ca="1">IF(ISERROR($S1475),"",OFFSET('Smelter Reference List'!$G$4,$S1475-4,0))</f>
        <v/>
      </c>
      <c r="I1475" s="296" t="str">
        <f ca="1">IF(ISERROR($S1475),"",OFFSET('Smelter Reference List'!$H$4,$S1475-4,0))</f>
        <v/>
      </c>
      <c r="J1475" s="296" t="str">
        <f ca="1">IF(ISERROR($S1475),"",OFFSET('Smelter Reference List'!$I$4,$S1475-4,0))</f>
        <v/>
      </c>
      <c r="K1475" s="298"/>
      <c r="L1475" s="298"/>
      <c r="M1475" s="298"/>
      <c r="N1475" s="298"/>
      <c r="O1475" s="298"/>
      <c r="P1475" s="298"/>
      <c r="Q1475" s="299"/>
      <c r="R1475" s="227"/>
      <c r="S1475" s="228" t="e">
        <f>IF(C1475="",NA(),MATCH($B1475&amp;$C1475,'Smelter Reference List'!$J:$J,0))</f>
        <v>#N/A</v>
      </c>
      <c r="T1475" s="229"/>
      <c r="U1475" s="229">
        <f t="shared" ca="1" si="44"/>
        <v>0</v>
      </c>
      <c r="V1475" s="229"/>
      <c r="W1475" s="229"/>
      <c r="Y1475" s="223" t="str">
        <f t="shared" si="45"/>
        <v/>
      </c>
    </row>
    <row r="1476" spans="1:25" s="223" customFormat="1" ht="20.25">
      <c r="A1476" s="293"/>
      <c r="B1476" s="294" t="str">
        <f>IF(LEN(A1476)=0,"",INDEX('Smelter Reference List'!$A:$A,MATCH($A1476,'Smelter Reference List'!$E:$E,0)))</f>
        <v/>
      </c>
      <c r="C1476" s="301" t="str">
        <f>IF(LEN(A1476)=0,"",INDEX('Smelter Reference List'!$C:$C,MATCH($A1476,'Smelter Reference List'!$E:$E,0)))</f>
        <v/>
      </c>
      <c r="D1476" s="294" t="str">
        <f ca="1">IF(ISERROR($S1476),"",OFFSET('Smelter Reference List'!$C$4,$S1476-4,0)&amp;"")</f>
        <v/>
      </c>
      <c r="E1476" s="294" t="str">
        <f ca="1">IF(ISERROR($S1476),"",OFFSET('Smelter Reference List'!$D$4,$S1476-4,0)&amp;"")</f>
        <v/>
      </c>
      <c r="F1476" s="294" t="str">
        <f ca="1">IF(ISERROR($S1476),"",OFFSET('Smelter Reference List'!$E$4,$S1476-4,0))</f>
        <v/>
      </c>
      <c r="G1476" s="294" t="str">
        <f ca="1">IF(C1476=$U$4,"Enter smelter details", IF(ISERROR($S1476),"",OFFSET('Smelter Reference List'!$F$4,$S1476-4,0)))</f>
        <v/>
      </c>
      <c r="H1476" s="295" t="str">
        <f ca="1">IF(ISERROR($S1476),"",OFFSET('Smelter Reference List'!$G$4,$S1476-4,0))</f>
        <v/>
      </c>
      <c r="I1476" s="296" t="str">
        <f ca="1">IF(ISERROR($S1476),"",OFFSET('Smelter Reference List'!$H$4,$S1476-4,0))</f>
        <v/>
      </c>
      <c r="J1476" s="296" t="str">
        <f ca="1">IF(ISERROR($S1476),"",OFFSET('Smelter Reference List'!$I$4,$S1476-4,0))</f>
        <v/>
      </c>
      <c r="K1476" s="298"/>
      <c r="L1476" s="298"/>
      <c r="M1476" s="298"/>
      <c r="N1476" s="298"/>
      <c r="O1476" s="298"/>
      <c r="P1476" s="298"/>
      <c r="Q1476" s="299"/>
      <c r="R1476" s="227"/>
      <c r="S1476" s="228" t="e">
        <f>IF(C1476="",NA(),MATCH($B1476&amp;$C1476,'Smelter Reference List'!$J:$J,0))</f>
        <v>#N/A</v>
      </c>
      <c r="T1476" s="229"/>
      <c r="U1476" s="229">
        <f t="shared" ca="1" si="44"/>
        <v>0</v>
      </c>
      <c r="V1476" s="229"/>
      <c r="W1476" s="229"/>
      <c r="Y1476" s="223" t="str">
        <f t="shared" si="45"/>
        <v/>
      </c>
    </row>
    <row r="1477" spans="1:25" s="223" customFormat="1" ht="20.25">
      <c r="A1477" s="293"/>
      <c r="B1477" s="294" t="str">
        <f>IF(LEN(A1477)=0,"",INDEX('Smelter Reference List'!$A:$A,MATCH($A1477,'Smelter Reference List'!$E:$E,0)))</f>
        <v/>
      </c>
      <c r="C1477" s="301" t="str">
        <f>IF(LEN(A1477)=0,"",INDEX('Smelter Reference List'!$C:$C,MATCH($A1477,'Smelter Reference List'!$E:$E,0)))</f>
        <v/>
      </c>
      <c r="D1477" s="294" t="str">
        <f ca="1">IF(ISERROR($S1477),"",OFFSET('Smelter Reference List'!$C$4,$S1477-4,0)&amp;"")</f>
        <v/>
      </c>
      <c r="E1477" s="294" t="str">
        <f ca="1">IF(ISERROR($S1477),"",OFFSET('Smelter Reference List'!$D$4,$S1477-4,0)&amp;"")</f>
        <v/>
      </c>
      <c r="F1477" s="294" t="str">
        <f ca="1">IF(ISERROR($S1477),"",OFFSET('Smelter Reference List'!$E$4,$S1477-4,0))</f>
        <v/>
      </c>
      <c r="G1477" s="294" t="str">
        <f ca="1">IF(C1477=$U$4,"Enter smelter details", IF(ISERROR($S1477),"",OFFSET('Smelter Reference List'!$F$4,$S1477-4,0)))</f>
        <v/>
      </c>
      <c r="H1477" s="295" t="str">
        <f ca="1">IF(ISERROR($S1477),"",OFFSET('Smelter Reference List'!$G$4,$S1477-4,0))</f>
        <v/>
      </c>
      <c r="I1477" s="296" t="str">
        <f ca="1">IF(ISERROR($S1477),"",OFFSET('Smelter Reference List'!$H$4,$S1477-4,0))</f>
        <v/>
      </c>
      <c r="J1477" s="296" t="str">
        <f ca="1">IF(ISERROR($S1477),"",OFFSET('Smelter Reference List'!$I$4,$S1477-4,0))</f>
        <v/>
      </c>
      <c r="K1477" s="298"/>
      <c r="L1477" s="298"/>
      <c r="M1477" s="298"/>
      <c r="N1477" s="298"/>
      <c r="O1477" s="298"/>
      <c r="P1477" s="298"/>
      <c r="Q1477" s="299"/>
      <c r="R1477" s="227"/>
      <c r="S1477" s="228" t="e">
        <f>IF(C1477="",NA(),MATCH($B1477&amp;$C1477,'Smelter Reference List'!$J:$J,0))</f>
        <v>#N/A</v>
      </c>
      <c r="T1477" s="229"/>
      <c r="U1477" s="229">
        <f t="shared" ca="1" si="44"/>
        <v>0</v>
      </c>
      <c r="V1477" s="229"/>
      <c r="W1477" s="229"/>
      <c r="Y1477" s="223" t="str">
        <f t="shared" si="45"/>
        <v/>
      </c>
    </row>
    <row r="1478" spans="1:25" s="223" customFormat="1" ht="20.25">
      <c r="A1478" s="293"/>
      <c r="B1478" s="294" t="str">
        <f>IF(LEN(A1478)=0,"",INDEX('Smelter Reference List'!$A:$A,MATCH($A1478,'Smelter Reference List'!$E:$E,0)))</f>
        <v/>
      </c>
      <c r="C1478" s="301" t="str">
        <f>IF(LEN(A1478)=0,"",INDEX('Smelter Reference List'!$C:$C,MATCH($A1478,'Smelter Reference List'!$E:$E,0)))</f>
        <v/>
      </c>
      <c r="D1478" s="294" t="str">
        <f ca="1">IF(ISERROR($S1478),"",OFFSET('Smelter Reference List'!$C$4,$S1478-4,0)&amp;"")</f>
        <v/>
      </c>
      <c r="E1478" s="294" t="str">
        <f ca="1">IF(ISERROR($S1478),"",OFFSET('Smelter Reference List'!$D$4,$S1478-4,0)&amp;"")</f>
        <v/>
      </c>
      <c r="F1478" s="294" t="str">
        <f ca="1">IF(ISERROR($S1478),"",OFFSET('Smelter Reference List'!$E$4,$S1478-4,0))</f>
        <v/>
      </c>
      <c r="G1478" s="294" t="str">
        <f ca="1">IF(C1478=$U$4,"Enter smelter details", IF(ISERROR($S1478),"",OFFSET('Smelter Reference List'!$F$4,$S1478-4,0)))</f>
        <v/>
      </c>
      <c r="H1478" s="295" t="str">
        <f ca="1">IF(ISERROR($S1478),"",OFFSET('Smelter Reference List'!$G$4,$S1478-4,0))</f>
        <v/>
      </c>
      <c r="I1478" s="296" t="str">
        <f ca="1">IF(ISERROR($S1478),"",OFFSET('Smelter Reference List'!$H$4,$S1478-4,0))</f>
        <v/>
      </c>
      <c r="J1478" s="296" t="str">
        <f ca="1">IF(ISERROR($S1478),"",OFFSET('Smelter Reference List'!$I$4,$S1478-4,0))</f>
        <v/>
      </c>
      <c r="K1478" s="298"/>
      <c r="L1478" s="298"/>
      <c r="M1478" s="298"/>
      <c r="N1478" s="298"/>
      <c r="O1478" s="298"/>
      <c r="P1478" s="298"/>
      <c r="Q1478" s="299"/>
      <c r="R1478" s="227"/>
      <c r="S1478" s="228" t="e">
        <f>IF(C1478="",NA(),MATCH($B1478&amp;$C1478,'Smelter Reference List'!$J:$J,0))</f>
        <v>#N/A</v>
      </c>
      <c r="T1478" s="229"/>
      <c r="U1478" s="229">
        <f t="shared" ref="U1478:U1541" ca="1" si="46">IF(AND(C1478="Smelter not listed",OR(LEN(D1478)=0,LEN(E1478)=0)),1,0)</f>
        <v>0</v>
      </c>
      <c r="V1478" s="229"/>
      <c r="W1478" s="229"/>
      <c r="Y1478" s="223" t="str">
        <f t="shared" ref="Y1478:Y1541" si="47">B1478&amp;C1478</f>
        <v/>
      </c>
    </row>
    <row r="1479" spans="1:25" s="223" customFormat="1" ht="20.25">
      <c r="A1479" s="293"/>
      <c r="B1479" s="294" t="str">
        <f>IF(LEN(A1479)=0,"",INDEX('Smelter Reference List'!$A:$A,MATCH($A1479,'Smelter Reference List'!$E:$E,0)))</f>
        <v/>
      </c>
      <c r="C1479" s="301" t="str">
        <f>IF(LEN(A1479)=0,"",INDEX('Smelter Reference List'!$C:$C,MATCH($A1479,'Smelter Reference List'!$E:$E,0)))</f>
        <v/>
      </c>
      <c r="D1479" s="294" t="str">
        <f ca="1">IF(ISERROR($S1479),"",OFFSET('Smelter Reference List'!$C$4,$S1479-4,0)&amp;"")</f>
        <v/>
      </c>
      <c r="E1479" s="294" t="str">
        <f ca="1">IF(ISERROR($S1479),"",OFFSET('Smelter Reference List'!$D$4,$S1479-4,0)&amp;"")</f>
        <v/>
      </c>
      <c r="F1479" s="294" t="str">
        <f ca="1">IF(ISERROR($S1479),"",OFFSET('Smelter Reference List'!$E$4,$S1479-4,0))</f>
        <v/>
      </c>
      <c r="G1479" s="294" t="str">
        <f ca="1">IF(C1479=$U$4,"Enter smelter details", IF(ISERROR($S1479),"",OFFSET('Smelter Reference List'!$F$4,$S1479-4,0)))</f>
        <v/>
      </c>
      <c r="H1479" s="295" t="str">
        <f ca="1">IF(ISERROR($S1479),"",OFFSET('Smelter Reference List'!$G$4,$S1479-4,0))</f>
        <v/>
      </c>
      <c r="I1479" s="296" t="str">
        <f ca="1">IF(ISERROR($S1479),"",OFFSET('Smelter Reference List'!$H$4,$S1479-4,0))</f>
        <v/>
      </c>
      <c r="J1479" s="296" t="str">
        <f ca="1">IF(ISERROR($S1479),"",OFFSET('Smelter Reference List'!$I$4,$S1479-4,0))</f>
        <v/>
      </c>
      <c r="K1479" s="298"/>
      <c r="L1479" s="298"/>
      <c r="M1479" s="298"/>
      <c r="N1479" s="298"/>
      <c r="O1479" s="298"/>
      <c r="P1479" s="298"/>
      <c r="Q1479" s="299"/>
      <c r="R1479" s="227"/>
      <c r="S1479" s="228" t="e">
        <f>IF(C1479="",NA(),MATCH($B1479&amp;$C1479,'Smelter Reference List'!$J:$J,0))</f>
        <v>#N/A</v>
      </c>
      <c r="T1479" s="229"/>
      <c r="U1479" s="229">
        <f t="shared" ca="1" si="46"/>
        <v>0</v>
      </c>
      <c r="V1479" s="229"/>
      <c r="W1479" s="229"/>
      <c r="Y1479" s="223" t="str">
        <f t="shared" si="47"/>
        <v/>
      </c>
    </row>
    <row r="1480" spans="1:25" s="223" customFormat="1" ht="20.25">
      <c r="A1480" s="293"/>
      <c r="B1480" s="294" t="str">
        <f>IF(LEN(A1480)=0,"",INDEX('Smelter Reference List'!$A:$A,MATCH($A1480,'Smelter Reference List'!$E:$E,0)))</f>
        <v/>
      </c>
      <c r="C1480" s="301" t="str">
        <f>IF(LEN(A1480)=0,"",INDEX('Smelter Reference List'!$C:$C,MATCH($A1480,'Smelter Reference List'!$E:$E,0)))</f>
        <v/>
      </c>
      <c r="D1480" s="294" t="str">
        <f ca="1">IF(ISERROR($S1480),"",OFFSET('Smelter Reference List'!$C$4,$S1480-4,0)&amp;"")</f>
        <v/>
      </c>
      <c r="E1480" s="294" t="str">
        <f ca="1">IF(ISERROR($S1480),"",OFFSET('Smelter Reference List'!$D$4,$S1480-4,0)&amp;"")</f>
        <v/>
      </c>
      <c r="F1480" s="294" t="str">
        <f ca="1">IF(ISERROR($S1480),"",OFFSET('Smelter Reference List'!$E$4,$S1480-4,0))</f>
        <v/>
      </c>
      <c r="G1480" s="294" t="str">
        <f ca="1">IF(C1480=$U$4,"Enter smelter details", IF(ISERROR($S1480),"",OFFSET('Smelter Reference List'!$F$4,$S1480-4,0)))</f>
        <v/>
      </c>
      <c r="H1480" s="295" t="str">
        <f ca="1">IF(ISERROR($S1480),"",OFFSET('Smelter Reference List'!$G$4,$S1480-4,0))</f>
        <v/>
      </c>
      <c r="I1480" s="296" t="str">
        <f ca="1">IF(ISERROR($S1480),"",OFFSET('Smelter Reference List'!$H$4,$S1480-4,0))</f>
        <v/>
      </c>
      <c r="J1480" s="296" t="str">
        <f ca="1">IF(ISERROR($S1480),"",OFFSET('Smelter Reference List'!$I$4,$S1480-4,0))</f>
        <v/>
      </c>
      <c r="K1480" s="298"/>
      <c r="L1480" s="298"/>
      <c r="M1480" s="298"/>
      <c r="N1480" s="298"/>
      <c r="O1480" s="298"/>
      <c r="P1480" s="298"/>
      <c r="Q1480" s="299"/>
      <c r="R1480" s="227"/>
      <c r="S1480" s="228" t="e">
        <f>IF(C1480="",NA(),MATCH($B1480&amp;$C1480,'Smelter Reference List'!$J:$J,0))</f>
        <v>#N/A</v>
      </c>
      <c r="T1480" s="229"/>
      <c r="U1480" s="229">
        <f t="shared" ca="1" si="46"/>
        <v>0</v>
      </c>
      <c r="V1480" s="229"/>
      <c r="W1480" s="229"/>
      <c r="Y1480" s="223" t="str">
        <f t="shared" si="47"/>
        <v/>
      </c>
    </row>
    <row r="1481" spans="1:25" s="223" customFormat="1" ht="20.25">
      <c r="A1481" s="293"/>
      <c r="B1481" s="294" t="str">
        <f>IF(LEN(A1481)=0,"",INDEX('Smelter Reference List'!$A:$A,MATCH($A1481,'Smelter Reference List'!$E:$E,0)))</f>
        <v/>
      </c>
      <c r="C1481" s="301" t="str">
        <f>IF(LEN(A1481)=0,"",INDEX('Smelter Reference List'!$C:$C,MATCH($A1481,'Smelter Reference List'!$E:$E,0)))</f>
        <v/>
      </c>
      <c r="D1481" s="294" t="str">
        <f ca="1">IF(ISERROR($S1481),"",OFFSET('Smelter Reference List'!$C$4,$S1481-4,0)&amp;"")</f>
        <v/>
      </c>
      <c r="E1481" s="294" t="str">
        <f ca="1">IF(ISERROR($S1481),"",OFFSET('Smelter Reference List'!$D$4,$S1481-4,0)&amp;"")</f>
        <v/>
      </c>
      <c r="F1481" s="294" t="str">
        <f ca="1">IF(ISERROR($S1481),"",OFFSET('Smelter Reference List'!$E$4,$S1481-4,0))</f>
        <v/>
      </c>
      <c r="G1481" s="294" t="str">
        <f ca="1">IF(C1481=$U$4,"Enter smelter details", IF(ISERROR($S1481),"",OFFSET('Smelter Reference List'!$F$4,$S1481-4,0)))</f>
        <v/>
      </c>
      <c r="H1481" s="295" t="str">
        <f ca="1">IF(ISERROR($S1481),"",OFFSET('Smelter Reference List'!$G$4,$S1481-4,0))</f>
        <v/>
      </c>
      <c r="I1481" s="296" t="str">
        <f ca="1">IF(ISERROR($S1481),"",OFFSET('Smelter Reference List'!$H$4,$S1481-4,0))</f>
        <v/>
      </c>
      <c r="J1481" s="296" t="str">
        <f ca="1">IF(ISERROR($S1481),"",OFFSET('Smelter Reference List'!$I$4,$S1481-4,0))</f>
        <v/>
      </c>
      <c r="K1481" s="298"/>
      <c r="L1481" s="298"/>
      <c r="M1481" s="298"/>
      <c r="N1481" s="298"/>
      <c r="O1481" s="298"/>
      <c r="P1481" s="298"/>
      <c r="Q1481" s="299"/>
      <c r="R1481" s="227"/>
      <c r="S1481" s="228" t="e">
        <f>IF(C1481="",NA(),MATCH($B1481&amp;$C1481,'Smelter Reference List'!$J:$J,0))</f>
        <v>#N/A</v>
      </c>
      <c r="T1481" s="229"/>
      <c r="U1481" s="229">
        <f t="shared" ca="1" si="46"/>
        <v>0</v>
      </c>
      <c r="V1481" s="229"/>
      <c r="W1481" s="229"/>
      <c r="Y1481" s="223" t="str">
        <f t="shared" si="47"/>
        <v/>
      </c>
    </row>
    <row r="1482" spans="1:25" s="223" customFormat="1" ht="20.25">
      <c r="A1482" s="293"/>
      <c r="B1482" s="294" t="str">
        <f>IF(LEN(A1482)=0,"",INDEX('Smelter Reference List'!$A:$A,MATCH($A1482,'Smelter Reference List'!$E:$E,0)))</f>
        <v/>
      </c>
      <c r="C1482" s="301" t="str">
        <f>IF(LEN(A1482)=0,"",INDEX('Smelter Reference List'!$C:$C,MATCH($A1482,'Smelter Reference List'!$E:$E,0)))</f>
        <v/>
      </c>
      <c r="D1482" s="294" t="str">
        <f ca="1">IF(ISERROR($S1482),"",OFFSET('Smelter Reference List'!$C$4,$S1482-4,0)&amp;"")</f>
        <v/>
      </c>
      <c r="E1482" s="294" t="str">
        <f ca="1">IF(ISERROR($S1482),"",OFFSET('Smelter Reference List'!$D$4,$S1482-4,0)&amp;"")</f>
        <v/>
      </c>
      <c r="F1482" s="294" t="str">
        <f ca="1">IF(ISERROR($S1482),"",OFFSET('Smelter Reference List'!$E$4,$S1482-4,0))</f>
        <v/>
      </c>
      <c r="G1482" s="294" t="str">
        <f ca="1">IF(C1482=$U$4,"Enter smelter details", IF(ISERROR($S1482),"",OFFSET('Smelter Reference List'!$F$4,$S1482-4,0)))</f>
        <v/>
      </c>
      <c r="H1482" s="295" t="str">
        <f ca="1">IF(ISERROR($S1482),"",OFFSET('Smelter Reference List'!$G$4,$S1482-4,0))</f>
        <v/>
      </c>
      <c r="I1482" s="296" t="str">
        <f ca="1">IF(ISERROR($S1482),"",OFFSET('Smelter Reference List'!$H$4,$S1482-4,0))</f>
        <v/>
      </c>
      <c r="J1482" s="296" t="str">
        <f ca="1">IF(ISERROR($S1482),"",OFFSET('Smelter Reference List'!$I$4,$S1482-4,0))</f>
        <v/>
      </c>
      <c r="K1482" s="298"/>
      <c r="L1482" s="298"/>
      <c r="M1482" s="298"/>
      <c r="N1482" s="298"/>
      <c r="O1482" s="298"/>
      <c r="P1482" s="298"/>
      <c r="Q1482" s="299"/>
      <c r="R1482" s="227"/>
      <c r="S1482" s="228" t="e">
        <f>IF(C1482="",NA(),MATCH($B1482&amp;$C1482,'Smelter Reference List'!$J:$J,0))</f>
        <v>#N/A</v>
      </c>
      <c r="T1482" s="229"/>
      <c r="U1482" s="229">
        <f t="shared" ca="1" si="46"/>
        <v>0</v>
      </c>
      <c r="V1482" s="229"/>
      <c r="W1482" s="229"/>
      <c r="Y1482" s="223" t="str">
        <f t="shared" si="47"/>
        <v/>
      </c>
    </row>
    <row r="1483" spans="1:25" s="223" customFormat="1" ht="20.25">
      <c r="A1483" s="293"/>
      <c r="B1483" s="294" t="str">
        <f>IF(LEN(A1483)=0,"",INDEX('Smelter Reference List'!$A:$A,MATCH($A1483,'Smelter Reference List'!$E:$E,0)))</f>
        <v/>
      </c>
      <c r="C1483" s="301" t="str">
        <f>IF(LEN(A1483)=0,"",INDEX('Smelter Reference List'!$C:$C,MATCH($A1483,'Smelter Reference List'!$E:$E,0)))</f>
        <v/>
      </c>
      <c r="D1483" s="294" t="str">
        <f ca="1">IF(ISERROR($S1483),"",OFFSET('Smelter Reference List'!$C$4,$S1483-4,0)&amp;"")</f>
        <v/>
      </c>
      <c r="E1483" s="294" t="str">
        <f ca="1">IF(ISERROR($S1483),"",OFFSET('Smelter Reference List'!$D$4,$S1483-4,0)&amp;"")</f>
        <v/>
      </c>
      <c r="F1483" s="294" t="str">
        <f ca="1">IF(ISERROR($S1483),"",OFFSET('Smelter Reference List'!$E$4,$S1483-4,0))</f>
        <v/>
      </c>
      <c r="G1483" s="294" t="str">
        <f ca="1">IF(C1483=$U$4,"Enter smelter details", IF(ISERROR($S1483),"",OFFSET('Smelter Reference List'!$F$4,$S1483-4,0)))</f>
        <v/>
      </c>
      <c r="H1483" s="295" t="str">
        <f ca="1">IF(ISERROR($S1483),"",OFFSET('Smelter Reference List'!$G$4,$S1483-4,0))</f>
        <v/>
      </c>
      <c r="I1483" s="296" t="str">
        <f ca="1">IF(ISERROR($S1483),"",OFFSET('Smelter Reference List'!$H$4,$S1483-4,0))</f>
        <v/>
      </c>
      <c r="J1483" s="296" t="str">
        <f ca="1">IF(ISERROR($S1483),"",OFFSET('Smelter Reference List'!$I$4,$S1483-4,0))</f>
        <v/>
      </c>
      <c r="K1483" s="298"/>
      <c r="L1483" s="298"/>
      <c r="M1483" s="298"/>
      <c r="N1483" s="298"/>
      <c r="O1483" s="298"/>
      <c r="P1483" s="298"/>
      <c r="Q1483" s="299"/>
      <c r="R1483" s="227"/>
      <c r="S1483" s="228" t="e">
        <f>IF(C1483="",NA(),MATCH($B1483&amp;$C1483,'Smelter Reference List'!$J:$J,0))</f>
        <v>#N/A</v>
      </c>
      <c r="T1483" s="229"/>
      <c r="U1483" s="229">
        <f t="shared" ca="1" si="46"/>
        <v>0</v>
      </c>
      <c r="V1483" s="229"/>
      <c r="W1483" s="229"/>
      <c r="Y1483" s="223" t="str">
        <f t="shared" si="47"/>
        <v/>
      </c>
    </row>
    <row r="1484" spans="1:25" s="223" customFormat="1" ht="20.25">
      <c r="A1484" s="293"/>
      <c r="B1484" s="294" t="str">
        <f>IF(LEN(A1484)=0,"",INDEX('Smelter Reference List'!$A:$A,MATCH($A1484,'Smelter Reference List'!$E:$E,0)))</f>
        <v/>
      </c>
      <c r="C1484" s="301" t="str">
        <f>IF(LEN(A1484)=0,"",INDEX('Smelter Reference List'!$C:$C,MATCH($A1484,'Smelter Reference List'!$E:$E,0)))</f>
        <v/>
      </c>
      <c r="D1484" s="294" t="str">
        <f ca="1">IF(ISERROR($S1484),"",OFFSET('Smelter Reference List'!$C$4,$S1484-4,0)&amp;"")</f>
        <v/>
      </c>
      <c r="E1484" s="294" t="str">
        <f ca="1">IF(ISERROR($S1484),"",OFFSET('Smelter Reference List'!$D$4,$S1484-4,0)&amp;"")</f>
        <v/>
      </c>
      <c r="F1484" s="294" t="str">
        <f ca="1">IF(ISERROR($S1484),"",OFFSET('Smelter Reference List'!$E$4,$S1484-4,0))</f>
        <v/>
      </c>
      <c r="G1484" s="294" t="str">
        <f ca="1">IF(C1484=$U$4,"Enter smelter details", IF(ISERROR($S1484),"",OFFSET('Smelter Reference List'!$F$4,$S1484-4,0)))</f>
        <v/>
      </c>
      <c r="H1484" s="295" t="str">
        <f ca="1">IF(ISERROR($S1484),"",OFFSET('Smelter Reference List'!$G$4,$S1484-4,0))</f>
        <v/>
      </c>
      <c r="I1484" s="296" t="str">
        <f ca="1">IF(ISERROR($S1484),"",OFFSET('Smelter Reference List'!$H$4,$S1484-4,0))</f>
        <v/>
      </c>
      <c r="J1484" s="296" t="str">
        <f ca="1">IF(ISERROR($S1484),"",OFFSET('Smelter Reference List'!$I$4,$S1484-4,0))</f>
        <v/>
      </c>
      <c r="K1484" s="298"/>
      <c r="L1484" s="298"/>
      <c r="M1484" s="298"/>
      <c r="N1484" s="298"/>
      <c r="O1484" s="298"/>
      <c r="P1484" s="298"/>
      <c r="Q1484" s="299"/>
      <c r="R1484" s="227"/>
      <c r="S1484" s="228" t="e">
        <f>IF(C1484="",NA(),MATCH($B1484&amp;$C1484,'Smelter Reference List'!$J:$J,0))</f>
        <v>#N/A</v>
      </c>
      <c r="T1484" s="229"/>
      <c r="U1484" s="229">
        <f t="shared" ca="1" si="46"/>
        <v>0</v>
      </c>
      <c r="V1484" s="229"/>
      <c r="W1484" s="229"/>
      <c r="Y1484" s="223" t="str">
        <f t="shared" si="47"/>
        <v/>
      </c>
    </row>
    <row r="1485" spans="1:25" s="223" customFormat="1" ht="20.25">
      <c r="A1485" s="293"/>
      <c r="B1485" s="294" t="str">
        <f>IF(LEN(A1485)=0,"",INDEX('Smelter Reference List'!$A:$A,MATCH($A1485,'Smelter Reference List'!$E:$E,0)))</f>
        <v/>
      </c>
      <c r="C1485" s="301" t="str">
        <f>IF(LEN(A1485)=0,"",INDEX('Smelter Reference List'!$C:$C,MATCH($A1485,'Smelter Reference List'!$E:$E,0)))</f>
        <v/>
      </c>
      <c r="D1485" s="294" t="str">
        <f ca="1">IF(ISERROR($S1485),"",OFFSET('Smelter Reference List'!$C$4,$S1485-4,0)&amp;"")</f>
        <v/>
      </c>
      <c r="E1485" s="294" t="str">
        <f ca="1">IF(ISERROR($S1485),"",OFFSET('Smelter Reference List'!$D$4,$S1485-4,0)&amp;"")</f>
        <v/>
      </c>
      <c r="F1485" s="294" t="str">
        <f ca="1">IF(ISERROR($S1485),"",OFFSET('Smelter Reference List'!$E$4,$S1485-4,0))</f>
        <v/>
      </c>
      <c r="G1485" s="294" t="str">
        <f ca="1">IF(C1485=$U$4,"Enter smelter details", IF(ISERROR($S1485),"",OFFSET('Smelter Reference List'!$F$4,$S1485-4,0)))</f>
        <v/>
      </c>
      <c r="H1485" s="295" t="str">
        <f ca="1">IF(ISERROR($S1485),"",OFFSET('Smelter Reference List'!$G$4,$S1485-4,0))</f>
        <v/>
      </c>
      <c r="I1485" s="296" t="str">
        <f ca="1">IF(ISERROR($S1485),"",OFFSET('Smelter Reference List'!$H$4,$S1485-4,0))</f>
        <v/>
      </c>
      <c r="J1485" s="296" t="str">
        <f ca="1">IF(ISERROR($S1485),"",OFFSET('Smelter Reference List'!$I$4,$S1485-4,0))</f>
        <v/>
      </c>
      <c r="K1485" s="298"/>
      <c r="L1485" s="298"/>
      <c r="M1485" s="298"/>
      <c r="N1485" s="298"/>
      <c r="O1485" s="298"/>
      <c r="P1485" s="298"/>
      <c r="Q1485" s="299"/>
      <c r="R1485" s="227"/>
      <c r="S1485" s="228" t="e">
        <f>IF(C1485="",NA(),MATCH($B1485&amp;$C1485,'Smelter Reference List'!$J:$J,0))</f>
        <v>#N/A</v>
      </c>
      <c r="T1485" s="229"/>
      <c r="U1485" s="229">
        <f t="shared" ca="1" si="46"/>
        <v>0</v>
      </c>
      <c r="V1485" s="229"/>
      <c r="W1485" s="229"/>
      <c r="Y1485" s="223" t="str">
        <f t="shared" si="47"/>
        <v/>
      </c>
    </row>
    <row r="1486" spans="1:25" s="223" customFormat="1" ht="20.25">
      <c r="A1486" s="293"/>
      <c r="B1486" s="294" t="str">
        <f>IF(LEN(A1486)=0,"",INDEX('Smelter Reference List'!$A:$A,MATCH($A1486,'Smelter Reference List'!$E:$E,0)))</f>
        <v/>
      </c>
      <c r="C1486" s="301" t="str">
        <f>IF(LEN(A1486)=0,"",INDEX('Smelter Reference List'!$C:$C,MATCH($A1486,'Smelter Reference List'!$E:$E,0)))</f>
        <v/>
      </c>
      <c r="D1486" s="294" t="str">
        <f ca="1">IF(ISERROR($S1486),"",OFFSET('Smelter Reference List'!$C$4,$S1486-4,0)&amp;"")</f>
        <v/>
      </c>
      <c r="E1486" s="294" t="str">
        <f ca="1">IF(ISERROR($S1486),"",OFFSET('Smelter Reference List'!$D$4,$S1486-4,0)&amp;"")</f>
        <v/>
      </c>
      <c r="F1486" s="294" t="str">
        <f ca="1">IF(ISERROR($S1486),"",OFFSET('Smelter Reference List'!$E$4,$S1486-4,0))</f>
        <v/>
      </c>
      <c r="G1486" s="294" t="str">
        <f ca="1">IF(C1486=$U$4,"Enter smelter details", IF(ISERROR($S1486),"",OFFSET('Smelter Reference List'!$F$4,$S1486-4,0)))</f>
        <v/>
      </c>
      <c r="H1486" s="295" t="str">
        <f ca="1">IF(ISERROR($S1486),"",OFFSET('Smelter Reference List'!$G$4,$S1486-4,0))</f>
        <v/>
      </c>
      <c r="I1486" s="296" t="str">
        <f ca="1">IF(ISERROR($S1486),"",OFFSET('Smelter Reference List'!$H$4,$S1486-4,0))</f>
        <v/>
      </c>
      <c r="J1486" s="296" t="str">
        <f ca="1">IF(ISERROR($S1486),"",OFFSET('Smelter Reference List'!$I$4,$S1486-4,0))</f>
        <v/>
      </c>
      <c r="K1486" s="298"/>
      <c r="L1486" s="298"/>
      <c r="M1486" s="298"/>
      <c r="N1486" s="298"/>
      <c r="O1486" s="298"/>
      <c r="P1486" s="298"/>
      <c r="Q1486" s="299"/>
      <c r="R1486" s="227"/>
      <c r="S1486" s="228" t="e">
        <f>IF(C1486="",NA(),MATCH($B1486&amp;$C1486,'Smelter Reference List'!$J:$J,0))</f>
        <v>#N/A</v>
      </c>
      <c r="T1486" s="229"/>
      <c r="U1486" s="229">
        <f t="shared" ca="1" si="46"/>
        <v>0</v>
      </c>
      <c r="V1486" s="229"/>
      <c r="W1486" s="229"/>
      <c r="Y1486" s="223" t="str">
        <f t="shared" si="47"/>
        <v/>
      </c>
    </row>
    <row r="1487" spans="1:25" s="223" customFormat="1" ht="20.25">
      <c r="A1487" s="293"/>
      <c r="B1487" s="294" t="str">
        <f>IF(LEN(A1487)=0,"",INDEX('Smelter Reference List'!$A:$A,MATCH($A1487,'Smelter Reference List'!$E:$E,0)))</f>
        <v/>
      </c>
      <c r="C1487" s="301" t="str">
        <f>IF(LEN(A1487)=0,"",INDEX('Smelter Reference List'!$C:$C,MATCH($A1487,'Smelter Reference List'!$E:$E,0)))</f>
        <v/>
      </c>
      <c r="D1487" s="294" t="str">
        <f ca="1">IF(ISERROR($S1487),"",OFFSET('Smelter Reference List'!$C$4,$S1487-4,0)&amp;"")</f>
        <v/>
      </c>
      <c r="E1487" s="294" t="str">
        <f ca="1">IF(ISERROR($S1487),"",OFFSET('Smelter Reference List'!$D$4,$S1487-4,0)&amp;"")</f>
        <v/>
      </c>
      <c r="F1487" s="294" t="str">
        <f ca="1">IF(ISERROR($S1487),"",OFFSET('Smelter Reference List'!$E$4,$S1487-4,0))</f>
        <v/>
      </c>
      <c r="G1487" s="294" t="str">
        <f ca="1">IF(C1487=$U$4,"Enter smelter details", IF(ISERROR($S1487),"",OFFSET('Smelter Reference List'!$F$4,$S1487-4,0)))</f>
        <v/>
      </c>
      <c r="H1487" s="295" t="str">
        <f ca="1">IF(ISERROR($S1487),"",OFFSET('Smelter Reference List'!$G$4,$S1487-4,0))</f>
        <v/>
      </c>
      <c r="I1487" s="296" t="str">
        <f ca="1">IF(ISERROR($S1487),"",OFFSET('Smelter Reference List'!$H$4,$S1487-4,0))</f>
        <v/>
      </c>
      <c r="J1487" s="296" t="str">
        <f ca="1">IF(ISERROR($S1487),"",OFFSET('Smelter Reference List'!$I$4,$S1487-4,0))</f>
        <v/>
      </c>
      <c r="K1487" s="298"/>
      <c r="L1487" s="298"/>
      <c r="M1487" s="298"/>
      <c r="N1487" s="298"/>
      <c r="O1487" s="298"/>
      <c r="P1487" s="298"/>
      <c r="Q1487" s="299"/>
      <c r="R1487" s="227"/>
      <c r="S1487" s="228" t="e">
        <f>IF(C1487="",NA(),MATCH($B1487&amp;$C1487,'Smelter Reference List'!$J:$J,0))</f>
        <v>#N/A</v>
      </c>
      <c r="T1487" s="229"/>
      <c r="U1487" s="229">
        <f t="shared" ca="1" si="46"/>
        <v>0</v>
      </c>
      <c r="V1487" s="229"/>
      <c r="W1487" s="229"/>
      <c r="Y1487" s="223" t="str">
        <f t="shared" si="47"/>
        <v/>
      </c>
    </row>
    <row r="1488" spans="1:25" s="223" customFormat="1" ht="20.25">
      <c r="A1488" s="293"/>
      <c r="B1488" s="294" t="str">
        <f>IF(LEN(A1488)=0,"",INDEX('Smelter Reference List'!$A:$A,MATCH($A1488,'Smelter Reference List'!$E:$E,0)))</f>
        <v/>
      </c>
      <c r="C1488" s="301" t="str">
        <f>IF(LEN(A1488)=0,"",INDEX('Smelter Reference List'!$C:$C,MATCH($A1488,'Smelter Reference List'!$E:$E,0)))</f>
        <v/>
      </c>
      <c r="D1488" s="294" t="str">
        <f ca="1">IF(ISERROR($S1488),"",OFFSET('Smelter Reference List'!$C$4,$S1488-4,0)&amp;"")</f>
        <v/>
      </c>
      <c r="E1488" s="294" t="str">
        <f ca="1">IF(ISERROR($S1488),"",OFFSET('Smelter Reference List'!$D$4,$S1488-4,0)&amp;"")</f>
        <v/>
      </c>
      <c r="F1488" s="294" t="str">
        <f ca="1">IF(ISERROR($S1488),"",OFFSET('Smelter Reference List'!$E$4,$S1488-4,0))</f>
        <v/>
      </c>
      <c r="G1488" s="294" t="str">
        <f ca="1">IF(C1488=$U$4,"Enter smelter details", IF(ISERROR($S1488),"",OFFSET('Smelter Reference List'!$F$4,$S1488-4,0)))</f>
        <v/>
      </c>
      <c r="H1488" s="295" t="str">
        <f ca="1">IF(ISERROR($S1488),"",OFFSET('Smelter Reference List'!$G$4,$S1488-4,0))</f>
        <v/>
      </c>
      <c r="I1488" s="296" t="str">
        <f ca="1">IF(ISERROR($S1488),"",OFFSET('Smelter Reference List'!$H$4,$S1488-4,0))</f>
        <v/>
      </c>
      <c r="J1488" s="296" t="str">
        <f ca="1">IF(ISERROR($S1488),"",OFFSET('Smelter Reference List'!$I$4,$S1488-4,0))</f>
        <v/>
      </c>
      <c r="K1488" s="298"/>
      <c r="L1488" s="298"/>
      <c r="M1488" s="298"/>
      <c r="N1488" s="298"/>
      <c r="O1488" s="298"/>
      <c r="P1488" s="298"/>
      <c r="Q1488" s="299"/>
      <c r="R1488" s="227"/>
      <c r="S1488" s="228" t="e">
        <f>IF(C1488="",NA(),MATCH($B1488&amp;$C1488,'Smelter Reference List'!$J:$J,0))</f>
        <v>#N/A</v>
      </c>
      <c r="T1488" s="229"/>
      <c r="U1488" s="229">
        <f t="shared" ca="1" si="46"/>
        <v>0</v>
      </c>
      <c r="V1488" s="229"/>
      <c r="W1488" s="229"/>
      <c r="Y1488" s="223" t="str">
        <f t="shared" si="47"/>
        <v/>
      </c>
    </row>
    <row r="1489" spans="1:25" s="223" customFormat="1" ht="20.25">
      <c r="A1489" s="293"/>
      <c r="B1489" s="294" t="str">
        <f>IF(LEN(A1489)=0,"",INDEX('Smelter Reference List'!$A:$A,MATCH($A1489,'Smelter Reference List'!$E:$E,0)))</f>
        <v/>
      </c>
      <c r="C1489" s="301" t="str">
        <f>IF(LEN(A1489)=0,"",INDEX('Smelter Reference List'!$C:$C,MATCH($A1489,'Smelter Reference List'!$E:$E,0)))</f>
        <v/>
      </c>
      <c r="D1489" s="294" t="str">
        <f ca="1">IF(ISERROR($S1489),"",OFFSET('Smelter Reference List'!$C$4,$S1489-4,0)&amp;"")</f>
        <v/>
      </c>
      <c r="E1489" s="294" t="str">
        <f ca="1">IF(ISERROR($S1489),"",OFFSET('Smelter Reference List'!$D$4,$S1489-4,0)&amp;"")</f>
        <v/>
      </c>
      <c r="F1489" s="294" t="str">
        <f ca="1">IF(ISERROR($S1489),"",OFFSET('Smelter Reference List'!$E$4,$S1489-4,0))</f>
        <v/>
      </c>
      <c r="G1489" s="294" t="str">
        <f ca="1">IF(C1489=$U$4,"Enter smelter details", IF(ISERROR($S1489),"",OFFSET('Smelter Reference List'!$F$4,$S1489-4,0)))</f>
        <v/>
      </c>
      <c r="H1489" s="295" t="str">
        <f ca="1">IF(ISERROR($S1489),"",OFFSET('Smelter Reference List'!$G$4,$S1489-4,0))</f>
        <v/>
      </c>
      <c r="I1489" s="296" t="str">
        <f ca="1">IF(ISERROR($S1489),"",OFFSET('Smelter Reference List'!$H$4,$S1489-4,0))</f>
        <v/>
      </c>
      <c r="J1489" s="296" t="str">
        <f ca="1">IF(ISERROR($S1489),"",OFFSET('Smelter Reference List'!$I$4,$S1489-4,0))</f>
        <v/>
      </c>
      <c r="K1489" s="298"/>
      <c r="L1489" s="298"/>
      <c r="M1489" s="298"/>
      <c r="N1489" s="298"/>
      <c r="O1489" s="298"/>
      <c r="P1489" s="298"/>
      <c r="Q1489" s="299"/>
      <c r="R1489" s="227"/>
      <c r="S1489" s="228" t="e">
        <f>IF(C1489="",NA(),MATCH($B1489&amp;$C1489,'Smelter Reference List'!$J:$J,0))</f>
        <v>#N/A</v>
      </c>
      <c r="T1489" s="229"/>
      <c r="U1489" s="229">
        <f t="shared" ca="1" si="46"/>
        <v>0</v>
      </c>
      <c r="V1489" s="229"/>
      <c r="W1489" s="229"/>
      <c r="Y1489" s="223" t="str">
        <f t="shared" si="47"/>
        <v/>
      </c>
    </row>
    <row r="1490" spans="1:25" s="223" customFormat="1" ht="20.25">
      <c r="A1490" s="293"/>
      <c r="B1490" s="294" t="str">
        <f>IF(LEN(A1490)=0,"",INDEX('Smelter Reference List'!$A:$A,MATCH($A1490,'Smelter Reference List'!$E:$E,0)))</f>
        <v/>
      </c>
      <c r="C1490" s="301" t="str">
        <f>IF(LEN(A1490)=0,"",INDEX('Smelter Reference List'!$C:$C,MATCH($A1490,'Smelter Reference List'!$E:$E,0)))</f>
        <v/>
      </c>
      <c r="D1490" s="294" t="str">
        <f ca="1">IF(ISERROR($S1490),"",OFFSET('Smelter Reference List'!$C$4,$S1490-4,0)&amp;"")</f>
        <v/>
      </c>
      <c r="E1490" s="294" t="str">
        <f ca="1">IF(ISERROR($S1490),"",OFFSET('Smelter Reference List'!$D$4,$S1490-4,0)&amp;"")</f>
        <v/>
      </c>
      <c r="F1490" s="294" t="str">
        <f ca="1">IF(ISERROR($S1490),"",OFFSET('Smelter Reference List'!$E$4,$S1490-4,0))</f>
        <v/>
      </c>
      <c r="G1490" s="294" t="str">
        <f ca="1">IF(C1490=$U$4,"Enter smelter details", IF(ISERROR($S1490),"",OFFSET('Smelter Reference List'!$F$4,$S1490-4,0)))</f>
        <v/>
      </c>
      <c r="H1490" s="295" t="str">
        <f ca="1">IF(ISERROR($S1490),"",OFFSET('Smelter Reference List'!$G$4,$S1490-4,0))</f>
        <v/>
      </c>
      <c r="I1490" s="296" t="str">
        <f ca="1">IF(ISERROR($S1490),"",OFFSET('Smelter Reference List'!$H$4,$S1490-4,0))</f>
        <v/>
      </c>
      <c r="J1490" s="296" t="str">
        <f ca="1">IF(ISERROR($S1490),"",OFFSET('Smelter Reference List'!$I$4,$S1490-4,0))</f>
        <v/>
      </c>
      <c r="K1490" s="298"/>
      <c r="L1490" s="298"/>
      <c r="M1490" s="298"/>
      <c r="N1490" s="298"/>
      <c r="O1490" s="298"/>
      <c r="P1490" s="298"/>
      <c r="Q1490" s="299"/>
      <c r="R1490" s="227"/>
      <c r="S1490" s="228" t="e">
        <f>IF(C1490="",NA(),MATCH($B1490&amp;$C1490,'Smelter Reference List'!$J:$J,0))</f>
        <v>#N/A</v>
      </c>
      <c r="T1490" s="229"/>
      <c r="U1490" s="229">
        <f t="shared" ca="1" si="46"/>
        <v>0</v>
      </c>
      <c r="V1490" s="229"/>
      <c r="W1490" s="229"/>
      <c r="Y1490" s="223" t="str">
        <f t="shared" si="47"/>
        <v/>
      </c>
    </row>
    <row r="1491" spans="1:25" s="223" customFormat="1" ht="20.25">
      <c r="A1491" s="293"/>
      <c r="B1491" s="294" t="str">
        <f>IF(LEN(A1491)=0,"",INDEX('Smelter Reference List'!$A:$A,MATCH($A1491,'Smelter Reference List'!$E:$E,0)))</f>
        <v/>
      </c>
      <c r="C1491" s="301" t="str">
        <f>IF(LEN(A1491)=0,"",INDEX('Smelter Reference List'!$C:$C,MATCH($A1491,'Smelter Reference List'!$E:$E,0)))</f>
        <v/>
      </c>
      <c r="D1491" s="294" t="str">
        <f ca="1">IF(ISERROR($S1491),"",OFFSET('Smelter Reference List'!$C$4,$S1491-4,0)&amp;"")</f>
        <v/>
      </c>
      <c r="E1491" s="294" t="str">
        <f ca="1">IF(ISERROR($S1491),"",OFFSET('Smelter Reference List'!$D$4,$S1491-4,0)&amp;"")</f>
        <v/>
      </c>
      <c r="F1491" s="294" t="str">
        <f ca="1">IF(ISERROR($S1491),"",OFFSET('Smelter Reference List'!$E$4,$S1491-4,0))</f>
        <v/>
      </c>
      <c r="G1491" s="294" t="str">
        <f ca="1">IF(C1491=$U$4,"Enter smelter details", IF(ISERROR($S1491),"",OFFSET('Smelter Reference List'!$F$4,$S1491-4,0)))</f>
        <v/>
      </c>
      <c r="H1491" s="295" t="str">
        <f ca="1">IF(ISERROR($S1491),"",OFFSET('Smelter Reference List'!$G$4,$S1491-4,0))</f>
        <v/>
      </c>
      <c r="I1491" s="296" t="str">
        <f ca="1">IF(ISERROR($S1491),"",OFFSET('Smelter Reference List'!$H$4,$S1491-4,0))</f>
        <v/>
      </c>
      <c r="J1491" s="296" t="str">
        <f ca="1">IF(ISERROR($S1491),"",OFFSET('Smelter Reference List'!$I$4,$S1491-4,0))</f>
        <v/>
      </c>
      <c r="K1491" s="298"/>
      <c r="L1491" s="298"/>
      <c r="M1491" s="298"/>
      <c r="N1491" s="298"/>
      <c r="O1491" s="298"/>
      <c r="P1491" s="298"/>
      <c r="Q1491" s="299"/>
      <c r="R1491" s="227"/>
      <c r="S1491" s="228" t="e">
        <f>IF(C1491="",NA(),MATCH($B1491&amp;$C1491,'Smelter Reference List'!$J:$J,0))</f>
        <v>#N/A</v>
      </c>
      <c r="T1491" s="229"/>
      <c r="U1491" s="229">
        <f t="shared" ca="1" si="46"/>
        <v>0</v>
      </c>
      <c r="V1491" s="229"/>
      <c r="W1491" s="229"/>
      <c r="Y1491" s="223" t="str">
        <f t="shared" si="47"/>
        <v/>
      </c>
    </row>
    <row r="1492" spans="1:25" s="223" customFormat="1" ht="20.25">
      <c r="A1492" s="293"/>
      <c r="B1492" s="294" t="str">
        <f>IF(LEN(A1492)=0,"",INDEX('Smelter Reference List'!$A:$A,MATCH($A1492,'Smelter Reference List'!$E:$E,0)))</f>
        <v/>
      </c>
      <c r="C1492" s="301" t="str">
        <f>IF(LEN(A1492)=0,"",INDEX('Smelter Reference List'!$C:$C,MATCH($A1492,'Smelter Reference List'!$E:$E,0)))</f>
        <v/>
      </c>
      <c r="D1492" s="294" t="str">
        <f ca="1">IF(ISERROR($S1492),"",OFFSET('Smelter Reference List'!$C$4,$S1492-4,0)&amp;"")</f>
        <v/>
      </c>
      <c r="E1492" s="294" t="str">
        <f ca="1">IF(ISERROR($S1492),"",OFFSET('Smelter Reference List'!$D$4,$S1492-4,0)&amp;"")</f>
        <v/>
      </c>
      <c r="F1492" s="294" t="str">
        <f ca="1">IF(ISERROR($S1492),"",OFFSET('Smelter Reference List'!$E$4,$S1492-4,0))</f>
        <v/>
      </c>
      <c r="G1492" s="294" t="str">
        <f ca="1">IF(C1492=$U$4,"Enter smelter details", IF(ISERROR($S1492),"",OFFSET('Smelter Reference List'!$F$4,$S1492-4,0)))</f>
        <v/>
      </c>
      <c r="H1492" s="295" t="str">
        <f ca="1">IF(ISERROR($S1492),"",OFFSET('Smelter Reference List'!$G$4,$S1492-4,0))</f>
        <v/>
      </c>
      <c r="I1492" s="296" t="str">
        <f ca="1">IF(ISERROR($S1492),"",OFFSET('Smelter Reference List'!$H$4,$S1492-4,0))</f>
        <v/>
      </c>
      <c r="J1492" s="296" t="str">
        <f ca="1">IF(ISERROR($S1492),"",OFFSET('Smelter Reference List'!$I$4,$S1492-4,0))</f>
        <v/>
      </c>
      <c r="K1492" s="298"/>
      <c r="L1492" s="298"/>
      <c r="M1492" s="298"/>
      <c r="N1492" s="298"/>
      <c r="O1492" s="298"/>
      <c r="P1492" s="298"/>
      <c r="Q1492" s="299"/>
      <c r="R1492" s="227"/>
      <c r="S1492" s="228" t="e">
        <f>IF(C1492="",NA(),MATCH($B1492&amp;$C1492,'Smelter Reference List'!$J:$J,0))</f>
        <v>#N/A</v>
      </c>
      <c r="T1492" s="229"/>
      <c r="U1492" s="229">
        <f t="shared" ca="1" si="46"/>
        <v>0</v>
      </c>
      <c r="V1492" s="229"/>
      <c r="W1492" s="229"/>
      <c r="Y1492" s="223" t="str">
        <f t="shared" si="47"/>
        <v/>
      </c>
    </row>
    <row r="1493" spans="1:25" s="223" customFormat="1" ht="20.25">
      <c r="A1493" s="293"/>
      <c r="B1493" s="294" t="str">
        <f>IF(LEN(A1493)=0,"",INDEX('Smelter Reference List'!$A:$A,MATCH($A1493,'Smelter Reference List'!$E:$E,0)))</f>
        <v/>
      </c>
      <c r="C1493" s="301" t="str">
        <f>IF(LEN(A1493)=0,"",INDEX('Smelter Reference List'!$C:$C,MATCH($A1493,'Smelter Reference List'!$E:$E,0)))</f>
        <v/>
      </c>
      <c r="D1493" s="294" t="str">
        <f ca="1">IF(ISERROR($S1493),"",OFFSET('Smelter Reference List'!$C$4,$S1493-4,0)&amp;"")</f>
        <v/>
      </c>
      <c r="E1493" s="294" t="str">
        <f ca="1">IF(ISERROR($S1493),"",OFFSET('Smelter Reference List'!$D$4,$S1493-4,0)&amp;"")</f>
        <v/>
      </c>
      <c r="F1493" s="294" t="str">
        <f ca="1">IF(ISERROR($S1493),"",OFFSET('Smelter Reference List'!$E$4,$S1493-4,0))</f>
        <v/>
      </c>
      <c r="G1493" s="294" t="str">
        <f ca="1">IF(C1493=$U$4,"Enter smelter details", IF(ISERROR($S1493),"",OFFSET('Smelter Reference List'!$F$4,$S1493-4,0)))</f>
        <v/>
      </c>
      <c r="H1493" s="295" t="str">
        <f ca="1">IF(ISERROR($S1493),"",OFFSET('Smelter Reference List'!$G$4,$S1493-4,0))</f>
        <v/>
      </c>
      <c r="I1493" s="296" t="str">
        <f ca="1">IF(ISERROR($S1493),"",OFFSET('Smelter Reference List'!$H$4,$S1493-4,0))</f>
        <v/>
      </c>
      <c r="J1493" s="296" t="str">
        <f ca="1">IF(ISERROR($S1493),"",OFFSET('Smelter Reference List'!$I$4,$S1493-4,0))</f>
        <v/>
      </c>
      <c r="K1493" s="298"/>
      <c r="L1493" s="298"/>
      <c r="M1493" s="298"/>
      <c r="N1493" s="298"/>
      <c r="O1493" s="298"/>
      <c r="P1493" s="298"/>
      <c r="Q1493" s="299"/>
      <c r="R1493" s="227"/>
      <c r="S1493" s="228" t="e">
        <f>IF(C1493="",NA(),MATCH($B1493&amp;$C1493,'Smelter Reference List'!$J:$J,0))</f>
        <v>#N/A</v>
      </c>
      <c r="T1493" s="229"/>
      <c r="U1493" s="229">
        <f t="shared" ca="1" si="46"/>
        <v>0</v>
      </c>
      <c r="V1493" s="229"/>
      <c r="W1493" s="229"/>
      <c r="Y1493" s="223" t="str">
        <f t="shared" si="47"/>
        <v/>
      </c>
    </row>
    <row r="1494" spans="1:25" s="223" customFormat="1" ht="20.25">
      <c r="A1494" s="293"/>
      <c r="B1494" s="294" t="str">
        <f>IF(LEN(A1494)=0,"",INDEX('Smelter Reference List'!$A:$A,MATCH($A1494,'Smelter Reference List'!$E:$E,0)))</f>
        <v/>
      </c>
      <c r="C1494" s="301" t="str">
        <f>IF(LEN(A1494)=0,"",INDEX('Smelter Reference List'!$C:$C,MATCH($A1494,'Smelter Reference List'!$E:$E,0)))</f>
        <v/>
      </c>
      <c r="D1494" s="294" t="str">
        <f ca="1">IF(ISERROR($S1494),"",OFFSET('Smelter Reference List'!$C$4,$S1494-4,0)&amp;"")</f>
        <v/>
      </c>
      <c r="E1494" s="294" t="str">
        <f ca="1">IF(ISERROR($S1494),"",OFFSET('Smelter Reference List'!$D$4,$S1494-4,0)&amp;"")</f>
        <v/>
      </c>
      <c r="F1494" s="294" t="str">
        <f ca="1">IF(ISERROR($S1494),"",OFFSET('Smelter Reference List'!$E$4,$S1494-4,0))</f>
        <v/>
      </c>
      <c r="G1494" s="294" t="str">
        <f ca="1">IF(C1494=$U$4,"Enter smelter details", IF(ISERROR($S1494),"",OFFSET('Smelter Reference List'!$F$4,$S1494-4,0)))</f>
        <v/>
      </c>
      <c r="H1494" s="295" t="str">
        <f ca="1">IF(ISERROR($S1494),"",OFFSET('Smelter Reference List'!$G$4,$S1494-4,0))</f>
        <v/>
      </c>
      <c r="I1494" s="296" t="str">
        <f ca="1">IF(ISERROR($S1494),"",OFFSET('Smelter Reference List'!$H$4,$S1494-4,0))</f>
        <v/>
      </c>
      <c r="J1494" s="296" t="str">
        <f ca="1">IF(ISERROR($S1494),"",OFFSET('Smelter Reference List'!$I$4,$S1494-4,0))</f>
        <v/>
      </c>
      <c r="K1494" s="298"/>
      <c r="L1494" s="298"/>
      <c r="M1494" s="298"/>
      <c r="N1494" s="298"/>
      <c r="O1494" s="298"/>
      <c r="P1494" s="298"/>
      <c r="Q1494" s="299"/>
      <c r="R1494" s="227"/>
      <c r="S1494" s="228" t="e">
        <f>IF(C1494="",NA(),MATCH($B1494&amp;$C1494,'Smelter Reference List'!$J:$J,0))</f>
        <v>#N/A</v>
      </c>
      <c r="T1494" s="229"/>
      <c r="U1494" s="229">
        <f t="shared" ca="1" si="46"/>
        <v>0</v>
      </c>
      <c r="V1494" s="229"/>
      <c r="W1494" s="229"/>
      <c r="Y1494" s="223" t="str">
        <f t="shared" si="47"/>
        <v/>
      </c>
    </row>
    <row r="1495" spans="1:25" s="223" customFormat="1" ht="20.25">
      <c r="A1495" s="293"/>
      <c r="B1495" s="294" t="str">
        <f>IF(LEN(A1495)=0,"",INDEX('Smelter Reference List'!$A:$A,MATCH($A1495,'Smelter Reference List'!$E:$E,0)))</f>
        <v/>
      </c>
      <c r="C1495" s="301" t="str">
        <f>IF(LEN(A1495)=0,"",INDEX('Smelter Reference List'!$C:$C,MATCH($A1495,'Smelter Reference List'!$E:$E,0)))</f>
        <v/>
      </c>
      <c r="D1495" s="294" t="str">
        <f ca="1">IF(ISERROR($S1495),"",OFFSET('Smelter Reference List'!$C$4,$S1495-4,0)&amp;"")</f>
        <v/>
      </c>
      <c r="E1495" s="294" t="str">
        <f ca="1">IF(ISERROR($S1495),"",OFFSET('Smelter Reference List'!$D$4,$S1495-4,0)&amp;"")</f>
        <v/>
      </c>
      <c r="F1495" s="294" t="str">
        <f ca="1">IF(ISERROR($S1495),"",OFFSET('Smelter Reference List'!$E$4,$S1495-4,0))</f>
        <v/>
      </c>
      <c r="G1495" s="294" t="str">
        <f ca="1">IF(C1495=$U$4,"Enter smelter details", IF(ISERROR($S1495),"",OFFSET('Smelter Reference List'!$F$4,$S1495-4,0)))</f>
        <v/>
      </c>
      <c r="H1495" s="295" t="str">
        <f ca="1">IF(ISERROR($S1495),"",OFFSET('Smelter Reference List'!$G$4,$S1495-4,0))</f>
        <v/>
      </c>
      <c r="I1495" s="296" t="str">
        <f ca="1">IF(ISERROR($S1495),"",OFFSET('Smelter Reference List'!$H$4,$S1495-4,0))</f>
        <v/>
      </c>
      <c r="J1495" s="296" t="str">
        <f ca="1">IF(ISERROR($S1495),"",OFFSET('Smelter Reference List'!$I$4,$S1495-4,0))</f>
        <v/>
      </c>
      <c r="K1495" s="298"/>
      <c r="L1495" s="298"/>
      <c r="M1495" s="298"/>
      <c r="N1495" s="298"/>
      <c r="O1495" s="298"/>
      <c r="P1495" s="298"/>
      <c r="Q1495" s="299"/>
      <c r="R1495" s="227"/>
      <c r="S1495" s="228" t="e">
        <f>IF(C1495="",NA(),MATCH($B1495&amp;$C1495,'Smelter Reference List'!$J:$J,0))</f>
        <v>#N/A</v>
      </c>
      <c r="T1495" s="229"/>
      <c r="U1495" s="229">
        <f t="shared" ca="1" si="46"/>
        <v>0</v>
      </c>
      <c r="V1495" s="229"/>
      <c r="W1495" s="229"/>
      <c r="Y1495" s="223" t="str">
        <f t="shared" si="47"/>
        <v/>
      </c>
    </row>
    <row r="1496" spans="1:25" s="223" customFormat="1" ht="20.25">
      <c r="A1496" s="293"/>
      <c r="B1496" s="294" t="str">
        <f>IF(LEN(A1496)=0,"",INDEX('Smelter Reference List'!$A:$A,MATCH($A1496,'Smelter Reference List'!$E:$E,0)))</f>
        <v/>
      </c>
      <c r="C1496" s="301" t="str">
        <f>IF(LEN(A1496)=0,"",INDEX('Smelter Reference List'!$C:$C,MATCH($A1496,'Smelter Reference List'!$E:$E,0)))</f>
        <v/>
      </c>
      <c r="D1496" s="294" t="str">
        <f ca="1">IF(ISERROR($S1496),"",OFFSET('Smelter Reference List'!$C$4,$S1496-4,0)&amp;"")</f>
        <v/>
      </c>
      <c r="E1496" s="294" t="str">
        <f ca="1">IF(ISERROR($S1496),"",OFFSET('Smelter Reference List'!$D$4,$S1496-4,0)&amp;"")</f>
        <v/>
      </c>
      <c r="F1496" s="294" t="str">
        <f ca="1">IF(ISERROR($S1496),"",OFFSET('Smelter Reference List'!$E$4,$S1496-4,0))</f>
        <v/>
      </c>
      <c r="G1496" s="294" t="str">
        <f ca="1">IF(C1496=$U$4,"Enter smelter details", IF(ISERROR($S1496),"",OFFSET('Smelter Reference List'!$F$4,$S1496-4,0)))</f>
        <v/>
      </c>
      <c r="H1496" s="295" t="str">
        <f ca="1">IF(ISERROR($S1496),"",OFFSET('Smelter Reference List'!$G$4,$S1496-4,0))</f>
        <v/>
      </c>
      <c r="I1496" s="296" t="str">
        <f ca="1">IF(ISERROR($S1496),"",OFFSET('Smelter Reference List'!$H$4,$S1496-4,0))</f>
        <v/>
      </c>
      <c r="J1496" s="296" t="str">
        <f ca="1">IF(ISERROR($S1496),"",OFFSET('Smelter Reference List'!$I$4,$S1496-4,0))</f>
        <v/>
      </c>
      <c r="K1496" s="298"/>
      <c r="L1496" s="298"/>
      <c r="M1496" s="298"/>
      <c r="N1496" s="298"/>
      <c r="O1496" s="298"/>
      <c r="P1496" s="298"/>
      <c r="Q1496" s="299"/>
      <c r="R1496" s="227"/>
      <c r="S1496" s="228" t="e">
        <f>IF(C1496="",NA(),MATCH($B1496&amp;$C1496,'Smelter Reference List'!$J:$J,0))</f>
        <v>#N/A</v>
      </c>
      <c r="T1496" s="229"/>
      <c r="U1496" s="229">
        <f t="shared" ca="1" si="46"/>
        <v>0</v>
      </c>
      <c r="V1496" s="229"/>
      <c r="W1496" s="229"/>
      <c r="Y1496" s="223" t="str">
        <f t="shared" si="47"/>
        <v/>
      </c>
    </row>
    <row r="1497" spans="1:25" s="223" customFormat="1" ht="20.25">
      <c r="A1497" s="293"/>
      <c r="B1497" s="294" t="str">
        <f>IF(LEN(A1497)=0,"",INDEX('Smelter Reference List'!$A:$A,MATCH($A1497,'Smelter Reference List'!$E:$E,0)))</f>
        <v/>
      </c>
      <c r="C1497" s="301" t="str">
        <f>IF(LEN(A1497)=0,"",INDEX('Smelter Reference List'!$C:$C,MATCH($A1497,'Smelter Reference List'!$E:$E,0)))</f>
        <v/>
      </c>
      <c r="D1497" s="294" t="str">
        <f ca="1">IF(ISERROR($S1497),"",OFFSET('Smelter Reference List'!$C$4,$S1497-4,0)&amp;"")</f>
        <v/>
      </c>
      <c r="E1497" s="294" t="str">
        <f ca="1">IF(ISERROR($S1497),"",OFFSET('Smelter Reference List'!$D$4,$S1497-4,0)&amp;"")</f>
        <v/>
      </c>
      <c r="F1497" s="294" t="str">
        <f ca="1">IF(ISERROR($S1497),"",OFFSET('Smelter Reference List'!$E$4,$S1497-4,0))</f>
        <v/>
      </c>
      <c r="G1497" s="294" t="str">
        <f ca="1">IF(C1497=$U$4,"Enter smelter details", IF(ISERROR($S1497),"",OFFSET('Smelter Reference List'!$F$4,$S1497-4,0)))</f>
        <v/>
      </c>
      <c r="H1497" s="295" t="str">
        <f ca="1">IF(ISERROR($S1497),"",OFFSET('Smelter Reference List'!$G$4,$S1497-4,0))</f>
        <v/>
      </c>
      <c r="I1497" s="296" t="str">
        <f ca="1">IF(ISERROR($S1497),"",OFFSET('Smelter Reference List'!$H$4,$S1497-4,0))</f>
        <v/>
      </c>
      <c r="J1497" s="296" t="str">
        <f ca="1">IF(ISERROR($S1497),"",OFFSET('Smelter Reference List'!$I$4,$S1497-4,0))</f>
        <v/>
      </c>
      <c r="K1497" s="298"/>
      <c r="L1497" s="298"/>
      <c r="M1497" s="298"/>
      <c r="N1497" s="298"/>
      <c r="O1497" s="298"/>
      <c r="P1497" s="298"/>
      <c r="Q1497" s="299"/>
      <c r="R1497" s="227"/>
      <c r="S1497" s="228" t="e">
        <f>IF(C1497="",NA(),MATCH($B1497&amp;$C1497,'Smelter Reference List'!$J:$J,0))</f>
        <v>#N/A</v>
      </c>
      <c r="T1497" s="229"/>
      <c r="U1497" s="229">
        <f t="shared" ca="1" si="46"/>
        <v>0</v>
      </c>
      <c r="V1497" s="229"/>
      <c r="W1497" s="229"/>
      <c r="Y1497" s="223" t="str">
        <f t="shared" si="47"/>
        <v/>
      </c>
    </row>
    <row r="1498" spans="1:25" s="223" customFormat="1" ht="20.25">
      <c r="A1498" s="293"/>
      <c r="B1498" s="294" t="str">
        <f>IF(LEN(A1498)=0,"",INDEX('Smelter Reference List'!$A:$A,MATCH($A1498,'Smelter Reference List'!$E:$E,0)))</f>
        <v/>
      </c>
      <c r="C1498" s="301" t="str">
        <f>IF(LEN(A1498)=0,"",INDEX('Smelter Reference List'!$C:$C,MATCH($A1498,'Smelter Reference List'!$E:$E,0)))</f>
        <v/>
      </c>
      <c r="D1498" s="294" t="str">
        <f ca="1">IF(ISERROR($S1498),"",OFFSET('Smelter Reference List'!$C$4,$S1498-4,0)&amp;"")</f>
        <v/>
      </c>
      <c r="E1498" s="294" t="str">
        <f ca="1">IF(ISERROR($S1498),"",OFFSET('Smelter Reference List'!$D$4,$S1498-4,0)&amp;"")</f>
        <v/>
      </c>
      <c r="F1498" s="294" t="str">
        <f ca="1">IF(ISERROR($S1498),"",OFFSET('Smelter Reference List'!$E$4,$S1498-4,0))</f>
        <v/>
      </c>
      <c r="G1498" s="294" t="str">
        <f ca="1">IF(C1498=$U$4,"Enter smelter details", IF(ISERROR($S1498),"",OFFSET('Smelter Reference List'!$F$4,$S1498-4,0)))</f>
        <v/>
      </c>
      <c r="H1498" s="295" t="str">
        <f ca="1">IF(ISERROR($S1498),"",OFFSET('Smelter Reference List'!$G$4,$S1498-4,0))</f>
        <v/>
      </c>
      <c r="I1498" s="296" t="str">
        <f ca="1">IF(ISERROR($S1498),"",OFFSET('Smelter Reference List'!$H$4,$S1498-4,0))</f>
        <v/>
      </c>
      <c r="J1498" s="296" t="str">
        <f ca="1">IF(ISERROR($S1498),"",OFFSET('Smelter Reference List'!$I$4,$S1498-4,0))</f>
        <v/>
      </c>
      <c r="K1498" s="298"/>
      <c r="L1498" s="298"/>
      <c r="M1498" s="298"/>
      <c r="N1498" s="298"/>
      <c r="O1498" s="298"/>
      <c r="P1498" s="298"/>
      <c r="Q1498" s="299"/>
      <c r="R1498" s="227"/>
      <c r="S1498" s="228" t="e">
        <f>IF(C1498="",NA(),MATCH($B1498&amp;$C1498,'Smelter Reference List'!$J:$J,0))</f>
        <v>#N/A</v>
      </c>
      <c r="T1498" s="229"/>
      <c r="U1498" s="229">
        <f t="shared" ca="1" si="46"/>
        <v>0</v>
      </c>
      <c r="V1498" s="229"/>
      <c r="W1498" s="229"/>
      <c r="Y1498" s="223" t="str">
        <f t="shared" si="47"/>
        <v/>
      </c>
    </row>
    <row r="1499" spans="1:25" s="223" customFormat="1" ht="20.25">
      <c r="A1499" s="293"/>
      <c r="B1499" s="294" t="str">
        <f>IF(LEN(A1499)=0,"",INDEX('Smelter Reference List'!$A:$A,MATCH($A1499,'Smelter Reference List'!$E:$E,0)))</f>
        <v/>
      </c>
      <c r="C1499" s="301" t="str">
        <f>IF(LEN(A1499)=0,"",INDEX('Smelter Reference List'!$C:$C,MATCH($A1499,'Smelter Reference List'!$E:$E,0)))</f>
        <v/>
      </c>
      <c r="D1499" s="294" t="str">
        <f ca="1">IF(ISERROR($S1499),"",OFFSET('Smelter Reference List'!$C$4,$S1499-4,0)&amp;"")</f>
        <v/>
      </c>
      <c r="E1499" s="294" t="str">
        <f ca="1">IF(ISERROR($S1499),"",OFFSET('Smelter Reference List'!$D$4,$S1499-4,0)&amp;"")</f>
        <v/>
      </c>
      <c r="F1499" s="294" t="str">
        <f ca="1">IF(ISERROR($S1499),"",OFFSET('Smelter Reference List'!$E$4,$S1499-4,0))</f>
        <v/>
      </c>
      <c r="G1499" s="294" t="str">
        <f ca="1">IF(C1499=$U$4,"Enter smelter details", IF(ISERROR($S1499),"",OFFSET('Smelter Reference List'!$F$4,$S1499-4,0)))</f>
        <v/>
      </c>
      <c r="H1499" s="295" t="str">
        <f ca="1">IF(ISERROR($S1499),"",OFFSET('Smelter Reference List'!$G$4,$S1499-4,0))</f>
        <v/>
      </c>
      <c r="I1499" s="296" t="str">
        <f ca="1">IF(ISERROR($S1499),"",OFFSET('Smelter Reference List'!$H$4,$S1499-4,0))</f>
        <v/>
      </c>
      <c r="J1499" s="296" t="str">
        <f ca="1">IF(ISERROR($S1499),"",OFFSET('Smelter Reference List'!$I$4,$S1499-4,0))</f>
        <v/>
      </c>
      <c r="K1499" s="298"/>
      <c r="L1499" s="298"/>
      <c r="M1499" s="298"/>
      <c r="N1499" s="298"/>
      <c r="O1499" s="298"/>
      <c r="P1499" s="298"/>
      <c r="Q1499" s="299"/>
      <c r="R1499" s="227"/>
      <c r="S1499" s="228" t="e">
        <f>IF(C1499="",NA(),MATCH($B1499&amp;$C1499,'Smelter Reference List'!$J:$J,0))</f>
        <v>#N/A</v>
      </c>
      <c r="T1499" s="229"/>
      <c r="U1499" s="229">
        <f t="shared" ca="1" si="46"/>
        <v>0</v>
      </c>
      <c r="V1499" s="229"/>
      <c r="W1499" s="229"/>
      <c r="Y1499" s="223" t="str">
        <f t="shared" si="47"/>
        <v/>
      </c>
    </row>
    <row r="1500" spans="1:25" s="223" customFormat="1" ht="20.25">
      <c r="A1500" s="293"/>
      <c r="B1500" s="294" t="str">
        <f>IF(LEN(A1500)=0,"",INDEX('Smelter Reference List'!$A:$A,MATCH($A1500,'Smelter Reference List'!$E:$E,0)))</f>
        <v/>
      </c>
      <c r="C1500" s="301" t="str">
        <f>IF(LEN(A1500)=0,"",INDEX('Smelter Reference List'!$C:$C,MATCH($A1500,'Smelter Reference List'!$E:$E,0)))</f>
        <v/>
      </c>
      <c r="D1500" s="294" t="str">
        <f ca="1">IF(ISERROR($S1500),"",OFFSET('Smelter Reference List'!$C$4,$S1500-4,0)&amp;"")</f>
        <v/>
      </c>
      <c r="E1500" s="294" t="str">
        <f ca="1">IF(ISERROR($S1500),"",OFFSET('Smelter Reference List'!$D$4,$S1500-4,0)&amp;"")</f>
        <v/>
      </c>
      <c r="F1500" s="294" t="str">
        <f ca="1">IF(ISERROR($S1500),"",OFFSET('Smelter Reference List'!$E$4,$S1500-4,0))</f>
        <v/>
      </c>
      <c r="G1500" s="294" t="str">
        <f ca="1">IF(C1500=$U$4,"Enter smelter details", IF(ISERROR($S1500),"",OFFSET('Smelter Reference List'!$F$4,$S1500-4,0)))</f>
        <v/>
      </c>
      <c r="H1500" s="295" t="str">
        <f ca="1">IF(ISERROR($S1500),"",OFFSET('Smelter Reference List'!$G$4,$S1500-4,0))</f>
        <v/>
      </c>
      <c r="I1500" s="296" t="str">
        <f ca="1">IF(ISERROR($S1500),"",OFFSET('Smelter Reference List'!$H$4,$S1500-4,0))</f>
        <v/>
      </c>
      <c r="J1500" s="296" t="str">
        <f ca="1">IF(ISERROR($S1500),"",OFFSET('Smelter Reference List'!$I$4,$S1500-4,0))</f>
        <v/>
      </c>
      <c r="K1500" s="298"/>
      <c r="L1500" s="298"/>
      <c r="M1500" s="298"/>
      <c r="N1500" s="298"/>
      <c r="O1500" s="298"/>
      <c r="P1500" s="298"/>
      <c r="Q1500" s="299"/>
      <c r="R1500" s="227"/>
      <c r="S1500" s="228" t="e">
        <f>IF(C1500="",NA(),MATCH($B1500&amp;$C1500,'Smelter Reference List'!$J:$J,0))</f>
        <v>#N/A</v>
      </c>
      <c r="T1500" s="229"/>
      <c r="U1500" s="229">
        <f t="shared" ca="1" si="46"/>
        <v>0</v>
      </c>
      <c r="V1500" s="229"/>
      <c r="W1500" s="229"/>
      <c r="Y1500" s="223" t="str">
        <f t="shared" si="47"/>
        <v/>
      </c>
    </row>
    <row r="1501" spans="1:25" s="223" customFormat="1" ht="20.25">
      <c r="A1501" s="293"/>
      <c r="B1501" s="294" t="str">
        <f>IF(LEN(A1501)=0,"",INDEX('Smelter Reference List'!$A:$A,MATCH($A1501,'Smelter Reference List'!$E:$E,0)))</f>
        <v/>
      </c>
      <c r="C1501" s="301" t="str">
        <f>IF(LEN(A1501)=0,"",INDEX('Smelter Reference List'!$C:$C,MATCH($A1501,'Smelter Reference List'!$E:$E,0)))</f>
        <v/>
      </c>
      <c r="D1501" s="294" t="str">
        <f ca="1">IF(ISERROR($S1501),"",OFFSET('Smelter Reference List'!$C$4,$S1501-4,0)&amp;"")</f>
        <v/>
      </c>
      <c r="E1501" s="294" t="str">
        <f ca="1">IF(ISERROR($S1501),"",OFFSET('Smelter Reference List'!$D$4,$S1501-4,0)&amp;"")</f>
        <v/>
      </c>
      <c r="F1501" s="294" t="str">
        <f ca="1">IF(ISERROR($S1501),"",OFFSET('Smelter Reference List'!$E$4,$S1501-4,0))</f>
        <v/>
      </c>
      <c r="G1501" s="294" t="str">
        <f ca="1">IF(C1501=$U$4,"Enter smelter details", IF(ISERROR($S1501),"",OFFSET('Smelter Reference List'!$F$4,$S1501-4,0)))</f>
        <v/>
      </c>
      <c r="H1501" s="295" t="str">
        <f ca="1">IF(ISERROR($S1501),"",OFFSET('Smelter Reference List'!$G$4,$S1501-4,0))</f>
        <v/>
      </c>
      <c r="I1501" s="296" t="str">
        <f ca="1">IF(ISERROR($S1501),"",OFFSET('Smelter Reference List'!$H$4,$S1501-4,0))</f>
        <v/>
      </c>
      <c r="J1501" s="296" t="str">
        <f ca="1">IF(ISERROR($S1501),"",OFFSET('Smelter Reference List'!$I$4,$S1501-4,0))</f>
        <v/>
      </c>
      <c r="K1501" s="298"/>
      <c r="L1501" s="298"/>
      <c r="M1501" s="298"/>
      <c r="N1501" s="298"/>
      <c r="O1501" s="298"/>
      <c r="P1501" s="298"/>
      <c r="Q1501" s="299"/>
      <c r="R1501" s="227"/>
      <c r="S1501" s="228" t="e">
        <f>IF(C1501="",NA(),MATCH($B1501&amp;$C1501,'Smelter Reference List'!$J:$J,0))</f>
        <v>#N/A</v>
      </c>
      <c r="T1501" s="229"/>
      <c r="U1501" s="229">
        <f t="shared" ca="1" si="46"/>
        <v>0</v>
      </c>
      <c r="V1501" s="229"/>
      <c r="W1501" s="229"/>
      <c r="Y1501" s="223" t="str">
        <f t="shared" si="47"/>
        <v/>
      </c>
    </row>
    <row r="1502" spans="1:25" s="223" customFormat="1" ht="20.25">
      <c r="A1502" s="293"/>
      <c r="B1502" s="294" t="str">
        <f>IF(LEN(A1502)=0,"",INDEX('Smelter Reference List'!$A:$A,MATCH($A1502,'Smelter Reference List'!$E:$E,0)))</f>
        <v/>
      </c>
      <c r="C1502" s="301" t="str">
        <f>IF(LEN(A1502)=0,"",INDEX('Smelter Reference List'!$C:$C,MATCH($A1502,'Smelter Reference List'!$E:$E,0)))</f>
        <v/>
      </c>
      <c r="D1502" s="294" t="str">
        <f ca="1">IF(ISERROR($S1502),"",OFFSET('Smelter Reference List'!$C$4,$S1502-4,0)&amp;"")</f>
        <v/>
      </c>
      <c r="E1502" s="294" t="str">
        <f ca="1">IF(ISERROR($S1502),"",OFFSET('Smelter Reference List'!$D$4,$S1502-4,0)&amp;"")</f>
        <v/>
      </c>
      <c r="F1502" s="294" t="str">
        <f ca="1">IF(ISERROR($S1502),"",OFFSET('Smelter Reference List'!$E$4,$S1502-4,0))</f>
        <v/>
      </c>
      <c r="G1502" s="294" t="str">
        <f ca="1">IF(C1502=$U$4,"Enter smelter details", IF(ISERROR($S1502),"",OFFSET('Smelter Reference List'!$F$4,$S1502-4,0)))</f>
        <v/>
      </c>
      <c r="H1502" s="295" t="str">
        <f ca="1">IF(ISERROR($S1502),"",OFFSET('Smelter Reference List'!$G$4,$S1502-4,0))</f>
        <v/>
      </c>
      <c r="I1502" s="296" t="str">
        <f ca="1">IF(ISERROR($S1502),"",OFFSET('Smelter Reference List'!$H$4,$S1502-4,0))</f>
        <v/>
      </c>
      <c r="J1502" s="296" t="str">
        <f ca="1">IF(ISERROR($S1502),"",OFFSET('Smelter Reference List'!$I$4,$S1502-4,0))</f>
        <v/>
      </c>
      <c r="K1502" s="298"/>
      <c r="L1502" s="298"/>
      <c r="M1502" s="298"/>
      <c r="N1502" s="298"/>
      <c r="O1502" s="298"/>
      <c r="P1502" s="298"/>
      <c r="Q1502" s="299"/>
      <c r="R1502" s="227"/>
      <c r="S1502" s="228" t="e">
        <f>IF(C1502="",NA(),MATCH($B1502&amp;$C1502,'Smelter Reference List'!$J:$J,0))</f>
        <v>#N/A</v>
      </c>
      <c r="T1502" s="229"/>
      <c r="U1502" s="229">
        <f t="shared" ca="1" si="46"/>
        <v>0</v>
      </c>
      <c r="V1502" s="229"/>
      <c r="W1502" s="229"/>
      <c r="Y1502" s="223" t="str">
        <f t="shared" si="47"/>
        <v/>
      </c>
    </row>
    <row r="1503" spans="1:25" s="223" customFormat="1" ht="20.25">
      <c r="A1503" s="293"/>
      <c r="B1503" s="294" t="str">
        <f>IF(LEN(A1503)=0,"",INDEX('Smelter Reference List'!$A:$A,MATCH($A1503,'Smelter Reference List'!$E:$E,0)))</f>
        <v/>
      </c>
      <c r="C1503" s="301" t="str">
        <f>IF(LEN(A1503)=0,"",INDEX('Smelter Reference List'!$C:$C,MATCH($A1503,'Smelter Reference List'!$E:$E,0)))</f>
        <v/>
      </c>
      <c r="D1503" s="294" t="str">
        <f ca="1">IF(ISERROR($S1503),"",OFFSET('Smelter Reference List'!$C$4,$S1503-4,0)&amp;"")</f>
        <v/>
      </c>
      <c r="E1503" s="294" t="str">
        <f ca="1">IF(ISERROR($S1503),"",OFFSET('Smelter Reference List'!$D$4,$S1503-4,0)&amp;"")</f>
        <v/>
      </c>
      <c r="F1503" s="294" t="str">
        <f ca="1">IF(ISERROR($S1503),"",OFFSET('Smelter Reference List'!$E$4,$S1503-4,0))</f>
        <v/>
      </c>
      <c r="G1503" s="294" t="str">
        <f ca="1">IF(C1503=$U$4,"Enter smelter details", IF(ISERROR($S1503),"",OFFSET('Smelter Reference List'!$F$4,$S1503-4,0)))</f>
        <v/>
      </c>
      <c r="H1503" s="295" t="str">
        <f ca="1">IF(ISERROR($S1503),"",OFFSET('Smelter Reference List'!$G$4,$S1503-4,0))</f>
        <v/>
      </c>
      <c r="I1503" s="296" t="str">
        <f ca="1">IF(ISERROR($S1503),"",OFFSET('Smelter Reference List'!$H$4,$S1503-4,0))</f>
        <v/>
      </c>
      <c r="J1503" s="296" t="str">
        <f ca="1">IF(ISERROR($S1503),"",OFFSET('Smelter Reference List'!$I$4,$S1503-4,0))</f>
        <v/>
      </c>
      <c r="K1503" s="298"/>
      <c r="L1503" s="298"/>
      <c r="M1503" s="298"/>
      <c r="N1503" s="298"/>
      <c r="O1503" s="298"/>
      <c r="P1503" s="298"/>
      <c r="Q1503" s="299"/>
      <c r="R1503" s="227"/>
      <c r="S1503" s="228" t="e">
        <f>IF(C1503="",NA(),MATCH($B1503&amp;$C1503,'Smelter Reference List'!$J:$J,0))</f>
        <v>#N/A</v>
      </c>
      <c r="T1503" s="229"/>
      <c r="U1503" s="229">
        <f t="shared" ca="1" si="46"/>
        <v>0</v>
      </c>
      <c r="V1503" s="229"/>
      <c r="W1503" s="229"/>
      <c r="Y1503" s="223" t="str">
        <f t="shared" si="47"/>
        <v/>
      </c>
    </row>
    <row r="1504" spans="1:25" s="223" customFormat="1" ht="20.25">
      <c r="A1504" s="293"/>
      <c r="B1504" s="294" t="str">
        <f>IF(LEN(A1504)=0,"",INDEX('Smelter Reference List'!$A:$A,MATCH($A1504,'Smelter Reference List'!$E:$E,0)))</f>
        <v/>
      </c>
      <c r="C1504" s="301" t="str">
        <f>IF(LEN(A1504)=0,"",INDEX('Smelter Reference List'!$C:$C,MATCH($A1504,'Smelter Reference List'!$E:$E,0)))</f>
        <v/>
      </c>
      <c r="D1504" s="294" t="str">
        <f ca="1">IF(ISERROR($S1504),"",OFFSET('Smelter Reference List'!$C$4,$S1504-4,0)&amp;"")</f>
        <v/>
      </c>
      <c r="E1504" s="294" t="str">
        <f ca="1">IF(ISERROR($S1504),"",OFFSET('Smelter Reference List'!$D$4,$S1504-4,0)&amp;"")</f>
        <v/>
      </c>
      <c r="F1504" s="294" t="str">
        <f ca="1">IF(ISERROR($S1504),"",OFFSET('Smelter Reference List'!$E$4,$S1504-4,0))</f>
        <v/>
      </c>
      <c r="G1504" s="294" t="str">
        <f ca="1">IF(C1504=$U$4,"Enter smelter details", IF(ISERROR($S1504),"",OFFSET('Smelter Reference List'!$F$4,$S1504-4,0)))</f>
        <v/>
      </c>
      <c r="H1504" s="295" t="str">
        <f ca="1">IF(ISERROR($S1504),"",OFFSET('Smelter Reference List'!$G$4,$S1504-4,0))</f>
        <v/>
      </c>
      <c r="I1504" s="296" t="str">
        <f ca="1">IF(ISERROR($S1504),"",OFFSET('Smelter Reference List'!$H$4,$S1504-4,0))</f>
        <v/>
      </c>
      <c r="J1504" s="296" t="str">
        <f ca="1">IF(ISERROR($S1504),"",OFFSET('Smelter Reference List'!$I$4,$S1504-4,0))</f>
        <v/>
      </c>
      <c r="K1504" s="298"/>
      <c r="L1504" s="298"/>
      <c r="M1504" s="298"/>
      <c r="N1504" s="298"/>
      <c r="O1504" s="298"/>
      <c r="P1504" s="298"/>
      <c r="Q1504" s="299"/>
      <c r="R1504" s="227"/>
      <c r="S1504" s="228" t="e">
        <f>IF(C1504="",NA(),MATCH($B1504&amp;$C1504,'Smelter Reference List'!$J:$J,0))</f>
        <v>#N/A</v>
      </c>
      <c r="T1504" s="229"/>
      <c r="U1504" s="229">
        <f t="shared" ca="1" si="46"/>
        <v>0</v>
      </c>
      <c r="V1504" s="229"/>
      <c r="W1504" s="229"/>
      <c r="Y1504" s="223" t="str">
        <f t="shared" si="47"/>
        <v/>
      </c>
    </row>
    <row r="1505" spans="1:25" s="223" customFormat="1" ht="20.25">
      <c r="A1505" s="293"/>
      <c r="B1505" s="294" t="str">
        <f>IF(LEN(A1505)=0,"",INDEX('Smelter Reference List'!$A:$A,MATCH($A1505,'Smelter Reference List'!$E:$E,0)))</f>
        <v/>
      </c>
      <c r="C1505" s="301" t="str">
        <f>IF(LEN(A1505)=0,"",INDEX('Smelter Reference List'!$C:$C,MATCH($A1505,'Smelter Reference List'!$E:$E,0)))</f>
        <v/>
      </c>
      <c r="D1505" s="294" t="str">
        <f ca="1">IF(ISERROR($S1505),"",OFFSET('Smelter Reference List'!$C$4,$S1505-4,0)&amp;"")</f>
        <v/>
      </c>
      <c r="E1505" s="294" t="str">
        <f ca="1">IF(ISERROR($S1505),"",OFFSET('Smelter Reference List'!$D$4,$S1505-4,0)&amp;"")</f>
        <v/>
      </c>
      <c r="F1505" s="294" t="str">
        <f ca="1">IF(ISERROR($S1505),"",OFFSET('Smelter Reference List'!$E$4,$S1505-4,0))</f>
        <v/>
      </c>
      <c r="G1505" s="294" t="str">
        <f ca="1">IF(C1505=$U$4,"Enter smelter details", IF(ISERROR($S1505),"",OFFSET('Smelter Reference List'!$F$4,$S1505-4,0)))</f>
        <v/>
      </c>
      <c r="H1505" s="295" t="str">
        <f ca="1">IF(ISERROR($S1505),"",OFFSET('Smelter Reference List'!$G$4,$S1505-4,0))</f>
        <v/>
      </c>
      <c r="I1505" s="296" t="str">
        <f ca="1">IF(ISERROR($S1505),"",OFFSET('Smelter Reference List'!$H$4,$S1505-4,0))</f>
        <v/>
      </c>
      <c r="J1505" s="296" t="str">
        <f ca="1">IF(ISERROR($S1505),"",OFFSET('Smelter Reference List'!$I$4,$S1505-4,0))</f>
        <v/>
      </c>
      <c r="K1505" s="298"/>
      <c r="L1505" s="298"/>
      <c r="M1505" s="298"/>
      <c r="N1505" s="298"/>
      <c r="O1505" s="298"/>
      <c r="P1505" s="298"/>
      <c r="Q1505" s="299"/>
      <c r="R1505" s="227"/>
      <c r="S1505" s="228" t="e">
        <f>IF(C1505="",NA(),MATCH($B1505&amp;$C1505,'Smelter Reference List'!$J:$J,0))</f>
        <v>#N/A</v>
      </c>
      <c r="T1505" s="229"/>
      <c r="U1505" s="229">
        <f t="shared" ca="1" si="46"/>
        <v>0</v>
      </c>
      <c r="V1505" s="229"/>
      <c r="W1505" s="229"/>
      <c r="Y1505" s="223" t="str">
        <f t="shared" si="47"/>
        <v/>
      </c>
    </row>
    <row r="1506" spans="1:25" s="223" customFormat="1" ht="20.25">
      <c r="A1506" s="293"/>
      <c r="B1506" s="294" t="str">
        <f>IF(LEN(A1506)=0,"",INDEX('Smelter Reference List'!$A:$A,MATCH($A1506,'Smelter Reference List'!$E:$E,0)))</f>
        <v/>
      </c>
      <c r="C1506" s="301" t="str">
        <f>IF(LEN(A1506)=0,"",INDEX('Smelter Reference List'!$C:$C,MATCH($A1506,'Smelter Reference List'!$E:$E,0)))</f>
        <v/>
      </c>
      <c r="D1506" s="294" t="str">
        <f ca="1">IF(ISERROR($S1506),"",OFFSET('Smelter Reference List'!$C$4,$S1506-4,0)&amp;"")</f>
        <v/>
      </c>
      <c r="E1506" s="294" t="str">
        <f ca="1">IF(ISERROR($S1506),"",OFFSET('Smelter Reference List'!$D$4,$S1506-4,0)&amp;"")</f>
        <v/>
      </c>
      <c r="F1506" s="294" t="str">
        <f ca="1">IF(ISERROR($S1506),"",OFFSET('Smelter Reference List'!$E$4,$S1506-4,0))</f>
        <v/>
      </c>
      <c r="G1506" s="294" t="str">
        <f ca="1">IF(C1506=$U$4,"Enter smelter details", IF(ISERROR($S1506),"",OFFSET('Smelter Reference List'!$F$4,$S1506-4,0)))</f>
        <v/>
      </c>
      <c r="H1506" s="295" t="str">
        <f ca="1">IF(ISERROR($S1506),"",OFFSET('Smelter Reference List'!$G$4,$S1506-4,0))</f>
        <v/>
      </c>
      <c r="I1506" s="296" t="str">
        <f ca="1">IF(ISERROR($S1506),"",OFFSET('Smelter Reference List'!$H$4,$S1506-4,0))</f>
        <v/>
      </c>
      <c r="J1506" s="296" t="str">
        <f ca="1">IF(ISERROR($S1506),"",OFFSET('Smelter Reference List'!$I$4,$S1506-4,0))</f>
        <v/>
      </c>
      <c r="K1506" s="298"/>
      <c r="L1506" s="298"/>
      <c r="M1506" s="298"/>
      <c r="N1506" s="298"/>
      <c r="O1506" s="298"/>
      <c r="P1506" s="298"/>
      <c r="Q1506" s="299"/>
      <c r="R1506" s="227"/>
      <c r="S1506" s="228" t="e">
        <f>IF(C1506="",NA(),MATCH($B1506&amp;$C1506,'Smelter Reference List'!$J:$J,0))</f>
        <v>#N/A</v>
      </c>
      <c r="T1506" s="229"/>
      <c r="U1506" s="229">
        <f t="shared" ca="1" si="46"/>
        <v>0</v>
      </c>
      <c r="V1506" s="229"/>
      <c r="W1506" s="229"/>
      <c r="Y1506" s="223" t="str">
        <f t="shared" si="47"/>
        <v/>
      </c>
    </row>
    <row r="1507" spans="1:25" s="223" customFormat="1" ht="20.25">
      <c r="A1507" s="293"/>
      <c r="B1507" s="294" t="str">
        <f>IF(LEN(A1507)=0,"",INDEX('Smelter Reference List'!$A:$A,MATCH($A1507,'Smelter Reference List'!$E:$E,0)))</f>
        <v/>
      </c>
      <c r="C1507" s="301" t="str">
        <f>IF(LEN(A1507)=0,"",INDEX('Smelter Reference List'!$C:$C,MATCH($A1507,'Smelter Reference List'!$E:$E,0)))</f>
        <v/>
      </c>
      <c r="D1507" s="294" t="str">
        <f ca="1">IF(ISERROR($S1507),"",OFFSET('Smelter Reference List'!$C$4,$S1507-4,0)&amp;"")</f>
        <v/>
      </c>
      <c r="E1507" s="294" t="str">
        <f ca="1">IF(ISERROR($S1507),"",OFFSET('Smelter Reference List'!$D$4,$S1507-4,0)&amp;"")</f>
        <v/>
      </c>
      <c r="F1507" s="294" t="str">
        <f ca="1">IF(ISERROR($S1507),"",OFFSET('Smelter Reference List'!$E$4,$S1507-4,0))</f>
        <v/>
      </c>
      <c r="G1507" s="294" t="str">
        <f ca="1">IF(C1507=$U$4,"Enter smelter details", IF(ISERROR($S1507),"",OFFSET('Smelter Reference List'!$F$4,$S1507-4,0)))</f>
        <v/>
      </c>
      <c r="H1507" s="295" t="str">
        <f ca="1">IF(ISERROR($S1507),"",OFFSET('Smelter Reference List'!$G$4,$S1507-4,0))</f>
        <v/>
      </c>
      <c r="I1507" s="296" t="str">
        <f ca="1">IF(ISERROR($S1507),"",OFFSET('Smelter Reference List'!$H$4,$S1507-4,0))</f>
        <v/>
      </c>
      <c r="J1507" s="296" t="str">
        <f ca="1">IF(ISERROR($S1507),"",OFFSET('Smelter Reference List'!$I$4,$S1507-4,0))</f>
        <v/>
      </c>
      <c r="K1507" s="298"/>
      <c r="L1507" s="298"/>
      <c r="M1507" s="298"/>
      <c r="N1507" s="298"/>
      <c r="O1507" s="298"/>
      <c r="P1507" s="298"/>
      <c r="Q1507" s="299"/>
      <c r="R1507" s="227"/>
      <c r="S1507" s="228" t="e">
        <f>IF(C1507="",NA(),MATCH($B1507&amp;$C1507,'Smelter Reference List'!$J:$J,0))</f>
        <v>#N/A</v>
      </c>
      <c r="T1507" s="229"/>
      <c r="U1507" s="229">
        <f t="shared" ca="1" si="46"/>
        <v>0</v>
      </c>
      <c r="V1507" s="229"/>
      <c r="W1507" s="229"/>
      <c r="Y1507" s="223" t="str">
        <f t="shared" si="47"/>
        <v/>
      </c>
    </row>
    <row r="1508" spans="1:25" s="223" customFormat="1" ht="20.25">
      <c r="A1508" s="293"/>
      <c r="B1508" s="294" t="str">
        <f>IF(LEN(A1508)=0,"",INDEX('Smelter Reference List'!$A:$A,MATCH($A1508,'Smelter Reference List'!$E:$E,0)))</f>
        <v/>
      </c>
      <c r="C1508" s="301" t="str">
        <f>IF(LEN(A1508)=0,"",INDEX('Smelter Reference List'!$C:$C,MATCH($A1508,'Smelter Reference List'!$E:$E,0)))</f>
        <v/>
      </c>
      <c r="D1508" s="294" t="str">
        <f ca="1">IF(ISERROR($S1508),"",OFFSET('Smelter Reference List'!$C$4,$S1508-4,0)&amp;"")</f>
        <v/>
      </c>
      <c r="E1508" s="294" t="str">
        <f ca="1">IF(ISERROR($S1508),"",OFFSET('Smelter Reference List'!$D$4,$S1508-4,0)&amp;"")</f>
        <v/>
      </c>
      <c r="F1508" s="294" t="str">
        <f ca="1">IF(ISERROR($S1508),"",OFFSET('Smelter Reference List'!$E$4,$S1508-4,0))</f>
        <v/>
      </c>
      <c r="G1508" s="294" t="str">
        <f ca="1">IF(C1508=$U$4,"Enter smelter details", IF(ISERROR($S1508),"",OFFSET('Smelter Reference List'!$F$4,$S1508-4,0)))</f>
        <v/>
      </c>
      <c r="H1508" s="295" t="str">
        <f ca="1">IF(ISERROR($S1508),"",OFFSET('Smelter Reference List'!$G$4,$S1508-4,0))</f>
        <v/>
      </c>
      <c r="I1508" s="296" t="str">
        <f ca="1">IF(ISERROR($S1508),"",OFFSET('Smelter Reference List'!$H$4,$S1508-4,0))</f>
        <v/>
      </c>
      <c r="J1508" s="296" t="str">
        <f ca="1">IF(ISERROR($S1508),"",OFFSET('Smelter Reference List'!$I$4,$S1508-4,0))</f>
        <v/>
      </c>
      <c r="K1508" s="298"/>
      <c r="L1508" s="298"/>
      <c r="M1508" s="298"/>
      <c r="N1508" s="298"/>
      <c r="O1508" s="298"/>
      <c r="P1508" s="298"/>
      <c r="Q1508" s="299"/>
      <c r="R1508" s="227"/>
      <c r="S1508" s="228" t="e">
        <f>IF(C1508="",NA(),MATCH($B1508&amp;$C1508,'Smelter Reference List'!$J:$J,0))</f>
        <v>#N/A</v>
      </c>
      <c r="T1508" s="229"/>
      <c r="U1508" s="229">
        <f t="shared" ca="1" si="46"/>
        <v>0</v>
      </c>
      <c r="V1508" s="229"/>
      <c r="W1508" s="229"/>
      <c r="Y1508" s="223" t="str">
        <f t="shared" si="47"/>
        <v/>
      </c>
    </row>
    <row r="1509" spans="1:25" s="223" customFormat="1" ht="20.25">
      <c r="A1509" s="293"/>
      <c r="B1509" s="294" t="str">
        <f>IF(LEN(A1509)=0,"",INDEX('Smelter Reference List'!$A:$A,MATCH($A1509,'Smelter Reference List'!$E:$E,0)))</f>
        <v/>
      </c>
      <c r="C1509" s="301" t="str">
        <f>IF(LEN(A1509)=0,"",INDEX('Smelter Reference List'!$C:$C,MATCH($A1509,'Smelter Reference List'!$E:$E,0)))</f>
        <v/>
      </c>
      <c r="D1509" s="294" t="str">
        <f ca="1">IF(ISERROR($S1509),"",OFFSET('Smelter Reference List'!$C$4,$S1509-4,0)&amp;"")</f>
        <v/>
      </c>
      <c r="E1509" s="294" t="str">
        <f ca="1">IF(ISERROR($S1509),"",OFFSET('Smelter Reference List'!$D$4,$S1509-4,0)&amp;"")</f>
        <v/>
      </c>
      <c r="F1509" s="294" t="str">
        <f ca="1">IF(ISERROR($S1509),"",OFFSET('Smelter Reference List'!$E$4,$S1509-4,0))</f>
        <v/>
      </c>
      <c r="G1509" s="294" t="str">
        <f ca="1">IF(C1509=$U$4,"Enter smelter details", IF(ISERROR($S1509),"",OFFSET('Smelter Reference List'!$F$4,$S1509-4,0)))</f>
        <v/>
      </c>
      <c r="H1509" s="295" t="str">
        <f ca="1">IF(ISERROR($S1509),"",OFFSET('Smelter Reference List'!$G$4,$S1509-4,0))</f>
        <v/>
      </c>
      <c r="I1509" s="296" t="str">
        <f ca="1">IF(ISERROR($S1509),"",OFFSET('Smelter Reference List'!$H$4,$S1509-4,0))</f>
        <v/>
      </c>
      <c r="J1509" s="296" t="str">
        <f ca="1">IF(ISERROR($S1509),"",OFFSET('Smelter Reference List'!$I$4,$S1509-4,0))</f>
        <v/>
      </c>
      <c r="K1509" s="298"/>
      <c r="L1509" s="298"/>
      <c r="M1509" s="298"/>
      <c r="N1509" s="298"/>
      <c r="O1509" s="298"/>
      <c r="P1509" s="298"/>
      <c r="Q1509" s="299"/>
      <c r="R1509" s="227"/>
      <c r="S1509" s="228" t="e">
        <f>IF(C1509="",NA(),MATCH($B1509&amp;$C1509,'Smelter Reference List'!$J:$J,0))</f>
        <v>#N/A</v>
      </c>
      <c r="T1509" s="229"/>
      <c r="U1509" s="229">
        <f t="shared" ca="1" si="46"/>
        <v>0</v>
      </c>
      <c r="V1509" s="229"/>
      <c r="W1509" s="229"/>
      <c r="Y1509" s="223" t="str">
        <f t="shared" si="47"/>
        <v/>
      </c>
    </row>
    <row r="1510" spans="1:25" s="223" customFormat="1" ht="20.25">
      <c r="A1510" s="293"/>
      <c r="B1510" s="294" t="str">
        <f>IF(LEN(A1510)=0,"",INDEX('Smelter Reference List'!$A:$A,MATCH($A1510,'Smelter Reference List'!$E:$E,0)))</f>
        <v/>
      </c>
      <c r="C1510" s="301" t="str">
        <f>IF(LEN(A1510)=0,"",INDEX('Smelter Reference List'!$C:$C,MATCH($A1510,'Smelter Reference List'!$E:$E,0)))</f>
        <v/>
      </c>
      <c r="D1510" s="294" t="str">
        <f ca="1">IF(ISERROR($S1510),"",OFFSET('Smelter Reference List'!$C$4,$S1510-4,0)&amp;"")</f>
        <v/>
      </c>
      <c r="E1510" s="294" t="str">
        <f ca="1">IF(ISERROR($S1510),"",OFFSET('Smelter Reference List'!$D$4,$S1510-4,0)&amp;"")</f>
        <v/>
      </c>
      <c r="F1510" s="294" t="str">
        <f ca="1">IF(ISERROR($S1510),"",OFFSET('Smelter Reference List'!$E$4,$S1510-4,0))</f>
        <v/>
      </c>
      <c r="G1510" s="294" t="str">
        <f ca="1">IF(C1510=$U$4,"Enter smelter details", IF(ISERROR($S1510),"",OFFSET('Smelter Reference List'!$F$4,$S1510-4,0)))</f>
        <v/>
      </c>
      <c r="H1510" s="295" t="str">
        <f ca="1">IF(ISERROR($S1510),"",OFFSET('Smelter Reference List'!$G$4,$S1510-4,0))</f>
        <v/>
      </c>
      <c r="I1510" s="296" t="str">
        <f ca="1">IF(ISERROR($S1510),"",OFFSET('Smelter Reference List'!$H$4,$S1510-4,0))</f>
        <v/>
      </c>
      <c r="J1510" s="296" t="str">
        <f ca="1">IF(ISERROR($S1510),"",OFFSET('Smelter Reference List'!$I$4,$S1510-4,0))</f>
        <v/>
      </c>
      <c r="K1510" s="298"/>
      <c r="L1510" s="298"/>
      <c r="M1510" s="298"/>
      <c r="N1510" s="298"/>
      <c r="O1510" s="298"/>
      <c r="P1510" s="298"/>
      <c r="Q1510" s="299"/>
      <c r="R1510" s="227"/>
      <c r="S1510" s="228" t="e">
        <f>IF(C1510="",NA(),MATCH($B1510&amp;$C1510,'Smelter Reference List'!$J:$J,0))</f>
        <v>#N/A</v>
      </c>
      <c r="T1510" s="229"/>
      <c r="U1510" s="229">
        <f t="shared" ca="1" si="46"/>
        <v>0</v>
      </c>
      <c r="V1510" s="229"/>
      <c r="W1510" s="229"/>
      <c r="Y1510" s="223" t="str">
        <f t="shared" si="47"/>
        <v/>
      </c>
    </row>
    <row r="1511" spans="1:25" s="223" customFormat="1" ht="20.25">
      <c r="A1511" s="293"/>
      <c r="B1511" s="294" t="str">
        <f>IF(LEN(A1511)=0,"",INDEX('Smelter Reference List'!$A:$A,MATCH($A1511,'Smelter Reference List'!$E:$E,0)))</f>
        <v/>
      </c>
      <c r="C1511" s="301" t="str">
        <f>IF(LEN(A1511)=0,"",INDEX('Smelter Reference List'!$C:$C,MATCH($A1511,'Smelter Reference List'!$E:$E,0)))</f>
        <v/>
      </c>
      <c r="D1511" s="294" t="str">
        <f ca="1">IF(ISERROR($S1511),"",OFFSET('Smelter Reference List'!$C$4,$S1511-4,0)&amp;"")</f>
        <v/>
      </c>
      <c r="E1511" s="294" t="str">
        <f ca="1">IF(ISERROR($S1511),"",OFFSET('Smelter Reference List'!$D$4,$S1511-4,0)&amp;"")</f>
        <v/>
      </c>
      <c r="F1511" s="294" t="str">
        <f ca="1">IF(ISERROR($S1511),"",OFFSET('Smelter Reference List'!$E$4,$S1511-4,0))</f>
        <v/>
      </c>
      <c r="G1511" s="294" t="str">
        <f ca="1">IF(C1511=$U$4,"Enter smelter details", IF(ISERROR($S1511),"",OFFSET('Smelter Reference List'!$F$4,$S1511-4,0)))</f>
        <v/>
      </c>
      <c r="H1511" s="295" t="str">
        <f ca="1">IF(ISERROR($S1511),"",OFFSET('Smelter Reference List'!$G$4,$S1511-4,0))</f>
        <v/>
      </c>
      <c r="I1511" s="296" t="str">
        <f ca="1">IF(ISERROR($S1511),"",OFFSET('Smelter Reference List'!$H$4,$S1511-4,0))</f>
        <v/>
      </c>
      <c r="J1511" s="296" t="str">
        <f ca="1">IF(ISERROR($S1511),"",OFFSET('Smelter Reference List'!$I$4,$S1511-4,0))</f>
        <v/>
      </c>
      <c r="K1511" s="298"/>
      <c r="L1511" s="298"/>
      <c r="M1511" s="298"/>
      <c r="N1511" s="298"/>
      <c r="O1511" s="298"/>
      <c r="P1511" s="298"/>
      <c r="Q1511" s="299"/>
      <c r="R1511" s="227"/>
      <c r="S1511" s="228" t="e">
        <f>IF(C1511="",NA(),MATCH($B1511&amp;$C1511,'Smelter Reference List'!$J:$J,0))</f>
        <v>#N/A</v>
      </c>
      <c r="T1511" s="229"/>
      <c r="U1511" s="229">
        <f t="shared" ca="1" si="46"/>
        <v>0</v>
      </c>
      <c r="V1511" s="229"/>
      <c r="W1511" s="229"/>
      <c r="Y1511" s="223" t="str">
        <f t="shared" si="47"/>
        <v/>
      </c>
    </row>
    <row r="1512" spans="1:25" s="223" customFormat="1" ht="20.25">
      <c r="A1512" s="293"/>
      <c r="B1512" s="294" t="str">
        <f>IF(LEN(A1512)=0,"",INDEX('Smelter Reference List'!$A:$A,MATCH($A1512,'Smelter Reference List'!$E:$E,0)))</f>
        <v/>
      </c>
      <c r="C1512" s="301" t="str">
        <f>IF(LEN(A1512)=0,"",INDEX('Smelter Reference List'!$C:$C,MATCH($A1512,'Smelter Reference List'!$E:$E,0)))</f>
        <v/>
      </c>
      <c r="D1512" s="294" t="str">
        <f ca="1">IF(ISERROR($S1512),"",OFFSET('Smelter Reference List'!$C$4,$S1512-4,0)&amp;"")</f>
        <v/>
      </c>
      <c r="E1512" s="294" t="str">
        <f ca="1">IF(ISERROR($S1512),"",OFFSET('Smelter Reference List'!$D$4,$S1512-4,0)&amp;"")</f>
        <v/>
      </c>
      <c r="F1512" s="294" t="str">
        <f ca="1">IF(ISERROR($S1512),"",OFFSET('Smelter Reference List'!$E$4,$S1512-4,0))</f>
        <v/>
      </c>
      <c r="G1512" s="294" t="str">
        <f ca="1">IF(C1512=$U$4,"Enter smelter details", IF(ISERROR($S1512),"",OFFSET('Smelter Reference List'!$F$4,$S1512-4,0)))</f>
        <v/>
      </c>
      <c r="H1512" s="295" t="str">
        <f ca="1">IF(ISERROR($S1512),"",OFFSET('Smelter Reference List'!$G$4,$S1512-4,0))</f>
        <v/>
      </c>
      <c r="I1512" s="296" t="str">
        <f ca="1">IF(ISERROR($S1512),"",OFFSET('Smelter Reference List'!$H$4,$S1512-4,0))</f>
        <v/>
      </c>
      <c r="J1512" s="296" t="str">
        <f ca="1">IF(ISERROR($S1512),"",OFFSET('Smelter Reference List'!$I$4,$S1512-4,0))</f>
        <v/>
      </c>
      <c r="K1512" s="298"/>
      <c r="L1512" s="298"/>
      <c r="M1512" s="298"/>
      <c r="N1512" s="298"/>
      <c r="O1512" s="298"/>
      <c r="P1512" s="298"/>
      <c r="Q1512" s="299"/>
      <c r="R1512" s="227"/>
      <c r="S1512" s="228" t="e">
        <f>IF(C1512="",NA(),MATCH($B1512&amp;$C1512,'Smelter Reference List'!$J:$J,0))</f>
        <v>#N/A</v>
      </c>
      <c r="T1512" s="229"/>
      <c r="U1512" s="229">
        <f t="shared" ca="1" si="46"/>
        <v>0</v>
      </c>
      <c r="V1512" s="229"/>
      <c r="W1512" s="229"/>
      <c r="Y1512" s="223" t="str">
        <f t="shared" si="47"/>
        <v/>
      </c>
    </row>
    <row r="1513" spans="1:25" s="223" customFormat="1" ht="20.25">
      <c r="A1513" s="293"/>
      <c r="B1513" s="294" t="str">
        <f>IF(LEN(A1513)=0,"",INDEX('Smelter Reference List'!$A:$A,MATCH($A1513,'Smelter Reference List'!$E:$E,0)))</f>
        <v/>
      </c>
      <c r="C1513" s="301" t="str">
        <f>IF(LEN(A1513)=0,"",INDEX('Smelter Reference List'!$C:$C,MATCH($A1513,'Smelter Reference List'!$E:$E,0)))</f>
        <v/>
      </c>
      <c r="D1513" s="294" t="str">
        <f ca="1">IF(ISERROR($S1513),"",OFFSET('Smelter Reference List'!$C$4,$S1513-4,0)&amp;"")</f>
        <v/>
      </c>
      <c r="E1513" s="294" t="str">
        <f ca="1">IF(ISERROR($S1513),"",OFFSET('Smelter Reference List'!$D$4,$S1513-4,0)&amp;"")</f>
        <v/>
      </c>
      <c r="F1513" s="294" t="str">
        <f ca="1">IF(ISERROR($S1513),"",OFFSET('Smelter Reference List'!$E$4,$S1513-4,0))</f>
        <v/>
      </c>
      <c r="G1513" s="294" t="str">
        <f ca="1">IF(C1513=$U$4,"Enter smelter details", IF(ISERROR($S1513),"",OFFSET('Smelter Reference List'!$F$4,$S1513-4,0)))</f>
        <v/>
      </c>
      <c r="H1513" s="295" t="str">
        <f ca="1">IF(ISERROR($S1513),"",OFFSET('Smelter Reference List'!$G$4,$S1513-4,0))</f>
        <v/>
      </c>
      <c r="I1513" s="296" t="str">
        <f ca="1">IF(ISERROR($S1513),"",OFFSET('Smelter Reference List'!$H$4,$S1513-4,0))</f>
        <v/>
      </c>
      <c r="J1513" s="296" t="str">
        <f ca="1">IF(ISERROR($S1513),"",OFFSET('Smelter Reference List'!$I$4,$S1513-4,0))</f>
        <v/>
      </c>
      <c r="K1513" s="298"/>
      <c r="L1513" s="298"/>
      <c r="M1513" s="298"/>
      <c r="N1513" s="298"/>
      <c r="O1513" s="298"/>
      <c r="P1513" s="298"/>
      <c r="Q1513" s="299"/>
      <c r="R1513" s="227"/>
      <c r="S1513" s="228" t="e">
        <f>IF(C1513="",NA(),MATCH($B1513&amp;$C1513,'Smelter Reference List'!$J:$J,0))</f>
        <v>#N/A</v>
      </c>
      <c r="T1513" s="229"/>
      <c r="U1513" s="229">
        <f t="shared" ca="1" si="46"/>
        <v>0</v>
      </c>
      <c r="V1513" s="229"/>
      <c r="W1513" s="229"/>
      <c r="Y1513" s="223" t="str">
        <f t="shared" si="47"/>
        <v/>
      </c>
    </row>
    <row r="1514" spans="1:25" s="223" customFormat="1" ht="20.25">
      <c r="A1514" s="293"/>
      <c r="B1514" s="294" t="str">
        <f>IF(LEN(A1514)=0,"",INDEX('Smelter Reference List'!$A:$A,MATCH($A1514,'Smelter Reference List'!$E:$E,0)))</f>
        <v/>
      </c>
      <c r="C1514" s="301" t="str">
        <f>IF(LEN(A1514)=0,"",INDEX('Smelter Reference List'!$C:$C,MATCH($A1514,'Smelter Reference List'!$E:$E,0)))</f>
        <v/>
      </c>
      <c r="D1514" s="294" t="str">
        <f ca="1">IF(ISERROR($S1514),"",OFFSET('Smelter Reference List'!$C$4,$S1514-4,0)&amp;"")</f>
        <v/>
      </c>
      <c r="E1514" s="294" t="str">
        <f ca="1">IF(ISERROR($S1514),"",OFFSET('Smelter Reference List'!$D$4,$S1514-4,0)&amp;"")</f>
        <v/>
      </c>
      <c r="F1514" s="294" t="str">
        <f ca="1">IF(ISERROR($S1514),"",OFFSET('Smelter Reference List'!$E$4,$S1514-4,0))</f>
        <v/>
      </c>
      <c r="G1514" s="294" t="str">
        <f ca="1">IF(C1514=$U$4,"Enter smelter details", IF(ISERROR($S1514),"",OFFSET('Smelter Reference List'!$F$4,$S1514-4,0)))</f>
        <v/>
      </c>
      <c r="H1514" s="295" t="str">
        <f ca="1">IF(ISERROR($S1514),"",OFFSET('Smelter Reference List'!$G$4,$S1514-4,0))</f>
        <v/>
      </c>
      <c r="I1514" s="296" t="str">
        <f ca="1">IF(ISERROR($S1514),"",OFFSET('Smelter Reference List'!$H$4,$S1514-4,0))</f>
        <v/>
      </c>
      <c r="J1514" s="296" t="str">
        <f ca="1">IF(ISERROR($S1514),"",OFFSET('Smelter Reference List'!$I$4,$S1514-4,0))</f>
        <v/>
      </c>
      <c r="K1514" s="298"/>
      <c r="L1514" s="298"/>
      <c r="M1514" s="298"/>
      <c r="N1514" s="298"/>
      <c r="O1514" s="298"/>
      <c r="P1514" s="298"/>
      <c r="Q1514" s="299"/>
      <c r="R1514" s="227"/>
      <c r="S1514" s="228" t="e">
        <f>IF(C1514="",NA(),MATCH($B1514&amp;$C1514,'Smelter Reference List'!$J:$J,0))</f>
        <v>#N/A</v>
      </c>
      <c r="T1514" s="229"/>
      <c r="U1514" s="229">
        <f t="shared" ca="1" si="46"/>
        <v>0</v>
      </c>
      <c r="V1514" s="229"/>
      <c r="W1514" s="229"/>
      <c r="Y1514" s="223" t="str">
        <f t="shared" si="47"/>
        <v/>
      </c>
    </row>
    <row r="1515" spans="1:25" s="223" customFormat="1" ht="20.25">
      <c r="A1515" s="293"/>
      <c r="B1515" s="294" t="str">
        <f>IF(LEN(A1515)=0,"",INDEX('Smelter Reference List'!$A:$A,MATCH($A1515,'Smelter Reference List'!$E:$E,0)))</f>
        <v/>
      </c>
      <c r="C1515" s="301" t="str">
        <f>IF(LEN(A1515)=0,"",INDEX('Smelter Reference List'!$C:$C,MATCH($A1515,'Smelter Reference List'!$E:$E,0)))</f>
        <v/>
      </c>
      <c r="D1515" s="294" t="str">
        <f ca="1">IF(ISERROR($S1515),"",OFFSET('Smelter Reference List'!$C$4,$S1515-4,0)&amp;"")</f>
        <v/>
      </c>
      <c r="E1515" s="294" t="str">
        <f ca="1">IF(ISERROR($S1515),"",OFFSET('Smelter Reference List'!$D$4,$S1515-4,0)&amp;"")</f>
        <v/>
      </c>
      <c r="F1515" s="294" t="str">
        <f ca="1">IF(ISERROR($S1515),"",OFFSET('Smelter Reference List'!$E$4,$S1515-4,0))</f>
        <v/>
      </c>
      <c r="G1515" s="294" t="str">
        <f ca="1">IF(C1515=$U$4,"Enter smelter details", IF(ISERROR($S1515),"",OFFSET('Smelter Reference List'!$F$4,$S1515-4,0)))</f>
        <v/>
      </c>
      <c r="H1515" s="295" t="str">
        <f ca="1">IF(ISERROR($S1515),"",OFFSET('Smelter Reference List'!$G$4,$S1515-4,0))</f>
        <v/>
      </c>
      <c r="I1515" s="296" t="str">
        <f ca="1">IF(ISERROR($S1515),"",OFFSET('Smelter Reference List'!$H$4,$S1515-4,0))</f>
        <v/>
      </c>
      <c r="J1515" s="296" t="str">
        <f ca="1">IF(ISERROR($S1515),"",OFFSET('Smelter Reference List'!$I$4,$S1515-4,0))</f>
        <v/>
      </c>
      <c r="K1515" s="298"/>
      <c r="L1515" s="298"/>
      <c r="M1515" s="298"/>
      <c r="N1515" s="298"/>
      <c r="O1515" s="298"/>
      <c r="P1515" s="298"/>
      <c r="Q1515" s="299"/>
      <c r="R1515" s="227"/>
      <c r="S1515" s="228" t="e">
        <f>IF(C1515="",NA(),MATCH($B1515&amp;$C1515,'Smelter Reference List'!$J:$J,0))</f>
        <v>#N/A</v>
      </c>
      <c r="T1515" s="229"/>
      <c r="U1515" s="229">
        <f t="shared" ca="1" si="46"/>
        <v>0</v>
      </c>
      <c r="V1515" s="229"/>
      <c r="W1515" s="229"/>
      <c r="Y1515" s="223" t="str">
        <f t="shared" si="47"/>
        <v/>
      </c>
    </row>
    <row r="1516" spans="1:25" s="223" customFormat="1" ht="20.25">
      <c r="A1516" s="293"/>
      <c r="B1516" s="294" t="str">
        <f>IF(LEN(A1516)=0,"",INDEX('Smelter Reference List'!$A:$A,MATCH($A1516,'Smelter Reference List'!$E:$E,0)))</f>
        <v/>
      </c>
      <c r="C1516" s="301" t="str">
        <f>IF(LEN(A1516)=0,"",INDEX('Smelter Reference List'!$C:$C,MATCH($A1516,'Smelter Reference List'!$E:$E,0)))</f>
        <v/>
      </c>
      <c r="D1516" s="294" t="str">
        <f ca="1">IF(ISERROR($S1516),"",OFFSET('Smelter Reference List'!$C$4,$S1516-4,0)&amp;"")</f>
        <v/>
      </c>
      <c r="E1516" s="294" t="str">
        <f ca="1">IF(ISERROR($S1516),"",OFFSET('Smelter Reference List'!$D$4,$S1516-4,0)&amp;"")</f>
        <v/>
      </c>
      <c r="F1516" s="294" t="str">
        <f ca="1">IF(ISERROR($S1516),"",OFFSET('Smelter Reference List'!$E$4,$S1516-4,0))</f>
        <v/>
      </c>
      <c r="G1516" s="294" t="str">
        <f ca="1">IF(C1516=$U$4,"Enter smelter details", IF(ISERROR($S1516),"",OFFSET('Smelter Reference List'!$F$4,$S1516-4,0)))</f>
        <v/>
      </c>
      <c r="H1516" s="295" t="str">
        <f ca="1">IF(ISERROR($S1516),"",OFFSET('Smelter Reference List'!$G$4,$S1516-4,0))</f>
        <v/>
      </c>
      <c r="I1516" s="296" t="str">
        <f ca="1">IF(ISERROR($S1516),"",OFFSET('Smelter Reference List'!$H$4,$S1516-4,0))</f>
        <v/>
      </c>
      <c r="J1516" s="296" t="str">
        <f ca="1">IF(ISERROR($S1516),"",OFFSET('Smelter Reference List'!$I$4,$S1516-4,0))</f>
        <v/>
      </c>
      <c r="K1516" s="298"/>
      <c r="L1516" s="298"/>
      <c r="M1516" s="298"/>
      <c r="N1516" s="298"/>
      <c r="O1516" s="298"/>
      <c r="P1516" s="298"/>
      <c r="Q1516" s="299"/>
      <c r="R1516" s="227"/>
      <c r="S1516" s="228" t="e">
        <f>IF(C1516="",NA(),MATCH($B1516&amp;$C1516,'Smelter Reference List'!$J:$J,0))</f>
        <v>#N/A</v>
      </c>
      <c r="T1516" s="229"/>
      <c r="U1516" s="229">
        <f t="shared" ca="1" si="46"/>
        <v>0</v>
      </c>
      <c r="V1516" s="229"/>
      <c r="W1516" s="229"/>
      <c r="Y1516" s="223" t="str">
        <f t="shared" si="47"/>
        <v/>
      </c>
    </row>
    <row r="1517" spans="1:25" s="223" customFormat="1" ht="20.25">
      <c r="A1517" s="293"/>
      <c r="B1517" s="294" t="str">
        <f>IF(LEN(A1517)=0,"",INDEX('Smelter Reference List'!$A:$A,MATCH($A1517,'Smelter Reference List'!$E:$E,0)))</f>
        <v/>
      </c>
      <c r="C1517" s="301" t="str">
        <f>IF(LEN(A1517)=0,"",INDEX('Smelter Reference List'!$C:$C,MATCH($A1517,'Smelter Reference List'!$E:$E,0)))</f>
        <v/>
      </c>
      <c r="D1517" s="294" t="str">
        <f ca="1">IF(ISERROR($S1517),"",OFFSET('Smelter Reference List'!$C$4,$S1517-4,0)&amp;"")</f>
        <v/>
      </c>
      <c r="E1517" s="294" t="str">
        <f ca="1">IF(ISERROR($S1517),"",OFFSET('Smelter Reference List'!$D$4,$S1517-4,0)&amp;"")</f>
        <v/>
      </c>
      <c r="F1517" s="294" t="str">
        <f ca="1">IF(ISERROR($S1517),"",OFFSET('Smelter Reference List'!$E$4,$S1517-4,0))</f>
        <v/>
      </c>
      <c r="G1517" s="294" t="str">
        <f ca="1">IF(C1517=$U$4,"Enter smelter details", IF(ISERROR($S1517),"",OFFSET('Smelter Reference List'!$F$4,$S1517-4,0)))</f>
        <v/>
      </c>
      <c r="H1517" s="295" t="str">
        <f ca="1">IF(ISERROR($S1517),"",OFFSET('Smelter Reference List'!$G$4,$S1517-4,0))</f>
        <v/>
      </c>
      <c r="I1517" s="296" t="str">
        <f ca="1">IF(ISERROR($S1517),"",OFFSET('Smelter Reference List'!$H$4,$S1517-4,0))</f>
        <v/>
      </c>
      <c r="J1517" s="296" t="str">
        <f ca="1">IF(ISERROR($S1517),"",OFFSET('Smelter Reference List'!$I$4,$S1517-4,0))</f>
        <v/>
      </c>
      <c r="K1517" s="298"/>
      <c r="L1517" s="298"/>
      <c r="M1517" s="298"/>
      <c r="N1517" s="298"/>
      <c r="O1517" s="298"/>
      <c r="P1517" s="298"/>
      <c r="Q1517" s="299"/>
      <c r="R1517" s="227"/>
      <c r="S1517" s="228" t="e">
        <f>IF(C1517="",NA(),MATCH($B1517&amp;$C1517,'Smelter Reference List'!$J:$J,0))</f>
        <v>#N/A</v>
      </c>
      <c r="T1517" s="229"/>
      <c r="U1517" s="229">
        <f t="shared" ca="1" si="46"/>
        <v>0</v>
      </c>
      <c r="V1517" s="229"/>
      <c r="W1517" s="229"/>
      <c r="Y1517" s="223" t="str">
        <f t="shared" si="47"/>
        <v/>
      </c>
    </row>
    <row r="1518" spans="1:25" s="223" customFormat="1" ht="20.25">
      <c r="A1518" s="293"/>
      <c r="B1518" s="294" t="str">
        <f>IF(LEN(A1518)=0,"",INDEX('Smelter Reference List'!$A:$A,MATCH($A1518,'Smelter Reference List'!$E:$E,0)))</f>
        <v/>
      </c>
      <c r="C1518" s="301" t="str">
        <f>IF(LEN(A1518)=0,"",INDEX('Smelter Reference List'!$C:$C,MATCH($A1518,'Smelter Reference List'!$E:$E,0)))</f>
        <v/>
      </c>
      <c r="D1518" s="294" t="str">
        <f ca="1">IF(ISERROR($S1518),"",OFFSET('Smelter Reference List'!$C$4,$S1518-4,0)&amp;"")</f>
        <v/>
      </c>
      <c r="E1518" s="294" t="str">
        <f ca="1">IF(ISERROR($S1518),"",OFFSET('Smelter Reference List'!$D$4,$S1518-4,0)&amp;"")</f>
        <v/>
      </c>
      <c r="F1518" s="294" t="str">
        <f ca="1">IF(ISERROR($S1518),"",OFFSET('Smelter Reference List'!$E$4,$S1518-4,0))</f>
        <v/>
      </c>
      <c r="G1518" s="294" t="str">
        <f ca="1">IF(C1518=$U$4,"Enter smelter details", IF(ISERROR($S1518),"",OFFSET('Smelter Reference List'!$F$4,$S1518-4,0)))</f>
        <v/>
      </c>
      <c r="H1518" s="295" t="str">
        <f ca="1">IF(ISERROR($S1518),"",OFFSET('Smelter Reference List'!$G$4,$S1518-4,0))</f>
        <v/>
      </c>
      <c r="I1518" s="296" t="str">
        <f ca="1">IF(ISERROR($S1518),"",OFFSET('Smelter Reference List'!$H$4,$S1518-4,0))</f>
        <v/>
      </c>
      <c r="J1518" s="296" t="str">
        <f ca="1">IF(ISERROR($S1518),"",OFFSET('Smelter Reference List'!$I$4,$S1518-4,0))</f>
        <v/>
      </c>
      <c r="K1518" s="298"/>
      <c r="L1518" s="298"/>
      <c r="M1518" s="298"/>
      <c r="N1518" s="298"/>
      <c r="O1518" s="298"/>
      <c r="P1518" s="298"/>
      <c r="Q1518" s="299"/>
      <c r="R1518" s="227"/>
      <c r="S1518" s="228" t="e">
        <f>IF(C1518="",NA(),MATCH($B1518&amp;$C1518,'Smelter Reference List'!$J:$J,0))</f>
        <v>#N/A</v>
      </c>
      <c r="T1518" s="229"/>
      <c r="U1518" s="229">
        <f t="shared" ca="1" si="46"/>
        <v>0</v>
      </c>
      <c r="V1518" s="229"/>
      <c r="W1518" s="229"/>
      <c r="Y1518" s="223" t="str">
        <f t="shared" si="47"/>
        <v/>
      </c>
    </row>
    <row r="1519" spans="1:25" s="223" customFormat="1" ht="20.25">
      <c r="A1519" s="293"/>
      <c r="B1519" s="294" t="str">
        <f>IF(LEN(A1519)=0,"",INDEX('Smelter Reference List'!$A:$A,MATCH($A1519,'Smelter Reference List'!$E:$E,0)))</f>
        <v/>
      </c>
      <c r="C1519" s="301" t="str">
        <f>IF(LEN(A1519)=0,"",INDEX('Smelter Reference List'!$C:$C,MATCH($A1519,'Smelter Reference List'!$E:$E,0)))</f>
        <v/>
      </c>
      <c r="D1519" s="294" t="str">
        <f ca="1">IF(ISERROR($S1519),"",OFFSET('Smelter Reference List'!$C$4,$S1519-4,0)&amp;"")</f>
        <v/>
      </c>
      <c r="E1519" s="294" t="str">
        <f ca="1">IF(ISERROR($S1519),"",OFFSET('Smelter Reference List'!$D$4,$S1519-4,0)&amp;"")</f>
        <v/>
      </c>
      <c r="F1519" s="294" t="str">
        <f ca="1">IF(ISERROR($S1519),"",OFFSET('Smelter Reference List'!$E$4,$S1519-4,0))</f>
        <v/>
      </c>
      <c r="G1519" s="294" t="str">
        <f ca="1">IF(C1519=$U$4,"Enter smelter details", IF(ISERROR($S1519),"",OFFSET('Smelter Reference List'!$F$4,$S1519-4,0)))</f>
        <v/>
      </c>
      <c r="H1519" s="295" t="str">
        <f ca="1">IF(ISERROR($S1519),"",OFFSET('Smelter Reference List'!$G$4,$S1519-4,0))</f>
        <v/>
      </c>
      <c r="I1519" s="296" t="str">
        <f ca="1">IF(ISERROR($S1519),"",OFFSET('Smelter Reference List'!$H$4,$S1519-4,0))</f>
        <v/>
      </c>
      <c r="J1519" s="296" t="str">
        <f ca="1">IF(ISERROR($S1519),"",OFFSET('Smelter Reference List'!$I$4,$S1519-4,0))</f>
        <v/>
      </c>
      <c r="K1519" s="298"/>
      <c r="L1519" s="298"/>
      <c r="M1519" s="298"/>
      <c r="N1519" s="298"/>
      <c r="O1519" s="298"/>
      <c r="P1519" s="298"/>
      <c r="Q1519" s="299"/>
      <c r="R1519" s="227"/>
      <c r="S1519" s="228" t="e">
        <f>IF(C1519="",NA(),MATCH($B1519&amp;$C1519,'Smelter Reference List'!$J:$J,0))</f>
        <v>#N/A</v>
      </c>
      <c r="T1519" s="229"/>
      <c r="U1519" s="229">
        <f t="shared" ca="1" si="46"/>
        <v>0</v>
      </c>
      <c r="V1519" s="229"/>
      <c r="W1519" s="229"/>
      <c r="Y1519" s="223" t="str">
        <f t="shared" si="47"/>
        <v/>
      </c>
    </row>
    <row r="1520" spans="1:25" s="223" customFormat="1" ht="20.25">
      <c r="A1520" s="293"/>
      <c r="B1520" s="294" t="str">
        <f>IF(LEN(A1520)=0,"",INDEX('Smelter Reference List'!$A:$A,MATCH($A1520,'Smelter Reference List'!$E:$E,0)))</f>
        <v/>
      </c>
      <c r="C1520" s="301" t="str">
        <f>IF(LEN(A1520)=0,"",INDEX('Smelter Reference List'!$C:$C,MATCH($A1520,'Smelter Reference List'!$E:$E,0)))</f>
        <v/>
      </c>
      <c r="D1520" s="294" t="str">
        <f ca="1">IF(ISERROR($S1520),"",OFFSET('Smelter Reference List'!$C$4,$S1520-4,0)&amp;"")</f>
        <v/>
      </c>
      <c r="E1520" s="294" t="str">
        <f ca="1">IF(ISERROR($S1520),"",OFFSET('Smelter Reference List'!$D$4,$S1520-4,0)&amp;"")</f>
        <v/>
      </c>
      <c r="F1520" s="294" t="str">
        <f ca="1">IF(ISERROR($S1520),"",OFFSET('Smelter Reference List'!$E$4,$S1520-4,0))</f>
        <v/>
      </c>
      <c r="G1520" s="294" t="str">
        <f ca="1">IF(C1520=$U$4,"Enter smelter details", IF(ISERROR($S1520),"",OFFSET('Smelter Reference List'!$F$4,$S1520-4,0)))</f>
        <v/>
      </c>
      <c r="H1520" s="295" t="str">
        <f ca="1">IF(ISERROR($S1520),"",OFFSET('Smelter Reference List'!$G$4,$S1520-4,0))</f>
        <v/>
      </c>
      <c r="I1520" s="296" t="str">
        <f ca="1">IF(ISERROR($S1520),"",OFFSET('Smelter Reference List'!$H$4,$S1520-4,0))</f>
        <v/>
      </c>
      <c r="J1520" s="296" t="str">
        <f ca="1">IF(ISERROR($S1520),"",OFFSET('Smelter Reference List'!$I$4,$S1520-4,0))</f>
        <v/>
      </c>
      <c r="K1520" s="298"/>
      <c r="L1520" s="298"/>
      <c r="M1520" s="298"/>
      <c r="N1520" s="298"/>
      <c r="O1520" s="298"/>
      <c r="P1520" s="298"/>
      <c r="Q1520" s="299"/>
      <c r="R1520" s="227"/>
      <c r="S1520" s="228" t="e">
        <f>IF(C1520="",NA(),MATCH($B1520&amp;$C1520,'Smelter Reference List'!$J:$J,0))</f>
        <v>#N/A</v>
      </c>
      <c r="T1520" s="229"/>
      <c r="U1520" s="229">
        <f t="shared" ca="1" si="46"/>
        <v>0</v>
      </c>
      <c r="V1520" s="229"/>
      <c r="W1520" s="229"/>
      <c r="Y1520" s="223" t="str">
        <f t="shared" si="47"/>
        <v/>
      </c>
    </row>
    <row r="1521" spans="1:25" s="223" customFormat="1" ht="20.25">
      <c r="A1521" s="293"/>
      <c r="B1521" s="294" t="str">
        <f>IF(LEN(A1521)=0,"",INDEX('Smelter Reference List'!$A:$A,MATCH($A1521,'Smelter Reference List'!$E:$E,0)))</f>
        <v/>
      </c>
      <c r="C1521" s="301" t="str">
        <f>IF(LEN(A1521)=0,"",INDEX('Smelter Reference List'!$C:$C,MATCH($A1521,'Smelter Reference List'!$E:$E,0)))</f>
        <v/>
      </c>
      <c r="D1521" s="294" t="str">
        <f ca="1">IF(ISERROR($S1521),"",OFFSET('Smelter Reference List'!$C$4,$S1521-4,0)&amp;"")</f>
        <v/>
      </c>
      <c r="E1521" s="294" t="str">
        <f ca="1">IF(ISERROR($S1521),"",OFFSET('Smelter Reference List'!$D$4,$S1521-4,0)&amp;"")</f>
        <v/>
      </c>
      <c r="F1521" s="294" t="str">
        <f ca="1">IF(ISERROR($S1521),"",OFFSET('Smelter Reference List'!$E$4,$S1521-4,0))</f>
        <v/>
      </c>
      <c r="G1521" s="294" t="str">
        <f ca="1">IF(C1521=$U$4,"Enter smelter details", IF(ISERROR($S1521),"",OFFSET('Smelter Reference List'!$F$4,$S1521-4,0)))</f>
        <v/>
      </c>
      <c r="H1521" s="295" t="str">
        <f ca="1">IF(ISERROR($S1521),"",OFFSET('Smelter Reference List'!$G$4,$S1521-4,0))</f>
        <v/>
      </c>
      <c r="I1521" s="296" t="str">
        <f ca="1">IF(ISERROR($S1521),"",OFFSET('Smelter Reference List'!$H$4,$S1521-4,0))</f>
        <v/>
      </c>
      <c r="J1521" s="296" t="str">
        <f ca="1">IF(ISERROR($S1521),"",OFFSET('Smelter Reference List'!$I$4,$S1521-4,0))</f>
        <v/>
      </c>
      <c r="K1521" s="298"/>
      <c r="L1521" s="298"/>
      <c r="M1521" s="298"/>
      <c r="N1521" s="298"/>
      <c r="O1521" s="298"/>
      <c r="P1521" s="298"/>
      <c r="Q1521" s="299"/>
      <c r="R1521" s="227"/>
      <c r="S1521" s="228" t="e">
        <f>IF(C1521="",NA(),MATCH($B1521&amp;$C1521,'Smelter Reference List'!$J:$J,0))</f>
        <v>#N/A</v>
      </c>
      <c r="T1521" s="229"/>
      <c r="U1521" s="229">
        <f t="shared" ca="1" si="46"/>
        <v>0</v>
      </c>
      <c r="V1521" s="229"/>
      <c r="W1521" s="229"/>
      <c r="Y1521" s="223" t="str">
        <f t="shared" si="47"/>
        <v/>
      </c>
    </row>
    <row r="1522" spans="1:25" s="223" customFormat="1" ht="20.25">
      <c r="A1522" s="293"/>
      <c r="B1522" s="294" t="str">
        <f>IF(LEN(A1522)=0,"",INDEX('Smelter Reference List'!$A:$A,MATCH($A1522,'Smelter Reference List'!$E:$E,0)))</f>
        <v/>
      </c>
      <c r="C1522" s="301" t="str">
        <f>IF(LEN(A1522)=0,"",INDEX('Smelter Reference List'!$C:$C,MATCH($A1522,'Smelter Reference List'!$E:$E,0)))</f>
        <v/>
      </c>
      <c r="D1522" s="294" t="str">
        <f ca="1">IF(ISERROR($S1522),"",OFFSET('Smelter Reference List'!$C$4,$S1522-4,0)&amp;"")</f>
        <v/>
      </c>
      <c r="E1522" s="294" t="str">
        <f ca="1">IF(ISERROR($S1522),"",OFFSET('Smelter Reference List'!$D$4,$S1522-4,0)&amp;"")</f>
        <v/>
      </c>
      <c r="F1522" s="294" t="str">
        <f ca="1">IF(ISERROR($S1522),"",OFFSET('Smelter Reference List'!$E$4,$S1522-4,0))</f>
        <v/>
      </c>
      <c r="G1522" s="294" t="str">
        <f ca="1">IF(C1522=$U$4,"Enter smelter details", IF(ISERROR($S1522),"",OFFSET('Smelter Reference List'!$F$4,$S1522-4,0)))</f>
        <v/>
      </c>
      <c r="H1522" s="295" t="str">
        <f ca="1">IF(ISERROR($S1522),"",OFFSET('Smelter Reference List'!$G$4,$S1522-4,0))</f>
        <v/>
      </c>
      <c r="I1522" s="296" t="str">
        <f ca="1">IF(ISERROR($S1522),"",OFFSET('Smelter Reference List'!$H$4,$S1522-4,0))</f>
        <v/>
      </c>
      <c r="J1522" s="296" t="str">
        <f ca="1">IF(ISERROR($S1522),"",OFFSET('Smelter Reference List'!$I$4,$S1522-4,0))</f>
        <v/>
      </c>
      <c r="K1522" s="298"/>
      <c r="L1522" s="298"/>
      <c r="M1522" s="298"/>
      <c r="N1522" s="298"/>
      <c r="O1522" s="298"/>
      <c r="P1522" s="298"/>
      <c r="Q1522" s="299"/>
      <c r="R1522" s="227"/>
      <c r="S1522" s="228" t="e">
        <f>IF(C1522="",NA(),MATCH($B1522&amp;$C1522,'Smelter Reference List'!$J:$J,0))</f>
        <v>#N/A</v>
      </c>
      <c r="T1522" s="229"/>
      <c r="U1522" s="229">
        <f t="shared" ca="1" si="46"/>
        <v>0</v>
      </c>
      <c r="V1522" s="229"/>
      <c r="W1522" s="229"/>
      <c r="Y1522" s="223" t="str">
        <f t="shared" si="47"/>
        <v/>
      </c>
    </row>
    <row r="1523" spans="1:25" s="223" customFormat="1" ht="20.25">
      <c r="A1523" s="293"/>
      <c r="B1523" s="294" t="str">
        <f>IF(LEN(A1523)=0,"",INDEX('Smelter Reference List'!$A:$A,MATCH($A1523,'Smelter Reference List'!$E:$E,0)))</f>
        <v/>
      </c>
      <c r="C1523" s="301" t="str">
        <f>IF(LEN(A1523)=0,"",INDEX('Smelter Reference List'!$C:$C,MATCH($A1523,'Smelter Reference List'!$E:$E,0)))</f>
        <v/>
      </c>
      <c r="D1523" s="294" t="str">
        <f ca="1">IF(ISERROR($S1523),"",OFFSET('Smelter Reference List'!$C$4,$S1523-4,0)&amp;"")</f>
        <v/>
      </c>
      <c r="E1523" s="294" t="str">
        <f ca="1">IF(ISERROR($S1523),"",OFFSET('Smelter Reference List'!$D$4,$S1523-4,0)&amp;"")</f>
        <v/>
      </c>
      <c r="F1523" s="294" t="str">
        <f ca="1">IF(ISERROR($S1523),"",OFFSET('Smelter Reference List'!$E$4,$S1523-4,0))</f>
        <v/>
      </c>
      <c r="G1523" s="294" t="str">
        <f ca="1">IF(C1523=$U$4,"Enter smelter details", IF(ISERROR($S1523),"",OFFSET('Smelter Reference List'!$F$4,$S1523-4,0)))</f>
        <v/>
      </c>
      <c r="H1523" s="295" t="str">
        <f ca="1">IF(ISERROR($S1523),"",OFFSET('Smelter Reference List'!$G$4,$S1523-4,0))</f>
        <v/>
      </c>
      <c r="I1523" s="296" t="str">
        <f ca="1">IF(ISERROR($S1523),"",OFFSET('Smelter Reference List'!$H$4,$S1523-4,0))</f>
        <v/>
      </c>
      <c r="J1523" s="296" t="str">
        <f ca="1">IF(ISERROR($S1523),"",OFFSET('Smelter Reference List'!$I$4,$S1523-4,0))</f>
        <v/>
      </c>
      <c r="K1523" s="298"/>
      <c r="L1523" s="298"/>
      <c r="M1523" s="298"/>
      <c r="N1523" s="298"/>
      <c r="O1523" s="298"/>
      <c r="P1523" s="298"/>
      <c r="Q1523" s="299"/>
      <c r="R1523" s="227"/>
      <c r="S1523" s="228" t="e">
        <f>IF(C1523="",NA(),MATCH($B1523&amp;$C1523,'Smelter Reference List'!$J:$J,0))</f>
        <v>#N/A</v>
      </c>
      <c r="T1523" s="229"/>
      <c r="U1523" s="229">
        <f t="shared" ca="1" si="46"/>
        <v>0</v>
      </c>
      <c r="V1523" s="229"/>
      <c r="W1523" s="229"/>
      <c r="Y1523" s="223" t="str">
        <f t="shared" si="47"/>
        <v/>
      </c>
    </row>
    <row r="1524" spans="1:25" s="223" customFormat="1" ht="20.25">
      <c r="A1524" s="293"/>
      <c r="B1524" s="294" t="str">
        <f>IF(LEN(A1524)=0,"",INDEX('Smelter Reference List'!$A:$A,MATCH($A1524,'Smelter Reference List'!$E:$E,0)))</f>
        <v/>
      </c>
      <c r="C1524" s="301" t="str">
        <f>IF(LEN(A1524)=0,"",INDEX('Smelter Reference List'!$C:$C,MATCH($A1524,'Smelter Reference List'!$E:$E,0)))</f>
        <v/>
      </c>
      <c r="D1524" s="294" t="str">
        <f ca="1">IF(ISERROR($S1524),"",OFFSET('Smelter Reference List'!$C$4,$S1524-4,0)&amp;"")</f>
        <v/>
      </c>
      <c r="E1524" s="294" t="str">
        <f ca="1">IF(ISERROR($S1524),"",OFFSET('Smelter Reference List'!$D$4,$S1524-4,0)&amp;"")</f>
        <v/>
      </c>
      <c r="F1524" s="294" t="str">
        <f ca="1">IF(ISERROR($S1524),"",OFFSET('Smelter Reference List'!$E$4,$S1524-4,0))</f>
        <v/>
      </c>
      <c r="G1524" s="294" t="str">
        <f ca="1">IF(C1524=$U$4,"Enter smelter details", IF(ISERROR($S1524),"",OFFSET('Smelter Reference List'!$F$4,$S1524-4,0)))</f>
        <v/>
      </c>
      <c r="H1524" s="295" t="str">
        <f ca="1">IF(ISERROR($S1524),"",OFFSET('Smelter Reference List'!$G$4,$S1524-4,0))</f>
        <v/>
      </c>
      <c r="I1524" s="296" t="str">
        <f ca="1">IF(ISERROR($S1524),"",OFFSET('Smelter Reference List'!$H$4,$S1524-4,0))</f>
        <v/>
      </c>
      <c r="J1524" s="296" t="str">
        <f ca="1">IF(ISERROR($S1524),"",OFFSET('Smelter Reference List'!$I$4,$S1524-4,0))</f>
        <v/>
      </c>
      <c r="K1524" s="298"/>
      <c r="L1524" s="298"/>
      <c r="M1524" s="298"/>
      <c r="N1524" s="298"/>
      <c r="O1524" s="298"/>
      <c r="P1524" s="298"/>
      <c r="Q1524" s="299"/>
      <c r="R1524" s="227"/>
      <c r="S1524" s="228" t="e">
        <f>IF(C1524="",NA(),MATCH($B1524&amp;$C1524,'Smelter Reference List'!$J:$J,0))</f>
        <v>#N/A</v>
      </c>
      <c r="T1524" s="229"/>
      <c r="U1524" s="229">
        <f t="shared" ca="1" si="46"/>
        <v>0</v>
      </c>
      <c r="V1524" s="229"/>
      <c r="W1524" s="229"/>
      <c r="Y1524" s="223" t="str">
        <f t="shared" si="47"/>
        <v/>
      </c>
    </row>
    <row r="1525" spans="1:25" s="223" customFormat="1" ht="20.25">
      <c r="A1525" s="293"/>
      <c r="B1525" s="294" t="str">
        <f>IF(LEN(A1525)=0,"",INDEX('Smelter Reference List'!$A:$A,MATCH($A1525,'Smelter Reference List'!$E:$E,0)))</f>
        <v/>
      </c>
      <c r="C1525" s="301" t="str">
        <f>IF(LEN(A1525)=0,"",INDEX('Smelter Reference List'!$C:$C,MATCH($A1525,'Smelter Reference List'!$E:$E,0)))</f>
        <v/>
      </c>
      <c r="D1525" s="294" t="str">
        <f ca="1">IF(ISERROR($S1525),"",OFFSET('Smelter Reference List'!$C$4,$S1525-4,0)&amp;"")</f>
        <v/>
      </c>
      <c r="E1525" s="294" t="str">
        <f ca="1">IF(ISERROR($S1525),"",OFFSET('Smelter Reference List'!$D$4,$S1525-4,0)&amp;"")</f>
        <v/>
      </c>
      <c r="F1525" s="294" t="str">
        <f ca="1">IF(ISERROR($S1525),"",OFFSET('Smelter Reference List'!$E$4,$S1525-4,0))</f>
        <v/>
      </c>
      <c r="G1525" s="294" t="str">
        <f ca="1">IF(C1525=$U$4,"Enter smelter details", IF(ISERROR($S1525),"",OFFSET('Smelter Reference List'!$F$4,$S1525-4,0)))</f>
        <v/>
      </c>
      <c r="H1525" s="295" t="str">
        <f ca="1">IF(ISERROR($S1525),"",OFFSET('Smelter Reference List'!$G$4,$S1525-4,0))</f>
        <v/>
      </c>
      <c r="I1525" s="296" t="str">
        <f ca="1">IF(ISERROR($S1525),"",OFFSET('Smelter Reference List'!$H$4,$S1525-4,0))</f>
        <v/>
      </c>
      <c r="J1525" s="296" t="str">
        <f ca="1">IF(ISERROR($S1525),"",OFFSET('Smelter Reference List'!$I$4,$S1525-4,0))</f>
        <v/>
      </c>
      <c r="K1525" s="298"/>
      <c r="L1525" s="298"/>
      <c r="M1525" s="298"/>
      <c r="N1525" s="298"/>
      <c r="O1525" s="298"/>
      <c r="P1525" s="298"/>
      <c r="Q1525" s="299"/>
      <c r="R1525" s="227"/>
      <c r="S1525" s="228" t="e">
        <f>IF(C1525="",NA(),MATCH($B1525&amp;$C1525,'Smelter Reference List'!$J:$J,0))</f>
        <v>#N/A</v>
      </c>
      <c r="T1525" s="229"/>
      <c r="U1525" s="229">
        <f t="shared" ca="1" si="46"/>
        <v>0</v>
      </c>
      <c r="V1525" s="229"/>
      <c r="W1525" s="229"/>
      <c r="Y1525" s="223" t="str">
        <f t="shared" si="47"/>
        <v/>
      </c>
    </row>
    <row r="1526" spans="1:25" s="223" customFormat="1" ht="20.25">
      <c r="A1526" s="293"/>
      <c r="B1526" s="294" t="str">
        <f>IF(LEN(A1526)=0,"",INDEX('Smelter Reference List'!$A:$A,MATCH($A1526,'Smelter Reference List'!$E:$E,0)))</f>
        <v/>
      </c>
      <c r="C1526" s="301" t="str">
        <f>IF(LEN(A1526)=0,"",INDEX('Smelter Reference List'!$C:$C,MATCH($A1526,'Smelter Reference List'!$E:$E,0)))</f>
        <v/>
      </c>
      <c r="D1526" s="294" t="str">
        <f ca="1">IF(ISERROR($S1526),"",OFFSET('Smelter Reference List'!$C$4,$S1526-4,0)&amp;"")</f>
        <v/>
      </c>
      <c r="E1526" s="294" t="str">
        <f ca="1">IF(ISERROR($S1526),"",OFFSET('Smelter Reference List'!$D$4,$S1526-4,0)&amp;"")</f>
        <v/>
      </c>
      <c r="F1526" s="294" t="str">
        <f ca="1">IF(ISERROR($S1526),"",OFFSET('Smelter Reference List'!$E$4,$S1526-4,0))</f>
        <v/>
      </c>
      <c r="G1526" s="294" t="str">
        <f ca="1">IF(C1526=$U$4,"Enter smelter details", IF(ISERROR($S1526),"",OFFSET('Smelter Reference List'!$F$4,$S1526-4,0)))</f>
        <v/>
      </c>
      <c r="H1526" s="295" t="str">
        <f ca="1">IF(ISERROR($S1526),"",OFFSET('Smelter Reference List'!$G$4,$S1526-4,0))</f>
        <v/>
      </c>
      <c r="I1526" s="296" t="str">
        <f ca="1">IF(ISERROR($S1526),"",OFFSET('Smelter Reference List'!$H$4,$S1526-4,0))</f>
        <v/>
      </c>
      <c r="J1526" s="296" t="str">
        <f ca="1">IF(ISERROR($S1526),"",OFFSET('Smelter Reference List'!$I$4,$S1526-4,0))</f>
        <v/>
      </c>
      <c r="K1526" s="298"/>
      <c r="L1526" s="298"/>
      <c r="M1526" s="298"/>
      <c r="N1526" s="298"/>
      <c r="O1526" s="298"/>
      <c r="P1526" s="298"/>
      <c r="Q1526" s="299"/>
      <c r="R1526" s="227"/>
      <c r="S1526" s="228" t="e">
        <f>IF(C1526="",NA(),MATCH($B1526&amp;$C1526,'Smelter Reference List'!$J:$J,0))</f>
        <v>#N/A</v>
      </c>
      <c r="T1526" s="229"/>
      <c r="U1526" s="229">
        <f t="shared" ca="1" si="46"/>
        <v>0</v>
      </c>
      <c r="V1526" s="229"/>
      <c r="W1526" s="229"/>
      <c r="Y1526" s="223" t="str">
        <f t="shared" si="47"/>
        <v/>
      </c>
    </row>
    <row r="1527" spans="1:25" s="223" customFormat="1" ht="20.25">
      <c r="A1527" s="293"/>
      <c r="B1527" s="294" t="str">
        <f>IF(LEN(A1527)=0,"",INDEX('Smelter Reference List'!$A:$A,MATCH($A1527,'Smelter Reference List'!$E:$E,0)))</f>
        <v/>
      </c>
      <c r="C1527" s="301" t="str">
        <f>IF(LEN(A1527)=0,"",INDEX('Smelter Reference List'!$C:$C,MATCH($A1527,'Smelter Reference List'!$E:$E,0)))</f>
        <v/>
      </c>
      <c r="D1527" s="294" t="str">
        <f ca="1">IF(ISERROR($S1527),"",OFFSET('Smelter Reference List'!$C$4,$S1527-4,0)&amp;"")</f>
        <v/>
      </c>
      <c r="E1527" s="294" t="str">
        <f ca="1">IF(ISERROR($S1527),"",OFFSET('Smelter Reference List'!$D$4,$S1527-4,0)&amp;"")</f>
        <v/>
      </c>
      <c r="F1527" s="294" t="str">
        <f ca="1">IF(ISERROR($S1527),"",OFFSET('Smelter Reference List'!$E$4,$S1527-4,0))</f>
        <v/>
      </c>
      <c r="G1527" s="294" t="str">
        <f ca="1">IF(C1527=$U$4,"Enter smelter details", IF(ISERROR($S1527),"",OFFSET('Smelter Reference List'!$F$4,$S1527-4,0)))</f>
        <v/>
      </c>
      <c r="H1527" s="295" t="str">
        <f ca="1">IF(ISERROR($S1527),"",OFFSET('Smelter Reference List'!$G$4,$S1527-4,0))</f>
        <v/>
      </c>
      <c r="I1527" s="296" t="str">
        <f ca="1">IF(ISERROR($S1527),"",OFFSET('Smelter Reference List'!$H$4,$S1527-4,0))</f>
        <v/>
      </c>
      <c r="J1527" s="296" t="str">
        <f ca="1">IF(ISERROR($S1527),"",OFFSET('Smelter Reference List'!$I$4,$S1527-4,0))</f>
        <v/>
      </c>
      <c r="K1527" s="298"/>
      <c r="L1527" s="298"/>
      <c r="M1527" s="298"/>
      <c r="N1527" s="298"/>
      <c r="O1527" s="298"/>
      <c r="P1527" s="298"/>
      <c r="Q1527" s="299"/>
      <c r="R1527" s="227"/>
      <c r="S1527" s="228" t="e">
        <f>IF(C1527="",NA(),MATCH($B1527&amp;$C1527,'Smelter Reference List'!$J:$J,0))</f>
        <v>#N/A</v>
      </c>
      <c r="T1527" s="229"/>
      <c r="U1527" s="229">
        <f t="shared" ca="1" si="46"/>
        <v>0</v>
      </c>
      <c r="V1527" s="229"/>
      <c r="W1527" s="229"/>
      <c r="Y1527" s="223" t="str">
        <f t="shared" si="47"/>
        <v/>
      </c>
    </row>
    <row r="1528" spans="1:25" s="223" customFormat="1" ht="20.25">
      <c r="A1528" s="293"/>
      <c r="B1528" s="294" t="str">
        <f>IF(LEN(A1528)=0,"",INDEX('Smelter Reference List'!$A:$A,MATCH($A1528,'Smelter Reference List'!$E:$E,0)))</f>
        <v/>
      </c>
      <c r="C1528" s="301" t="str">
        <f>IF(LEN(A1528)=0,"",INDEX('Smelter Reference List'!$C:$C,MATCH($A1528,'Smelter Reference List'!$E:$E,0)))</f>
        <v/>
      </c>
      <c r="D1528" s="294" t="str">
        <f ca="1">IF(ISERROR($S1528),"",OFFSET('Smelter Reference List'!$C$4,$S1528-4,0)&amp;"")</f>
        <v/>
      </c>
      <c r="E1528" s="294" t="str">
        <f ca="1">IF(ISERROR($S1528),"",OFFSET('Smelter Reference List'!$D$4,$S1528-4,0)&amp;"")</f>
        <v/>
      </c>
      <c r="F1528" s="294" t="str">
        <f ca="1">IF(ISERROR($S1528),"",OFFSET('Smelter Reference List'!$E$4,$S1528-4,0))</f>
        <v/>
      </c>
      <c r="G1528" s="294" t="str">
        <f ca="1">IF(C1528=$U$4,"Enter smelter details", IF(ISERROR($S1528),"",OFFSET('Smelter Reference List'!$F$4,$S1528-4,0)))</f>
        <v/>
      </c>
      <c r="H1528" s="295" t="str">
        <f ca="1">IF(ISERROR($S1528),"",OFFSET('Smelter Reference List'!$G$4,$S1528-4,0))</f>
        <v/>
      </c>
      <c r="I1528" s="296" t="str">
        <f ca="1">IF(ISERROR($S1528),"",OFFSET('Smelter Reference List'!$H$4,$S1528-4,0))</f>
        <v/>
      </c>
      <c r="J1528" s="296" t="str">
        <f ca="1">IF(ISERROR($S1528),"",OFFSET('Smelter Reference List'!$I$4,$S1528-4,0))</f>
        <v/>
      </c>
      <c r="K1528" s="298"/>
      <c r="L1528" s="298"/>
      <c r="M1528" s="298"/>
      <c r="N1528" s="298"/>
      <c r="O1528" s="298"/>
      <c r="P1528" s="298"/>
      <c r="Q1528" s="299"/>
      <c r="R1528" s="227"/>
      <c r="S1528" s="228" t="e">
        <f>IF(C1528="",NA(),MATCH($B1528&amp;$C1528,'Smelter Reference List'!$J:$J,0))</f>
        <v>#N/A</v>
      </c>
      <c r="T1528" s="229"/>
      <c r="U1528" s="229">
        <f t="shared" ca="1" si="46"/>
        <v>0</v>
      </c>
      <c r="V1528" s="229"/>
      <c r="W1528" s="229"/>
      <c r="Y1528" s="223" t="str">
        <f t="shared" si="47"/>
        <v/>
      </c>
    </row>
    <row r="1529" spans="1:25" s="223" customFormat="1" ht="20.25">
      <c r="A1529" s="293"/>
      <c r="B1529" s="294" t="str">
        <f>IF(LEN(A1529)=0,"",INDEX('Smelter Reference List'!$A:$A,MATCH($A1529,'Smelter Reference List'!$E:$E,0)))</f>
        <v/>
      </c>
      <c r="C1529" s="301" t="str">
        <f>IF(LEN(A1529)=0,"",INDEX('Smelter Reference List'!$C:$C,MATCH($A1529,'Smelter Reference List'!$E:$E,0)))</f>
        <v/>
      </c>
      <c r="D1529" s="294" t="str">
        <f ca="1">IF(ISERROR($S1529),"",OFFSET('Smelter Reference List'!$C$4,$S1529-4,0)&amp;"")</f>
        <v/>
      </c>
      <c r="E1529" s="294" t="str">
        <f ca="1">IF(ISERROR($S1529),"",OFFSET('Smelter Reference List'!$D$4,$S1529-4,0)&amp;"")</f>
        <v/>
      </c>
      <c r="F1529" s="294" t="str">
        <f ca="1">IF(ISERROR($S1529),"",OFFSET('Smelter Reference List'!$E$4,$S1529-4,0))</f>
        <v/>
      </c>
      <c r="G1529" s="294" t="str">
        <f ca="1">IF(C1529=$U$4,"Enter smelter details", IF(ISERROR($S1529),"",OFFSET('Smelter Reference List'!$F$4,$S1529-4,0)))</f>
        <v/>
      </c>
      <c r="H1529" s="295" t="str">
        <f ca="1">IF(ISERROR($S1529),"",OFFSET('Smelter Reference List'!$G$4,$S1529-4,0))</f>
        <v/>
      </c>
      <c r="I1529" s="296" t="str">
        <f ca="1">IF(ISERROR($S1529),"",OFFSET('Smelter Reference List'!$H$4,$S1529-4,0))</f>
        <v/>
      </c>
      <c r="J1529" s="296" t="str">
        <f ca="1">IF(ISERROR($S1529),"",OFFSET('Smelter Reference List'!$I$4,$S1529-4,0))</f>
        <v/>
      </c>
      <c r="K1529" s="298"/>
      <c r="L1529" s="298"/>
      <c r="M1529" s="298"/>
      <c r="N1529" s="298"/>
      <c r="O1529" s="298"/>
      <c r="P1529" s="298"/>
      <c r="Q1529" s="299"/>
      <c r="R1529" s="227"/>
      <c r="S1529" s="228" t="e">
        <f>IF(C1529="",NA(),MATCH($B1529&amp;$C1529,'Smelter Reference List'!$J:$J,0))</f>
        <v>#N/A</v>
      </c>
      <c r="T1529" s="229"/>
      <c r="U1529" s="229">
        <f t="shared" ca="1" si="46"/>
        <v>0</v>
      </c>
      <c r="V1529" s="229"/>
      <c r="W1529" s="229"/>
      <c r="Y1529" s="223" t="str">
        <f t="shared" si="47"/>
        <v/>
      </c>
    </row>
    <row r="1530" spans="1:25" s="223" customFormat="1" ht="20.25">
      <c r="A1530" s="293"/>
      <c r="B1530" s="294" t="str">
        <f>IF(LEN(A1530)=0,"",INDEX('Smelter Reference List'!$A:$A,MATCH($A1530,'Smelter Reference List'!$E:$E,0)))</f>
        <v/>
      </c>
      <c r="C1530" s="301" t="str">
        <f>IF(LEN(A1530)=0,"",INDEX('Smelter Reference List'!$C:$C,MATCH($A1530,'Smelter Reference List'!$E:$E,0)))</f>
        <v/>
      </c>
      <c r="D1530" s="294" t="str">
        <f ca="1">IF(ISERROR($S1530),"",OFFSET('Smelter Reference List'!$C$4,$S1530-4,0)&amp;"")</f>
        <v/>
      </c>
      <c r="E1530" s="294" t="str">
        <f ca="1">IF(ISERROR($S1530),"",OFFSET('Smelter Reference List'!$D$4,$S1530-4,0)&amp;"")</f>
        <v/>
      </c>
      <c r="F1530" s="294" t="str">
        <f ca="1">IF(ISERROR($S1530),"",OFFSET('Smelter Reference List'!$E$4,$S1530-4,0))</f>
        <v/>
      </c>
      <c r="G1530" s="294" t="str">
        <f ca="1">IF(C1530=$U$4,"Enter smelter details", IF(ISERROR($S1530),"",OFFSET('Smelter Reference List'!$F$4,$S1530-4,0)))</f>
        <v/>
      </c>
      <c r="H1530" s="295" t="str">
        <f ca="1">IF(ISERROR($S1530),"",OFFSET('Smelter Reference List'!$G$4,$S1530-4,0))</f>
        <v/>
      </c>
      <c r="I1530" s="296" t="str">
        <f ca="1">IF(ISERROR($S1530),"",OFFSET('Smelter Reference List'!$H$4,$S1530-4,0))</f>
        <v/>
      </c>
      <c r="J1530" s="296" t="str">
        <f ca="1">IF(ISERROR($S1530),"",OFFSET('Smelter Reference List'!$I$4,$S1530-4,0))</f>
        <v/>
      </c>
      <c r="K1530" s="298"/>
      <c r="L1530" s="298"/>
      <c r="M1530" s="298"/>
      <c r="N1530" s="298"/>
      <c r="O1530" s="298"/>
      <c r="P1530" s="298"/>
      <c r="Q1530" s="299"/>
      <c r="R1530" s="227"/>
      <c r="S1530" s="228" t="e">
        <f>IF(C1530="",NA(),MATCH($B1530&amp;$C1530,'Smelter Reference List'!$J:$J,0))</f>
        <v>#N/A</v>
      </c>
      <c r="T1530" s="229"/>
      <c r="U1530" s="229">
        <f t="shared" ca="1" si="46"/>
        <v>0</v>
      </c>
      <c r="V1530" s="229"/>
      <c r="W1530" s="229"/>
      <c r="Y1530" s="223" t="str">
        <f t="shared" si="47"/>
        <v/>
      </c>
    </row>
    <row r="1531" spans="1:25" s="223" customFormat="1" ht="20.25">
      <c r="A1531" s="293"/>
      <c r="B1531" s="294" t="str">
        <f>IF(LEN(A1531)=0,"",INDEX('Smelter Reference List'!$A:$A,MATCH($A1531,'Smelter Reference List'!$E:$E,0)))</f>
        <v/>
      </c>
      <c r="C1531" s="301" t="str">
        <f>IF(LEN(A1531)=0,"",INDEX('Smelter Reference List'!$C:$C,MATCH($A1531,'Smelter Reference List'!$E:$E,0)))</f>
        <v/>
      </c>
      <c r="D1531" s="294" t="str">
        <f ca="1">IF(ISERROR($S1531),"",OFFSET('Smelter Reference List'!$C$4,$S1531-4,0)&amp;"")</f>
        <v/>
      </c>
      <c r="E1531" s="294" t="str">
        <f ca="1">IF(ISERROR($S1531),"",OFFSET('Smelter Reference List'!$D$4,$S1531-4,0)&amp;"")</f>
        <v/>
      </c>
      <c r="F1531" s="294" t="str">
        <f ca="1">IF(ISERROR($S1531),"",OFFSET('Smelter Reference List'!$E$4,$S1531-4,0))</f>
        <v/>
      </c>
      <c r="G1531" s="294" t="str">
        <f ca="1">IF(C1531=$U$4,"Enter smelter details", IF(ISERROR($S1531),"",OFFSET('Smelter Reference List'!$F$4,$S1531-4,0)))</f>
        <v/>
      </c>
      <c r="H1531" s="295" t="str">
        <f ca="1">IF(ISERROR($S1531),"",OFFSET('Smelter Reference List'!$G$4,$S1531-4,0))</f>
        <v/>
      </c>
      <c r="I1531" s="296" t="str">
        <f ca="1">IF(ISERROR($S1531),"",OFFSET('Smelter Reference List'!$H$4,$S1531-4,0))</f>
        <v/>
      </c>
      <c r="J1531" s="296" t="str">
        <f ca="1">IF(ISERROR($S1531),"",OFFSET('Smelter Reference List'!$I$4,$S1531-4,0))</f>
        <v/>
      </c>
      <c r="K1531" s="298"/>
      <c r="L1531" s="298"/>
      <c r="M1531" s="298"/>
      <c r="N1531" s="298"/>
      <c r="O1531" s="298"/>
      <c r="P1531" s="298"/>
      <c r="Q1531" s="299"/>
      <c r="R1531" s="227"/>
      <c r="S1531" s="228" t="e">
        <f>IF(C1531="",NA(),MATCH($B1531&amp;$C1531,'Smelter Reference List'!$J:$J,0))</f>
        <v>#N/A</v>
      </c>
      <c r="T1531" s="229"/>
      <c r="U1531" s="229">
        <f t="shared" ca="1" si="46"/>
        <v>0</v>
      </c>
      <c r="V1531" s="229"/>
      <c r="W1531" s="229"/>
      <c r="Y1531" s="223" t="str">
        <f t="shared" si="47"/>
        <v/>
      </c>
    </row>
    <row r="1532" spans="1:25" s="223" customFormat="1" ht="20.25">
      <c r="A1532" s="293"/>
      <c r="B1532" s="294" t="str">
        <f>IF(LEN(A1532)=0,"",INDEX('Smelter Reference List'!$A:$A,MATCH($A1532,'Smelter Reference List'!$E:$E,0)))</f>
        <v/>
      </c>
      <c r="C1532" s="301" t="str">
        <f>IF(LEN(A1532)=0,"",INDEX('Smelter Reference List'!$C:$C,MATCH($A1532,'Smelter Reference List'!$E:$E,0)))</f>
        <v/>
      </c>
      <c r="D1532" s="294" t="str">
        <f ca="1">IF(ISERROR($S1532),"",OFFSET('Smelter Reference List'!$C$4,$S1532-4,0)&amp;"")</f>
        <v/>
      </c>
      <c r="E1532" s="294" t="str">
        <f ca="1">IF(ISERROR($S1532),"",OFFSET('Smelter Reference List'!$D$4,$S1532-4,0)&amp;"")</f>
        <v/>
      </c>
      <c r="F1532" s="294" t="str">
        <f ca="1">IF(ISERROR($S1532),"",OFFSET('Smelter Reference List'!$E$4,$S1532-4,0))</f>
        <v/>
      </c>
      <c r="G1532" s="294" t="str">
        <f ca="1">IF(C1532=$U$4,"Enter smelter details", IF(ISERROR($S1532),"",OFFSET('Smelter Reference List'!$F$4,$S1532-4,0)))</f>
        <v/>
      </c>
      <c r="H1532" s="295" t="str">
        <f ca="1">IF(ISERROR($S1532),"",OFFSET('Smelter Reference List'!$G$4,$S1532-4,0))</f>
        <v/>
      </c>
      <c r="I1532" s="296" t="str">
        <f ca="1">IF(ISERROR($S1532),"",OFFSET('Smelter Reference List'!$H$4,$S1532-4,0))</f>
        <v/>
      </c>
      <c r="J1532" s="296" t="str">
        <f ca="1">IF(ISERROR($S1532),"",OFFSET('Smelter Reference List'!$I$4,$S1532-4,0))</f>
        <v/>
      </c>
      <c r="K1532" s="298"/>
      <c r="L1532" s="298"/>
      <c r="M1532" s="298"/>
      <c r="N1532" s="298"/>
      <c r="O1532" s="298"/>
      <c r="P1532" s="298"/>
      <c r="Q1532" s="299"/>
      <c r="R1532" s="227"/>
      <c r="S1532" s="228" t="e">
        <f>IF(C1532="",NA(),MATCH($B1532&amp;$C1532,'Smelter Reference List'!$J:$J,0))</f>
        <v>#N/A</v>
      </c>
      <c r="T1532" s="229"/>
      <c r="U1532" s="229">
        <f t="shared" ca="1" si="46"/>
        <v>0</v>
      </c>
      <c r="V1532" s="229"/>
      <c r="W1532" s="229"/>
      <c r="Y1532" s="223" t="str">
        <f t="shared" si="47"/>
        <v/>
      </c>
    </row>
    <row r="1533" spans="1:25" s="223" customFormat="1" ht="20.25">
      <c r="A1533" s="293"/>
      <c r="B1533" s="294" t="str">
        <f>IF(LEN(A1533)=0,"",INDEX('Smelter Reference List'!$A:$A,MATCH($A1533,'Smelter Reference List'!$E:$E,0)))</f>
        <v/>
      </c>
      <c r="C1533" s="301" t="str">
        <f>IF(LEN(A1533)=0,"",INDEX('Smelter Reference List'!$C:$C,MATCH($A1533,'Smelter Reference List'!$E:$E,0)))</f>
        <v/>
      </c>
      <c r="D1533" s="294" t="str">
        <f ca="1">IF(ISERROR($S1533),"",OFFSET('Smelter Reference List'!$C$4,$S1533-4,0)&amp;"")</f>
        <v/>
      </c>
      <c r="E1533" s="294" t="str">
        <f ca="1">IF(ISERROR($S1533),"",OFFSET('Smelter Reference List'!$D$4,$S1533-4,0)&amp;"")</f>
        <v/>
      </c>
      <c r="F1533" s="294" t="str">
        <f ca="1">IF(ISERROR($S1533),"",OFFSET('Smelter Reference List'!$E$4,$S1533-4,0))</f>
        <v/>
      </c>
      <c r="G1533" s="294" t="str">
        <f ca="1">IF(C1533=$U$4,"Enter smelter details", IF(ISERROR($S1533),"",OFFSET('Smelter Reference List'!$F$4,$S1533-4,0)))</f>
        <v/>
      </c>
      <c r="H1533" s="295" t="str">
        <f ca="1">IF(ISERROR($S1533),"",OFFSET('Smelter Reference List'!$G$4,$S1533-4,0))</f>
        <v/>
      </c>
      <c r="I1533" s="296" t="str">
        <f ca="1">IF(ISERROR($S1533),"",OFFSET('Smelter Reference List'!$H$4,$S1533-4,0))</f>
        <v/>
      </c>
      <c r="J1533" s="296" t="str">
        <f ca="1">IF(ISERROR($S1533),"",OFFSET('Smelter Reference List'!$I$4,$S1533-4,0))</f>
        <v/>
      </c>
      <c r="K1533" s="298"/>
      <c r="L1533" s="298"/>
      <c r="M1533" s="298"/>
      <c r="N1533" s="298"/>
      <c r="O1533" s="298"/>
      <c r="P1533" s="298"/>
      <c r="Q1533" s="299"/>
      <c r="R1533" s="227"/>
      <c r="S1533" s="228" t="e">
        <f>IF(C1533="",NA(),MATCH($B1533&amp;$C1533,'Smelter Reference List'!$J:$J,0))</f>
        <v>#N/A</v>
      </c>
      <c r="T1533" s="229"/>
      <c r="U1533" s="229">
        <f t="shared" ca="1" si="46"/>
        <v>0</v>
      </c>
      <c r="V1533" s="229"/>
      <c r="W1533" s="229"/>
      <c r="Y1533" s="223" t="str">
        <f t="shared" si="47"/>
        <v/>
      </c>
    </row>
    <row r="1534" spans="1:25" s="223" customFormat="1" ht="20.25">
      <c r="A1534" s="293"/>
      <c r="B1534" s="294" t="str">
        <f>IF(LEN(A1534)=0,"",INDEX('Smelter Reference List'!$A:$A,MATCH($A1534,'Smelter Reference List'!$E:$E,0)))</f>
        <v/>
      </c>
      <c r="C1534" s="301" t="str">
        <f>IF(LEN(A1534)=0,"",INDEX('Smelter Reference List'!$C:$C,MATCH($A1534,'Smelter Reference List'!$E:$E,0)))</f>
        <v/>
      </c>
      <c r="D1534" s="294" t="str">
        <f ca="1">IF(ISERROR($S1534),"",OFFSET('Smelter Reference List'!$C$4,$S1534-4,0)&amp;"")</f>
        <v/>
      </c>
      <c r="E1534" s="294" t="str">
        <f ca="1">IF(ISERROR($S1534),"",OFFSET('Smelter Reference List'!$D$4,$S1534-4,0)&amp;"")</f>
        <v/>
      </c>
      <c r="F1534" s="294" t="str">
        <f ca="1">IF(ISERROR($S1534),"",OFFSET('Smelter Reference List'!$E$4,$S1534-4,0))</f>
        <v/>
      </c>
      <c r="G1534" s="294" t="str">
        <f ca="1">IF(C1534=$U$4,"Enter smelter details", IF(ISERROR($S1534),"",OFFSET('Smelter Reference List'!$F$4,$S1534-4,0)))</f>
        <v/>
      </c>
      <c r="H1534" s="295" t="str">
        <f ca="1">IF(ISERROR($S1534),"",OFFSET('Smelter Reference List'!$G$4,$S1534-4,0))</f>
        <v/>
      </c>
      <c r="I1534" s="296" t="str">
        <f ca="1">IF(ISERROR($S1534),"",OFFSET('Smelter Reference List'!$H$4,$S1534-4,0))</f>
        <v/>
      </c>
      <c r="J1534" s="296" t="str">
        <f ca="1">IF(ISERROR($S1534),"",OFFSET('Smelter Reference List'!$I$4,$S1534-4,0))</f>
        <v/>
      </c>
      <c r="K1534" s="298"/>
      <c r="L1534" s="298"/>
      <c r="M1534" s="298"/>
      <c r="N1534" s="298"/>
      <c r="O1534" s="298"/>
      <c r="P1534" s="298"/>
      <c r="Q1534" s="299"/>
      <c r="R1534" s="227"/>
      <c r="S1534" s="228" t="e">
        <f>IF(C1534="",NA(),MATCH($B1534&amp;$C1534,'Smelter Reference List'!$J:$J,0))</f>
        <v>#N/A</v>
      </c>
      <c r="T1534" s="229"/>
      <c r="U1534" s="229">
        <f t="shared" ca="1" si="46"/>
        <v>0</v>
      </c>
      <c r="V1534" s="229"/>
      <c r="W1534" s="229"/>
      <c r="Y1534" s="223" t="str">
        <f t="shared" si="47"/>
        <v/>
      </c>
    </row>
    <row r="1535" spans="1:25" s="223" customFormat="1" ht="20.25">
      <c r="A1535" s="293"/>
      <c r="B1535" s="294" t="str">
        <f>IF(LEN(A1535)=0,"",INDEX('Smelter Reference List'!$A:$A,MATCH($A1535,'Smelter Reference List'!$E:$E,0)))</f>
        <v/>
      </c>
      <c r="C1535" s="301" t="str">
        <f>IF(LEN(A1535)=0,"",INDEX('Smelter Reference List'!$C:$C,MATCH($A1535,'Smelter Reference List'!$E:$E,0)))</f>
        <v/>
      </c>
      <c r="D1535" s="294" t="str">
        <f ca="1">IF(ISERROR($S1535),"",OFFSET('Smelter Reference List'!$C$4,$S1535-4,0)&amp;"")</f>
        <v/>
      </c>
      <c r="E1535" s="294" t="str">
        <f ca="1">IF(ISERROR($S1535),"",OFFSET('Smelter Reference List'!$D$4,$S1535-4,0)&amp;"")</f>
        <v/>
      </c>
      <c r="F1535" s="294" t="str">
        <f ca="1">IF(ISERROR($S1535),"",OFFSET('Smelter Reference List'!$E$4,$S1535-4,0))</f>
        <v/>
      </c>
      <c r="G1535" s="294" t="str">
        <f ca="1">IF(C1535=$U$4,"Enter smelter details", IF(ISERROR($S1535),"",OFFSET('Smelter Reference List'!$F$4,$S1535-4,0)))</f>
        <v/>
      </c>
      <c r="H1535" s="295" t="str">
        <f ca="1">IF(ISERROR($S1535),"",OFFSET('Smelter Reference List'!$G$4,$S1535-4,0))</f>
        <v/>
      </c>
      <c r="I1535" s="296" t="str">
        <f ca="1">IF(ISERROR($S1535),"",OFFSET('Smelter Reference List'!$H$4,$S1535-4,0))</f>
        <v/>
      </c>
      <c r="J1535" s="296" t="str">
        <f ca="1">IF(ISERROR($S1535),"",OFFSET('Smelter Reference List'!$I$4,$S1535-4,0))</f>
        <v/>
      </c>
      <c r="K1535" s="298"/>
      <c r="L1535" s="298"/>
      <c r="M1535" s="298"/>
      <c r="N1535" s="298"/>
      <c r="O1535" s="298"/>
      <c r="P1535" s="298"/>
      <c r="Q1535" s="299"/>
      <c r="R1535" s="227"/>
      <c r="S1535" s="228" t="e">
        <f>IF(C1535="",NA(),MATCH($B1535&amp;$C1535,'Smelter Reference List'!$J:$J,0))</f>
        <v>#N/A</v>
      </c>
      <c r="T1535" s="229"/>
      <c r="U1535" s="229">
        <f t="shared" ca="1" si="46"/>
        <v>0</v>
      </c>
      <c r="V1535" s="229"/>
      <c r="W1535" s="229"/>
      <c r="Y1535" s="223" t="str">
        <f t="shared" si="47"/>
        <v/>
      </c>
    </row>
    <row r="1536" spans="1:25" s="223" customFormat="1" ht="20.25">
      <c r="A1536" s="293"/>
      <c r="B1536" s="294" t="str">
        <f>IF(LEN(A1536)=0,"",INDEX('Smelter Reference List'!$A:$A,MATCH($A1536,'Smelter Reference List'!$E:$E,0)))</f>
        <v/>
      </c>
      <c r="C1536" s="301" t="str">
        <f>IF(LEN(A1536)=0,"",INDEX('Smelter Reference List'!$C:$C,MATCH($A1536,'Smelter Reference List'!$E:$E,0)))</f>
        <v/>
      </c>
      <c r="D1536" s="294" t="str">
        <f ca="1">IF(ISERROR($S1536),"",OFFSET('Smelter Reference List'!$C$4,$S1536-4,0)&amp;"")</f>
        <v/>
      </c>
      <c r="E1536" s="294" t="str">
        <f ca="1">IF(ISERROR($S1536),"",OFFSET('Smelter Reference List'!$D$4,$S1536-4,0)&amp;"")</f>
        <v/>
      </c>
      <c r="F1536" s="294" t="str">
        <f ca="1">IF(ISERROR($S1536),"",OFFSET('Smelter Reference List'!$E$4,$S1536-4,0))</f>
        <v/>
      </c>
      <c r="G1536" s="294" t="str">
        <f ca="1">IF(C1536=$U$4,"Enter smelter details", IF(ISERROR($S1536),"",OFFSET('Smelter Reference List'!$F$4,$S1536-4,0)))</f>
        <v/>
      </c>
      <c r="H1536" s="295" t="str">
        <f ca="1">IF(ISERROR($S1536),"",OFFSET('Smelter Reference List'!$G$4,$S1536-4,0))</f>
        <v/>
      </c>
      <c r="I1536" s="296" t="str">
        <f ca="1">IF(ISERROR($S1536),"",OFFSET('Smelter Reference List'!$H$4,$S1536-4,0))</f>
        <v/>
      </c>
      <c r="J1536" s="296" t="str">
        <f ca="1">IF(ISERROR($S1536),"",OFFSET('Smelter Reference List'!$I$4,$S1536-4,0))</f>
        <v/>
      </c>
      <c r="K1536" s="298"/>
      <c r="L1536" s="298"/>
      <c r="M1536" s="298"/>
      <c r="N1536" s="298"/>
      <c r="O1536" s="298"/>
      <c r="P1536" s="298"/>
      <c r="Q1536" s="299"/>
      <c r="R1536" s="227"/>
      <c r="S1536" s="228" t="e">
        <f>IF(C1536="",NA(),MATCH($B1536&amp;$C1536,'Smelter Reference List'!$J:$J,0))</f>
        <v>#N/A</v>
      </c>
      <c r="T1536" s="229"/>
      <c r="U1536" s="229">
        <f t="shared" ca="1" si="46"/>
        <v>0</v>
      </c>
      <c r="V1536" s="229"/>
      <c r="W1536" s="229"/>
      <c r="Y1536" s="223" t="str">
        <f t="shared" si="47"/>
        <v/>
      </c>
    </row>
    <row r="1537" spans="1:25" s="223" customFormat="1" ht="20.25">
      <c r="A1537" s="293"/>
      <c r="B1537" s="294" t="str">
        <f>IF(LEN(A1537)=0,"",INDEX('Smelter Reference List'!$A:$A,MATCH($A1537,'Smelter Reference List'!$E:$E,0)))</f>
        <v/>
      </c>
      <c r="C1537" s="301" t="str">
        <f>IF(LEN(A1537)=0,"",INDEX('Smelter Reference List'!$C:$C,MATCH($A1537,'Smelter Reference List'!$E:$E,0)))</f>
        <v/>
      </c>
      <c r="D1537" s="294" t="str">
        <f ca="1">IF(ISERROR($S1537),"",OFFSET('Smelter Reference List'!$C$4,$S1537-4,0)&amp;"")</f>
        <v/>
      </c>
      <c r="E1537" s="294" t="str">
        <f ca="1">IF(ISERROR($S1537),"",OFFSET('Smelter Reference List'!$D$4,$S1537-4,0)&amp;"")</f>
        <v/>
      </c>
      <c r="F1537" s="294" t="str">
        <f ca="1">IF(ISERROR($S1537),"",OFFSET('Smelter Reference List'!$E$4,$S1537-4,0))</f>
        <v/>
      </c>
      <c r="G1537" s="294" t="str">
        <f ca="1">IF(C1537=$U$4,"Enter smelter details", IF(ISERROR($S1537),"",OFFSET('Smelter Reference List'!$F$4,$S1537-4,0)))</f>
        <v/>
      </c>
      <c r="H1537" s="295" t="str">
        <f ca="1">IF(ISERROR($S1537),"",OFFSET('Smelter Reference List'!$G$4,$S1537-4,0))</f>
        <v/>
      </c>
      <c r="I1537" s="296" t="str">
        <f ca="1">IF(ISERROR($S1537),"",OFFSET('Smelter Reference List'!$H$4,$S1537-4,0))</f>
        <v/>
      </c>
      <c r="J1537" s="296" t="str">
        <f ca="1">IF(ISERROR($S1537),"",OFFSET('Smelter Reference List'!$I$4,$S1537-4,0))</f>
        <v/>
      </c>
      <c r="K1537" s="298"/>
      <c r="L1537" s="298"/>
      <c r="M1537" s="298"/>
      <c r="N1537" s="298"/>
      <c r="O1537" s="298"/>
      <c r="P1537" s="298"/>
      <c r="Q1537" s="299"/>
      <c r="R1537" s="227"/>
      <c r="S1537" s="228" t="e">
        <f>IF(C1537="",NA(),MATCH($B1537&amp;$C1537,'Smelter Reference List'!$J:$J,0))</f>
        <v>#N/A</v>
      </c>
      <c r="T1537" s="229"/>
      <c r="U1537" s="229">
        <f t="shared" ca="1" si="46"/>
        <v>0</v>
      </c>
      <c r="V1537" s="229"/>
      <c r="W1537" s="229"/>
      <c r="Y1537" s="223" t="str">
        <f t="shared" si="47"/>
        <v/>
      </c>
    </row>
    <row r="1538" spans="1:25" s="223" customFormat="1" ht="20.25">
      <c r="A1538" s="293"/>
      <c r="B1538" s="294" t="str">
        <f>IF(LEN(A1538)=0,"",INDEX('Smelter Reference List'!$A:$A,MATCH($A1538,'Smelter Reference List'!$E:$E,0)))</f>
        <v/>
      </c>
      <c r="C1538" s="301" t="str">
        <f>IF(LEN(A1538)=0,"",INDEX('Smelter Reference List'!$C:$C,MATCH($A1538,'Smelter Reference List'!$E:$E,0)))</f>
        <v/>
      </c>
      <c r="D1538" s="294" t="str">
        <f ca="1">IF(ISERROR($S1538),"",OFFSET('Smelter Reference List'!$C$4,$S1538-4,0)&amp;"")</f>
        <v/>
      </c>
      <c r="E1538" s="294" t="str">
        <f ca="1">IF(ISERROR($S1538),"",OFFSET('Smelter Reference List'!$D$4,$S1538-4,0)&amp;"")</f>
        <v/>
      </c>
      <c r="F1538" s="294" t="str">
        <f ca="1">IF(ISERROR($S1538),"",OFFSET('Smelter Reference List'!$E$4,$S1538-4,0))</f>
        <v/>
      </c>
      <c r="G1538" s="294" t="str">
        <f ca="1">IF(C1538=$U$4,"Enter smelter details", IF(ISERROR($S1538),"",OFFSET('Smelter Reference List'!$F$4,$S1538-4,0)))</f>
        <v/>
      </c>
      <c r="H1538" s="295" t="str">
        <f ca="1">IF(ISERROR($S1538),"",OFFSET('Smelter Reference List'!$G$4,$S1538-4,0))</f>
        <v/>
      </c>
      <c r="I1538" s="296" t="str">
        <f ca="1">IF(ISERROR($S1538),"",OFFSET('Smelter Reference List'!$H$4,$S1538-4,0))</f>
        <v/>
      </c>
      <c r="J1538" s="296" t="str">
        <f ca="1">IF(ISERROR($S1538),"",OFFSET('Smelter Reference List'!$I$4,$S1538-4,0))</f>
        <v/>
      </c>
      <c r="K1538" s="298"/>
      <c r="L1538" s="298"/>
      <c r="M1538" s="298"/>
      <c r="N1538" s="298"/>
      <c r="O1538" s="298"/>
      <c r="P1538" s="298"/>
      <c r="Q1538" s="299"/>
      <c r="R1538" s="227"/>
      <c r="S1538" s="228" t="e">
        <f>IF(C1538="",NA(),MATCH($B1538&amp;$C1538,'Smelter Reference List'!$J:$J,0))</f>
        <v>#N/A</v>
      </c>
      <c r="T1538" s="229"/>
      <c r="U1538" s="229">
        <f t="shared" ca="1" si="46"/>
        <v>0</v>
      </c>
      <c r="V1538" s="229"/>
      <c r="W1538" s="229"/>
      <c r="Y1538" s="223" t="str">
        <f t="shared" si="47"/>
        <v/>
      </c>
    </row>
    <row r="1539" spans="1:25" s="223" customFormat="1" ht="20.25">
      <c r="A1539" s="293"/>
      <c r="B1539" s="294" t="str">
        <f>IF(LEN(A1539)=0,"",INDEX('Smelter Reference List'!$A:$A,MATCH($A1539,'Smelter Reference List'!$E:$E,0)))</f>
        <v/>
      </c>
      <c r="C1539" s="301" t="str">
        <f>IF(LEN(A1539)=0,"",INDEX('Smelter Reference List'!$C:$C,MATCH($A1539,'Smelter Reference List'!$E:$E,0)))</f>
        <v/>
      </c>
      <c r="D1539" s="294" t="str">
        <f ca="1">IF(ISERROR($S1539),"",OFFSET('Smelter Reference List'!$C$4,$S1539-4,0)&amp;"")</f>
        <v/>
      </c>
      <c r="E1539" s="294" t="str">
        <f ca="1">IF(ISERROR($S1539),"",OFFSET('Smelter Reference List'!$D$4,$S1539-4,0)&amp;"")</f>
        <v/>
      </c>
      <c r="F1539" s="294" t="str">
        <f ca="1">IF(ISERROR($S1539),"",OFFSET('Smelter Reference List'!$E$4,$S1539-4,0))</f>
        <v/>
      </c>
      <c r="G1539" s="294" t="str">
        <f ca="1">IF(C1539=$U$4,"Enter smelter details", IF(ISERROR($S1539),"",OFFSET('Smelter Reference List'!$F$4,$S1539-4,0)))</f>
        <v/>
      </c>
      <c r="H1539" s="295" t="str">
        <f ca="1">IF(ISERROR($S1539),"",OFFSET('Smelter Reference List'!$G$4,$S1539-4,0))</f>
        <v/>
      </c>
      <c r="I1539" s="296" t="str">
        <f ca="1">IF(ISERROR($S1539),"",OFFSET('Smelter Reference List'!$H$4,$S1539-4,0))</f>
        <v/>
      </c>
      <c r="J1539" s="296" t="str">
        <f ca="1">IF(ISERROR($S1539),"",OFFSET('Smelter Reference List'!$I$4,$S1539-4,0))</f>
        <v/>
      </c>
      <c r="K1539" s="298"/>
      <c r="L1539" s="298"/>
      <c r="M1539" s="298"/>
      <c r="N1539" s="298"/>
      <c r="O1539" s="298"/>
      <c r="P1539" s="298"/>
      <c r="Q1539" s="299"/>
      <c r="R1539" s="227"/>
      <c r="S1539" s="228" t="e">
        <f>IF(C1539="",NA(),MATCH($B1539&amp;$C1539,'Smelter Reference List'!$J:$J,0))</f>
        <v>#N/A</v>
      </c>
      <c r="T1539" s="229"/>
      <c r="U1539" s="229">
        <f t="shared" ca="1" si="46"/>
        <v>0</v>
      </c>
      <c r="V1539" s="229"/>
      <c r="W1539" s="229"/>
      <c r="Y1539" s="223" t="str">
        <f t="shared" si="47"/>
        <v/>
      </c>
    </row>
    <row r="1540" spans="1:25" s="223" customFormat="1" ht="20.25">
      <c r="A1540" s="293"/>
      <c r="B1540" s="294" t="str">
        <f>IF(LEN(A1540)=0,"",INDEX('Smelter Reference List'!$A:$A,MATCH($A1540,'Smelter Reference List'!$E:$E,0)))</f>
        <v/>
      </c>
      <c r="C1540" s="301" t="str">
        <f>IF(LEN(A1540)=0,"",INDEX('Smelter Reference List'!$C:$C,MATCH($A1540,'Smelter Reference List'!$E:$E,0)))</f>
        <v/>
      </c>
      <c r="D1540" s="294" t="str">
        <f ca="1">IF(ISERROR($S1540),"",OFFSET('Smelter Reference List'!$C$4,$S1540-4,0)&amp;"")</f>
        <v/>
      </c>
      <c r="E1540" s="294" t="str">
        <f ca="1">IF(ISERROR($S1540),"",OFFSET('Smelter Reference List'!$D$4,$S1540-4,0)&amp;"")</f>
        <v/>
      </c>
      <c r="F1540" s="294" t="str">
        <f ca="1">IF(ISERROR($S1540),"",OFFSET('Smelter Reference List'!$E$4,$S1540-4,0))</f>
        <v/>
      </c>
      <c r="G1540" s="294" t="str">
        <f ca="1">IF(C1540=$U$4,"Enter smelter details", IF(ISERROR($S1540),"",OFFSET('Smelter Reference List'!$F$4,$S1540-4,0)))</f>
        <v/>
      </c>
      <c r="H1540" s="295" t="str">
        <f ca="1">IF(ISERROR($S1540),"",OFFSET('Smelter Reference List'!$G$4,$S1540-4,0))</f>
        <v/>
      </c>
      <c r="I1540" s="296" t="str">
        <f ca="1">IF(ISERROR($S1540),"",OFFSET('Smelter Reference List'!$H$4,$S1540-4,0))</f>
        <v/>
      </c>
      <c r="J1540" s="296" t="str">
        <f ca="1">IF(ISERROR($S1540),"",OFFSET('Smelter Reference List'!$I$4,$S1540-4,0))</f>
        <v/>
      </c>
      <c r="K1540" s="298"/>
      <c r="L1540" s="298"/>
      <c r="M1540" s="298"/>
      <c r="N1540" s="298"/>
      <c r="O1540" s="298"/>
      <c r="P1540" s="298"/>
      <c r="Q1540" s="299"/>
      <c r="R1540" s="227"/>
      <c r="S1540" s="228" t="e">
        <f>IF(C1540="",NA(),MATCH($B1540&amp;$C1540,'Smelter Reference List'!$J:$J,0))</f>
        <v>#N/A</v>
      </c>
      <c r="T1540" s="229"/>
      <c r="U1540" s="229">
        <f t="shared" ca="1" si="46"/>
        <v>0</v>
      </c>
      <c r="V1540" s="229"/>
      <c r="W1540" s="229"/>
      <c r="Y1540" s="223" t="str">
        <f t="shared" si="47"/>
        <v/>
      </c>
    </row>
    <row r="1541" spans="1:25" s="223" customFormat="1" ht="20.25">
      <c r="A1541" s="293"/>
      <c r="B1541" s="294" t="str">
        <f>IF(LEN(A1541)=0,"",INDEX('Smelter Reference List'!$A:$A,MATCH($A1541,'Smelter Reference List'!$E:$E,0)))</f>
        <v/>
      </c>
      <c r="C1541" s="301" t="str">
        <f>IF(LEN(A1541)=0,"",INDEX('Smelter Reference List'!$C:$C,MATCH($A1541,'Smelter Reference List'!$E:$E,0)))</f>
        <v/>
      </c>
      <c r="D1541" s="294" t="str">
        <f ca="1">IF(ISERROR($S1541),"",OFFSET('Smelter Reference List'!$C$4,$S1541-4,0)&amp;"")</f>
        <v/>
      </c>
      <c r="E1541" s="294" t="str">
        <f ca="1">IF(ISERROR($S1541),"",OFFSET('Smelter Reference List'!$D$4,$S1541-4,0)&amp;"")</f>
        <v/>
      </c>
      <c r="F1541" s="294" t="str">
        <f ca="1">IF(ISERROR($S1541),"",OFFSET('Smelter Reference List'!$E$4,$S1541-4,0))</f>
        <v/>
      </c>
      <c r="G1541" s="294" t="str">
        <f ca="1">IF(C1541=$U$4,"Enter smelter details", IF(ISERROR($S1541),"",OFFSET('Smelter Reference List'!$F$4,$S1541-4,0)))</f>
        <v/>
      </c>
      <c r="H1541" s="295" t="str">
        <f ca="1">IF(ISERROR($S1541),"",OFFSET('Smelter Reference List'!$G$4,$S1541-4,0))</f>
        <v/>
      </c>
      <c r="I1541" s="296" t="str">
        <f ca="1">IF(ISERROR($S1541),"",OFFSET('Smelter Reference List'!$H$4,$S1541-4,0))</f>
        <v/>
      </c>
      <c r="J1541" s="296" t="str">
        <f ca="1">IF(ISERROR($S1541),"",OFFSET('Smelter Reference List'!$I$4,$S1541-4,0))</f>
        <v/>
      </c>
      <c r="K1541" s="298"/>
      <c r="L1541" s="298"/>
      <c r="M1541" s="298"/>
      <c r="N1541" s="298"/>
      <c r="O1541" s="298"/>
      <c r="P1541" s="298"/>
      <c r="Q1541" s="299"/>
      <c r="R1541" s="227"/>
      <c r="S1541" s="228" t="e">
        <f>IF(C1541="",NA(),MATCH($B1541&amp;$C1541,'Smelter Reference List'!$J:$J,0))</f>
        <v>#N/A</v>
      </c>
      <c r="T1541" s="229"/>
      <c r="U1541" s="229">
        <f t="shared" ca="1" si="46"/>
        <v>0</v>
      </c>
      <c r="V1541" s="229"/>
      <c r="W1541" s="229"/>
      <c r="Y1541" s="223" t="str">
        <f t="shared" si="47"/>
        <v/>
      </c>
    </row>
    <row r="1542" spans="1:25" s="223" customFormat="1" ht="20.25">
      <c r="A1542" s="293"/>
      <c r="B1542" s="294" t="str">
        <f>IF(LEN(A1542)=0,"",INDEX('Smelter Reference List'!$A:$A,MATCH($A1542,'Smelter Reference List'!$E:$E,0)))</f>
        <v/>
      </c>
      <c r="C1542" s="301" t="str">
        <f>IF(LEN(A1542)=0,"",INDEX('Smelter Reference List'!$C:$C,MATCH($A1542,'Smelter Reference List'!$E:$E,0)))</f>
        <v/>
      </c>
      <c r="D1542" s="294" t="str">
        <f ca="1">IF(ISERROR($S1542),"",OFFSET('Smelter Reference List'!$C$4,$S1542-4,0)&amp;"")</f>
        <v/>
      </c>
      <c r="E1542" s="294" t="str">
        <f ca="1">IF(ISERROR($S1542),"",OFFSET('Smelter Reference List'!$D$4,$S1542-4,0)&amp;"")</f>
        <v/>
      </c>
      <c r="F1542" s="294" t="str">
        <f ca="1">IF(ISERROR($S1542),"",OFFSET('Smelter Reference List'!$E$4,$S1542-4,0))</f>
        <v/>
      </c>
      <c r="G1542" s="294" t="str">
        <f ca="1">IF(C1542=$U$4,"Enter smelter details", IF(ISERROR($S1542),"",OFFSET('Smelter Reference List'!$F$4,$S1542-4,0)))</f>
        <v/>
      </c>
      <c r="H1542" s="295" t="str">
        <f ca="1">IF(ISERROR($S1542),"",OFFSET('Smelter Reference List'!$G$4,$S1542-4,0))</f>
        <v/>
      </c>
      <c r="I1542" s="296" t="str">
        <f ca="1">IF(ISERROR($S1542),"",OFFSET('Smelter Reference List'!$H$4,$S1542-4,0))</f>
        <v/>
      </c>
      <c r="J1542" s="296" t="str">
        <f ca="1">IF(ISERROR($S1542),"",OFFSET('Smelter Reference List'!$I$4,$S1542-4,0))</f>
        <v/>
      </c>
      <c r="K1542" s="298"/>
      <c r="L1542" s="298"/>
      <c r="M1542" s="298"/>
      <c r="N1542" s="298"/>
      <c r="O1542" s="298"/>
      <c r="P1542" s="298"/>
      <c r="Q1542" s="299"/>
      <c r="R1542" s="227"/>
      <c r="S1542" s="228" t="e">
        <f>IF(C1542="",NA(),MATCH($B1542&amp;$C1542,'Smelter Reference List'!$J:$J,0))</f>
        <v>#N/A</v>
      </c>
      <c r="T1542" s="229"/>
      <c r="U1542" s="229">
        <f t="shared" ref="U1542:U1605" ca="1" si="48">IF(AND(C1542="Smelter not listed",OR(LEN(D1542)=0,LEN(E1542)=0)),1,0)</f>
        <v>0</v>
      </c>
      <c r="V1542" s="229"/>
      <c r="W1542" s="229"/>
      <c r="Y1542" s="223" t="str">
        <f t="shared" ref="Y1542:Y1605" si="49">B1542&amp;C1542</f>
        <v/>
      </c>
    </row>
    <row r="1543" spans="1:25" s="223" customFormat="1" ht="20.25">
      <c r="A1543" s="293"/>
      <c r="B1543" s="294" t="str">
        <f>IF(LEN(A1543)=0,"",INDEX('Smelter Reference List'!$A:$A,MATCH($A1543,'Smelter Reference List'!$E:$E,0)))</f>
        <v/>
      </c>
      <c r="C1543" s="301" t="str">
        <f>IF(LEN(A1543)=0,"",INDEX('Smelter Reference List'!$C:$C,MATCH($A1543,'Smelter Reference List'!$E:$E,0)))</f>
        <v/>
      </c>
      <c r="D1543" s="294" t="str">
        <f ca="1">IF(ISERROR($S1543),"",OFFSET('Smelter Reference List'!$C$4,$S1543-4,0)&amp;"")</f>
        <v/>
      </c>
      <c r="E1543" s="294" t="str">
        <f ca="1">IF(ISERROR($S1543),"",OFFSET('Smelter Reference List'!$D$4,$S1543-4,0)&amp;"")</f>
        <v/>
      </c>
      <c r="F1543" s="294" t="str">
        <f ca="1">IF(ISERROR($S1543),"",OFFSET('Smelter Reference List'!$E$4,$S1543-4,0))</f>
        <v/>
      </c>
      <c r="G1543" s="294" t="str">
        <f ca="1">IF(C1543=$U$4,"Enter smelter details", IF(ISERROR($S1543),"",OFFSET('Smelter Reference List'!$F$4,$S1543-4,0)))</f>
        <v/>
      </c>
      <c r="H1543" s="295" t="str">
        <f ca="1">IF(ISERROR($S1543),"",OFFSET('Smelter Reference List'!$G$4,$S1543-4,0))</f>
        <v/>
      </c>
      <c r="I1543" s="296" t="str">
        <f ca="1">IF(ISERROR($S1543),"",OFFSET('Smelter Reference List'!$H$4,$S1543-4,0))</f>
        <v/>
      </c>
      <c r="J1543" s="296" t="str">
        <f ca="1">IF(ISERROR($S1543),"",OFFSET('Smelter Reference List'!$I$4,$S1543-4,0))</f>
        <v/>
      </c>
      <c r="K1543" s="298"/>
      <c r="L1543" s="298"/>
      <c r="M1543" s="298"/>
      <c r="N1543" s="298"/>
      <c r="O1543" s="298"/>
      <c r="P1543" s="298"/>
      <c r="Q1543" s="299"/>
      <c r="R1543" s="227"/>
      <c r="S1543" s="228" t="e">
        <f>IF(C1543="",NA(),MATCH($B1543&amp;$C1543,'Smelter Reference List'!$J:$J,0))</f>
        <v>#N/A</v>
      </c>
      <c r="T1543" s="229"/>
      <c r="U1543" s="229">
        <f t="shared" ca="1" si="48"/>
        <v>0</v>
      </c>
      <c r="V1543" s="229"/>
      <c r="W1543" s="229"/>
      <c r="Y1543" s="223" t="str">
        <f t="shared" si="49"/>
        <v/>
      </c>
    </row>
    <row r="1544" spans="1:25" s="223" customFormat="1" ht="20.25">
      <c r="A1544" s="293"/>
      <c r="B1544" s="294" t="str">
        <f>IF(LEN(A1544)=0,"",INDEX('Smelter Reference List'!$A:$A,MATCH($A1544,'Smelter Reference List'!$E:$E,0)))</f>
        <v/>
      </c>
      <c r="C1544" s="301" t="str">
        <f>IF(LEN(A1544)=0,"",INDEX('Smelter Reference List'!$C:$C,MATCH($A1544,'Smelter Reference List'!$E:$E,0)))</f>
        <v/>
      </c>
      <c r="D1544" s="294" t="str">
        <f ca="1">IF(ISERROR($S1544),"",OFFSET('Smelter Reference List'!$C$4,$S1544-4,0)&amp;"")</f>
        <v/>
      </c>
      <c r="E1544" s="294" t="str">
        <f ca="1">IF(ISERROR($S1544),"",OFFSET('Smelter Reference List'!$D$4,$S1544-4,0)&amp;"")</f>
        <v/>
      </c>
      <c r="F1544" s="294" t="str">
        <f ca="1">IF(ISERROR($S1544),"",OFFSET('Smelter Reference List'!$E$4,$S1544-4,0))</f>
        <v/>
      </c>
      <c r="G1544" s="294" t="str">
        <f ca="1">IF(C1544=$U$4,"Enter smelter details", IF(ISERROR($S1544),"",OFFSET('Smelter Reference List'!$F$4,$S1544-4,0)))</f>
        <v/>
      </c>
      <c r="H1544" s="295" t="str">
        <f ca="1">IF(ISERROR($S1544),"",OFFSET('Smelter Reference List'!$G$4,$S1544-4,0))</f>
        <v/>
      </c>
      <c r="I1544" s="296" t="str">
        <f ca="1">IF(ISERROR($S1544),"",OFFSET('Smelter Reference List'!$H$4,$S1544-4,0))</f>
        <v/>
      </c>
      <c r="J1544" s="296" t="str">
        <f ca="1">IF(ISERROR($S1544),"",OFFSET('Smelter Reference List'!$I$4,$S1544-4,0))</f>
        <v/>
      </c>
      <c r="K1544" s="298"/>
      <c r="L1544" s="298"/>
      <c r="M1544" s="298"/>
      <c r="N1544" s="298"/>
      <c r="O1544" s="298"/>
      <c r="P1544" s="298"/>
      <c r="Q1544" s="299"/>
      <c r="R1544" s="227"/>
      <c r="S1544" s="228" t="e">
        <f>IF(C1544="",NA(),MATCH($B1544&amp;$C1544,'Smelter Reference List'!$J:$J,0))</f>
        <v>#N/A</v>
      </c>
      <c r="T1544" s="229"/>
      <c r="U1544" s="229">
        <f t="shared" ca="1" si="48"/>
        <v>0</v>
      </c>
      <c r="V1544" s="229"/>
      <c r="W1544" s="229"/>
      <c r="Y1544" s="223" t="str">
        <f t="shared" si="49"/>
        <v/>
      </c>
    </row>
    <row r="1545" spans="1:25" s="223" customFormat="1" ht="20.25">
      <c r="A1545" s="293"/>
      <c r="B1545" s="294" t="str">
        <f>IF(LEN(A1545)=0,"",INDEX('Smelter Reference List'!$A:$A,MATCH($A1545,'Smelter Reference List'!$E:$E,0)))</f>
        <v/>
      </c>
      <c r="C1545" s="301" t="str">
        <f>IF(LEN(A1545)=0,"",INDEX('Smelter Reference List'!$C:$C,MATCH($A1545,'Smelter Reference List'!$E:$E,0)))</f>
        <v/>
      </c>
      <c r="D1545" s="294" t="str">
        <f ca="1">IF(ISERROR($S1545),"",OFFSET('Smelter Reference List'!$C$4,$S1545-4,0)&amp;"")</f>
        <v/>
      </c>
      <c r="E1545" s="294" t="str">
        <f ca="1">IF(ISERROR($S1545),"",OFFSET('Smelter Reference List'!$D$4,$S1545-4,0)&amp;"")</f>
        <v/>
      </c>
      <c r="F1545" s="294" t="str">
        <f ca="1">IF(ISERROR($S1545),"",OFFSET('Smelter Reference List'!$E$4,$S1545-4,0))</f>
        <v/>
      </c>
      <c r="G1545" s="294" t="str">
        <f ca="1">IF(C1545=$U$4,"Enter smelter details", IF(ISERROR($S1545),"",OFFSET('Smelter Reference List'!$F$4,$S1545-4,0)))</f>
        <v/>
      </c>
      <c r="H1545" s="295" t="str">
        <f ca="1">IF(ISERROR($S1545),"",OFFSET('Smelter Reference List'!$G$4,$S1545-4,0))</f>
        <v/>
      </c>
      <c r="I1545" s="296" t="str">
        <f ca="1">IF(ISERROR($S1545),"",OFFSET('Smelter Reference List'!$H$4,$S1545-4,0))</f>
        <v/>
      </c>
      <c r="J1545" s="296" t="str">
        <f ca="1">IF(ISERROR($S1545),"",OFFSET('Smelter Reference List'!$I$4,$S1545-4,0))</f>
        <v/>
      </c>
      <c r="K1545" s="298"/>
      <c r="L1545" s="298"/>
      <c r="M1545" s="298"/>
      <c r="N1545" s="298"/>
      <c r="O1545" s="298"/>
      <c r="P1545" s="298"/>
      <c r="Q1545" s="299"/>
      <c r="R1545" s="227"/>
      <c r="S1545" s="228" t="e">
        <f>IF(C1545="",NA(),MATCH($B1545&amp;$C1545,'Smelter Reference List'!$J:$J,0))</f>
        <v>#N/A</v>
      </c>
      <c r="T1545" s="229"/>
      <c r="U1545" s="229">
        <f t="shared" ca="1" si="48"/>
        <v>0</v>
      </c>
      <c r="V1545" s="229"/>
      <c r="W1545" s="229"/>
      <c r="Y1545" s="223" t="str">
        <f t="shared" si="49"/>
        <v/>
      </c>
    </row>
    <row r="1546" spans="1:25" s="223" customFormat="1" ht="20.25">
      <c r="A1546" s="293"/>
      <c r="B1546" s="294" t="str">
        <f>IF(LEN(A1546)=0,"",INDEX('Smelter Reference List'!$A:$A,MATCH($A1546,'Smelter Reference List'!$E:$E,0)))</f>
        <v/>
      </c>
      <c r="C1546" s="301" t="str">
        <f>IF(LEN(A1546)=0,"",INDEX('Smelter Reference List'!$C:$C,MATCH($A1546,'Smelter Reference List'!$E:$E,0)))</f>
        <v/>
      </c>
      <c r="D1546" s="294" t="str">
        <f ca="1">IF(ISERROR($S1546),"",OFFSET('Smelter Reference List'!$C$4,$S1546-4,0)&amp;"")</f>
        <v/>
      </c>
      <c r="E1546" s="294" t="str">
        <f ca="1">IF(ISERROR($S1546),"",OFFSET('Smelter Reference List'!$D$4,$S1546-4,0)&amp;"")</f>
        <v/>
      </c>
      <c r="F1546" s="294" t="str">
        <f ca="1">IF(ISERROR($S1546),"",OFFSET('Smelter Reference List'!$E$4,$S1546-4,0))</f>
        <v/>
      </c>
      <c r="G1546" s="294" t="str">
        <f ca="1">IF(C1546=$U$4,"Enter smelter details", IF(ISERROR($S1546),"",OFFSET('Smelter Reference List'!$F$4,$S1546-4,0)))</f>
        <v/>
      </c>
      <c r="H1546" s="295" t="str">
        <f ca="1">IF(ISERROR($S1546),"",OFFSET('Smelter Reference List'!$G$4,$S1546-4,0))</f>
        <v/>
      </c>
      <c r="I1546" s="296" t="str">
        <f ca="1">IF(ISERROR($S1546),"",OFFSET('Smelter Reference List'!$H$4,$S1546-4,0))</f>
        <v/>
      </c>
      <c r="J1546" s="296" t="str">
        <f ca="1">IF(ISERROR($S1546),"",OFFSET('Smelter Reference List'!$I$4,$S1546-4,0))</f>
        <v/>
      </c>
      <c r="K1546" s="298"/>
      <c r="L1546" s="298"/>
      <c r="M1546" s="298"/>
      <c r="N1546" s="298"/>
      <c r="O1546" s="298"/>
      <c r="P1546" s="298"/>
      <c r="Q1546" s="299"/>
      <c r="R1546" s="227"/>
      <c r="S1546" s="228" t="e">
        <f>IF(C1546="",NA(),MATCH($B1546&amp;$C1546,'Smelter Reference List'!$J:$J,0))</f>
        <v>#N/A</v>
      </c>
      <c r="T1546" s="229"/>
      <c r="U1546" s="229">
        <f t="shared" ca="1" si="48"/>
        <v>0</v>
      </c>
      <c r="V1546" s="229"/>
      <c r="W1546" s="229"/>
      <c r="Y1546" s="223" t="str">
        <f t="shared" si="49"/>
        <v/>
      </c>
    </row>
    <row r="1547" spans="1:25" s="223" customFormat="1" ht="20.25">
      <c r="A1547" s="293"/>
      <c r="B1547" s="294" t="str">
        <f>IF(LEN(A1547)=0,"",INDEX('Smelter Reference List'!$A:$A,MATCH($A1547,'Smelter Reference List'!$E:$E,0)))</f>
        <v/>
      </c>
      <c r="C1547" s="301" t="str">
        <f>IF(LEN(A1547)=0,"",INDEX('Smelter Reference List'!$C:$C,MATCH($A1547,'Smelter Reference List'!$E:$E,0)))</f>
        <v/>
      </c>
      <c r="D1547" s="294" t="str">
        <f ca="1">IF(ISERROR($S1547),"",OFFSET('Smelter Reference List'!$C$4,$S1547-4,0)&amp;"")</f>
        <v/>
      </c>
      <c r="E1547" s="294" t="str">
        <f ca="1">IF(ISERROR($S1547),"",OFFSET('Smelter Reference List'!$D$4,$S1547-4,0)&amp;"")</f>
        <v/>
      </c>
      <c r="F1547" s="294" t="str">
        <f ca="1">IF(ISERROR($S1547),"",OFFSET('Smelter Reference List'!$E$4,$S1547-4,0))</f>
        <v/>
      </c>
      <c r="G1547" s="294" t="str">
        <f ca="1">IF(C1547=$U$4,"Enter smelter details", IF(ISERROR($S1547),"",OFFSET('Smelter Reference List'!$F$4,$S1547-4,0)))</f>
        <v/>
      </c>
      <c r="H1547" s="295" t="str">
        <f ca="1">IF(ISERROR($S1547),"",OFFSET('Smelter Reference List'!$G$4,$S1547-4,0))</f>
        <v/>
      </c>
      <c r="I1547" s="296" t="str">
        <f ca="1">IF(ISERROR($S1547),"",OFFSET('Smelter Reference List'!$H$4,$S1547-4,0))</f>
        <v/>
      </c>
      <c r="J1547" s="296" t="str">
        <f ca="1">IF(ISERROR($S1547),"",OFFSET('Smelter Reference List'!$I$4,$S1547-4,0))</f>
        <v/>
      </c>
      <c r="K1547" s="298"/>
      <c r="L1547" s="298"/>
      <c r="M1547" s="298"/>
      <c r="N1547" s="298"/>
      <c r="O1547" s="298"/>
      <c r="P1547" s="298"/>
      <c r="Q1547" s="299"/>
      <c r="R1547" s="227"/>
      <c r="S1547" s="228" t="e">
        <f>IF(C1547="",NA(),MATCH($B1547&amp;$C1547,'Smelter Reference List'!$J:$J,0))</f>
        <v>#N/A</v>
      </c>
      <c r="T1547" s="229"/>
      <c r="U1547" s="229">
        <f t="shared" ca="1" si="48"/>
        <v>0</v>
      </c>
      <c r="V1547" s="229"/>
      <c r="W1547" s="229"/>
      <c r="Y1547" s="223" t="str">
        <f t="shared" si="49"/>
        <v/>
      </c>
    </row>
    <row r="1548" spans="1:25" s="223" customFormat="1" ht="20.25">
      <c r="A1548" s="293"/>
      <c r="B1548" s="294" t="str">
        <f>IF(LEN(A1548)=0,"",INDEX('Smelter Reference List'!$A:$A,MATCH($A1548,'Smelter Reference List'!$E:$E,0)))</f>
        <v/>
      </c>
      <c r="C1548" s="301" t="str">
        <f>IF(LEN(A1548)=0,"",INDEX('Smelter Reference List'!$C:$C,MATCH($A1548,'Smelter Reference List'!$E:$E,0)))</f>
        <v/>
      </c>
      <c r="D1548" s="294" t="str">
        <f ca="1">IF(ISERROR($S1548),"",OFFSET('Smelter Reference List'!$C$4,$S1548-4,0)&amp;"")</f>
        <v/>
      </c>
      <c r="E1548" s="294" t="str">
        <f ca="1">IF(ISERROR($S1548),"",OFFSET('Smelter Reference List'!$D$4,$S1548-4,0)&amp;"")</f>
        <v/>
      </c>
      <c r="F1548" s="294" t="str">
        <f ca="1">IF(ISERROR($S1548),"",OFFSET('Smelter Reference List'!$E$4,$S1548-4,0))</f>
        <v/>
      </c>
      <c r="G1548" s="294" t="str">
        <f ca="1">IF(C1548=$U$4,"Enter smelter details", IF(ISERROR($S1548),"",OFFSET('Smelter Reference List'!$F$4,$S1548-4,0)))</f>
        <v/>
      </c>
      <c r="H1548" s="295" t="str">
        <f ca="1">IF(ISERROR($S1548),"",OFFSET('Smelter Reference List'!$G$4,$S1548-4,0))</f>
        <v/>
      </c>
      <c r="I1548" s="296" t="str">
        <f ca="1">IF(ISERROR($S1548),"",OFFSET('Smelter Reference List'!$H$4,$S1548-4,0))</f>
        <v/>
      </c>
      <c r="J1548" s="296" t="str">
        <f ca="1">IF(ISERROR($S1548),"",OFFSET('Smelter Reference List'!$I$4,$S1548-4,0))</f>
        <v/>
      </c>
      <c r="K1548" s="298"/>
      <c r="L1548" s="298"/>
      <c r="M1548" s="298"/>
      <c r="N1548" s="298"/>
      <c r="O1548" s="298"/>
      <c r="P1548" s="298"/>
      <c r="Q1548" s="299"/>
      <c r="R1548" s="227"/>
      <c r="S1548" s="228" t="e">
        <f>IF(C1548="",NA(),MATCH($B1548&amp;$C1548,'Smelter Reference List'!$J:$J,0))</f>
        <v>#N/A</v>
      </c>
      <c r="T1548" s="229"/>
      <c r="U1548" s="229">
        <f t="shared" ca="1" si="48"/>
        <v>0</v>
      </c>
      <c r="V1548" s="229"/>
      <c r="W1548" s="229"/>
      <c r="Y1548" s="223" t="str">
        <f t="shared" si="49"/>
        <v/>
      </c>
    </row>
    <row r="1549" spans="1:25" s="223" customFormat="1" ht="20.25">
      <c r="A1549" s="293"/>
      <c r="B1549" s="294" t="str">
        <f>IF(LEN(A1549)=0,"",INDEX('Smelter Reference List'!$A:$A,MATCH($A1549,'Smelter Reference List'!$E:$E,0)))</f>
        <v/>
      </c>
      <c r="C1549" s="301" t="str">
        <f>IF(LEN(A1549)=0,"",INDEX('Smelter Reference List'!$C:$C,MATCH($A1549,'Smelter Reference List'!$E:$E,0)))</f>
        <v/>
      </c>
      <c r="D1549" s="294" t="str">
        <f ca="1">IF(ISERROR($S1549),"",OFFSET('Smelter Reference List'!$C$4,$S1549-4,0)&amp;"")</f>
        <v/>
      </c>
      <c r="E1549" s="294" t="str">
        <f ca="1">IF(ISERROR($S1549),"",OFFSET('Smelter Reference List'!$D$4,$S1549-4,0)&amp;"")</f>
        <v/>
      </c>
      <c r="F1549" s="294" t="str">
        <f ca="1">IF(ISERROR($S1549),"",OFFSET('Smelter Reference List'!$E$4,$S1549-4,0))</f>
        <v/>
      </c>
      <c r="G1549" s="294" t="str">
        <f ca="1">IF(C1549=$U$4,"Enter smelter details", IF(ISERROR($S1549),"",OFFSET('Smelter Reference List'!$F$4,$S1549-4,0)))</f>
        <v/>
      </c>
      <c r="H1549" s="295" t="str">
        <f ca="1">IF(ISERROR($S1549),"",OFFSET('Smelter Reference List'!$G$4,$S1549-4,0))</f>
        <v/>
      </c>
      <c r="I1549" s="296" t="str">
        <f ca="1">IF(ISERROR($S1549),"",OFFSET('Smelter Reference List'!$H$4,$S1549-4,0))</f>
        <v/>
      </c>
      <c r="J1549" s="296" t="str">
        <f ca="1">IF(ISERROR($S1549),"",OFFSET('Smelter Reference List'!$I$4,$S1549-4,0))</f>
        <v/>
      </c>
      <c r="K1549" s="298"/>
      <c r="L1549" s="298"/>
      <c r="M1549" s="298"/>
      <c r="N1549" s="298"/>
      <c r="O1549" s="298"/>
      <c r="P1549" s="298"/>
      <c r="Q1549" s="299"/>
      <c r="R1549" s="227"/>
      <c r="S1549" s="228" t="e">
        <f>IF(C1549="",NA(),MATCH($B1549&amp;$C1549,'Smelter Reference List'!$J:$J,0))</f>
        <v>#N/A</v>
      </c>
      <c r="T1549" s="229"/>
      <c r="U1549" s="229">
        <f t="shared" ca="1" si="48"/>
        <v>0</v>
      </c>
      <c r="V1549" s="229"/>
      <c r="W1549" s="229"/>
      <c r="Y1549" s="223" t="str">
        <f t="shared" si="49"/>
        <v/>
      </c>
    </row>
    <row r="1550" spans="1:25" s="223" customFormat="1" ht="20.25">
      <c r="A1550" s="293"/>
      <c r="B1550" s="294" t="str">
        <f>IF(LEN(A1550)=0,"",INDEX('Smelter Reference List'!$A:$A,MATCH($A1550,'Smelter Reference List'!$E:$E,0)))</f>
        <v/>
      </c>
      <c r="C1550" s="301" t="str">
        <f>IF(LEN(A1550)=0,"",INDEX('Smelter Reference List'!$C:$C,MATCH($A1550,'Smelter Reference List'!$E:$E,0)))</f>
        <v/>
      </c>
      <c r="D1550" s="294" t="str">
        <f ca="1">IF(ISERROR($S1550),"",OFFSET('Smelter Reference List'!$C$4,$S1550-4,0)&amp;"")</f>
        <v/>
      </c>
      <c r="E1550" s="294" t="str">
        <f ca="1">IF(ISERROR($S1550),"",OFFSET('Smelter Reference List'!$D$4,$S1550-4,0)&amp;"")</f>
        <v/>
      </c>
      <c r="F1550" s="294" t="str">
        <f ca="1">IF(ISERROR($S1550),"",OFFSET('Smelter Reference List'!$E$4,$S1550-4,0))</f>
        <v/>
      </c>
      <c r="G1550" s="294" t="str">
        <f ca="1">IF(C1550=$U$4,"Enter smelter details", IF(ISERROR($S1550),"",OFFSET('Smelter Reference List'!$F$4,$S1550-4,0)))</f>
        <v/>
      </c>
      <c r="H1550" s="295" t="str">
        <f ca="1">IF(ISERROR($S1550),"",OFFSET('Smelter Reference List'!$G$4,$S1550-4,0))</f>
        <v/>
      </c>
      <c r="I1550" s="296" t="str">
        <f ca="1">IF(ISERROR($S1550),"",OFFSET('Smelter Reference List'!$H$4,$S1550-4,0))</f>
        <v/>
      </c>
      <c r="J1550" s="296" t="str">
        <f ca="1">IF(ISERROR($S1550),"",OFFSET('Smelter Reference List'!$I$4,$S1550-4,0))</f>
        <v/>
      </c>
      <c r="K1550" s="298"/>
      <c r="L1550" s="298"/>
      <c r="M1550" s="298"/>
      <c r="N1550" s="298"/>
      <c r="O1550" s="298"/>
      <c r="P1550" s="298"/>
      <c r="Q1550" s="299"/>
      <c r="R1550" s="227"/>
      <c r="S1550" s="228" t="e">
        <f>IF(C1550="",NA(),MATCH($B1550&amp;$C1550,'Smelter Reference List'!$J:$J,0))</f>
        <v>#N/A</v>
      </c>
      <c r="T1550" s="229"/>
      <c r="U1550" s="229">
        <f t="shared" ca="1" si="48"/>
        <v>0</v>
      </c>
      <c r="V1550" s="229"/>
      <c r="W1550" s="229"/>
      <c r="Y1550" s="223" t="str">
        <f t="shared" si="49"/>
        <v/>
      </c>
    </row>
    <row r="1551" spans="1:25" s="223" customFormat="1" ht="20.25">
      <c r="A1551" s="293"/>
      <c r="B1551" s="294" t="str">
        <f>IF(LEN(A1551)=0,"",INDEX('Smelter Reference List'!$A:$A,MATCH($A1551,'Smelter Reference List'!$E:$E,0)))</f>
        <v/>
      </c>
      <c r="C1551" s="301" t="str">
        <f>IF(LEN(A1551)=0,"",INDEX('Smelter Reference List'!$C:$C,MATCH($A1551,'Smelter Reference List'!$E:$E,0)))</f>
        <v/>
      </c>
      <c r="D1551" s="294" t="str">
        <f ca="1">IF(ISERROR($S1551),"",OFFSET('Smelter Reference List'!$C$4,$S1551-4,0)&amp;"")</f>
        <v/>
      </c>
      <c r="E1551" s="294" t="str">
        <f ca="1">IF(ISERROR($S1551),"",OFFSET('Smelter Reference List'!$D$4,$S1551-4,0)&amp;"")</f>
        <v/>
      </c>
      <c r="F1551" s="294" t="str">
        <f ca="1">IF(ISERROR($S1551),"",OFFSET('Smelter Reference List'!$E$4,$S1551-4,0))</f>
        <v/>
      </c>
      <c r="G1551" s="294" t="str">
        <f ca="1">IF(C1551=$U$4,"Enter smelter details", IF(ISERROR($S1551),"",OFFSET('Smelter Reference List'!$F$4,$S1551-4,0)))</f>
        <v/>
      </c>
      <c r="H1551" s="295" t="str">
        <f ca="1">IF(ISERROR($S1551),"",OFFSET('Smelter Reference List'!$G$4,$S1551-4,0))</f>
        <v/>
      </c>
      <c r="I1551" s="296" t="str">
        <f ca="1">IF(ISERROR($S1551),"",OFFSET('Smelter Reference List'!$H$4,$S1551-4,0))</f>
        <v/>
      </c>
      <c r="J1551" s="296" t="str">
        <f ca="1">IF(ISERROR($S1551),"",OFFSET('Smelter Reference List'!$I$4,$S1551-4,0))</f>
        <v/>
      </c>
      <c r="K1551" s="298"/>
      <c r="L1551" s="298"/>
      <c r="M1551" s="298"/>
      <c r="N1551" s="298"/>
      <c r="O1551" s="298"/>
      <c r="P1551" s="298"/>
      <c r="Q1551" s="299"/>
      <c r="R1551" s="227"/>
      <c r="S1551" s="228" t="e">
        <f>IF(C1551="",NA(),MATCH($B1551&amp;$C1551,'Smelter Reference List'!$J:$J,0))</f>
        <v>#N/A</v>
      </c>
      <c r="T1551" s="229"/>
      <c r="U1551" s="229">
        <f t="shared" ca="1" si="48"/>
        <v>0</v>
      </c>
      <c r="V1551" s="229"/>
      <c r="W1551" s="229"/>
      <c r="Y1551" s="223" t="str">
        <f t="shared" si="49"/>
        <v/>
      </c>
    </row>
    <row r="1552" spans="1:25" s="223" customFormat="1" ht="20.25">
      <c r="A1552" s="293"/>
      <c r="B1552" s="294" t="str">
        <f>IF(LEN(A1552)=0,"",INDEX('Smelter Reference List'!$A:$A,MATCH($A1552,'Smelter Reference List'!$E:$E,0)))</f>
        <v/>
      </c>
      <c r="C1552" s="301" t="str">
        <f>IF(LEN(A1552)=0,"",INDEX('Smelter Reference List'!$C:$C,MATCH($A1552,'Smelter Reference List'!$E:$E,0)))</f>
        <v/>
      </c>
      <c r="D1552" s="294" t="str">
        <f ca="1">IF(ISERROR($S1552),"",OFFSET('Smelter Reference List'!$C$4,$S1552-4,0)&amp;"")</f>
        <v/>
      </c>
      <c r="E1552" s="294" t="str">
        <f ca="1">IF(ISERROR($S1552),"",OFFSET('Smelter Reference List'!$D$4,$S1552-4,0)&amp;"")</f>
        <v/>
      </c>
      <c r="F1552" s="294" t="str">
        <f ca="1">IF(ISERROR($S1552),"",OFFSET('Smelter Reference List'!$E$4,$S1552-4,0))</f>
        <v/>
      </c>
      <c r="G1552" s="294" t="str">
        <f ca="1">IF(C1552=$U$4,"Enter smelter details", IF(ISERROR($S1552),"",OFFSET('Smelter Reference List'!$F$4,$S1552-4,0)))</f>
        <v/>
      </c>
      <c r="H1552" s="295" t="str">
        <f ca="1">IF(ISERROR($S1552),"",OFFSET('Smelter Reference List'!$G$4,$S1552-4,0))</f>
        <v/>
      </c>
      <c r="I1552" s="296" t="str">
        <f ca="1">IF(ISERROR($S1552),"",OFFSET('Smelter Reference List'!$H$4,$S1552-4,0))</f>
        <v/>
      </c>
      <c r="J1552" s="296" t="str">
        <f ca="1">IF(ISERROR($S1552),"",OFFSET('Smelter Reference List'!$I$4,$S1552-4,0))</f>
        <v/>
      </c>
      <c r="K1552" s="298"/>
      <c r="L1552" s="298"/>
      <c r="M1552" s="298"/>
      <c r="N1552" s="298"/>
      <c r="O1552" s="298"/>
      <c r="P1552" s="298"/>
      <c r="Q1552" s="299"/>
      <c r="R1552" s="227"/>
      <c r="S1552" s="228" t="e">
        <f>IF(C1552="",NA(),MATCH($B1552&amp;$C1552,'Smelter Reference List'!$J:$J,0))</f>
        <v>#N/A</v>
      </c>
      <c r="T1552" s="229"/>
      <c r="U1552" s="229">
        <f t="shared" ca="1" si="48"/>
        <v>0</v>
      </c>
      <c r="V1552" s="229"/>
      <c r="W1552" s="229"/>
      <c r="Y1552" s="223" t="str">
        <f t="shared" si="49"/>
        <v/>
      </c>
    </row>
    <row r="1553" spans="1:25" s="223" customFormat="1" ht="20.25">
      <c r="A1553" s="293"/>
      <c r="B1553" s="294" t="str">
        <f>IF(LEN(A1553)=0,"",INDEX('Smelter Reference List'!$A:$A,MATCH($A1553,'Smelter Reference List'!$E:$E,0)))</f>
        <v/>
      </c>
      <c r="C1553" s="301" t="str">
        <f>IF(LEN(A1553)=0,"",INDEX('Smelter Reference List'!$C:$C,MATCH($A1553,'Smelter Reference List'!$E:$E,0)))</f>
        <v/>
      </c>
      <c r="D1553" s="294" t="str">
        <f ca="1">IF(ISERROR($S1553),"",OFFSET('Smelter Reference List'!$C$4,$S1553-4,0)&amp;"")</f>
        <v/>
      </c>
      <c r="E1553" s="294" t="str">
        <f ca="1">IF(ISERROR($S1553),"",OFFSET('Smelter Reference List'!$D$4,$S1553-4,0)&amp;"")</f>
        <v/>
      </c>
      <c r="F1553" s="294" t="str">
        <f ca="1">IF(ISERROR($S1553),"",OFFSET('Smelter Reference List'!$E$4,$S1553-4,0))</f>
        <v/>
      </c>
      <c r="G1553" s="294" t="str">
        <f ca="1">IF(C1553=$U$4,"Enter smelter details", IF(ISERROR($S1553),"",OFFSET('Smelter Reference List'!$F$4,$S1553-4,0)))</f>
        <v/>
      </c>
      <c r="H1553" s="295" t="str">
        <f ca="1">IF(ISERROR($S1553),"",OFFSET('Smelter Reference List'!$G$4,$S1553-4,0))</f>
        <v/>
      </c>
      <c r="I1553" s="296" t="str">
        <f ca="1">IF(ISERROR($S1553),"",OFFSET('Smelter Reference List'!$H$4,$S1553-4,0))</f>
        <v/>
      </c>
      <c r="J1553" s="296" t="str">
        <f ca="1">IF(ISERROR($S1553),"",OFFSET('Smelter Reference List'!$I$4,$S1553-4,0))</f>
        <v/>
      </c>
      <c r="K1553" s="298"/>
      <c r="L1553" s="298"/>
      <c r="M1553" s="298"/>
      <c r="N1553" s="298"/>
      <c r="O1553" s="298"/>
      <c r="P1553" s="298"/>
      <c r="Q1553" s="299"/>
      <c r="R1553" s="227"/>
      <c r="S1553" s="228" t="e">
        <f>IF(C1553="",NA(),MATCH($B1553&amp;$C1553,'Smelter Reference List'!$J:$J,0))</f>
        <v>#N/A</v>
      </c>
      <c r="T1553" s="229"/>
      <c r="U1553" s="229">
        <f t="shared" ca="1" si="48"/>
        <v>0</v>
      </c>
      <c r="V1553" s="229"/>
      <c r="W1553" s="229"/>
      <c r="Y1553" s="223" t="str">
        <f t="shared" si="49"/>
        <v/>
      </c>
    </row>
    <row r="1554" spans="1:25" s="223" customFormat="1" ht="20.25">
      <c r="A1554" s="293"/>
      <c r="B1554" s="294" t="str">
        <f>IF(LEN(A1554)=0,"",INDEX('Smelter Reference List'!$A:$A,MATCH($A1554,'Smelter Reference List'!$E:$E,0)))</f>
        <v/>
      </c>
      <c r="C1554" s="301" t="str">
        <f>IF(LEN(A1554)=0,"",INDEX('Smelter Reference List'!$C:$C,MATCH($A1554,'Smelter Reference List'!$E:$E,0)))</f>
        <v/>
      </c>
      <c r="D1554" s="294" t="str">
        <f ca="1">IF(ISERROR($S1554),"",OFFSET('Smelter Reference List'!$C$4,$S1554-4,0)&amp;"")</f>
        <v/>
      </c>
      <c r="E1554" s="294" t="str">
        <f ca="1">IF(ISERROR($S1554),"",OFFSET('Smelter Reference List'!$D$4,$S1554-4,0)&amp;"")</f>
        <v/>
      </c>
      <c r="F1554" s="294" t="str">
        <f ca="1">IF(ISERROR($S1554),"",OFFSET('Smelter Reference List'!$E$4,$S1554-4,0))</f>
        <v/>
      </c>
      <c r="G1554" s="294" t="str">
        <f ca="1">IF(C1554=$U$4,"Enter smelter details", IF(ISERROR($S1554),"",OFFSET('Smelter Reference List'!$F$4,$S1554-4,0)))</f>
        <v/>
      </c>
      <c r="H1554" s="295" t="str">
        <f ca="1">IF(ISERROR($S1554),"",OFFSET('Smelter Reference List'!$G$4,$S1554-4,0))</f>
        <v/>
      </c>
      <c r="I1554" s="296" t="str">
        <f ca="1">IF(ISERROR($S1554),"",OFFSET('Smelter Reference List'!$H$4,$S1554-4,0))</f>
        <v/>
      </c>
      <c r="J1554" s="296" t="str">
        <f ca="1">IF(ISERROR($S1554),"",OFFSET('Smelter Reference List'!$I$4,$S1554-4,0))</f>
        <v/>
      </c>
      <c r="K1554" s="298"/>
      <c r="L1554" s="298"/>
      <c r="M1554" s="298"/>
      <c r="N1554" s="298"/>
      <c r="O1554" s="298"/>
      <c r="P1554" s="298"/>
      <c r="Q1554" s="299"/>
      <c r="R1554" s="227"/>
      <c r="S1554" s="228" t="e">
        <f>IF(C1554="",NA(),MATCH($B1554&amp;$C1554,'Smelter Reference List'!$J:$J,0))</f>
        <v>#N/A</v>
      </c>
      <c r="T1554" s="229"/>
      <c r="U1554" s="229">
        <f t="shared" ca="1" si="48"/>
        <v>0</v>
      </c>
      <c r="V1554" s="229"/>
      <c r="W1554" s="229"/>
      <c r="Y1554" s="223" t="str">
        <f t="shared" si="49"/>
        <v/>
      </c>
    </row>
    <row r="1555" spans="1:25" s="223" customFormat="1" ht="20.25">
      <c r="A1555" s="293"/>
      <c r="B1555" s="294" t="str">
        <f>IF(LEN(A1555)=0,"",INDEX('Smelter Reference List'!$A:$A,MATCH($A1555,'Smelter Reference List'!$E:$E,0)))</f>
        <v/>
      </c>
      <c r="C1555" s="301" t="str">
        <f>IF(LEN(A1555)=0,"",INDEX('Smelter Reference List'!$C:$C,MATCH($A1555,'Smelter Reference List'!$E:$E,0)))</f>
        <v/>
      </c>
      <c r="D1555" s="294" t="str">
        <f ca="1">IF(ISERROR($S1555),"",OFFSET('Smelter Reference List'!$C$4,$S1555-4,0)&amp;"")</f>
        <v/>
      </c>
      <c r="E1555" s="294" t="str">
        <f ca="1">IF(ISERROR($S1555),"",OFFSET('Smelter Reference List'!$D$4,$S1555-4,0)&amp;"")</f>
        <v/>
      </c>
      <c r="F1555" s="294" t="str">
        <f ca="1">IF(ISERROR($S1555),"",OFFSET('Smelter Reference List'!$E$4,$S1555-4,0))</f>
        <v/>
      </c>
      <c r="G1555" s="294" t="str">
        <f ca="1">IF(C1555=$U$4,"Enter smelter details", IF(ISERROR($S1555),"",OFFSET('Smelter Reference List'!$F$4,$S1555-4,0)))</f>
        <v/>
      </c>
      <c r="H1555" s="295" t="str">
        <f ca="1">IF(ISERROR($S1555),"",OFFSET('Smelter Reference List'!$G$4,$S1555-4,0))</f>
        <v/>
      </c>
      <c r="I1555" s="296" t="str">
        <f ca="1">IF(ISERROR($S1555),"",OFFSET('Smelter Reference List'!$H$4,$S1555-4,0))</f>
        <v/>
      </c>
      <c r="J1555" s="296" t="str">
        <f ca="1">IF(ISERROR($S1555),"",OFFSET('Smelter Reference List'!$I$4,$S1555-4,0))</f>
        <v/>
      </c>
      <c r="K1555" s="298"/>
      <c r="L1555" s="298"/>
      <c r="M1555" s="298"/>
      <c r="N1555" s="298"/>
      <c r="O1555" s="298"/>
      <c r="P1555" s="298"/>
      <c r="Q1555" s="299"/>
      <c r="R1555" s="227"/>
      <c r="S1555" s="228" t="e">
        <f>IF(C1555="",NA(),MATCH($B1555&amp;$C1555,'Smelter Reference List'!$J:$J,0))</f>
        <v>#N/A</v>
      </c>
      <c r="T1555" s="229"/>
      <c r="U1555" s="229">
        <f t="shared" ca="1" si="48"/>
        <v>0</v>
      </c>
      <c r="V1555" s="229"/>
      <c r="W1555" s="229"/>
      <c r="Y1555" s="223" t="str">
        <f t="shared" si="49"/>
        <v/>
      </c>
    </row>
    <row r="1556" spans="1:25" s="223" customFormat="1" ht="20.25">
      <c r="A1556" s="293"/>
      <c r="B1556" s="294" t="str">
        <f>IF(LEN(A1556)=0,"",INDEX('Smelter Reference List'!$A:$A,MATCH($A1556,'Smelter Reference List'!$E:$E,0)))</f>
        <v/>
      </c>
      <c r="C1556" s="301" t="str">
        <f>IF(LEN(A1556)=0,"",INDEX('Smelter Reference List'!$C:$C,MATCH($A1556,'Smelter Reference List'!$E:$E,0)))</f>
        <v/>
      </c>
      <c r="D1556" s="294" t="str">
        <f ca="1">IF(ISERROR($S1556),"",OFFSET('Smelter Reference List'!$C$4,$S1556-4,0)&amp;"")</f>
        <v/>
      </c>
      <c r="E1556" s="294" t="str">
        <f ca="1">IF(ISERROR($S1556),"",OFFSET('Smelter Reference List'!$D$4,$S1556-4,0)&amp;"")</f>
        <v/>
      </c>
      <c r="F1556" s="294" t="str">
        <f ca="1">IF(ISERROR($S1556),"",OFFSET('Smelter Reference List'!$E$4,$S1556-4,0))</f>
        <v/>
      </c>
      <c r="G1556" s="294" t="str">
        <f ca="1">IF(C1556=$U$4,"Enter smelter details", IF(ISERROR($S1556),"",OFFSET('Smelter Reference List'!$F$4,$S1556-4,0)))</f>
        <v/>
      </c>
      <c r="H1556" s="295" t="str">
        <f ca="1">IF(ISERROR($S1556),"",OFFSET('Smelter Reference List'!$G$4,$S1556-4,0))</f>
        <v/>
      </c>
      <c r="I1556" s="296" t="str">
        <f ca="1">IF(ISERROR($S1556),"",OFFSET('Smelter Reference List'!$H$4,$S1556-4,0))</f>
        <v/>
      </c>
      <c r="J1556" s="296" t="str">
        <f ca="1">IF(ISERROR($S1556),"",OFFSET('Smelter Reference List'!$I$4,$S1556-4,0))</f>
        <v/>
      </c>
      <c r="K1556" s="298"/>
      <c r="L1556" s="298"/>
      <c r="M1556" s="298"/>
      <c r="N1556" s="298"/>
      <c r="O1556" s="298"/>
      <c r="P1556" s="298"/>
      <c r="Q1556" s="299"/>
      <c r="R1556" s="227"/>
      <c r="S1556" s="228" t="e">
        <f>IF(C1556="",NA(),MATCH($B1556&amp;$C1556,'Smelter Reference List'!$J:$J,0))</f>
        <v>#N/A</v>
      </c>
      <c r="T1556" s="229"/>
      <c r="U1556" s="229">
        <f t="shared" ca="1" si="48"/>
        <v>0</v>
      </c>
      <c r="V1556" s="229"/>
      <c r="W1556" s="229"/>
      <c r="Y1556" s="223" t="str">
        <f t="shared" si="49"/>
        <v/>
      </c>
    </row>
    <row r="1557" spans="1:25" s="223" customFormat="1" ht="20.25">
      <c r="A1557" s="293"/>
      <c r="B1557" s="294" t="str">
        <f>IF(LEN(A1557)=0,"",INDEX('Smelter Reference List'!$A:$A,MATCH($A1557,'Smelter Reference List'!$E:$E,0)))</f>
        <v/>
      </c>
      <c r="C1557" s="301" t="str">
        <f>IF(LEN(A1557)=0,"",INDEX('Smelter Reference List'!$C:$C,MATCH($A1557,'Smelter Reference List'!$E:$E,0)))</f>
        <v/>
      </c>
      <c r="D1557" s="294" t="str">
        <f ca="1">IF(ISERROR($S1557),"",OFFSET('Smelter Reference List'!$C$4,$S1557-4,0)&amp;"")</f>
        <v/>
      </c>
      <c r="E1557" s="294" t="str">
        <f ca="1">IF(ISERROR($S1557),"",OFFSET('Smelter Reference List'!$D$4,$S1557-4,0)&amp;"")</f>
        <v/>
      </c>
      <c r="F1557" s="294" t="str">
        <f ca="1">IF(ISERROR($S1557),"",OFFSET('Smelter Reference List'!$E$4,$S1557-4,0))</f>
        <v/>
      </c>
      <c r="G1557" s="294" t="str">
        <f ca="1">IF(C1557=$U$4,"Enter smelter details", IF(ISERROR($S1557),"",OFFSET('Smelter Reference List'!$F$4,$S1557-4,0)))</f>
        <v/>
      </c>
      <c r="H1557" s="295" t="str">
        <f ca="1">IF(ISERROR($S1557),"",OFFSET('Smelter Reference List'!$G$4,$S1557-4,0))</f>
        <v/>
      </c>
      <c r="I1557" s="296" t="str">
        <f ca="1">IF(ISERROR($S1557),"",OFFSET('Smelter Reference List'!$H$4,$S1557-4,0))</f>
        <v/>
      </c>
      <c r="J1557" s="296" t="str">
        <f ca="1">IF(ISERROR($S1557),"",OFFSET('Smelter Reference List'!$I$4,$S1557-4,0))</f>
        <v/>
      </c>
      <c r="K1557" s="298"/>
      <c r="L1557" s="298"/>
      <c r="M1557" s="298"/>
      <c r="N1557" s="298"/>
      <c r="O1557" s="298"/>
      <c r="P1557" s="298"/>
      <c r="Q1557" s="299"/>
      <c r="R1557" s="227"/>
      <c r="S1557" s="228" t="e">
        <f>IF(C1557="",NA(),MATCH($B1557&amp;$C1557,'Smelter Reference List'!$J:$J,0))</f>
        <v>#N/A</v>
      </c>
      <c r="T1557" s="229"/>
      <c r="U1557" s="229">
        <f t="shared" ca="1" si="48"/>
        <v>0</v>
      </c>
      <c r="V1557" s="229"/>
      <c r="W1557" s="229"/>
      <c r="Y1557" s="223" t="str">
        <f t="shared" si="49"/>
        <v/>
      </c>
    </row>
    <row r="1558" spans="1:25" s="223" customFormat="1" ht="20.25">
      <c r="A1558" s="293"/>
      <c r="B1558" s="294" t="str">
        <f>IF(LEN(A1558)=0,"",INDEX('Smelter Reference List'!$A:$A,MATCH($A1558,'Smelter Reference List'!$E:$E,0)))</f>
        <v/>
      </c>
      <c r="C1558" s="301" t="str">
        <f>IF(LEN(A1558)=0,"",INDEX('Smelter Reference List'!$C:$C,MATCH($A1558,'Smelter Reference List'!$E:$E,0)))</f>
        <v/>
      </c>
      <c r="D1558" s="294" t="str">
        <f ca="1">IF(ISERROR($S1558),"",OFFSET('Smelter Reference List'!$C$4,$S1558-4,0)&amp;"")</f>
        <v/>
      </c>
      <c r="E1558" s="294" t="str">
        <f ca="1">IF(ISERROR($S1558),"",OFFSET('Smelter Reference List'!$D$4,$S1558-4,0)&amp;"")</f>
        <v/>
      </c>
      <c r="F1558" s="294" t="str">
        <f ca="1">IF(ISERROR($S1558),"",OFFSET('Smelter Reference List'!$E$4,$S1558-4,0))</f>
        <v/>
      </c>
      <c r="G1558" s="294" t="str">
        <f ca="1">IF(C1558=$U$4,"Enter smelter details", IF(ISERROR($S1558),"",OFFSET('Smelter Reference List'!$F$4,$S1558-4,0)))</f>
        <v/>
      </c>
      <c r="H1558" s="295" t="str">
        <f ca="1">IF(ISERROR($S1558),"",OFFSET('Smelter Reference List'!$G$4,$S1558-4,0))</f>
        <v/>
      </c>
      <c r="I1558" s="296" t="str">
        <f ca="1">IF(ISERROR($S1558),"",OFFSET('Smelter Reference List'!$H$4,$S1558-4,0))</f>
        <v/>
      </c>
      <c r="J1558" s="296" t="str">
        <f ca="1">IF(ISERROR($S1558),"",OFFSET('Smelter Reference List'!$I$4,$S1558-4,0))</f>
        <v/>
      </c>
      <c r="K1558" s="298"/>
      <c r="L1558" s="298"/>
      <c r="M1558" s="298"/>
      <c r="N1558" s="298"/>
      <c r="O1558" s="298"/>
      <c r="P1558" s="298"/>
      <c r="Q1558" s="299"/>
      <c r="R1558" s="227"/>
      <c r="S1558" s="228" t="e">
        <f>IF(C1558="",NA(),MATCH($B1558&amp;$C1558,'Smelter Reference List'!$J:$J,0))</f>
        <v>#N/A</v>
      </c>
      <c r="T1558" s="229"/>
      <c r="U1558" s="229">
        <f t="shared" ca="1" si="48"/>
        <v>0</v>
      </c>
      <c r="V1558" s="229"/>
      <c r="W1558" s="229"/>
      <c r="Y1558" s="223" t="str">
        <f t="shared" si="49"/>
        <v/>
      </c>
    </row>
    <row r="1559" spans="1:25" s="223" customFormat="1" ht="20.25">
      <c r="A1559" s="293"/>
      <c r="B1559" s="294" t="str">
        <f>IF(LEN(A1559)=0,"",INDEX('Smelter Reference List'!$A:$A,MATCH($A1559,'Smelter Reference List'!$E:$E,0)))</f>
        <v/>
      </c>
      <c r="C1559" s="301" t="str">
        <f>IF(LEN(A1559)=0,"",INDEX('Smelter Reference List'!$C:$C,MATCH($A1559,'Smelter Reference List'!$E:$E,0)))</f>
        <v/>
      </c>
      <c r="D1559" s="294" t="str">
        <f ca="1">IF(ISERROR($S1559),"",OFFSET('Smelter Reference List'!$C$4,$S1559-4,0)&amp;"")</f>
        <v/>
      </c>
      <c r="E1559" s="294" t="str">
        <f ca="1">IF(ISERROR($S1559),"",OFFSET('Smelter Reference List'!$D$4,$S1559-4,0)&amp;"")</f>
        <v/>
      </c>
      <c r="F1559" s="294" t="str">
        <f ca="1">IF(ISERROR($S1559),"",OFFSET('Smelter Reference List'!$E$4,$S1559-4,0))</f>
        <v/>
      </c>
      <c r="G1559" s="294" t="str">
        <f ca="1">IF(C1559=$U$4,"Enter smelter details", IF(ISERROR($S1559),"",OFFSET('Smelter Reference List'!$F$4,$S1559-4,0)))</f>
        <v/>
      </c>
      <c r="H1559" s="295" t="str">
        <f ca="1">IF(ISERROR($S1559),"",OFFSET('Smelter Reference List'!$G$4,$S1559-4,0))</f>
        <v/>
      </c>
      <c r="I1559" s="296" t="str">
        <f ca="1">IF(ISERROR($S1559),"",OFFSET('Smelter Reference List'!$H$4,$S1559-4,0))</f>
        <v/>
      </c>
      <c r="J1559" s="296" t="str">
        <f ca="1">IF(ISERROR($S1559),"",OFFSET('Smelter Reference List'!$I$4,$S1559-4,0))</f>
        <v/>
      </c>
      <c r="K1559" s="298"/>
      <c r="L1559" s="298"/>
      <c r="M1559" s="298"/>
      <c r="N1559" s="298"/>
      <c r="O1559" s="298"/>
      <c r="P1559" s="298"/>
      <c r="Q1559" s="299"/>
      <c r="R1559" s="227"/>
      <c r="S1559" s="228" t="e">
        <f>IF(C1559="",NA(),MATCH($B1559&amp;$C1559,'Smelter Reference List'!$J:$J,0))</f>
        <v>#N/A</v>
      </c>
      <c r="T1559" s="229"/>
      <c r="U1559" s="229">
        <f t="shared" ca="1" si="48"/>
        <v>0</v>
      </c>
      <c r="V1559" s="229"/>
      <c r="W1559" s="229"/>
      <c r="Y1559" s="223" t="str">
        <f t="shared" si="49"/>
        <v/>
      </c>
    </row>
    <row r="1560" spans="1:25" s="223" customFormat="1" ht="20.25">
      <c r="A1560" s="293"/>
      <c r="B1560" s="294" t="str">
        <f>IF(LEN(A1560)=0,"",INDEX('Smelter Reference List'!$A:$A,MATCH($A1560,'Smelter Reference List'!$E:$E,0)))</f>
        <v/>
      </c>
      <c r="C1560" s="301" t="str">
        <f>IF(LEN(A1560)=0,"",INDEX('Smelter Reference List'!$C:$C,MATCH($A1560,'Smelter Reference List'!$E:$E,0)))</f>
        <v/>
      </c>
      <c r="D1560" s="294" t="str">
        <f ca="1">IF(ISERROR($S1560),"",OFFSET('Smelter Reference List'!$C$4,$S1560-4,0)&amp;"")</f>
        <v/>
      </c>
      <c r="E1560" s="294" t="str">
        <f ca="1">IF(ISERROR($S1560),"",OFFSET('Smelter Reference List'!$D$4,$S1560-4,0)&amp;"")</f>
        <v/>
      </c>
      <c r="F1560" s="294" t="str">
        <f ca="1">IF(ISERROR($S1560),"",OFFSET('Smelter Reference List'!$E$4,$S1560-4,0))</f>
        <v/>
      </c>
      <c r="G1560" s="294" t="str">
        <f ca="1">IF(C1560=$U$4,"Enter smelter details", IF(ISERROR($S1560),"",OFFSET('Smelter Reference List'!$F$4,$S1560-4,0)))</f>
        <v/>
      </c>
      <c r="H1560" s="295" t="str">
        <f ca="1">IF(ISERROR($S1560),"",OFFSET('Smelter Reference List'!$G$4,$S1560-4,0))</f>
        <v/>
      </c>
      <c r="I1560" s="296" t="str">
        <f ca="1">IF(ISERROR($S1560),"",OFFSET('Smelter Reference List'!$H$4,$S1560-4,0))</f>
        <v/>
      </c>
      <c r="J1560" s="296" t="str">
        <f ca="1">IF(ISERROR($S1560),"",OFFSET('Smelter Reference List'!$I$4,$S1560-4,0))</f>
        <v/>
      </c>
      <c r="K1560" s="298"/>
      <c r="L1560" s="298"/>
      <c r="M1560" s="298"/>
      <c r="N1560" s="298"/>
      <c r="O1560" s="298"/>
      <c r="P1560" s="298"/>
      <c r="Q1560" s="299"/>
      <c r="R1560" s="227"/>
      <c r="S1560" s="228" t="e">
        <f>IF(C1560="",NA(),MATCH($B1560&amp;$C1560,'Smelter Reference List'!$J:$J,0))</f>
        <v>#N/A</v>
      </c>
      <c r="T1560" s="229"/>
      <c r="U1560" s="229">
        <f t="shared" ca="1" si="48"/>
        <v>0</v>
      </c>
      <c r="V1560" s="229"/>
      <c r="W1560" s="229"/>
      <c r="Y1560" s="223" t="str">
        <f t="shared" si="49"/>
        <v/>
      </c>
    </row>
    <row r="1561" spans="1:25" s="223" customFormat="1" ht="20.25">
      <c r="A1561" s="293"/>
      <c r="B1561" s="294" t="str">
        <f>IF(LEN(A1561)=0,"",INDEX('Smelter Reference List'!$A:$A,MATCH($A1561,'Smelter Reference List'!$E:$E,0)))</f>
        <v/>
      </c>
      <c r="C1561" s="301" t="str">
        <f>IF(LEN(A1561)=0,"",INDEX('Smelter Reference List'!$C:$C,MATCH($A1561,'Smelter Reference List'!$E:$E,0)))</f>
        <v/>
      </c>
      <c r="D1561" s="294" t="str">
        <f ca="1">IF(ISERROR($S1561),"",OFFSET('Smelter Reference List'!$C$4,$S1561-4,0)&amp;"")</f>
        <v/>
      </c>
      <c r="E1561" s="294" t="str">
        <f ca="1">IF(ISERROR($S1561),"",OFFSET('Smelter Reference List'!$D$4,$S1561-4,0)&amp;"")</f>
        <v/>
      </c>
      <c r="F1561" s="294" t="str">
        <f ca="1">IF(ISERROR($S1561),"",OFFSET('Smelter Reference List'!$E$4,$S1561-4,0))</f>
        <v/>
      </c>
      <c r="G1561" s="294" t="str">
        <f ca="1">IF(C1561=$U$4,"Enter smelter details", IF(ISERROR($S1561),"",OFFSET('Smelter Reference List'!$F$4,$S1561-4,0)))</f>
        <v/>
      </c>
      <c r="H1561" s="295" t="str">
        <f ca="1">IF(ISERROR($S1561),"",OFFSET('Smelter Reference List'!$G$4,$S1561-4,0))</f>
        <v/>
      </c>
      <c r="I1561" s="296" t="str">
        <f ca="1">IF(ISERROR($S1561),"",OFFSET('Smelter Reference List'!$H$4,$S1561-4,0))</f>
        <v/>
      </c>
      <c r="J1561" s="296" t="str">
        <f ca="1">IF(ISERROR($S1561),"",OFFSET('Smelter Reference List'!$I$4,$S1561-4,0))</f>
        <v/>
      </c>
      <c r="K1561" s="298"/>
      <c r="L1561" s="298"/>
      <c r="M1561" s="298"/>
      <c r="N1561" s="298"/>
      <c r="O1561" s="298"/>
      <c r="P1561" s="298"/>
      <c r="Q1561" s="299"/>
      <c r="R1561" s="227"/>
      <c r="S1561" s="228" t="e">
        <f>IF(C1561="",NA(),MATCH($B1561&amp;$C1561,'Smelter Reference List'!$J:$J,0))</f>
        <v>#N/A</v>
      </c>
      <c r="T1561" s="229"/>
      <c r="U1561" s="229">
        <f t="shared" ca="1" si="48"/>
        <v>0</v>
      </c>
      <c r="V1561" s="229"/>
      <c r="W1561" s="229"/>
      <c r="Y1561" s="223" t="str">
        <f t="shared" si="49"/>
        <v/>
      </c>
    </row>
    <row r="1562" spans="1:25" s="223" customFormat="1" ht="20.25">
      <c r="A1562" s="293"/>
      <c r="B1562" s="294" t="str">
        <f>IF(LEN(A1562)=0,"",INDEX('Smelter Reference List'!$A:$A,MATCH($A1562,'Smelter Reference List'!$E:$E,0)))</f>
        <v/>
      </c>
      <c r="C1562" s="301" t="str">
        <f>IF(LEN(A1562)=0,"",INDEX('Smelter Reference List'!$C:$C,MATCH($A1562,'Smelter Reference List'!$E:$E,0)))</f>
        <v/>
      </c>
      <c r="D1562" s="294" t="str">
        <f ca="1">IF(ISERROR($S1562),"",OFFSET('Smelter Reference List'!$C$4,$S1562-4,0)&amp;"")</f>
        <v/>
      </c>
      <c r="E1562" s="294" t="str">
        <f ca="1">IF(ISERROR($S1562),"",OFFSET('Smelter Reference List'!$D$4,$S1562-4,0)&amp;"")</f>
        <v/>
      </c>
      <c r="F1562" s="294" t="str">
        <f ca="1">IF(ISERROR($S1562),"",OFFSET('Smelter Reference List'!$E$4,$S1562-4,0))</f>
        <v/>
      </c>
      <c r="G1562" s="294" t="str">
        <f ca="1">IF(C1562=$U$4,"Enter smelter details", IF(ISERROR($S1562),"",OFFSET('Smelter Reference List'!$F$4,$S1562-4,0)))</f>
        <v/>
      </c>
      <c r="H1562" s="295" t="str">
        <f ca="1">IF(ISERROR($S1562),"",OFFSET('Smelter Reference List'!$G$4,$S1562-4,0))</f>
        <v/>
      </c>
      <c r="I1562" s="296" t="str">
        <f ca="1">IF(ISERROR($S1562),"",OFFSET('Smelter Reference List'!$H$4,$S1562-4,0))</f>
        <v/>
      </c>
      <c r="J1562" s="296" t="str">
        <f ca="1">IF(ISERROR($S1562),"",OFFSET('Smelter Reference List'!$I$4,$S1562-4,0))</f>
        <v/>
      </c>
      <c r="K1562" s="298"/>
      <c r="L1562" s="298"/>
      <c r="M1562" s="298"/>
      <c r="N1562" s="298"/>
      <c r="O1562" s="298"/>
      <c r="P1562" s="298"/>
      <c r="Q1562" s="299"/>
      <c r="R1562" s="227"/>
      <c r="S1562" s="228" t="e">
        <f>IF(C1562="",NA(),MATCH($B1562&amp;$C1562,'Smelter Reference List'!$J:$J,0))</f>
        <v>#N/A</v>
      </c>
      <c r="T1562" s="229"/>
      <c r="U1562" s="229">
        <f t="shared" ca="1" si="48"/>
        <v>0</v>
      </c>
      <c r="V1562" s="229"/>
      <c r="W1562" s="229"/>
      <c r="Y1562" s="223" t="str">
        <f t="shared" si="49"/>
        <v/>
      </c>
    </row>
    <row r="1563" spans="1:25" s="223" customFormat="1" ht="20.25">
      <c r="A1563" s="293"/>
      <c r="B1563" s="294" t="str">
        <f>IF(LEN(A1563)=0,"",INDEX('Smelter Reference List'!$A:$A,MATCH($A1563,'Smelter Reference List'!$E:$E,0)))</f>
        <v/>
      </c>
      <c r="C1563" s="301" t="str">
        <f>IF(LEN(A1563)=0,"",INDEX('Smelter Reference List'!$C:$C,MATCH($A1563,'Smelter Reference List'!$E:$E,0)))</f>
        <v/>
      </c>
      <c r="D1563" s="294" t="str">
        <f ca="1">IF(ISERROR($S1563),"",OFFSET('Smelter Reference List'!$C$4,$S1563-4,0)&amp;"")</f>
        <v/>
      </c>
      <c r="E1563" s="294" t="str">
        <f ca="1">IF(ISERROR($S1563),"",OFFSET('Smelter Reference List'!$D$4,$S1563-4,0)&amp;"")</f>
        <v/>
      </c>
      <c r="F1563" s="294" t="str">
        <f ca="1">IF(ISERROR($S1563),"",OFFSET('Smelter Reference List'!$E$4,$S1563-4,0))</f>
        <v/>
      </c>
      <c r="G1563" s="294" t="str">
        <f ca="1">IF(C1563=$U$4,"Enter smelter details", IF(ISERROR($S1563),"",OFFSET('Smelter Reference List'!$F$4,$S1563-4,0)))</f>
        <v/>
      </c>
      <c r="H1563" s="295" t="str">
        <f ca="1">IF(ISERROR($S1563),"",OFFSET('Smelter Reference List'!$G$4,$S1563-4,0))</f>
        <v/>
      </c>
      <c r="I1563" s="296" t="str">
        <f ca="1">IF(ISERROR($S1563),"",OFFSET('Smelter Reference List'!$H$4,$S1563-4,0))</f>
        <v/>
      </c>
      <c r="J1563" s="296" t="str">
        <f ca="1">IF(ISERROR($S1563),"",OFFSET('Smelter Reference List'!$I$4,$S1563-4,0))</f>
        <v/>
      </c>
      <c r="K1563" s="298"/>
      <c r="L1563" s="298"/>
      <c r="M1563" s="298"/>
      <c r="N1563" s="298"/>
      <c r="O1563" s="298"/>
      <c r="P1563" s="298"/>
      <c r="Q1563" s="299"/>
      <c r="R1563" s="227"/>
      <c r="S1563" s="228" t="e">
        <f>IF(C1563="",NA(),MATCH($B1563&amp;$C1563,'Smelter Reference List'!$J:$J,0))</f>
        <v>#N/A</v>
      </c>
      <c r="T1563" s="229"/>
      <c r="U1563" s="229">
        <f t="shared" ca="1" si="48"/>
        <v>0</v>
      </c>
      <c r="V1563" s="229"/>
      <c r="W1563" s="229"/>
      <c r="Y1563" s="223" t="str">
        <f t="shared" si="49"/>
        <v/>
      </c>
    </row>
    <row r="1564" spans="1:25" s="223" customFormat="1" ht="20.25">
      <c r="A1564" s="293"/>
      <c r="B1564" s="294" t="str">
        <f>IF(LEN(A1564)=0,"",INDEX('Smelter Reference List'!$A:$A,MATCH($A1564,'Smelter Reference List'!$E:$E,0)))</f>
        <v/>
      </c>
      <c r="C1564" s="301" t="str">
        <f>IF(LEN(A1564)=0,"",INDEX('Smelter Reference List'!$C:$C,MATCH($A1564,'Smelter Reference List'!$E:$E,0)))</f>
        <v/>
      </c>
      <c r="D1564" s="294" t="str">
        <f ca="1">IF(ISERROR($S1564),"",OFFSET('Smelter Reference List'!$C$4,$S1564-4,0)&amp;"")</f>
        <v/>
      </c>
      <c r="E1564" s="294" t="str">
        <f ca="1">IF(ISERROR($S1564),"",OFFSET('Smelter Reference List'!$D$4,$S1564-4,0)&amp;"")</f>
        <v/>
      </c>
      <c r="F1564" s="294" t="str">
        <f ca="1">IF(ISERROR($S1564),"",OFFSET('Smelter Reference List'!$E$4,$S1564-4,0))</f>
        <v/>
      </c>
      <c r="G1564" s="294" t="str">
        <f ca="1">IF(C1564=$U$4,"Enter smelter details", IF(ISERROR($S1564),"",OFFSET('Smelter Reference List'!$F$4,$S1564-4,0)))</f>
        <v/>
      </c>
      <c r="H1564" s="295" t="str">
        <f ca="1">IF(ISERROR($S1564),"",OFFSET('Smelter Reference List'!$G$4,$S1564-4,0))</f>
        <v/>
      </c>
      <c r="I1564" s="296" t="str">
        <f ca="1">IF(ISERROR($S1564),"",OFFSET('Smelter Reference List'!$H$4,$S1564-4,0))</f>
        <v/>
      </c>
      <c r="J1564" s="296" t="str">
        <f ca="1">IF(ISERROR($S1564),"",OFFSET('Smelter Reference List'!$I$4,$S1564-4,0))</f>
        <v/>
      </c>
      <c r="K1564" s="298"/>
      <c r="L1564" s="298"/>
      <c r="M1564" s="298"/>
      <c r="N1564" s="298"/>
      <c r="O1564" s="298"/>
      <c r="P1564" s="298"/>
      <c r="Q1564" s="299"/>
      <c r="R1564" s="227"/>
      <c r="S1564" s="228" t="e">
        <f>IF(C1564="",NA(),MATCH($B1564&amp;$C1564,'Smelter Reference List'!$J:$J,0))</f>
        <v>#N/A</v>
      </c>
      <c r="T1564" s="229"/>
      <c r="U1564" s="229">
        <f t="shared" ca="1" si="48"/>
        <v>0</v>
      </c>
      <c r="V1564" s="229"/>
      <c r="W1564" s="229"/>
      <c r="Y1564" s="223" t="str">
        <f t="shared" si="49"/>
        <v/>
      </c>
    </row>
    <row r="1565" spans="1:25" s="223" customFormat="1" ht="20.25">
      <c r="A1565" s="293"/>
      <c r="B1565" s="294" t="str">
        <f>IF(LEN(A1565)=0,"",INDEX('Smelter Reference List'!$A:$A,MATCH($A1565,'Smelter Reference List'!$E:$E,0)))</f>
        <v/>
      </c>
      <c r="C1565" s="301" t="str">
        <f>IF(LEN(A1565)=0,"",INDEX('Smelter Reference List'!$C:$C,MATCH($A1565,'Smelter Reference List'!$E:$E,0)))</f>
        <v/>
      </c>
      <c r="D1565" s="294" t="str">
        <f ca="1">IF(ISERROR($S1565),"",OFFSET('Smelter Reference List'!$C$4,$S1565-4,0)&amp;"")</f>
        <v/>
      </c>
      <c r="E1565" s="294" t="str">
        <f ca="1">IF(ISERROR($S1565),"",OFFSET('Smelter Reference List'!$D$4,$S1565-4,0)&amp;"")</f>
        <v/>
      </c>
      <c r="F1565" s="294" t="str">
        <f ca="1">IF(ISERROR($S1565),"",OFFSET('Smelter Reference List'!$E$4,$S1565-4,0))</f>
        <v/>
      </c>
      <c r="G1565" s="294" t="str">
        <f ca="1">IF(C1565=$U$4,"Enter smelter details", IF(ISERROR($S1565),"",OFFSET('Smelter Reference List'!$F$4,$S1565-4,0)))</f>
        <v/>
      </c>
      <c r="H1565" s="295" t="str">
        <f ca="1">IF(ISERROR($S1565),"",OFFSET('Smelter Reference List'!$G$4,$S1565-4,0))</f>
        <v/>
      </c>
      <c r="I1565" s="296" t="str">
        <f ca="1">IF(ISERROR($S1565),"",OFFSET('Smelter Reference List'!$H$4,$S1565-4,0))</f>
        <v/>
      </c>
      <c r="J1565" s="296" t="str">
        <f ca="1">IF(ISERROR($S1565),"",OFFSET('Smelter Reference List'!$I$4,$S1565-4,0))</f>
        <v/>
      </c>
      <c r="K1565" s="298"/>
      <c r="L1565" s="298"/>
      <c r="M1565" s="298"/>
      <c r="N1565" s="298"/>
      <c r="O1565" s="298"/>
      <c r="P1565" s="298"/>
      <c r="Q1565" s="299"/>
      <c r="R1565" s="227"/>
      <c r="S1565" s="228" t="e">
        <f>IF(C1565="",NA(),MATCH($B1565&amp;$C1565,'Smelter Reference List'!$J:$J,0))</f>
        <v>#N/A</v>
      </c>
      <c r="T1565" s="229"/>
      <c r="U1565" s="229">
        <f t="shared" ca="1" si="48"/>
        <v>0</v>
      </c>
      <c r="V1565" s="229"/>
      <c r="W1565" s="229"/>
      <c r="Y1565" s="223" t="str">
        <f t="shared" si="49"/>
        <v/>
      </c>
    </row>
    <row r="1566" spans="1:25" s="223" customFormat="1" ht="20.25">
      <c r="A1566" s="293"/>
      <c r="B1566" s="294" t="str">
        <f>IF(LEN(A1566)=0,"",INDEX('Smelter Reference List'!$A:$A,MATCH($A1566,'Smelter Reference List'!$E:$E,0)))</f>
        <v/>
      </c>
      <c r="C1566" s="301" t="str">
        <f>IF(LEN(A1566)=0,"",INDEX('Smelter Reference List'!$C:$C,MATCH($A1566,'Smelter Reference List'!$E:$E,0)))</f>
        <v/>
      </c>
      <c r="D1566" s="294" t="str">
        <f ca="1">IF(ISERROR($S1566),"",OFFSET('Smelter Reference List'!$C$4,$S1566-4,0)&amp;"")</f>
        <v/>
      </c>
      <c r="E1566" s="294" t="str">
        <f ca="1">IF(ISERROR($S1566),"",OFFSET('Smelter Reference List'!$D$4,$S1566-4,0)&amp;"")</f>
        <v/>
      </c>
      <c r="F1566" s="294" t="str">
        <f ca="1">IF(ISERROR($S1566),"",OFFSET('Smelter Reference List'!$E$4,$S1566-4,0))</f>
        <v/>
      </c>
      <c r="G1566" s="294" t="str">
        <f ca="1">IF(C1566=$U$4,"Enter smelter details", IF(ISERROR($S1566),"",OFFSET('Smelter Reference List'!$F$4,$S1566-4,0)))</f>
        <v/>
      </c>
      <c r="H1566" s="295" t="str">
        <f ca="1">IF(ISERROR($S1566),"",OFFSET('Smelter Reference List'!$G$4,$S1566-4,0))</f>
        <v/>
      </c>
      <c r="I1566" s="296" t="str">
        <f ca="1">IF(ISERROR($S1566),"",OFFSET('Smelter Reference List'!$H$4,$S1566-4,0))</f>
        <v/>
      </c>
      <c r="J1566" s="296" t="str">
        <f ca="1">IF(ISERROR($S1566),"",OFFSET('Smelter Reference List'!$I$4,$S1566-4,0))</f>
        <v/>
      </c>
      <c r="K1566" s="298"/>
      <c r="L1566" s="298"/>
      <c r="M1566" s="298"/>
      <c r="N1566" s="298"/>
      <c r="O1566" s="298"/>
      <c r="P1566" s="298"/>
      <c r="Q1566" s="299"/>
      <c r="R1566" s="227"/>
      <c r="S1566" s="228" t="e">
        <f>IF(C1566="",NA(),MATCH($B1566&amp;$C1566,'Smelter Reference List'!$J:$J,0))</f>
        <v>#N/A</v>
      </c>
      <c r="T1566" s="229"/>
      <c r="U1566" s="229">
        <f t="shared" ca="1" si="48"/>
        <v>0</v>
      </c>
      <c r="V1566" s="229"/>
      <c r="W1566" s="229"/>
      <c r="Y1566" s="223" t="str">
        <f t="shared" si="49"/>
        <v/>
      </c>
    </row>
    <row r="1567" spans="1:25" s="223" customFormat="1" ht="20.25">
      <c r="A1567" s="293"/>
      <c r="B1567" s="294" t="str">
        <f>IF(LEN(A1567)=0,"",INDEX('Smelter Reference List'!$A:$A,MATCH($A1567,'Smelter Reference List'!$E:$E,0)))</f>
        <v/>
      </c>
      <c r="C1567" s="301" t="str">
        <f>IF(LEN(A1567)=0,"",INDEX('Smelter Reference List'!$C:$C,MATCH($A1567,'Smelter Reference List'!$E:$E,0)))</f>
        <v/>
      </c>
      <c r="D1567" s="294" t="str">
        <f ca="1">IF(ISERROR($S1567),"",OFFSET('Smelter Reference List'!$C$4,$S1567-4,0)&amp;"")</f>
        <v/>
      </c>
      <c r="E1567" s="294" t="str">
        <f ca="1">IF(ISERROR($S1567),"",OFFSET('Smelter Reference List'!$D$4,$S1567-4,0)&amp;"")</f>
        <v/>
      </c>
      <c r="F1567" s="294" t="str">
        <f ca="1">IF(ISERROR($S1567),"",OFFSET('Smelter Reference List'!$E$4,$S1567-4,0))</f>
        <v/>
      </c>
      <c r="G1567" s="294" t="str">
        <f ca="1">IF(C1567=$U$4,"Enter smelter details", IF(ISERROR($S1567),"",OFFSET('Smelter Reference List'!$F$4,$S1567-4,0)))</f>
        <v/>
      </c>
      <c r="H1567" s="295" t="str">
        <f ca="1">IF(ISERROR($S1567),"",OFFSET('Smelter Reference List'!$G$4,$S1567-4,0))</f>
        <v/>
      </c>
      <c r="I1567" s="296" t="str">
        <f ca="1">IF(ISERROR($S1567),"",OFFSET('Smelter Reference List'!$H$4,$S1567-4,0))</f>
        <v/>
      </c>
      <c r="J1567" s="296" t="str">
        <f ca="1">IF(ISERROR($S1567),"",OFFSET('Smelter Reference List'!$I$4,$S1567-4,0))</f>
        <v/>
      </c>
      <c r="K1567" s="298"/>
      <c r="L1567" s="298"/>
      <c r="M1567" s="298"/>
      <c r="N1567" s="298"/>
      <c r="O1567" s="298"/>
      <c r="P1567" s="298"/>
      <c r="Q1567" s="299"/>
      <c r="R1567" s="227"/>
      <c r="S1567" s="228" t="e">
        <f>IF(C1567="",NA(),MATCH($B1567&amp;$C1567,'Smelter Reference List'!$J:$J,0))</f>
        <v>#N/A</v>
      </c>
      <c r="T1567" s="229"/>
      <c r="U1567" s="229">
        <f t="shared" ca="1" si="48"/>
        <v>0</v>
      </c>
      <c r="V1567" s="229"/>
      <c r="W1567" s="229"/>
      <c r="Y1567" s="223" t="str">
        <f t="shared" si="49"/>
        <v/>
      </c>
    </row>
    <row r="1568" spans="1:25" s="223" customFormat="1" ht="20.25">
      <c r="A1568" s="293"/>
      <c r="B1568" s="294" t="str">
        <f>IF(LEN(A1568)=0,"",INDEX('Smelter Reference List'!$A:$A,MATCH($A1568,'Smelter Reference List'!$E:$E,0)))</f>
        <v/>
      </c>
      <c r="C1568" s="301" t="str">
        <f>IF(LEN(A1568)=0,"",INDEX('Smelter Reference List'!$C:$C,MATCH($A1568,'Smelter Reference List'!$E:$E,0)))</f>
        <v/>
      </c>
      <c r="D1568" s="294" t="str">
        <f ca="1">IF(ISERROR($S1568),"",OFFSET('Smelter Reference List'!$C$4,$S1568-4,0)&amp;"")</f>
        <v/>
      </c>
      <c r="E1568" s="294" t="str">
        <f ca="1">IF(ISERROR($S1568),"",OFFSET('Smelter Reference List'!$D$4,$S1568-4,0)&amp;"")</f>
        <v/>
      </c>
      <c r="F1568" s="294" t="str">
        <f ca="1">IF(ISERROR($S1568),"",OFFSET('Smelter Reference List'!$E$4,$S1568-4,0))</f>
        <v/>
      </c>
      <c r="G1568" s="294" t="str">
        <f ca="1">IF(C1568=$U$4,"Enter smelter details", IF(ISERROR($S1568),"",OFFSET('Smelter Reference List'!$F$4,$S1568-4,0)))</f>
        <v/>
      </c>
      <c r="H1568" s="295" t="str">
        <f ca="1">IF(ISERROR($S1568),"",OFFSET('Smelter Reference List'!$G$4,$S1568-4,0))</f>
        <v/>
      </c>
      <c r="I1568" s="296" t="str">
        <f ca="1">IF(ISERROR($S1568),"",OFFSET('Smelter Reference List'!$H$4,$S1568-4,0))</f>
        <v/>
      </c>
      <c r="J1568" s="296" t="str">
        <f ca="1">IF(ISERROR($S1568),"",OFFSET('Smelter Reference List'!$I$4,$S1568-4,0))</f>
        <v/>
      </c>
      <c r="K1568" s="298"/>
      <c r="L1568" s="298"/>
      <c r="M1568" s="298"/>
      <c r="N1568" s="298"/>
      <c r="O1568" s="298"/>
      <c r="P1568" s="298"/>
      <c r="Q1568" s="299"/>
      <c r="R1568" s="227"/>
      <c r="S1568" s="228" t="e">
        <f>IF(C1568="",NA(),MATCH($B1568&amp;$C1568,'Smelter Reference List'!$J:$J,0))</f>
        <v>#N/A</v>
      </c>
      <c r="T1568" s="229"/>
      <c r="U1568" s="229">
        <f t="shared" ca="1" si="48"/>
        <v>0</v>
      </c>
      <c r="V1568" s="229"/>
      <c r="W1568" s="229"/>
      <c r="Y1568" s="223" t="str">
        <f t="shared" si="49"/>
        <v/>
      </c>
    </row>
    <row r="1569" spans="1:25" s="223" customFormat="1" ht="20.25">
      <c r="A1569" s="293"/>
      <c r="B1569" s="294" t="str">
        <f>IF(LEN(A1569)=0,"",INDEX('Smelter Reference List'!$A:$A,MATCH($A1569,'Smelter Reference List'!$E:$E,0)))</f>
        <v/>
      </c>
      <c r="C1569" s="301" t="str">
        <f>IF(LEN(A1569)=0,"",INDEX('Smelter Reference List'!$C:$C,MATCH($A1569,'Smelter Reference List'!$E:$E,0)))</f>
        <v/>
      </c>
      <c r="D1569" s="294" t="str">
        <f ca="1">IF(ISERROR($S1569),"",OFFSET('Smelter Reference List'!$C$4,$S1569-4,0)&amp;"")</f>
        <v/>
      </c>
      <c r="E1569" s="294" t="str">
        <f ca="1">IF(ISERROR($S1569),"",OFFSET('Smelter Reference List'!$D$4,$S1569-4,0)&amp;"")</f>
        <v/>
      </c>
      <c r="F1569" s="294" t="str">
        <f ca="1">IF(ISERROR($S1569),"",OFFSET('Smelter Reference List'!$E$4,$S1569-4,0))</f>
        <v/>
      </c>
      <c r="G1569" s="294" t="str">
        <f ca="1">IF(C1569=$U$4,"Enter smelter details", IF(ISERROR($S1569),"",OFFSET('Smelter Reference List'!$F$4,$S1569-4,0)))</f>
        <v/>
      </c>
      <c r="H1569" s="295" t="str">
        <f ca="1">IF(ISERROR($S1569),"",OFFSET('Smelter Reference List'!$G$4,$S1569-4,0))</f>
        <v/>
      </c>
      <c r="I1569" s="296" t="str">
        <f ca="1">IF(ISERROR($S1569),"",OFFSET('Smelter Reference List'!$H$4,$S1569-4,0))</f>
        <v/>
      </c>
      <c r="J1569" s="296" t="str">
        <f ca="1">IF(ISERROR($S1569),"",OFFSET('Smelter Reference List'!$I$4,$S1569-4,0))</f>
        <v/>
      </c>
      <c r="K1569" s="298"/>
      <c r="L1569" s="298"/>
      <c r="M1569" s="298"/>
      <c r="N1569" s="298"/>
      <c r="O1569" s="298"/>
      <c r="P1569" s="298"/>
      <c r="Q1569" s="299"/>
      <c r="R1569" s="227"/>
      <c r="S1569" s="228" t="e">
        <f>IF(C1569="",NA(),MATCH($B1569&amp;$C1569,'Smelter Reference List'!$J:$J,0))</f>
        <v>#N/A</v>
      </c>
      <c r="T1569" s="229"/>
      <c r="U1569" s="229">
        <f t="shared" ca="1" si="48"/>
        <v>0</v>
      </c>
      <c r="V1569" s="229"/>
      <c r="W1569" s="229"/>
      <c r="Y1569" s="223" t="str">
        <f t="shared" si="49"/>
        <v/>
      </c>
    </row>
    <row r="1570" spans="1:25" s="223" customFormat="1" ht="20.25">
      <c r="A1570" s="293"/>
      <c r="B1570" s="294" t="str">
        <f>IF(LEN(A1570)=0,"",INDEX('Smelter Reference List'!$A:$A,MATCH($A1570,'Smelter Reference List'!$E:$E,0)))</f>
        <v/>
      </c>
      <c r="C1570" s="301" t="str">
        <f>IF(LEN(A1570)=0,"",INDEX('Smelter Reference List'!$C:$C,MATCH($A1570,'Smelter Reference List'!$E:$E,0)))</f>
        <v/>
      </c>
      <c r="D1570" s="294" t="str">
        <f ca="1">IF(ISERROR($S1570),"",OFFSET('Smelter Reference List'!$C$4,$S1570-4,0)&amp;"")</f>
        <v/>
      </c>
      <c r="E1570" s="294" t="str">
        <f ca="1">IF(ISERROR($S1570),"",OFFSET('Smelter Reference List'!$D$4,$S1570-4,0)&amp;"")</f>
        <v/>
      </c>
      <c r="F1570" s="294" t="str">
        <f ca="1">IF(ISERROR($S1570),"",OFFSET('Smelter Reference List'!$E$4,$S1570-4,0))</f>
        <v/>
      </c>
      <c r="G1570" s="294" t="str">
        <f ca="1">IF(C1570=$U$4,"Enter smelter details", IF(ISERROR($S1570),"",OFFSET('Smelter Reference List'!$F$4,$S1570-4,0)))</f>
        <v/>
      </c>
      <c r="H1570" s="295" t="str">
        <f ca="1">IF(ISERROR($S1570),"",OFFSET('Smelter Reference List'!$G$4,$S1570-4,0))</f>
        <v/>
      </c>
      <c r="I1570" s="296" t="str">
        <f ca="1">IF(ISERROR($S1570),"",OFFSET('Smelter Reference List'!$H$4,$S1570-4,0))</f>
        <v/>
      </c>
      <c r="J1570" s="296" t="str">
        <f ca="1">IF(ISERROR($S1570),"",OFFSET('Smelter Reference List'!$I$4,$S1570-4,0))</f>
        <v/>
      </c>
      <c r="K1570" s="298"/>
      <c r="L1570" s="298"/>
      <c r="M1570" s="298"/>
      <c r="N1570" s="298"/>
      <c r="O1570" s="298"/>
      <c r="P1570" s="298"/>
      <c r="Q1570" s="299"/>
      <c r="R1570" s="227"/>
      <c r="S1570" s="228" t="e">
        <f>IF(C1570="",NA(),MATCH($B1570&amp;$C1570,'Smelter Reference List'!$J:$J,0))</f>
        <v>#N/A</v>
      </c>
      <c r="T1570" s="229"/>
      <c r="U1570" s="229">
        <f t="shared" ca="1" si="48"/>
        <v>0</v>
      </c>
      <c r="V1570" s="229"/>
      <c r="W1570" s="229"/>
      <c r="Y1570" s="223" t="str">
        <f t="shared" si="49"/>
        <v/>
      </c>
    </row>
    <row r="1571" spans="1:25" s="223" customFormat="1" ht="20.25">
      <c r="A1571" s="293"/>
      <c r="B1571" s="294" t="str">
        <f>IF(LEN(A1571)=0,"",INDEX('Smelter Reference List'!$A:$A,MATCH($A1571,'Smelter Reference List'!$E:$E,0)))</f>
        <v/>
      </c>
      <c r="C1571" s="301" t="str">
        <f>IF(LEN(A1571)=0,"",INDEX('Smelter Reference List'!$C:$C,MATCH($A1571,'Smelter Reference List'!$E:$E,0)))</f>
        <v/>
      </c>
      <c r="D1571" s="294" t="str">
        <f ca="1">IF(ISERROR($S1571),"",OFFSET('Smelter Reference List'!$C$4,$S1571-4,0)&amp;"")</f>
        <v/>
      </c>
      <c r="E1571" s="294" t="str">
        <f ca="1">IF(ISERROR($S1571),"",OFFSET('Smelter Reference List'!$D$4,$S1571-4,0)&amp;"")</f>
        <v/>
      </c>
      <c r="F1571" s="294" t="str">
        <f ca="1">IF(ISERROR($S1571),"",OFFSET('Smelter Reference List'!$E$4,$S1571-4,0))</f>
        <v/>
      </c>
      <c r="G1571" s="294" t="str">
        <f ca="1">IF(C1571=$U$4,"Enter smelter details", IF(ISERROR($S1571),"",OFFSET('Smelter Reference List'!$F$4,$S1571-4,0)))</f>
        <v/>
      </c>
      <c r="H1571" s="295" t="str">
        <f ca="1">IF(ISERROR($S1571),"",OFFSET('Smelter Reference List'!$G$4,$S1571-4,0))</f>
        <v/>
      </c>
      <c r="I1571" s="296" t="str">
        <f ca="1">IF(ISERROR($S1571),"",OFFSET('Smelter Reference List'!$H$4,$S1571-4,0))</f>
        <v/>
      </c>
      <c r="J1571" s="296" t="str">
        <f ca="1">IF(ISERROR($S1571),"",OFFSET('Smelter Reference List'!$I$4,$S1571-4,0))</f>
        <v/>
      </c>
      <c r="K1571" s="298"/>
      <c r="L1571" s="298"/>
      <c r="M1571" s="298"/>
      <c r="N1571" s="298"/>
      <c r="O1571" s="298"/>
      <c r="P1571" s="298"/>
      <c r="Q1571" s="299"/>
      <c r="R1571" s="227"/>
      <c r="S1571" s="228" t="e">
        <f>IF(C1571="",NA(),MATCH($B1571&amp;$C1571,'Smelter Reference List'!$J:$J,0))</f>
        <v>#N/A</v>
      </c>
      <c r="T1571" s="229"/>
      <c r="U1571" s="229">
        <f t="shared" ca="1" si="48"/>
        <v>0</v>
      </c>
      <c r="V1571" s="229"/>
      <c r="W1571" s="229"/>
      <c r="Y1571" s="223" t="str">
        <f t="shared" si="49"/>
        <v/>
      </c>
    </row>
    <row r="1572" spans="1:25" s="223" customFormat="1" ht="20.25">
      <c r="A1572" s="293"/>
      <c r="B1572" s="294" t="str">
        <f>IF(LEN(A1572)=0,"",INDEX('Smelter Reference List'!$A:$A,MATCH($A1572,'Smelter Reference List'!$E:$E,0)))</f>
        <v/>
      </c>
      <c r="C1572" s="301" t="str">
        <f>IF(LEN(A1572)=0,"",INDEX('Smelter Reference List'!$C:$C,MATCH($A1572,'Smelter Reference List'!$E:$E,0)))</f>
        <v/>
      </c>
      <c r="D1572" s="294" t="str">
        <f ca="1">IF(ISERROR($S1572),"",OFFSET('Smelter Reference List'!$C$4,$S1572-4,0)&amp;"")</f>
        <v/>
      </c>
      <c r="E1572" s="294" t="str">
        <f ca="1">IF(ISERROR($S1572),"",OFFSET('Smelter Reference List'!$D$4,$S1572-4,0)&amp;"")</f>
        <v/>
      </c>
      <c r="F1572" s="294" t="str">
        <f ca="1">IF(ISERROR($S1572),"",OFFSET('Smelter Reference List'!$E$4,$S1572-4,0))</f>
        <v/>
      </c>
      <c r="G1572" s="294" t="str">
        <f ca="1">IF(C1572=$U$4,"Enter smelter details", IF(ISERROR($S1572),"",OFFSET('Smelter Reference List'!$F$4,$S1572-4,0)))</f>
        <v/>
      </c>
      <c r="H1572" s="295" t="str">
        <f ca="1">IF(ISERROR($S1572),"",OFFSET('Smelter Reference List'!$G$4,$S1572-4,0))</f>
        <v/>
      </c>
      <c r="I1572" s="296" t="str">
        <f ca="1">IF(ISERROR($S1572),"",OFFSET('Smelter Reference List'!$H$4,$S1572-4,0))</f>
        <v/>
      </c>
      <c r="J1572" s="296" t="str">
        <f ca="1">IF(ISERROR($S1572),"",OFFSET('Smelter Reference List'!$I$4,$S1572-4,0))</f>
        <v/>
      </c>
      <c r="K1572" s="298"/>
      <c r="L1572" s="298"/>
      <c r="M1572" s="298"/>
      <c r="N1572" s="298"/>
      <c r="O1572" s="298"/>
      <c r="P1572" s="298"/>
      <c r="Q1572" s="299"/>
      <c r="R1572" s="227"/>
      <c r="S1572" s="228" t="e">
        <f>IF(C1572="",NA(),MATCH($B1572&amp;$C1572,'Smelter Reference List'!$J:$J,0))</f>
        <v>#N/A</v>
      </c>
      <c r="T1572" s="229"/>
      <c r="U1572" s="229">
        <f t="shared" ca="1" si="48"/>
        <v>0</v>
      </c>
      <c r="V1572" s="229"/>
      <c r="W1572" s="229"/>
      <c r="Y1572" s="223" t="str">
        <f t="shared" si="49"/>
        <v/>
      </c>
    </row>
    <row r="1573" spans="1:25" s="223" customFormat="1" ht="20.25">
      <c r="A1573" s="293"/>
      <c r="B1573" s="294" t="str">
        <f>IF(LEN(A1573)=0,"",INDEX('Smelter Reference List'!$A:$A,MATCH($A1573,'Smelter Reference List'!$E:$E,0)))</f>
        <v/>
      </c>
      <c r="C1573" s="301" t="str">
        <f>IF(LEN(A1573)=0,"",INDEX('Smelter Reference List'!$C:$C,MATCH($A1573,'Smelter Reference List'!$E:$E,0)))</f>
        <v/>
      </c>
      <c r="D1573" s="294" t="str">
        <f ca="1">IF(ISERROR($S1573),"",OFFSET('Smelter Reference List'!$C$4,$S1573-4,0)&amp;"")</f>
        <v/>
      </c>
      <c r="E1573" s="294" t="str">
        <f ca="1">IF(ISERROR($S1573),"",OFFSET('Smelter Reference List'!$D$4,$S1573-4,0)&amp;"")</f>
        <v/>
      </c>
      <c r="F1573" s="294" t="str">
        <f ca="1">IF(ISERROR($S1573),"",OFFSET('Smelter Reference List'!$E$4,$S1573-4,0))</f>
        <v/>
      </c>
      <c r="G1573" s="294" t="str">
        <f ca="1">IF(C1573=$U$4,"Enter smelter details", IF(ISERROR($S1573),"",OFFSET('Smelter Reference List'!$F$4,$S1573-4,0)))</f>
        <v/>
      </c>
      <c r="H1573" s="295" t="str">
        <f ca="1">IF(ISERROR($S1573),"",OFFSET('Smelter Reference List'!$G$4,$S1573-4,0))</f>
        <v/>
      </c>
      <c r="I1573" s="296" t="str">
        <f ca="1">IF(ISERROR($S1573),"",OFFSET('Smelter Reference List'!$H$4,$S1573-4,0))</f>
        <v/>
      </c>
      <c r="J1573" s="296" t="str">
        <f ca="1">IF(ISERROR($S1573),"",OFFSET('Smelter Reference List'!$I$4,$S1573-4,0))</f>
        <v/>
      </c>
      <c r="K1573" s="298"/>
      <c r="L1573" s="298"/>
      <c r="M1573" s="298"/>
      <c r="N1573" s="298"/>
      <c r="O1573" s="298"/>
      <c r="P1573" s="298"/>
      <c r="Q1573" s="299"/>
      <c r="R1573" s="227"/>
      <c r="S1573" s="228" t="e">
        <f>IF(C1573="",NA(),MATCH($B1573&amp;$C1573,'Smelter Reference List'!$J:$J,0))</f>
        <v>#N/A</v>
      </c>
      <c r="T1573" s="229"/>
      <c r="U1573" s="229">
        <f t="shared" ca="1" si="48"/>
        <v>0</v>
      </c>
      <c r="V1573" s="229"/>
      <c r="W1573" s="229"/>
      <c r="Y1573" s="223" t="str">
        <f t="shared" si="49"/>
        <v/>
      </c>
    </row>
    <row r="1574" spans="1:25" s="223" customFormat="1" ht="20.25">
      <c r="A1574" s="293"/>
      <c r="B1574" s="294" t="str">
        <f>IF(LEN(A1574)=0,"",INDEX('Smelter Reference List'!$A:$A,MATCH($A1574,'Smelter Reference List'!$E:$E,0)))</f>
        <v/>
      </c>
      <c r="C1574" s="301" t="str">
        <f>IF(LEN(A1574)=0,"",INDEX('Smelter Reference List'!$C:$C,MATCH($A1574,'Smelter Reference List'!$E:$E,0)))</f>
        <v/>
      </c>
      <c r="D1574" s="294" t="str">
        <f ca="1">IF(ISERROR($S1574),"",OFFSET('Smelter Reference List'!$C$4,$S1574-4,0)&amp;"")</f>
        <v/>
      </c>
      <c r="E1574" s="294" t="str">
        <f ca="1">IF(ISERROR($S1574),"",OFFSET('Smelter Reference List'!$D$4,$S1574-4,0)&amp;"")</f>
        <v/>
      </c>
      <c r="F1574" s="294" t="str">
        <f ca="1">IF(ISERROR($S1574),"",OFFSET('Smelter Reference List'!$E$4,$S1574-4,0))</f>
        <v/>
      </c>
      <c r="G1574" s="294" t="str">
        <f ca="1">IF(C1574=$U$4,"Enter smelter details", IF(ISERROR($S1574),"",OFFSET('Smelter Reference List'!$F$4,$S1574-4,0)))</f>
        <v/>
      </c>
      <c r="H1574" s="295" t="str">
        <f ca="1">IF(ISERROR($S1574),"",OFFSET('Smelter Reference List'!$G$4,$S1574-4,0))</f>
        <v/>
      </c>
      <c r="I1574" s="296" t="str">
        <f ca="1">IF(ISERROR($S1574),"",OFFSET('Smelter Reference List'!$H$4,$S1574-4,0))</f>
        <v/>
      </c>
      <c r="J1574" s="296" t="str">
        <f ca="1">IF(ISERROR($S1574),"",OFFSET('Smelter Reference List'!$I$4,$S1574-4,0))</f>
        <v/>
      </c>
      <c r="K1574" s="298"/>
      <c r="L1574" s="298"/>
      <c r="M1574" s="298"/>
      <c r="N1574" s="298"/>
      <c r="O1574" s="298"/>
      <c r="P1574" s="298"/>
      <c r="Q1574" s="299"/>
      <c r="R1574" s="227"/>
      <c r="S1574" s="228" t="e">
        <f>IF(C1574="",NA(),MATCH($B1574&amp;$C1574,'Smelter Reference List'!$J:$J,0))</f>
        <v>#N/A</v>
      </c>
      <c r="T1574" s="229"/>
      <c r="U1574" s="229">
        <f t="shared" ca="1" si="48"/>
        <v>0</v>
      </c>
      <c r="V1574" s="229"/>
      <c r="W1574" s="229"/>
      <c r="Y1574" s="223" t="str">
        <f t="shared" si="49"/>
        <v/>
      </c>
    </row>
    <row r="1575" spans="1:25" s="223" customFormat="1" ht="20.25">
      <c r="A1575" s="293"/>
      <c r="B1575" s="294" t="str">
        <f>IF(LEN(A1575)=0,"",INDEX('Smelter Reference List'!$A:$A,MATCH($A1575,'Smelter Reference List'!$E:$E,0)))</f>
        <v/>
      </c>
      <c r="C1575" s="301" t="str">
        <f>IF(LEN(A1575)=0,"",INDEX('Smelter Reference List'!$C:$C,MATCH($A1575,'Smelter Reference List'!$E:$E,0)))</f>
        <v/>
      </c>
      <c r="D1575" s="294" t="str">
        <f ca="1">IF(ISERROR($S1575),"",OFFSET('Smelter Reference List'!$C$4,$S1575-4,0)&amp;"")</f>
        <v/>
      </c>
      <c r="E1575" s="294" t="str">
        <f ca="1">IF(ISERROR($S1575),"",OFFSET('Smelter Reference List'!$D$4,$S1575-4,0)&amp;"")</f>
        <v/>
      </c>
      <c r="F1575" s="294" t="str">
        <f ca="1">IF(ISERROR($S1575),"",OFFSET('Smelter Reference List'!$E$4,$S1575-4,0))</f>
        <v/>
      </c>
      <c r="G1575" s="294" t="str">
        <f ca="1">IF(C1575=$U$4,"Enter smelter details", IF(ISERROR($S1575),"",OFFSET('Smelter Reference List'!$F$4,$S1575-4,0)))</f>
        <v/>
      </c>
      <c r="H1575" s="295" t="str">
        <f ca="1">IF(ISERROR($S1575),"",OFFSET('Smelter Reference List'!$G$4,$S1575-4,0))</f>
        <v/>
      </c>
      <c r="I1575" s="296" t="str">
        <f ca="1">IF(ISERROR($S1575),"",OFFSET('Smelter Reference List'!$H$4,$S1575-4,0))</f>
        <v/>
      </c>
      <c r="J1575" s="296" t="str">
        <f ca="1">IF(ISERROR($S1575),"",OFFSET('Smelter Reference List'!$I$4,$S1575-4,0))</f>
        <v/>
      </c>
      <c r="K1575" s="298"/>
      <c r="L1575" s="298"/>
      <c r="M1575" s="298"/>
      <c r="N1575" s="298"/>
      <c r="O1575" s="298"/>
      <c r="P1575" s="298"/>
      <c r="Q1575" s="299"/>
      <c r="R1575" s="227"/>
      <c r="S1575" s="228" t="e">
        <f>IF(C1575="",NA(),MATCH($B1575&amp;$C1575,'Smelter Reference List'!$J:$J,0))</f>
        <v>#N/A</v>
      </c>
      <c r="T1575" s="229"/>
      <c r="U1575" s="229">
        <f t="shared" ca="1" si="48"/>
        <v>0</v>
      </c>
      <c r="V1575" s="229"/>
      <c r="W1575" s="229"/>
      <c r="Y1575" s="223" t="str">
        <f t="shared" si="49"/>
        <v/>
      </c>
    </row>
    <row r="1576" spans="1:25" s="223" customFormat="1" ht="20.25">
      <c r="A1576" s="293"/>
      <c r="B1576" s="294" t="str">
        <f>IF(LEN(A1576)=0,"",INDEX('Smelter Reference List'!$A:$A,MATCH($A1576,'Smelter Reference List'!$E:$E,0)))</f>
        <v/>
      </c>
      <c r="C1576" s="301" t="str">
        <f>IF(LEN(A1576)=0,"",INDEX('Smelter Reference List'!$C:$C,MATCH($A1576,'Smelter Reference List'!$E:$E,0)))</f>
        <v/>
      </c>
      <c r="D1576" s="294" t="str">
        <f ca="1">IF(ISERROR($S1576),"",OFFSET('Smelter Reference List'!$C$4,$S1576-4,0)&amp;"")</f>
        <v/>
      </c>
      <c r="E1576" s="294" t="str">
        <f ca="1">IF(ISERROR($S1576),"",OFFSET('Smelter Reference List'!$D$4,$S1576-4,0)&amp;"")</f>
        <v/>
      </c>
      <c r="F1576" s="294" t="str">
        <f ca="1">IF(ISERROR($S1576),"",OFFSET('Smelter Reference List'!$E$4,$S1576-4,0))</f>
        <v/>
      </c>
      <c r="G1576" s="294" t="str">
        <f ca="1">IF(C1576=$U$4,"Enter smelter details", IF(ISERROR($S1576),"",OFFSET('Smelter Reference List'!$F$4,$S1576-4,0)))</f>
        <v/>
      </c>
      <c r="H1576" s="295" t="str">
        <f ca="1">IF(ISERROR($S1576),"",OFFSET('Smelter Reference List'!$G$4,$S1576-4,0))</f>
        <v/>
      </c>
      <c r="I1576" s="296" t="str">
        <f ca="1">IF(ISERROR($S1576),"",OFFSET('Smelter Reference List'!$H$4,$S1576-4,0))</f>
        <v/>
      </c>
      <c r="J1576" s="296" t="str">
        <f ca="1">IF(ISERROR($S1576),"",OFFSET('Smelter Reference List'!$I$4,$S1576-4,0))</f>
        <v/>
      </c>
      <c r="K1576" s="298"/>
      <c r="L1576" s="298"/>
      <c r="M1576" s="298"/>
      <c r="N1576" s="298"/>
      <c r="O1576" s="298"/>
      <c r="P1576" s="298"/>
      <c r="Q1576" s="299"/>
      <c r="R1576" s="227"/>
      <c r="S1576" s="228" t="e">
        <f>IF(C1576="",NA(),MATCH($B1576&amp;$C1576,'Smelter Reference List'!$J:$J,0))</f>
        <v>#N/A</v>
      </c>
      <c r="T1576" s="229"/>
      <c r="U1576" s="229">
        <f t="shared" ca="1" si="48"/>
        <v>0</v>
      </c>
      <c r="V1576" s="229"/>
      <c r="W1576" s="229"/>
      <c r="Y1576" s="223" t="str">
        <f t="shared" si="49"/>
        <v/>
      </c>
    </row>
    <row r="1577" spans="1:25" s="223" customFormat="1" ht="20.25">
      <c r="A1577" s="293"/>
      <c r="B1577" s="294" t="str">
        <f>IF(LEN(A1577)=0,"",INDEX('Smelter Reference List'!$A:$A,MATCH($A1577,'Smelter Reference List'!$E:$E,0)))</f>
        <v/>
      </c>
      <c r="C1577" s="301" t="str">
        <f>IF(LEN(A1577)=0,"",INDEX('Smelter Reference List'!$C:$C,MATCH($A1577,'Smelter Reference List'!$E:$E,0)))</f>
        <v/>
      </c>
      <c r="D1577" s="294" t="str">
        <f ca="1">IF(ISERROR($S1577),"",OFFSET('Smelter Reference List'!$C$4,$S1577-4,0)&amp;"")</f>
        <v/>
      </c>
      <c r="E1577" s="294" t="str">
        <f ca="1">IF(ISERROR($S1577),"",OFFSET('Smelter Reference List'!$D$4,$S1577-4,0)&amp;"")</f>
        <v/>
      </c>
      <c r="F1577" s="294" t="str">
        <f ca="1">IF(ISERROR($S1577),"",OFFSET('Smelter Reference List'!$E$4,$S1577-4,0))</f>
        <v/>
      </c>
      <c r="G1577" s="294" t="str">
        <f ca="1">IF(C1577=$U$4,"Enter smelter details", IF(ISERROR($S1577),"",OFFSET('Smelter Reference List'!$F$4,$S1577-4,0)))</f>
        <v/>
      </c>
      <c r="H1577" s="295" t="str">
        <f ca="1">IF(ISERROR($S1577),"",OFFSET('Smelter Reference List'!$G$4,$S1577-4,0))</f>
        <v/>
      </c>
      <c r="I1577" s="296" t="str">
        <f ca="1">IF(ISERROR($S1577),"",OFFSET('Smelter Reference List'!$H$4,$S1577-4,0))</f>
        <v/>
      </c>
      <c r="J1577" s="296" t="str">
        <f ca="1">IF(ISERROR($S1577),"",OFFSET('Smelter Reference List'!$I$4,$S1577-4,0))</f>
        <v/>
      </c>
      <c r="K1577" s="298"/>
      <c r="L1577" s="298"/>
      <c r="M1577" s="298"/>
      <c r="N1577" s="298"/>
      <c r="O1577" s="298"/>
      <c r="P1577" s="298"/>
      <c r="Q1577" s="299"/>
      <c r="R1577" s="227"/>
      <c r="S1577" s="228" t="e">
        <f>IF(C1577="",NA(),MATCH($B1577&amp;$C1577,'Smelter Reference List'!$J:$J,0))</f>
        <v>#N/A</v>
      </c>
      <c r="T1577" s="229"/>
      <c r="U1577" s="229">
        <f t="shared" ca="1" si="48"/>
        <v>0</v>
      </c>
      <c r="V1577" s="229"/>
      <c r="W1577" s="229"/>
      <c r="Y1577" s="223" t="str">
        <f t="shared" si="49"/>
        <v/>
      </c>
    </row>
    <row r="1578" spans="1:25" s="223" customFormat="1" ht="20.25">
      <c r="A1578" s="293"/>
      <c r="B1578" s="294" t="str">
        <f>IF(LEN(A1578)=0,"",INDEX('Smelter Reference List'!$A:$A,MATCH($A1578,'Smelter Reference List'!$E:$E,0)))</f>
        <v/>
      </c>
      <c r="C1578" s="301" t="str">
        <f>IF(LEN(A1578)=0,"",INDEX('Smelter Reference List'!$C:$C,MATCH($A1578,'Smelter Reference List'!$E:$E,0)))</f>
        <v/>
      </c>
      <c r="D1578" s="294" t="str">
        <f ca="1">IF(ISERROR($S1578),"",OFFSET('Smelter Reference List'!$C$4,$S1578-4,0)&amp;"")</f>
        <v/>
      </c>
      <c r="E1578" s="294" t="str">
        <f ca="1">IF(ISERROR($S1578),"",OFFSET('Smelter Reference List'!$D$4,$S1578-4,0)&amp;"")</f>
        <v/>
      </c>
      <c r="F1578" s="294" t="str">
        <f ca="1">IF(ISERROR($S1578),"",OFFSET('Smelter Reference List'!$E$4,$S1578-4,0))</f>
        <v/>
      </c>
      <c r="G1578" s="294" t="str">
        <f ca="1">IF(C1578=$U$4,"Enter smelter details", IF(ISERROR($S1578),"",OFFSET('Smelter Reference List'!$F$4,$S1578-4,0)))</f>
        <v/>
      </c>
      <c r="H1578" s="295" t="str">
        <f ca="1">IF(ISERROR($S1578),"",OFFSET('Smelter Reference List'!$G$4,$S1578-4,0))</f>
        <v/>
      </c>
      <c r="I1578" s="296" t="str">
        <f ca="1">IF(ISERROR($S1578),"",OFFSET('Smelter Reference List'!$H$4,$S1578-4,0))</f>
        <v/>
      </c>
      <c r="J1578" s="296" t="str">
        <f ca="1">IF(ISERROR($S1578),"",OFFSET('Smelter Reference List'!$I$4,$S1578-4,0))</f>
        <v/>
      </c>
      <c r="K1578" s="298"/>
      <c r="L1578" s="298"/>
      <c r="M1578" s="298"/>
      <c r="N1578" s="298"/>
      <c r="O1578" s="298"/>
      <c r="P1578" s="298"/>
      <c r="Q1578" s="299"/>
      <c r="R1578" s="227"/>
      <c r="S1578" s="228" t="e">
        <f>IF(C1578="",NA(),MATCH($B1578&amp;$C1578,'Smelter Reference List'!$J:$J,0))</f>
        <v>#N/A</v>
      </c>
      <c r="T1578" s="229"/>
      <c r="U1578" s="229">
        <f t="shared" ca="1" si="48"/>
        <v>0</v>
      </c>
      <c r="V1578" s="229"/>
      <c r="W1578" s="229"/>
      <c r="Y1578" s="223" t="str">
        <f t="shared" si="49"/>
        <v/>
      </c>
    </row>
    <row r="1579" spans="1:25" s="223" customFormat="1" ht="20.25">
      <c r="A1579" s="293"/>
      <c r="B1579" s="294" t="str">
        <f>IF(LEN(A1579)=0,"",INDEX('Smelter Reference List'!$A:$A,MATCH($A1579,'Smelter Reference List'!$E:$E,0)))</f>
        <v/>
      </c>
      <c r="C1579" s="301" t="str">
        <f>IF(LEN(A1579)=0,"",INDEX('Smelter Reference List'!$C:$C,MATCH($A1579,'Smelter Reference List'!$E:$E,0)))</f>
        <v/>
      </c>
      <c r="D1579" s="294" t="str">
        <f ca="1">IF(ISERROR($S1579),"",OFFSET('Smelter Reference List'!$C$4,$S1579-4,0)&amp;"")</f>
        <v/>
      </c>
      <c r="E1579" s="294" t="str">
        <f ca="1">IF(ISERROR($S1579),"",OFFSET('Smelter Reference List'!$D$4,$S1579-4,0)&amp;"")</f>
        <v/>
      </c>
      <c r="F1579" s="294" t="str">
        <f ca="1">IF(ISERROR($S1579),"",OFFSET('Smelter Reference List'!$E$4,$S1579-4,0))</f>
        <v/>
      </c>
      <c r="G1579" s="294" t="str">
        <f ca="1">IF(C1579=$U$4,"Enter smelter details", IF(ISERROR($S1579),"",OFFSET('Smelter Reference List'!$F$4,$S1579-4,0)))</f>
        <v/>
      </c>
      <c r="H1579" s="295" t="str">
        <f ca="1">IF(ISERROR($S1579),"",OFFSET('Smelter Reference List'!$G$4,$S1579-4,0))</f>
        <v/>
      </c>
      <c r="I1579" s="296" t="str">
        <f ca="1">IF(ISERROR($S1579),"",OFFSET('Smelter Reference List'!$H$4,$S1579-4,0))</f>
        <v/>
      </c>
      <c r="J1579" s="296" t="str">
        <f ca="1">IF(ISERROR($S1579),"",OFFSET('Smelter Reference List'!$I$4,$S1579-4,0))</f>
        <v/>
      </c>
      <c r="K1579" s="298"/>
      <c r="L1579" s="298"/>
      <c r="M1579" s="298"/>
      <c r="N1579" s="298"/>
      <c r="O1579" s="298"/>
      <c r="P1579" s="298"/>
      <c r="Q1579" s="299"/>
      <c r="R1579" s="227"/>
      <c r="S1579" s="228" t="e">
        <f>IF(C1579="",NA(),MATCH($B1579&amp;$C1579,'Smelter Reference List'!$J:$J,0))</f>
        <v>#N/A</v>
      </c>
      <c r="T1579" s="229"/>
      <c r="U1579" s="229">
        <f t="shared" ca="1" si="48"/>
        <v>0</v>
      </c>
      <c r="V1579" s="229"/>
      <c r="W1579" s="229"/>
      <c r="Y1579" s="223" t="str">
        <f t="shared" si="49"/>
        <v/>
      </c>
    </row>
    <row r="1580" spans="1:25" s="223" customFormat="1" ht="20.25">
      <c r="A1580" s="293"/>
      <c r="B1580" s="294" t="str">
        <f>IF(LEN(A1580)=0,"",INDEX('Smelter Reference List'!$A:$A,MATCH($A1580,'Smelter Reference List'!$E:$E,0)))</f>
        <v/>
      </c>
      <c r="C1580" s="301" t="str">
        <f>IF(LEN(A1580)=0,"",INDEX('Smelter Reference List'!$C:$C,MATCH($A1580,'Smelter Reference List'!$E:$E,0)))</f>
        <v/>
      </c>
      <c r="D1580" s="294" t="str">
        <f ca="1">IF(ISERROR($S1580),"",OFFSET('Smelter Reference List'!$C$4,$S1580-4,0)&amp;"")</f>
        <v/>
      </c>
      <c r="E1580" s="294" t="str">
        <f ca="1">IF(ISERROR($S1580),"",OFFSET('Smelter Reference List'!$D$4,$S1580-4,0)&amp;"")</f>
        <v/>
      </c>
      <c r="F1580" s="294" t="str">
        <f ca="1">IF(ISERROR($S1580),"",OFFSET('Smelter Reference List'!$E$4,$S1580-4,0))</f>
        <v/>
      </c>
      <c r="G1580" s="294" t="str">
        <f ca="1">IF(C1580=$U$4,"Enter smelter details", IF(ISERROR($S1580),"",OFFSET('Smelter Reference List'!$F$4,$S1580-4,0)))</f>
        <v/>
      </c>
      <c r="H1580" s="295" t="str">
        <f ca="1">IF(ISERROR($S1580),"",OFFSET('Smelter Reference List'!$G$4,$S1580-4,0))</f>
        <v/>
      </c>
      <c r="I1580" s="296" t="str">
        <f ca="1">IF(ISERROR($S1580),"",OFFSET('Smelter Reference List'!$H$4,$S1580-4,0))</f>
        <v/>
      </c>
      <c r="J1580" s="296" t="str">
        <f ca="1">IF(ISERROR($S1580),"",OFFSET('Smelter Reference List'!$I$4,$S1580-4,0))</f>
        <v/>
      </c>
      <c r="K1580" s="298"/>
      <c r="L1580" s="298"/>
      <c r="M1580" s="298"/>
      <c r="N1580" s="298"/>
      <c r="O1580" s="298"/>
      <c r="P1580" s="298"/>
      <c r="Q1580" s="299"/>
      <c r="R1580" s="227"/>
      <c r="S1580" s="228" t="e">
        <f>IF(C1580="",NA(),MATCH($B1580&amp;$C1580,'Smelter Reference List'!$J:$J,0))</f>
        <v>#N/A</v>
      </c>
      <c r="T1580" s="229"/>
      <c r="U1580" s="229">
        <f t="shared" ca="1" si="48"/>
        <v>0</v>
      </c>
      <c r="V1580" s="229"/>
      <c r="W1580" s="229"/>
      <c r="Y1580" s="223" t="str">
        <f t="shared" si="49"/>
        <v/>
      </c>
    </row>
    <row r="1581" spans="1:25" s="223" customFormat="1" ht="20.25">
      <c r="A1581" s="293"/>
      <c r="B1581" s="294" t="str">
        <f>IF(LEN(A1581)=0,"",INDEX('Smelter Reference List'!$A:$A,MATCH($A1581,'Smelter Reference List'!$E:$E,0)))</f>
        <v/>
      </c>
      <c r="C1581" s="301" t="str">
        <f>IF(LEN(A1581)=0,"",INDEX('Smelter Reference List'!$C:$C,MATCH($A1581,'Smelter Reference List'!$E:$E,0)))</f>
        <v/>
      </c>
      <c r="D1581" s="294" t="str">
        <f ca="1">IF(ISERROR($S1581),"",OFFSET('Smelter Reference List'!$C$4,$S1581-4,0)&amp;"")</f>
        <v/>
      </c>
      <c r="E1581" s="294" t="str">
        <f ca="1">IF(ISERROR($S1581),"",OFFSET('Smelter Reference List'!$D$4,$S1581-4,0)&amp;"")</f>
        <v/>
      </c>
      <c r="F1581" s="294" t="str">
        <f ca="1">IF(ISERROR($S1581),"",OFFSET('Smelter Reference List'!$E$4,$S1581-4,0))</f>
        <v/>
      </c>
      <c r="G1581" s="294" t="str">
        <f ca="1">IF(C1581=$U$4,"Enter smelter details", IF(ISERROR($S1581),"",OFFSET('Smelter Reference List'!$F$4,$S1581-4,0)))</f>
        <v/>
      </c>
      <c r="H1581" s="295" t="str">
        <f ca="1">IF(ISERROR($S1581),"",OFFSET('Smelter Reference List'!$G$4,$S1581-4,0))</f>
        <v/>
      </c>
      <c r="I1581" s="296" t="str">
        <f ca="1">IF(ISERROR($S1581),"",OFFSET('Smelter Reference List'!$H$4,$S1581-4,0))</f>
        <v/>
      </c>
      <c r="J1581" s="296" t="str">
        <f ca="1">IF(ISERROR($S1581),"",OFFSET('Smelter Reference List'!$I$4,$S1581-4,0))</f>
        <v/>
      </c>
      <c r="K1581" s="298"/>
      <c r="L1581" s="298"/>
      <c r="M1581" s="298"/>
      <c r="N1581" s="298"/>
      <c r="O1581" s="298"/>
      <c r="P1581" s="298"/>
      <c r="Q1581" s="299"/>
      <c r="R1581" s="227"/>
      <c r="S1581" s="228" t="e">
        <f>IF(C1581="",NA(),MATCH($B1581&amp;$C1581,'Smelter Reference List'!$J:$J,0))</f>
        <v>#N/A</v>
      </c>
      <c r="T1581" s="229"/>
      <c r="U1581" s="229">
        <f t="shared" ca="1" si="48"/>
        <v>0</v>
      </c>
      <c r="V1581" s="229"/>
      <c r="W1581" s="229"/>
      <c r="Y1581" s="223" t="str">
        <f t="shared" si="49"/>
        <v/>
      </c>
    </row>
    <row r="1582" spans="1:25" s="223" customFormat="1" ht="20.25">
      <c r="A1582" s="293"/>
      <c r="B1582" s="294" t="str">
        <f>IF(LEN(A1582)=0,"",INDEX('Smelter Reference List'!$A:$A,MATCH($A1582,'Smelter Reference List'!$E:$E,0)))</f>
        <v/>
      </c>
      <c r="C1582" s="301" t="str">
        <f>IF(LEN(A1582)=0,"",INDEX('Smelter Reference List'!$C:$C,MATCH($A1582,'Smelter Reference List'!$E:$E,0)))</f>
        <v/>
      </c>
      <c r="D1582" s="294" t="str">
        <f ca="1">IF(ISERROR($S1582),"",OFFSET('Smelter Reference List'!$C$4,$S1582-4,0)&amp;"")</f>
        <v/>
      </c>
      <c r="E1582" s="294" t="str">
        <f ca="1">IF(ISERROR($S1582),"",OFFSET('Smelter Reference List'!$D$4,$S1582-4,0)&amp;"")</f>
        <v/>
      </c>
      <c r="F1582" s="294" t="str">
        <f ca="1">IF(ISERROR($S1582),"",OFFSET('Smelter Reference List'!$E$4,$S1582-4,0))</f>
        <v/>
      </c>
      <c r="G1582" s="294" t="str">
        <f ca="1">IF(C1582=$U$4,"Enter smelter details", IF(ISERROR($S1582),"",OFFSET('Smelter Reference List'!$F$4,$S1582-4,0)))</f>
        <v/>
      </c>
      <c r="H1582" s="295" t="str">
        <f ca="1">IF(ISERROR($S1582),"",OFFSET('Smelter Reference List'!$G$4,$S1582-4,0))</f>
        <v/>
      </c>
      <c r="I1582" s="296" t="str">
        <f ca="1">IF(ISERROR($S1582),"",OFFSET('Smelter Reference List'!$H$4,$S1582-4,0))</f>
        <v/>
      </c>
      <c r="J1582" s="296" t="str">
        <f ca="1">IF(ISERROR($S1582),"",OFFSET('Smelter Reference List'!$I$4,$S1582-4,0))</f>
        <v/>
      </c>
      <c r="K1582" s="298"/>
      <c r="L1582" s="298"/>
      <c r="M1582" s="298"/>
      <c r="N1582" s="298"/>
      <c r="O1582" s="298"/>
      <c r="P1582" s="298"/>
      <c r="Q1582" s="299"/>
      <c r="R1582" s="227"/>
      <c r="S1582" s="228" t="e">
        <f>IF(C1582="",NA(),MATCH($B1582&amp;$C1582,'Smelter Reference List'!$J:$J,0))</f>
        <v>#N/A</v>
      </c>
      <c r="T1582" s="229"/>
      <c r="U1582" s="229">
        <f t="shared" ca="1" si="48"/>
        <v>0</v>
      </c>
      <c r="V1582" s="229"/>
      <c r="W1582" s="229"/>
      <c r="Y1582" s="223" t="str">
        <f t="shared" si="49"/>
        <v/>
      </c>
    </row>
    <row r="1583" spans="1:25" s="223" customFormat="1" ht="20.25">
      <c r="A1583" s="293"/>
      <c r="B1583" s="294" t="str">
        <f>IF(LEN(A1583)=0,"",INDEX('Smelter Reference List'!$A:$A,MATCH($A1583,'Smelter Reference List'!$E:$E,0)))</f>
        <v/>
      </c>
      <c r="C1583" s="301" t="str">
        <f>IF(LEN(A1583)=0,"",INDEX('Smelter Reference List'!$C:$C,MATCH($A1583,'Smelter Reference List'!$E:$E,0)))</f>
        <v/>
      </c>
      <c r="D1583" s="294" t="str">
        <f ca="1">IF(ISERROR($S1583),"",OFFSET('Smelter Reference List'!$C$4,$S1583-4,0)&amp;"")</f>
        <v/>
      </c>
      <c r="E1583" s="294" t="str">
        <f ca="1">IF(ISERROR($S1583),"",OFFSET('Smelter Reference List'!$D$4,$S1583-4,0)&amp;"")</f>
        <v/>
      </c>
      <c r="F1583" s="294" t="str">
        <f ca="1">IF(ISERROR($S1583),"",OFFSET('Smelter Reference List'!$E$4,$S1583-4,0))</f>
        <v/>
      </c>
      <c r="G1583" s="294" t="str">
        <f ca="1">IF(C1583=$U$4,"Enter smelter details", IF(ISERROR($S1583),"",OFFSET('Smelter Reference List'!$F$4,$S1583-4,0)))</f>
        <v/>
      </c>
      <c r="H1583" s="295" t="str">
        <f ca="1">IF(ISERROR($S1583),"",OFFSET('Smelter Reference List'!$G$4,$S1583-4,0))</f>
        <v/>
      </c>
      <c r="I1583" s="296" t="str">
        <f ca="1">IF(ISERROR($S1583),"",OFFSET('Smelter Reference List'!$H$4,$S1583-4,0))</f>
        <v/>
      </c>
      <c r="J1583" s="296" t="str">
        <f ca="1">IF(ISERROR($S1583),"",OFFSET('Smelter Reference List'!$I$4,$S1583-4,0))</f>
        <v/>
      </c>
      <c r="K1583" s="298"/>
      <c r="L1583" s="298"/>
      <c r="M1583" s="298"/>
      <c r="N1583" s="298"/>
      <c r="O1583" s="298"/>
      <c r="P1583" s="298"/>
      <c r="Q1583" s="299"/>
      <c r="R1583" s="227"/>
      <c r="S1583" s="228" t="e">
        <f>IF(C1583="",NA(),MATCH($B1583&amp;$C1583,'Smelter Reference List'!$J:$J,0))</f>
        <v>#N/A</v>
      </c>
      <c r="T1583" s="229"/>
      <c r="U1583" s="229">
        <f t="shared" ca="1" si="48"/>
        <v>0</v>
      </c>
      <c r="V1583" s="229"/>
      <c r="W1583" s="229"/>
      <c r="Y1583" s="223" t="str">
        <f t="shared" si="49"/>
        <v/>
      </c>
    </row>
    <row r="1584" spans="1:25" s="223" customFormat="1" ht="20.25">
      <c r="A1584" s="293"/>
      <c r="B1584" s="294" t="str">
        <f>IF(LEN(A1584)=0,"",INDEX('Smelter Reference List'!$A:$A,MATCH($A1584,'Smelter Reference List'!$E:$E,0)))</f>
        <v/>
      </c>
      <c r="C1584" s="301" t="str">
        <f>IF(LEN(A1584)=0,"",INDEX('Smelter Reference List'!$C:$C,MATCH($A1584,'Smelter Reference List'!$E:$E,0)))</f>
        <v/>
      </c>
      <c r="D1584" s="294" t="str">
        <f ca="1">IF(ISERROR($S1584),"",OFFSET('Smelter Reference List'!$C$4,$S1584-4,0)&amp;"")</f>
        <v/>
      </c>
      <c r="E1584" s="294" t="str">
        <f ca="1">IF(ISERROR($S1584),"",OFFSET('Smelter Reference List'!$D$4,$S1584-4,0)&amp;"")</f>
        <v/>
      </c>
      <c r="F1584" s="294" t="str">
        <f ca="1">IF(ISERROR($S1584),"",OFFSET('Smelter Reference List'!$E$4,$S1584-4,0))</f>
        <v/>
      </c>
      <c r="G1584" s="294" t="str">
        <f ca="1">IF(C1584=$U$4,"Enter smelter details", IF(ISERROR($S1584),"",OFFSET('Smelter Reference List'!$F$4,$S1584-4,0)))</f>
        <v/>
      </c>
      <c r="H1584" s="295" t="str">
        <f ca="1">IF(ISERROR($S1584),"",OFFSET('Smelter Reference List'!$G$4,$S1584-4,0))</f>
        <v/>
      </c>
      <c r="I1584" s="296" t="str">
        <f ca="1">IF(ISERROR($S1584),"",OFFSET('Smelter Reference List'!$H$4,$S1584-4,0))</f>
        <v/>
      </c>
      <c r="J1584" s="296" t="str">
        <f ca="1">IF(ISERROR($S1584),"",OFFSET('Smelter Reference List'!$I$4,$S1584-4,0))</f>
        <v/>
      </c>
      <c r="K1584" s="298"/>
      <c r="L1584" s="298"/>
      <c r="M1584" s="298"/>
      <c r="N1584" s="298"/>
      <c r="O1584" s="298"/>
      <c r="P1584" s="298"/>
      <c r="Q1584" s="299"/>
      <c r="R1584" s="227"/>
      <c r="S1584" s="228" t="e">
        <f>IF(C1584="",NA(),MATCH($B1584&amp;$C1584,'Smelter Reference List'!$J:$J,0))</f>
        <v>#N/A</v>
      </c>
      <c r="T1584" s="229"/>
      <c r="U1584" s="229">
        <f t="shared" ca="1" si="48"/>
        <v>0</v>
      </c>
      <c r="V1584" s="229"/>
      <c r="W1584" s="229"/>
      <c r="Y1584" s="223" t="str">
        <f t="shared" si="49"/>
        <v/>
      </c>
    </row>
    <row r="1585" spans="1:25" s="223" customFormat="1" ht="20.25">
      <c r="A1585" s="293"/>
      <c r="B1585" s="294" t="str">
        <f>IF(LEN(A1585)=0,"",INDEX('Smelter Reference List'!$A:$A,MATCH($A1585,'Smelter Reference List'!$E:$E,0)))</f>
        <v/>
      </c>
      <c r="C1585" s="301" t="str">
        <f>IF(LEN(A1585)=0,"",INDEX('Smelter Reference List'!$C:$C,MATCH($A1585,'Smelter Reference List'!$E:$E,0)))</f>
        <v/>
      </c>
      <c r="D1585" s="294" t="str">
        <f ca="1">IF(ISERROR($S1585),"",OFFSET('Smelter Reference List'!$C$4,$S1585-4,0)&amp;"")</f>
        <v/>
      </c>
      <c r="E1585" s="294" t="str">
        <f ca="1">IF(ISERROR($S1585),"",OFFSET('Smelter Reference List'!$D$4,$S1585-4,0)&amp;"")</f>
        <v/>
      </c>
      <c r="F1585" s="294" t="str">
        <f ca="1">IF(ISERROR($S1585),"",OFFSET('Smelter Reference List'!$E$4,$S1585-4,0))</f>
        <v/>
      </c>
      <c r="G1585" s="294" t="str">
        <f ca="1">IF(C1585=$U$4,"Enter smelter details", IF(ISERROR($S1585),"",OFFSET('Smelter Reference List'!$F$4,$S1585-4,0)))</f>
        <v/>
      </c>
      <c r="H1585" s="295" t="str">
        <f ca="1">IF(ISERROR($S1585),"",OFFSET('Smelter Reference List'!$G$4,$S1585-4,0))</f>
        <v/>
      </c>
      <c r="I1585" s="296" t="str">
        <f ca="1">IF(ISERROR($S1585),"",OFFSET('Smelter Reference List'!$H$4,$S1585-4,0))</f>
        <v/>
      </c>
      <c r="J1585" s="296" t="str">
        <f ca="1">IF(ISERROR($S1585),"",OFFSET('Smelter Reference List'!$I$4,$S1585-4,0))</f>
        <v/>
      </c>
      <c r="K1585" s="298"/>
      <c r="L1585" s="298"/>
      <c r="M1585" s="298"/>
      <c r="N1585" s="298"/>
      <c r="O1585" s="298"/>
      <c r="P1585" s="298"/>
      <c r="Q1585" s="299"/>
      <c r="R1585" s="227"/>
      <c r="S1585" s="228" t="e">
        <f>IF(C1585="",NA(),MATCH($B1585&amp;$C1585,'Smelter Reference List'!$J:$J,0))</f>
        <v>#N/A</v>
      </c>
      <c r="T1585" s="229"/>
      <c r="U1585" s="229">
        <f t="shared" ca="1" si="48"/>
        <v>0</v>
      </c>
      <c r="V1585" s="229"/>
      <c r="W1585" s="229"/>
      <c r="Y1585" s="223" t="str">
        <f t="shared" si="49"/>
        <v/>
      </c>
    </row>
    <row r="1586" spans="1:25" s="223" customFormat="1" ht="20.25">
      <c r="A1586" s="293"/>
      <c r="B1586" s="294" t="str">
        <f>IF(LEN(A1586)=0,"",INDEX('Smelter Reference List'!$A:$A,MATCH($A1586,'Smelter Reference List'!$E:$E,0)))</f>
        <v/>
      </c>
      <c r="C1586" s="301" t="str">
        <f>IF(LEN(A1586)=0,"",INDEX('Smelter Reference List'!$C:$C,MATCH($A1586,'Smelter Reference List'!$E:$E,0)))</f>
        <v/>
      </c>
      <c r="D1586" s="294" t="str">
        <f ca="1">IF(ISERROR($S1586),"",OFFSET('Smelter Reference List'!$C$4,$S1586-4,0)&amp;"")</f>
        <v/>
      </c>
      <c r="E1586" s="294" t="str">
        <f ca="1">IF(ISERROR($S1586),"",OFFSET('Smelter Reference List'!$D$4,$S1586-4,0)&amp;"")</f>
        <v/>
      </c>
      <c r="F1586" s="294" t="str">
        <f ca="1">IF(ISERROR($S1586),"",OFFSET('Smelter Reference List'!$E$4,$S1586-4,0))</f>
        <v/>
      </c>
      <c r="G1586" s="294" t="str">
        <f ca="1">IF(C1586=$U$4,"Enter smelter details", IF(ISERROR($S1586),"",OFFSET('Smelter Reference List'!$F$4,$S1586-4,0)))</f>
        <v/>
      </c>
      <c r="H1586" s="295" t="str">
        <f ca="1">IF(ISERROR($S1586),"",OFFSET('Smelter Reference List'!$G$4,$S1586-4,0))</f>
        <v/>
      </c>
      <c r="I1586" s="296" t="str">
        <f ca="1">IF(ISERROR($S1586),"",OFFSET('Smelter Reference List'!$H$4,$S1586-4,0))</f>
        <v/>
      </c>
      <c r="J1586" s="296" t="str">
        <f ca="1">IF(ISERROR($S1586),"",OFFSET('Smelter Reference List'!$I$4,$S1586-4,0))</f>
        <v/>
      </c>
      <c r="K1586" s="298"/>
      <c r="L1586" s="298"/>
      <c r="M1586" s="298"/>
      <c r="N1586" s="298"/>
      <c r="O1586" s="298"/>
      <c r="P1586" s="298"/>
      <c r="Q1586" s="299"/>
      <c r="R1586" s="227"/>
      <c r="S1586" s="228" t="e">
        <f>IF(C1586="",NA(),MATCH($B1586&amp;$C1586,'Smelter Reference List'!$J:$J,0))</f>
        <v>#N/A</v>
      </c>
      <c r="T1586" s="229"/>
      <c r="U1586" s="229">
        <f t="shared" ca="1" si="48"/>
        <v>0</v>
      </c>
      <c r="V1586" s="229"/>
      <c r="W1586" s="229"/>
      <c r="Y1586" s="223" t="str">
        <f t="shared" si="49"/>
        <v/>
      </c>
    </row>
    <row r="1587" spans="1:25" s="223" customFormat="1" ht="20.25">
      <c r="A1587" s="293"/>
      <c r="B1587" s="294" t="str">
        <f>IF(LEN(A1587)=0,"",INDEX('Smelter Reference List'!$A:$A,MATCH($A1587,'Smelter Reference List'!$E:$E,0)))</f>
        <v/>
      </c>
      <c r="C1587" s="301" t="str">
        <f>IF(LEN(A1587)=0,"",INDEX('Smelter Reference List'!$C:$C,MATCH($A1587,'Smelter Reference List'!$E:$E,0)))</f>
        <v/>
      </c>
      <c r="D1587" s="294" t="str">
        <f ca="1">IF(ISERROR($S1587),"",OFFSET('Smelter Reference List'!$C$4,$S1587-4,0)&amp;"")</f>
        <v/>
      </c>
      <c r="E1587" s="294" t="str">
        <f ca="1">IF(ISERROR($S1587),"",OFFSET('Smelter Reference List'!$D$4,$S1587-4,0)&amp;"")</f>
        <v/>
      </c>
      <c r="F1587" s="294" t="str">
        <f ca="1">IF(ISERROR($S1587),"",OFFSET('Smelter Reference List'!$E$4,$S1587-4,0))</f>
        <v/>
      </c>
      <c r="G1587" s="294" t="str">
        <f ca="1">IF(C1587=$U$4,"Enter smelter details", IF(ISERROR($S1587),"",OFFSET('Smelter Reference List'!$F$4,$S1587-4,0)))</f>
        <v/>
      </c>
      <c r="H1587" s="295" t="str">
        <f ca="1">IF(ISERROR($S1587),"",OFFSET('Smelter Reference List'!$G$4,$S1587-4,0))</f>
        <v/>
      </c>
      <c r="I1587" s="296" t="str">
        <f ca="1">IF(ISERROR($S1587),"",OFFSET('Smelter Reference List'!$H$4,$S1587-4,0))</f>
        <v/>
      </c>
      <c r="J1587" s="296" t="str">
        <f ca="1">IF(ISERROR($S1587),"",OFFSET('Smelter Reference List'!$I$4,$S1587-4,0))</f>
        <v/>
      </c>
      <c r="K1587" s="298"/>
      <c r="L1587" s="298"/>
      <c r="M1587" s="298"/>
      <c r="N1587" s="298"/>
      <c r="O1587" s="298"/>
      <c r="P1587" s="298"/>
      <c r="Q1587" s="299"/>
      <c r="R1587" s="227"/>
      <c r="S1587" s="228" t="e">
        <f>IF(C1587="",NA(),MATCH($B1587&amp;$C1587,'Smelter Reference List'!$J:$J,0))</f>
        <v>#N/A</v>
      </c>
      <c r="T1587" s="229"/>
      <c r="U1587" s="229">
        <f t="shared" ca="1" si="48"/>
        <v>0</v>
      </c>
      <c r="V1587" s="229"/>
      <c r="W1587" s="229"/>
      <c r="Y1587" s="223" t="str">
        <f t="shared" si="49"/>
        <v/>
      </c>
    </row>
    <row r="1588" spans="1:25" s="223" customFormat="1" ht="20.25">
      <c r="A1588" s="293"/>
      <c r="B1588" s="294" t="str">
        <f>IF(LEN(A1588)=0,"",INDEX('Smelter Reference List'!$A:$A,MATCH($A1588,'Smelter Reference List'!$E:$E,0)))</f>
        <v/>
      </c>
      <c r="C1588" s="301" t="str">
        <f>IF(LEN(A1588)=0,"",INDEX('Smelter Reference List'!$C:$C,MATCH($A1588,'Smelter Reference List'!$E:$E,0)))</f>
        <v/>
      </c>
      <c r="D1588" s="294" t="str">
        <f ca="1">IF(ISERROR($S1588),"",OFFSET('Smelter Reference List'!$C$4,$S1588-4,0)&amp;"")</f>
        <v/>
      </c>
      <c r="E1588" s="294" t="str">
        <f ca="1">IF(ISERROR($S1588),"",OFFSET('Smelter Reference List'!$D$4,$S1588-4,0)&amp;"")</f>
        <v/>
      </c>
      <c r="F1588" s="294" t="str">
        <f ca="1">IF(ISERROR($S1588),"",OFFSET('Smelter Reference List'!$E$4,$S1588-4,0))</f>
        <v/>
      </c>
      <c r="G1588" s="294" t="str">
        <f ca="1">IF(C1588=$U$4,"Enter smelter details", IF(ISERROR($S1588),"",OFFSET('Smelter Reference List'!$F$4,$S1588-4,0)))</f>
        <v/>
      </c>
      <c r="H1588" s="295" t="str">
        <f ca="1">IF(ISERROR($S1588),"",OFFSET('Smelter Reference List'!$G$4,$S1588-4,0))</f>
        <v/>
      </c>
      <c r="I1588" s="296" t="str">
        <f ca="1">IF(ISERROR($S1588),"",OFFSET('Smelter Reference List'!$H$4,$S1588-4,0))</f>
        <v/>
      </c>
      <c r="J1588" s="296" t="str">
        <f ca="1">IF(ISERROR($S1588),"",OFFSET('Smelter Reference List'!$I$4,$S1588-4,0))</f>
        <v/>
      </c>
      <c r="K1588" s="298"/>
      <c r="L1588" s="298"/>
      <c r="M1588" s="298"/>
      <c r="N1588" s="298"/>
      <c r="O1588" s="298"/>
      <c r="P1588" s="298"/>
      <c r="Q1588" s="299"/>
      <c r="R1588" s="227"/>
      <c r="S1588" s="228" t="e">
        <f>IF(C1588="",NA(),MATCH($B1588&amp;$C1588,'Smelter Reference List'!$J:$J,0))</f>
        <v>#N/A</v>
      </c>
      <c r="T1588" s="229"/>
      <c r="U1588" s="229">
        <f t="shared" ca="1" si="48"/>
        <v>0</v>
      </c>
      <c r="V1588" s="229"/>
      <c r="W1588" s="229"/>
      <c r="Y1588" s="223" t="str">
        <f t="shared" si="49"/>
        <v/>
      </c>
    </row>
    <row r="1589" spans="1:25" s="223" customFormat="1" ht="20.25">
      <c r="A1589" s="293"/>
      <c r="B1589" s="294" t="str">
        <f>IF(LEN(A1589)=0,"",INDEX('Smelter Reference List'!$A:$A,MATCH($A1589,'Smelter Reference List'!$E:$E,0)))</f>
        <v/>
      </c>
      <c r="C1589" s="301" t="str">
        <f>IF(LEN(A1589)=0,"",INDEX('Smelter Reference List'!$C:$C,MATCH($A1589,'Smelter Reference List'!$E:$E,0)))</f>
        <v/>
      </c>
      <c r="D1589" s="294" t="str">
        <f ca="1">IF(ISERROR($S1589),"",OFFSET('Smelter Reference List'!$C$4,$S1589-4,0)&amp;"")</f>
        <v/>
      </c>
      <c r="E1589" s="294" t="str">
        <f ca="1">IF(ISERROR($S1589),"",OFFSET('Smelter Reference List'!$D$4,$S1589-4,0)&amp;"")</f>
        <v/>
      </c>
      <c r="F1589" s="294" t="str">
        <f ca="1">IF(ISERROR($S1589),"",OFFSET('Smelter Reference List'!$E$4,$S1589-4,0))</f>
        <v/>
      </c>
      <c r="G1589" s="294" t="str">
        <f ca="1">IF(C1589=$U$4,"Enter smelter details", IF(ISERROR($S1589),"",OFFSET('Smelter Reference List'!$F$4,$S1589-4,0)))</f>
        <v/>
      </c>
      <c r="H1589" s="295" t="str">
        <f ca="1">IF(ISERROR($S1589),"",OFFSET('Smelter Reference List'!$G$4,$S1589-4,0))</f>
        <v/>
      </c>
      <c r="I1589" s="296" t="str">
        <f ca="1">IF(ISERROR($S1589),"",OFFSET('Smelter Reference List'!$H$4,$S1589-4,0))</f>
        <v/>
      </c>
      <c r="J1589" s="296" t="str">
        <f ca="1">IF(ISERROR($S1589),"",OFFSET('Smelter Reference List'!$I$4,$S1589-4,0))</f>
        <v/>
      </c>
      <c r="K1589" s="298"/>
      <c r="L1589" s="298"/>
      <c r="M1589" s="298"/>
      <c r="N1589" s="298"/>
      <c r="O1589" s="298"/>
      <c r="P1589" s="298"/>
      <c r="Q1589" s="299"/>
      <c r="R1589" s="227"/>
      <c r="S1589" s="228" t="e">
        <f>IF(C1589="",NA(),MATCH($B1589&amp;$C1589,'Smelter Reference List'!$J:$J,0))</f>
        <v>#N/A</v>
      </c>
      <c r="T1589" s="229"/>
      <c r="U1589" s="229">
        <f t="shared" ca="1" si="48"/>
        <v>0</v>
      </c>
      <c r="V1589" s="229"/>
      <c r="W1589" s="229"/>
      <c r="Y1589" s="223" t="str">
        <f t="shared" si="49"/>
        <v/>
      </c>
    </row>
    <row r="1590" spans="1:25" s="223" customFormat="1" ht="20.25">
      <c r="A1590" s="293"/>
      <c r="B1590" s="294" t="str">
        <f>IF(LEN(A1590)=0,"",INDEX('Smelter Reference List'!$A:$A,MATCH($A1590,'Smelter Reference List'!$E:$E,0)))</f>
        <v/>
      </c>
      <c r="C1590" s="301" t="str">
        <f>IF(LEN(A1590)=0,"",INDEX('Smelter Reference List'!$C:$C,MATCH($A1590,'Smelter Reference List'!$E:$E,0)))</f>
        <v/>
      </c>
      <c r="D1590" s="294" t="str">
        <f ca="1">IF(ISERROR($S1590),"",OFFSET('Smelter Reference List'!$C$4,$S1590-4,0)&amp;"")</f>
        <v/>
      </c>
      <c r="E1590" s="294" t="str">
        <f ca="1">IF(ISERROR($S1590),"",OFFSET('Smelter Reference List'!$D$4,$S1590-4,0)&amp;"")</f>
        <v/>
      </c>
      <c r="F1590" s="294" t="str">
        <f ca="1">IF(ISERROR($S1590),"",OFFSET('Smelter Reference List'!$E$4,$S1590-4,0))</f>
        <v/>
      </c>
      <c r="G1590" s="294" t="str">
        <f ca="1">IF(C1590=$U$4,"Enter smelter details", IF(ISERROR($S1590),"",OFFSET('Smelter Reference List'!$F$4,$S1590-4,0)))</f>
        <v/>
      </c>
      <c r="H1590" s="295" t="str">
        <f ca="1">IF(ISERROR($S1590),"",OFFSET('Smelter Reference List'!$G$4,$S1590-4,0))</f>
        <v/>
      </c>
      <c r="I1590" s="296" t="str">
        <f ca="1">IF(ISERROR($S1590),"",OFFSET('Smelter Reference List'!$H$4,$S1590-4,0))</f>
        <v/>
      </c>
      <c r="J1590" s="296" t="str">
        <f ca="1">IF(ISERROR($S1590),"",OFFSET('Smelter Reference List'!$I$4,$S1590-4,0))</f>
        <v/>
      </c>
      <c r="K1590" s="298"/>
      <c r="L1590" s="298"/>
      <c r="M1590" s="298"/>
      <c r="N1590" s="298"/>
      <c r="O1590" s="298"/>
      <c r="P1590" s="298"/>
      <c r="Q1590" s="299"/>
      <c r="R1590" s="227"/>
      <c r="S1590" s="228" t="e">
        <f>IF(C1590="",NA(),MATCH($B1590&amp;$C1590,'Smelter Reference List'!$J:$J,0))</f>
        <v>#N/A</v>
      </c>
      <c r="T1590" s="229"/>
      <c r="U1590" s="229">
        <f t="shared" ca="1" si="48"/>
        <v>0</v>
      </c>
      <c r="V1590" s="229"/>
      <c r="W1590" s="229"/>
      <c r="Y1590" s="223" t="str">
        <f t="shared" si="49"/>
        <v/>
      </c>
    </row>
    <row r="1591" spans="1:25" s="223" customFormat="1" ht="20.25">
      <c r="A1591" s="293"/>
      <c r="B1591" s="294" t="str">
        <f>IF(LEN(A1591)=0,"",INDEX('Smelter Reference List'!$A:$A,MATCH($A1591,'Smelter Reference List'!$E:$E,0)))</f>
        <v/>
      </c>
      <c r="C1591" s="301" t="str">
        <f>IF(LEN(A1591)=0,"",INDEX('Smelter Reference List'!$C:$C,MATCH($A1591,'Smelter Reference List'!$E:$E,0)))</f>
        <v/>
      </c>
      <c r="D1591" s="294" t="str">
        <f ca="1">IF(ISERROR($S1591),"",OFFSET('Smelter Reference List'!$C$4,$S1591-4,0)&amp;"")</f>
        <v/>
      </c>
      <c r="E1591" s="294" t="str">
        <f ca="1">IF(ISERROR($S1591),"",OFFSET('Smelter Reference List'!$D$4,$S1591-4,0)&amp;"")</f>
        <v/>
      </c>
      <c r="F1591" s="294" t="str">
        <f ca="1">IF(ISERROR($S1591),"",OFFSET('Smelter Reference List'!$E$4,$S1591-4,0))</f>
        <v/>
      </c>
      <c r="G1591" s="294" t="str">
        <f ca="1">IF(C1591=$U$4,"Enter smelter details", IF(ISERROR($S1591),"",OFFSET('Smelter Reference List'!$F$4,$S1591-4,0)))</f>
        <v/>
      </c>
      <c r="H1591" s="295" t="str">
        <f ca="1">IF(ISERROR($S1591),"",OFFSET('Smelter Reference List'!$G$4,$S1591-4,0))</f>
        <v/>
      </c>
      <c r="I1591" s="296" t="str">
        <f ca="1">IF(ISERROR($S1591),"",OFFSET('Smelter Reference List'!$H$4,$S1591-4,0))</f>
        <v/>
      </c>
      <c r="J1591" s="296" t="str">
        <f ca="1">IF(ISERROR($S1591),"",OFFSET('Smelter Reference List'!$I$4,$S1591-4,0))</f>
        <v/>
      </c>
      <c r="K1591" s="298"/>
      <c r="L1591" s="298"/>
      <c r="M1591" s="298"/>
      <c r="N1591" s="298"/>
      <c r="O1591" s="298"/>
      <c r="P1591" s="298"/>
      <c r="Q1591" s="299"/>
      <c r="R1591" s="227"/>
      <c r="S1591" s="228" t="e">
        <f>IF(C1591="",NA(),MATCH($B1591&amp;$C1591,'Smelter Reference List'!$J:$J,0))</f>
        <v>#N/A</v>
      </c>
      <c r="T1591" s="229"/>
      <c r="U1591" s="229">
        <f t="shared" ca="1" si="48"/>
        <v>0</v>
      </c>
      <c r="V1591" s="229"/>
      <c r="W1591" s="229"/>
      <c r="Y1591" s="223" t="str">
        <f t="shared" si="49"/>
        <v/>
      </c>
    </row>
    <row r="1592" spans="1:25" s="223" customFormat="1" ht="20.25">
      <c r="A1592" s="293"/>
      <c r="B1592" s="294" t="str">
        <f>IF(LEN(A1592)=0,"",INDEX('Smelter Reference List'!$A:$A,MATCH($A1592,'Smelter Reference List'!$E:$E,0)))</f>
        <v/>
      </c>
      <c r="C1592" s="301" t="str">
        <f>IF(LEN(A1592)=0,"",INDEX('Smelter Reference List'!$C:$C,MATCH($A1592,'Smelter Reference List'!$E:$E,0)))</f>
        <v/>
      </c>
      <c r="D1592" s="294" t="str">
        <f ca="1">IF(ISERROR($S1592),"",OFFSET('Smelter Reference List'!$C$4,$S1592-4,0)&amp;"")</f>
        <v/>
      </c>
      <c r="E1592" s="294" t="str">
        <f ca="1">IF(ISERROR($S1592),"",OFFSET('Smelter Reference List'!$D$4,$S1592-4,0)&amp;"")</f>
        <v/>
      </c>
      <c r="F1592" s="294" t="str">
        <f ca="1">IF(ISERROR($S1592),"",OFFSET('Smelter Reference List'!$E$4,$S1592-4,0))</f>
        <v/>
      </c>
      <c r="G1592" s="294" t="str">
        <f ca="1">IF(C1592=$U$4,"Enter smelter details", IF(ISERROR($S1592),"",OFFSET('Smelter Reference List'!$F$4,$S1592-4,0)))</f>
        <v/>
      </c>
      <c r="H1592" s="295" t="str">
        <f ca="1">IF(ISERROR($S1592),"",OFFSET('Smelter Reference List'!$G$4,$S1592-4,0))</f>
        <v/>
      </c>
      <c r="I1592" s="296" t="str">
        <f ca="1">IF(ISERROR($S1592),"",OFFSET('Smelter Reference List'!$H$4,$S1592-4,0))</f>
        <v/>
      </c>
      <c r="J1592" s="296" t="str">
        <f ca="1">IF(ISERROR($S1592),"",OFFSET('Smelter Reference List'!$I$4,$S1592-4,0))</f>
        <v/>
      </c>
      <c r="K1592" s="298"/>
      <c r="L1592" s="298"/>
      <c r="M1592" s="298"/>
      <c r="N1592" s="298"/>
      <c r="O1592" s="298"/>
      <c r="P1592" s="298"/>
      <c r="Q1592" s="299"/>
      <c r="R1592" s="227"/>
      <c r="S1592" s="228" t="e">
        <f>IF(C1592="",NA(),MATCH($B1592&amp;$C1592,'Smelter Reference List'!$J:$J,0))</f>
        <v>#N/A</v>
      </c>
      <c r="T1592" s="229"/>
      <c r="U1592" s="229">
        <f t="shared" ca="1" si="48"/>
        <v>0</v>
      </c>
      <c r="V1592" s="229"/>
      <c r="W1592" s="229"/>
      <c r="Y1592" s="223" t="str">
        <f t="shared" si="49"/>
        <v/>
      </c>
    </row>
    <row r="1593" spans="1:25" s="223" customFormat="1" ht="20.25">
      <c r="A1593" s="293"/>
      <c r="B1593" s="294" t="str">
        <f>IF(LEN(A1593)=0,"",INDEX('Smelter Reference List'!$A:$A,MATCH($A1593,'Smelter Reference List'!$E:$E,0)))</f>
        <v/>
      </c>
      <c r="C1593" s="301" t="str">
        <f>IF(LEN(A1593)=0,"",INDEX('Smelter Reference List'!$C:$C,MATCH($A1593,'Smelter Reference List'!$E:$E,0)))</f>
        <v/>
      </c>
      <c r="D1593" s="294" t="str">
        <f ca="1">IF(ISERROR($S1593),"",OFFSET('Smelter Reference List'!$C$4,$S1593-4,0)&amp;"")</f>
        <v/>
      </c>
      <c r="E1593" s="294" t="str">
        <f ca="1">IF(ISERROR($S1593),"",OFFSET('Smelter Reference List'!$D$4,$S1593-4,0)&amp;"")</f>
        <v/>
      </c>
      <c r="F1593" s="294" t="str">
        <f ca="1">IF(ISERROR($S1593),"",OFFSET('Smelter Reference List'!$E$4,$S1593-4,0))</f>
        <v/>
      </c>
      <c r="G1593" s="294" t="str">
        <f ca="1">IF(C1593=$U$4,"Enter smelter details", IF(ISERROR($S1593),"",OFFSET('Smelter Reference List'!$F$4,$S1593-4,0)))</f>
        <v/>
      </c>
      <c r="H1593" s="295" t="str">
        <f ca="1">IF(ISERROR($S1593),"",OFFSET('Smelter Reference List'!$G$4,$S1593-4,0))</f>
        <v/>
      </c>
      <c r="I1593" s="296" t="str">
        <f ca="1">IF(ISERROR($S1593),"",OFFSET('Smelter Reference List'!$H$4,$S1593-4,0))</f>
        <v/>
      </c>
      <c r="J1593" s="296" t="str">
        <f ca="1">IF(ISERROR($S1593),"",OFFSET('Smelter Reference List'!$I$4,$S1593-4,0))</f>
        <v/>
      </c>
      <c r="K1593" s="298"/>
      <c r="L1593" s="298"/>
      <c r="M1593" s="298"/>
      <c r="N1593" s="298"/>
      <c r="O1593" s="298"/>
      <c r="P1593" s="298"/>
      <c r="Q1593" s="299"/>
      <c r="R1593" s="227"/>
      <c r="S1593" s="228" t="e">
        <f>IF(C1593="",NA(),MATCH($B1593&amp;$C1593,'Smelter Reference List'!$J:$J,0))</f>
        <v>#N/A</v>
      </c>
      <c r="T1593" s="229"/>
      <c r="U1593" s="229">
        <f t="shared" ca="1" si="48"/>
        <v>0</v>
      </c>
      <c r="V1593" s="229"/>
      <c r="W1593" s="229"/>
      <c r="Y1593" s="223" t="str">
        <f t="shared" si="49"/>
        <v/>
      </c>
    </row>
    <row r="1594" spans="1:25" s="223" customFormat="1" ht="20.25">
      <c r="A1594" s="293"/>
      <c r="B1594" s="294" t="str">
        <f>IF(LEN(A1594)=0,"",INDEX('Smelter Reference List'!$A:$A,MATCH($A1594,'Smelter Reference List'!$E:$E,0)))</f>
        <v/>
      </c>
      <c r="C1594" s="301" t="str">
        <f>IF(LEN(A1594)=0,"",INDEX('Smelter Reference List'!$C:$C,MATCH($A1594,'Smelter Reference List'!$E:$E,0)))</f>
        <v/>
      </c>
      <c r="D1594" s="294" t="str">
        <f ca="1">IF(ISERROR($S1594),"",OFFSET('Smelter Reference List'!$C$4,$S1594-4,0)&amp;"")</f>
        <v/>
      </c>
      <c r="E1594" s="294" t="str">
        <f ca="1">IF(ISERROR($S1594),"",OFFSET('Smelter Reference List'!$D$4,$S1594-4,0)&amp;"")</f>
        <v/>
      </c>
      <c r="F1594" s="294" t="str">
        <f ca="1">IF(ISERROR($S1594),"",OFFSET('Smelter Reference List'!$E$4,$S1594-4,0))</f>
        <v/>
      </c>
      <c r="G1594" s="294" t="str">
        <f ca="1">IF(C1594=$U$4,"Enter smelter details", IF(ISERROR($S1594),"",OFFSET('Smelter Reference List'!$F$4,$S1594-4,0)))</f>
        <v/>
      </c>
      <c r="H1594" s="295" t="str">
        <f ca="1">IF(ISERROR($S1594),"",OFFSET('Smelter Reference List'!$G$4,$S1594-4,0))</f>
        <v/>
      </c>
      <c r="I1594" s="296" t="str">
        <f ca="1">IF(ISERROR($S1594),"",OFFSET('Smelter Reference List'!$H$4,$S1594-4,0))</f>
        <v/>
      </c>
      <c r="J1594" s="296" t="str">
        <f ca="1">IF(ISERROR($S1594),"",OFFSET('Smelter Reference List'!$I$4,$S1594-4,0))</f>
        <v/>
      </c>
      <c r="K1594" s="298"/>
      <c r="L1594" s="298"/>
      <c r="M1594" s="298"/>
      <c r="N1594" s="298"/>
      <c r="O1594" s="298"/>
      <c r="P1594" s="298"/>
      <c r="Q1594" s="299"/>
      <c r="R1594" s="227"/>
      <c r="S1594" s="228" t="e">
        <f>IF(C1594="",NA(),MATCH($B1594&amp;$C1594,'Smelter Reference List'!$J:$J,0))</f>
        <v>#N/A</v>
      </c>
      <c r="T1594" s="229"/>
      <c r="U1594" s="229">
        <f t="shared" ca="1" si="48"/>
        <v>0</v>
      </c>
      <c r="V1594" s="229"/>
      <c r="W1594" s="229"/>
      <c r="Y1594" s="223" t="str">
        <f t="shared" si="49"/>
        <v/>
      </c>
    </row>
    <row r="1595" spans="1:25" s="223" customFormat="1" ht="20.25">
      <c r="A1595" s="293"/>
      <c r="B1595" s="294" t="str">
        <f>IF(LEN(A1595)=0,"",INDEX('Smelter Reference List'!$A:$A,MATCH($A1595,'Smelter Reference List'!$E:$E,0)))</f>
        <v/>
      </c>
      <c r="C1595" s="301" t="str">
        <f>IF(LEN(A1595)=0,"",INDEX('Smelter Reference List'!$C:$C,MATCH($A1595,'Smelter Reference List'!$E:$E,0)))</f>
        <v/>
      </c>
      <c r="D1595" s="294" t="str">
        <f ca="1">IF(ISERROR($S1595),"",OFFSET('Smelter Reference List'!$C$4,$S1595-4,0)&amp;"")</f>
        <v/>
      </c>
      <c r="E1595" s="294" t="str">
        <f ca="1">IF(ISERROR($S1595),"",OFFSET('Smelter Reference List'!$D$4,$S1595-4,0)&amp;"")</f>
        <v/>
      </c>
      <c r="F1595" s="294" t="str">
        <f ca="1">IF(ISERROR($S1595),"",OFFSET('Smelter Reference List'!$E$4,$S1595-4,0))</f>
        <v/>
      </c>
      <c r="G1595" s="294" t="str">
        <f ca="1">IF(C1595=$U$4,"Enter smelter details", IF(ISERROR($S1595),"",OFFSET('Smelter Reference List'!$F$4,$S1595-4,0)))</f>
        <v/>
      </c>
      <c r="H1595" s="295" t="str">
        <f ca="1">IF(ISERROR($S1595),"",OFFSET('Smelter Reference List'!$G$4,$S1595-4,0))</f>
        <v/>
      </c>
      <c r="I1595" s="296" t="str">
        <f ca="1">IF(ISERROR($S1595),"",OFFSET('Smelter Reference List'!$H$4,$S1595-4,0))</f>
        <v/>
      </c>
      <c r="J1595" s="296" t="str">
        <f ca="1">IF(ISERROR($S1595),"",OFFSET('Smelter Reference List'!$I$4,$S1595-4,0))</f>
        <v/>
      </c>
      <c r="K1595" s="298"/>
      <c r="L1595" s="298"/>
      <c r="M1595" s="298"/>
      <c r="N1595" s="298"/>
      <c r="O1595" s="298"/>
      <c r="P1595" s="298"/>
      <c r="Q1595" s="299"/>
      <c r="R1595" s="227"/>
      <c r="S1595" s="228" t="e">
        <f>IF(C1595="",NA(),MATCH($B1595&amp;$C1595,'Smelter Reference List'!$J:$J,0))</f>
        <v>#N/A</v>
      </c>
      <c r="T1595" s="229"/>
      <c r="U1595" s="229">
        <f t="shared" ca="1" si="48"/>
        <v>0</v>
      </c>
      <c r="V1595" s="229"/>
      <c r="W1595" s="229"/>
      <c r="Y1595" s="223" t="str">
        <f t="shared" si="49"/>
        <v/>
      </c>
    </row>
    <row r="1596" spans="1:25" s="223" customFormat="1" ht="20.25">
      <c r="A1596" s="293"/>
      <c r="B1596" s="294" t="str">
        <f>IF(LEN(A1596)=0,"",INDEX('Smelter Reference List'!$A:$A,MATCH($A1596,'Smelter Reference List'!$E:$E,0)))</f>
        <v/>
      </c>
      <c r="C1596" s="301" t="str">
        <f>IF(LEN(A1596)=0,"",INDEX('Smelter Reference List'!$C:$C,MATCH($A1596,'Smelter Reference List'!$E:$E,0)))</f>
        <v/>
      </c>
      <c r="D1596" s="294" t="str">
        <f ca="1">IF(ISERROR($S1596),"",OFFSET('Smelter Reference List'!$C$4,$S1596-4,0)&amp;"")</f>
        <v/>
      </c>
      <c r="E1596" s="294" t="str">
        <f ca="1">IF(ISERROR($S1596),"",OFFSET('Smelter Reference List'!$D$4,$S1596-4,0)&amp;"")</f>
        <v/>
      </c>
      <c r="F1596" s="294" t="str">
        <f ca="1">IF(ISERROR($S1596),"",OFFSET('Smelter Reference List'!$E$4,$S1596-4,0))</f>
        <v/>
      </c>
      <c r="G1596" s="294" t="str">
        <f ca="1">IF(C1596=$U$4,"Enter smelter details", IF(ISERROR($S1596),"",OFFSET('Smelter Reference List'!$F$4,$S1596-4,0)))</f>
        <v/>
      </c>
      <c r="H1596" s="295" t="str">
        <f ca="1">IF(ISERROR($S1596),"",OFFSET('Smelter Reference List'!$G$4,$S1596-4,0))</f>
        <v/>
      </c>
      <c r="I1596" s="296" t="str">
        <f ca="1">IF(ISERROR($S1596),"",OFFSET('Smelter Reference List'!$H$4,$S1596-4,0))</f>
        <v/>
      </c>
      <c r="J1596" s="296" t="str">
        <f ca="1">IF(ISERROR($S1596),"",OFFSET('Smelter Reference List'!$I$4,$S1596-4,0))</f>
        <v/>
      </c>
      <c r="K1596" s="298"/>
      <c r="L1596" s="298"/>
      <c r="M1596" s="298"/>
      <c r="N1596" s="298"/>
      <c r="O1596" s="298"/>
      <c r="P1596" s="298"/>
      <c r="Q1596" s="299"/>
      <c r="R1596" s="227"/>
      <c r="S1596" s="228" t="e">
        <f>IF(C1596="",NA(),MATCH($B1596&amp;$C1596,'Smelter Reference List'!$J:$J,0))</f>
        <v>#N/A</v>
      </c>
      <c r="T1596" s="229"/>
      <c r="U1596" s="229">
        <f t="shared" ca="1" si="48"/>
        <v>0</v>
      </c>
      <c r="V1596" s="229"/>
      <c r="W1596" s="229"/>
      <c r="Y1596" s="223" t="str">
        <f t="shared" si="49"/>
        <v/>
      </c>
    </row>
    <row r="1597" spans="1:25" s="223" customFormat="1" ht="20.25">
      <c r="A1597" s="293"/>
      <c r="B1597" s="294" t="str">
        <f>IF(LEN(A1597)=0,"",INDEX('Smelter Reference List'!$A:$A,MATCH($A1597,'Smelter Reference List'!$E:$E,0)))</f>
        <v/>
      </c>
      <c r="C1597" s="301" t="str">
        <f>IF(LEN(A1597)=0,"",INDEX('Smelter Reference List'!$C:$C,MATCH($A1597,'Smelter Reference List'!$E:$E,0)))</f>
        <v/>
      </c>
      <c r="D1597" s="294" t="str">
        <f ca="1">IF(ISERROR($S1597),"",OFFSET('Smelter Reference List'!$C$4,$S1597-4,0)&amp;"")</f>
        <v/>
      </c>
      <c r="E1597" s="294" t="str">
        <f ca="1">IF(ISERROR($S1597),"",OFFSET('Smelter Reference List'!$D$4,$S1597-4,0)&amp;"")</f>
        <v/>
      </c>
      <c r="F1597" s="294" t="str">
        <f ca="1">IF(ISERROR($S1597),"",OFFSET('Smelter Reference List'!$E$4,$S1597-4,0))</f>
        <v/>
      </c>
      <c r="G1597" s="294" t="str">
        <f ca="1">IF(C1597=$U$4,"Enter smelter details", IF(ISERROR($S1597),"",OFFSET('Smelter Reference List'!$F$4,$S1597-4,0)))</f>
        <v/>
      </c>
      <c r="H1597" s="295" t="str">
        <f ca="1">IF(ISERROR($S1597),"",OFFSET('Smelter Reference List'!$G$4,$S1597-4,0))</f>
        <v/>
      </c>
      <c r="I1597" s="296" t="str">
        <f ca="1">IF(ISERROR($S1597),"",OFFSET('Smelter Reference List'!$H$4,$S1597-4,0))</f>
        <v/>
      </c>
      <c r="J1597" s="296" t="str">
        <f ca="1">IF(ISERROR($S1597),"",OFFSET('Smelter Reference List'!$I$4,$S1597-4,0))</f>
        <v/>
      </c>
      <c r="K1597" s="298"/>
      <c r="L1597" s="298"/>
      <c r="M1597" s="298"/>
      <c r="N1597" s="298"/>
      <c r="O1597" s="298"/>
      <c r="P1597" s="298"/>
      <c r="Q1597" s="299"/>
      <c r="R1597" s="227"/>
      <c r="S1597" s="228" t="e">
        <f>IF(C1597="",NA(),MATCH($B1597&amp;$C1597,'Smelter Reference List'!$J:$J,0))</f>
        <v>#N/A</v>
      </c>
      <c r="T1597" s="229"/>
      <c r="U1597" s="229">
        <f t="shared" ca="1" si="48"/>
        <v>0</v>
      </c>
      <c r="V1597" s="229"/>
      <c r="W1597" s="229"/>
      <c r="Y1597" s="223" t="str">
        <f t="shared" si="49"/>
        <v/>
      </c>
    </row>
    <row r="1598" spans="1:25" s="223" customFormat="1" ht="20.25">
      <c r="A1598" s="293"/>
      <c r="B1598" s="294" t="str">
        <f>IF(LEN(A1598)=0,"",INDEX('Smelter Reference List'!$A:$A,MATCH($A1598,'Smelter Reference List'!$E:$E,0)))</f>
        <v/>
      </c>
      <c r="C1598" s="301" t="str">
        <f>IF(LEN(A1598)=0,"",INDEX('Smelter Reference List'!$C:$C,MATCH($A1598,'Smelter Reference List'!$E:$E,0)))</f>
        <v/>
      </c>
      <c r="D1598" s="294" t="str">
        <f ca="1">IF(ISERROR($S1598),"",OFFSET('Smelter Reference List'!$C$4,$S1598-4,0)&amp;"")</f>
        <v/>
      </c>
      <c r="E1598" s="294" t="str">
        <f ca="1">IF(ISERROR($S1598),"",OFFSET('Smelter Reference List'!$D$4,$S1598-4,0)&amp;"")</f>
        <v/>
      </c>
      <c r="F1598" s="294" t="str">
        <f ca="1">IF(ISERROR($S1598),"",OFFSET('Smelter Reference List'!$E$4,$S1598-4,0))</f>
        <v/>
      </c>
      <c r="G1598" s="294" t="str">
        <f ca="1">IF(C1598=$U$4,"Enter smelter details", IF(ISERROR($S1598),"",OFFSET('Smelter Reference List'!$F$4,$S1598-4,0)))</f>
        <v/>
      </c>
      <c r="H1598" s="295" t="str">
        <f ca="1">IF(ISERROR($S1598),"",OFFSET('Smelter Reference List'!$G$4,$S1598-4,0))</f>
        <v/>
      </c>
      <c r="I1598" s="296" t="str">
        <f ca="1">IF(ISERROR($S1598),"",OFFSET('Smelter Reference List'!$H$4,$S1598-4,0))</f>
        <v/>
      </c>
      <c r="J1598" s="296" t="str">
        <f ca="1">IF(ISERROR($S1598),"",OFFSET('Smelter Reference List'!$I$4,$S1598-4,0))</f>
        <v/>
      </c>
      <c r="K1598" s="298"/>
      <c r="L1598" s="298"/>
      <c r="M1598" s="298"/>
      <c r="N1598" s="298"/>
      <c r="O1598" s="298"/>
      <c r="P1598" s="298"/>
      <c r="Q1598" s="299"/>
      <c r="R1598" s="227"/>
      <c r="S1598" s="228" t="e">
        <f>IF(C1598="",NA(),MATCH($B1598&amp;$C1598,'Smelter Reference List'!$J:$J,0))</f>
        <v>#N/A</v>
      </c>
      <c r="T1598" s="229"/>
      <c r="U1598" s="229">
        <f t="shared" ca="1" si="48"/>
        <v>0</v>
      </c>
      <c r="V1598" s="229"/>
      <c r="W1598" s="229"/>
      <c r="Y1598" s="223" t="str">
        <f t="shared" si="49"/>
        <v/>
      </c>
    </row>
    <row r="1599" spans="1:25" s="223" customFormat="1" ht="20.25">
      <c r="A1599" s="293"/>
      <c r="B1599" s="294" t="str">
        <f>IF(LEN(A1599)=0,"",INDEX('Smelter Reference List'!$A:$A,MATCH($A1599,'Smelter Reference List'!$E:$E,0)))</f>
        <v/>
      </c>
      <c r="C1599" s="301" t="str">
        <f>IF(LEN(A1599)=0,"",INDEX('Smelter Reference List'!$C:$C,MATCH($A1599,'Smelter Reference List'!$E:$E,0)))</f>
        <v/>
      </c>
      <c r="D1599" s="294" t="str">
        <f ca="1">IF(ISERROR($S1599),"",OFFSET('Smelter Reference List'!$C$4,$S1599-4,0)&amp;"")</f>
        <v/>
      </c>
      <c r="E1599" s="294" t="str">
        <f ca="1">IF(ISERROR($S1599),"",OFFSET('Smelter Reference List'!$D$4,$S1599-4,0)&amp;"")</f>
        <v/>
      </c>
      <c r="F1599" s="294" t="str">
        <f ca="1">IF(ISERROR($S1599),"",OFFSET('Smelter Reference List'!$E$4,$S1599-4,0))</f>
        <v/>
      </c>
      <c r="G1599" s="294" t="str">
        <f ca="1">IF(C1599=$U$4,"Enter smelter details", IF(ISERROR($S1599),"",OFFSET('Smelter Reference List'!$F$4,$S1599-4,0)))</f>
        <v/>
      </c>
      <c r="H1599" s="295" t="str">
        <f ca="1">IF(ISERROR($S1599),"",OFFSET('Smelter Reference List'!$G$4,$S1599-4,0))</f>
        <v/>
      </c>
      <c r="I1599" s="296" t="str">
        <f ca="1">IF(ISERROR($S1599),"",OFFSET('Smelter Reference List'!$H$4,$S1599-4,0))</f>
        <v/>
      </c>
      <c r="J1599" s="296" t="str">
        <f ca="1">IF(ISERROR($S1599),"",OFFSET('Smelter Reference List'!$I$4,$S1599-4,0))</f>
        <v/>
      </c>
      <c r="K1599" s="298"/>
      <c r="L1599" s="298"/>
      <c r="M1599" s="298"/>
      <c r="N1599" s="298"/>
      <c r="O1599" s="298"/>
      <c r="P1599" s="298"/>
      <c r="Q1599" s="299"/>
      <c r="R1599" s="227"/>
      <c r="S1599" s="228" t="e">
        <f>IF(C1599="",NA(),MATCH($B1599&amp;$C1599,'Smelter Reference List'!$J:$J,0))</f>
        <v>#N/A</v>
      </c>
      <c r="T1599" s="229"/>
      <c r="U1599" s="229">
        <f t="shared" ca="1" si="48"/>
        <v>0</v>
      </c>
      <c r="V1599" s="229"/>
      <c r="W1599" s="229"/>
      <c r="Y1599" s="223" t="str">
        <f t="shared" si="49"/>
        <v/>
      </c>
    </row>
    <row r="1600" spans="1:25" s="223" customFormat="1" ht="20.25">
      <c r="A1600" s="293"/>
      <c r="B1600" s="294" t="str">
        <f>IF(LEN(A1600)=0,"",INDEX('Smelter Reference List'!$A:$A,MATCH($A1600,'Smelter Reference List'!$E:$E,0)))</f>
        <v/>
      </c>
      <c r="C1600" s="301" t="str">
        <f>IF(LEN(A1600)=0,"",INDEX('Smelter Reference List'!$C:$C,MATCH($A1600,'Smelter Reference List'!$E:$E,0)))</f>
        <v/>
      </c>
      <c r="D1600" s="294" t="str">
        <f ca="1">IF(ISERROR($S1600),"",OFFSET('Smelter Reference List'!$C$4,$S1600-4,0)&amp;"")</f>
        <v/>
      </c>
      <c r="E1600" s="294" t="str">
        <f ca="1">IF(ISERROR($S1600),"",OFFSET('Smelter Reference List'!$D$4,$S1600-4,0)&amp;"")</f>
        <v/>
      </c>
      <c r="F1600" s="294" t="str">
        <f ca="1">IF(ISERROR($S1600),"",OFFSET('Smelter Reference List'!$E$4,$S1600-4,0))</f>
        <v/>
      </c>
      <c r="G1600" s="294" t="str">
        <f ca="1">IF(C1600=$U$4,"Enter smelter details", IF(ISERROR($S1600),"",OFFSET('Smelter Reference List'!$F$4,$S1600-4,0)))</f>
        <v/>
      </c>
      <c r="H1600" s="295" t="str">
        <f ca="1">IF(ISERROR($S1600),"",OFFSET('Smelter Reference List'!$G$4,$S1600-4,0))</f>
        <v/>
      </c>
      <c r="I1600" s="296" t="str">
        <f ca="1">IF(ISERROR($S1600),"",OFFSET('Smelter Reference List'!$H$4,$S1600-4,0))</f>
        <v/>
      </c>
      <c r="J1600" s="296" t="str">
        <f ca="1">IF(ISERROR($S1600),"",OFFSET('Smelter Reference List'!$I$4,$S1600-4,0))</f>
        <v/>
      </c>
      <c r="K1600" s="298"/>
      <c r="L1600" s="298"/>
      <c r="M1600" s="298"/>
      <c r="N1600" s="298"/>
      <c r="O1600" s="298"/>
      <c r="P1600" s="298"/>
      <c r="Q1600" s="299"/>
      <c r="R1600" s="227"/>
      <c r="S1600" s="228" t="e">
        <f>IF(C1600="",NA(),MATCH($B1600&amp;$C1600,'Smelter Reference List'!$J:$J,0))</f>
        <v>#N/A</v>
      </c>
      <c r="T1600" s="229"/>
      <c r="U1600" s="229">
        <f t="shared" ca="1" si="48"/>
        <v>0</v>
      </c>
      <c r="V1600" s="229"/>
      <c r="W1600" s="229"/>
      <c r="Y1600" s="223" t="str">
        <f t="shared" si="49"/>
        <v/>
      </c>
    </row>
    <row r="1601" spans="1:25" s="223" customFormat="1" ht="20.25">
      <c r="A1601" s="293"/>
      <c r="B1601" s="294" t="str">
        <f>IF(LEN(A1601)=0,"",INDEX('Smelter Reference List'!$A:$A,MATCH($A1601,'Smelter Reference List'!$E:$E,0)))</f>
        <v/>
      </c>
      <c r="C1601" s="301" t="str">
        <f>IF(LEN(A1601)=0,"",INDEX('Smelter Reference List'!$C:$C,MATCH($A1601,'Smelter Reference List'!$E:$E,0)))</f>
        <v/>
      </c>
      <c r="D1601" s="294" t="str">
        <f ca="1">IF(ISERROR($S1601),"",OFFSET('Smelter Reference List'!$C$4,$S1601-4,0)&amp;"")</f>
        <v/>
      </c>
      <c r="E1601" s="294" t="str">
        <f ca="1">IF(ISERROR($S1601),"",OFFSET('Smelter Reference List'!$D$4,$S1601-4,0)&amp;"")</f>
        <v/>
      </c>
      <c r="F1601" s="294" t="str">
        <f ca="1">IF(ISERROR($S1601),"",OFFSET('Smelter Reference List'!$E$4,$S1601-4,0))</f>
        <v/>
      </c>
      <c r="G1601" s="294" t="str">
        <f ca="1">IF(C1601=$U$4,"Enter smelter details", IF(ISERROR($S1601),"",OFFSET('Smelter Reference List'!$F$4,$S1601-4,0)))</f>
        <v/>
      </c>
      <c r="H1601" s="295" t="str">
        <f ca="1">IF(ISERROR($S1601),"",OFFSET('Smelter Reference List'!$G$4,$S1601-4,0))</f>
        <v/>
      </c>
      <c r="I1601" s="296" t="str">
        <f ca="1">IF(ISERROR($S1601),"",OFFSET('Smelter Reference List'!$H$4,$S1601-4,0))</f>
        <v/>
      </c>
      <c r="J1601" s="296" t="str">
        <f ca="1">IF(ISERROR($S1601),"",OFFSET('Smelter Reference List'!$I$4,$S1601-4,0))</f>
        <v/>
      </c>
      <c r="K1601" s="298"/>
      <c r="L1601" s="298"/>
      <c r="M1601" s="298"/>
      <c r="N1601" s="298"/>
      <c r="O1601" s="298"/>
      <c r="P1601" s="298"/>
      <c r="Q1601" s="299"/>
      <c r="R1601" s="227"/>
      <c r="S1601" s="228" t="e">
        <f>IF(C1601="",NA(),MATCH($B1601&amp;$C1601,'Smelter Reference List'!$J:$J,0))</f>
        <v>#N/A</v>
      </c>
      <c r="T1601" s="229"/>
      <c r="U1601" s="229">
        <f t="shared" ca="1" si="48"/>
        <v>0</v>
      </c>
      <c r="V1601" s="229"/>
      <c r="W1601" s="229"/>
      <c r="Y1601" s="223" t="str">
        <f t="shared" si="49"/>
        <v/>
      </c>
    </row>
    <row r="1602" spans="1:25" s="223" customFormat="1" ht="20.25">
      <c r="A1602" s="293"/>
      <c r="B1602" s="294" t="str">
        <f>IF(LEN(A1602)=0,"",INDEX('Smelter Reference List'!$A:$A,MATCH($A1602,'Smelter Reference List'!$E:$E,0)))</f>
        <v/>
      </c>
      <c r="C1602" s="301" t="str">
        <f>IF(LEN(A1602)=0,"",INDEX('Smelter Reference List'!$C:$C,MATCH($A1602,'Smelter Reference List'!$E:$E,0)))</f>
        <v/>
      </c>
      <c r="D1602" s="294" t="str">
        <f ca="1">IF(ISERROR($S1602),"",OFFSET('Smelter Reference List'!$C$4,$S1602-4,0)&amp;"")</f>
        <v/>
      </c>
      <c r="E1602" s="294" t="str">
        <f ca="1">IF(ISERROR($S1602),"",OFFSET('Smelter Reference List'!$D$4,$S1602-4,0)&amp;"")</f>
        <v/>
      </c>
      <c r="F1602" s="294" t="str">
        <f ca="1">IF(ISERROR($S1602),"",OFFSET('Smelter Reference List'!$E$4,$S1602-4,0))</f>
        <v/>
      </c>
      <c r="G1602" s="294" t="str">
        <f ca="1">IF(C1602=$U$4,"Enter smelter details", IF(ISERROR($S1602),"",OFFSET('Smelter Reference List'!$F$4,$S1602-4,0)))</f>
        <v/>
      </c>
      <c r="H1602" s="295" t="str">
        <f ca="1">IF(ISERROR($S1602),"",OFFSET('Smelter Reference List'!$G$4,$S1602-4,0))</f>
        <v/>
      </c>
      <c r="I1602" s="296" t="str">
        <f ca="1">IF(ISERROR($S1602),"",OFFSET('Smelter Reference List'!$H$4,$S1602-4,0))</f>
        <v/>
      </c>
      <c r="J1602" s="296" t="str">
        <f ca="1">IF(ISERROR($S1602),"",OFFSET('Smelter Reference List'!$I$4,$S1602-4,0))</f>
        <v/>
      </c>
      <c r="K1602" s="298"/>
      <c r="L1602" s="298"/>
      <c r="M1602" s="298"/>
      <c r="N1602" s="298"/>
      <c r="O1602" s="298"/>
      <c r="P1602" s="298"/>
      <c r="Q1602" s="299"/>
      <c r="R1602" s="227"/>
      <c r="S1602" s="228" t="e">
        <f>IF(C1602="",NA(),MATCH($B1602&amp;$C1602,'Smelter Reference List'!$J:$J,0))</f>
        <v>#N/A</v>
      </c>
      <c r="T1602" s="229"/>
      <c r="U1602" s="229">
        <f t="shared" ca="1" si="48"/>
        <v>0</v>
      </c>
      <c r="V1602" s="229"/>
      <c r="W1602" s="229"/>
      <c r="Y1602" s="223" t="str">
        <f t="shared" si="49"/>
        <v/>
      </c>
    </row>
    <row r="1603" spans="1:25" s="223" customFormat="1" ht="20.25">
      <c r="A1603" s="293"/>
      <c r="B1603" s="294" t="str">
        <f>IF(LEN(A1603)=0,"",INDEX('Smelter Reference List'!$A:$A,MATCH($A1603,'Smelter Reference List'!$E:$E,0)))</f>
        <v/>
      </c>
      <c r="C1603" s="301" t="str">
        <f>IF(LEN(A1603)=0,"",INDEX('Smelter Reference List'!$C:$C,MATCH($A1603,'Smelter Reference List'!$E:$E,0)))</f>
        <v/>
      </c>
      <c r="D1603" s="294" t="str">
        <f ca="1">IF(ISERROR($S1603),"",OFFSET('Smelter Reference List'!$C$4,$S1603-4,0)&amp;"")</f>
        <v/>
      </c>
      <c r="E1603" s="294" t="str">
        <f ca="1">IF(ISERROR($S1603),"",OFFSET('Smelter Reference List'!$D$4,$S1603-4,0)&amp;"")</f>
        <v/>
      </c>
      <c r="F1603" s="294" t="str">
        <f ca="1">IF(ISERROR($S1603),"",OFFSET('Smelter Reference List'!$E$4,$S1603-4,0))</f>
        <v/>
      </c>
      <c r="G1603" s="294" t="str">
        <f ca="1">IF(C1603=$U$4,"Enter smelter details", IF(ISERROR($S1603),"",OFFSET('Smelter Reference List'!$F$4,$S1603-4,0)))</f>
        <v/>
      </c>
      <c r="H1603" s="295" t="str">
        <f ca="1">IF(ISERROR($S1603),"",OFFSET('Smelter Reference List'!$G$4,$S1603-4,0))</f>
        <v/>
      </c>
      <c r="I1603" s="296" t="str">
        <f ca="1">IF(ISERROR($S1603),"",OFFSET('Smelter Reference List'!$H$4,$S1603-4,0))</f>
        <v/>
      </c>
      <c r="J1603" s="296" t="str">
        <f ca="1">IF(ISERROR($S1603),"",OFFSET('Smelter Reference List'!$I$4,$S1603-4,0))</f>
        <v/>
      </c>
      <c r="K1603" s="298"/>
      <c r="L1603" s="298"/>
      <c r="M1603" s="298"/>
      <c r="N1603" s="298"/>
      <c r="O1603" s="298"/>
      <c r="P1603" s="298"/>
      <c r="Q1603" s="299"/>
      <c r="R1603" s="227"/>
      <c r="S1603" s="228" t="e">
        <f>IF(C1603="",NA(),MATCH($B1603&amp;$C1603,'Smelter Reference List'!$J:$J,0))</f>
        <v>#N/A</v>
      </c>
      <c r="T1603" s="229"/>
      <c r="U1603" s="229">
        <f t="shared" ca="1" si="48"/>
        <v>0</v>
      </c>
      <c r="V1603" s="229"/>
      <c r="W1603" s="229"/>
      <c r="Y1603" s="223" t="str">
        <f t="shared" si="49"/>
        <v/>
      </c>
    </row>
    <row r="1604" spans="1:25" s="223" customFormat="1" ht="20.25">
      <c r="A1604" s="293"/>
      <c r="B1604" s="294" t="str">
        <f>IF(LEN(A1604)=0,"",INDEX('Smelter Reference List'!$A:$A,MATCH($A1604,'Smelter Reference List'!$E:$E,0)))</f>
        <v/>
      </c>
      <c r="C1604" s="301" t="str">
        <f>IF(LEN(A1604)=0,"",INDEX('Smelter Reference List'!$C:$C,MATCH($A1604,'Smelter Reference List'!$E:$E,0)))</f>
        <v/>
      </c>
      <c r="D1604" s="294" t="str">
        <f ca="1">IF(ISERROR($S1604),"",OFFSET('Smelter Reference List'!$C$4,$S1604-4,0)&amp;"")</f>
        <v/>
      </c>
      <c r="E1604" s="294" t="str">
        <f ca="1">IF(ISERROR($S1604),"",OFFSET('Smelter Reference List'!$D$4,$S1604-4,0)&amp;"")</f>
        <v/>
      </c>
      <c r="F1604" s="294" t="str">
        <f ca="1">IF(ISERROR($S1604),"",OFFSET('Smelter Reference List'!$E$4,$S1604-4,0))</f>
        <v/>
      </c>
      <c r="G1604" s="294" t="str">
        <f ca="1">IF(C1604=$U$4,"Enter smelter details", IF(ISERROR($S1604),"",OFFSET('Smelter Reference List'!$F$4,$S1604-4,0)))</f>
        <v/>
      </c>
      <c r="H1604" s="295" t="str">
        <f ca="1">IF(ISERROR($S1604),"",OFFSET('Smelter Reference List'!$G$4,$S1604-4,0))</f>
        <v/>
      </c>
      <c r="I1604" s="296" t="str">
        <f ca="1">IF(ISERROR($S1604),"",OFFSET('Smelter Reference List'!$H$4,$S1604-4,0))</f>
        <v/>
      </c>
      <c r="J1604" s="296" t="str">
        <f ca="1">IF(ISERROR($S1604),"",OFFSET('Smelter Reference List'!$I$4,$S1604-4,0))</f>
        <v/>
      </c>
      <c r="K1604" s="298"/>
      <c r="L1604" s="298"/>
      <c r="M1604" s="298"/>
      <c r="N1604" s="298"/>
      <c r="O1604" s="298"/>
      <c r="P1604" s="298"/>
      <c r="Q1604" s="299"/>
      <c r="R1604" s="227"/>
      <c r="S1604" s="228" t="e">
        <f>IF(C1604="",NA(),MATCH($B1604&amp;$C1604,'Smelter Reference List'!$J:$J,0))</f>
        <v>#N/A</v>
      </c>
      <c r="T1604" s="229"/>
      <c r="U1604" s="229">
        <f t="shared" ca="1" si="48"/>
        <v>0</v>
      </c>
      <c r="V1604" s="229"/>
      <c r="W1604" s="229"/>
      <c r="Y1604" s="223" t="str">
        <f t="shared" si="49"/>
        <v/>
      </c>
    </row>
    <row r="1605" spans="1:25" s="223" customFormat="1" ht="20.25">
      <c r="A1605" s="293"/>
      <c r="B1605" s="294" t="str">
        <f>IF(LEN(A1605)=0,"",INDEX('Smelter Reference List'!$A:$A,MATCH($A1605,'Smelter Reference List'!$E:$E,0)))</f>
        <v/>
      </c>
      <c r="C1605" s="301" t="str">
        <f>IF(LEN(A1605)=0,"",INDEX('Smelter Reference List'!$C:$C,MATCH($A1605,'Smelter Reference List'!$E:$E,0)))</f>
        <v/>
      </c>
      <c r="D1605" s="294" t="str">
        <f ca="1">IF(ISERROR($S1605),"",OFFSET('Smelter Reference List'!$C$4,$S1605-4,0)&amp;"")</f>
        <v/>
      </c>
      <c r="E1605" s="294" t="str">
        <f ca="1">IF(ISERROR($S1605),"",OFFSET('Smelter Reference List'!$D$4,$S1605-4,0)&amp;"")</f>
        <v/>
      </c>
      <c r="F1605" s="294" t="str">
        <f ca="1">IF(ISERROR($S1605),"",OFFSET('Smelter Reference List'!$E$4,$S1605-4,0))</f>
        <v/>
      </c>
      <c r="G1605" s="294" t="str">
        <f ca="1">IF(C1605=$U$4,"Enter smelter details", IF(ISERROR($S1605),"",OFFSET('Smelter Reference List'!$F$4,$S1605-4,0)))</f>
        <v/>
      </c>
      <c r="H1605" s="295" t="str">
        <f ca="1">IF(ISERROR($S1605),"",OFFSET('Smelter Reference List'!$G$4,$S1605-4,0))</f>
        <v/>
      </c>
      <c r="I1605" s="296" t="str">
        <f ca="1">IF(ISERROR($S1605),"",OFFSET('Smelter Reference List'!$H$4,$S1605-4,0))</f>
        <v/>
      </c>
      <c r="J1605" s="296" t="str">
        <f ca="1">IF(ISERROR($S1605),"",OFFSET('Smelter Reference List'!$I$4,$S1605-4,0))</f>
        <v/>
      </c>
      <c r="K1605" s="298"/>
      <c r="L1605" s="298"/>
      <c r="M1605" s="298"/>
      <c r="N1605" s="298"/>
      <c r="O1605" s="298"/>
      <c r="P1605" s="298"/>
      <c r="Q1605" s="299"/>
      <c r="R1605" s="227"/>
      <c r="S1605" s="228" t="e">
        <f>IF(C1605="",NA(),MATCH($B1605&amp;$C1605,'Smelter Reference List'!$J:$J,0))</f>
        <v>#N/A</v>
      </c>
      <c r="T1605" s="229"/>
      <c r="U1605" s="229">
        <f t="shared" ca="1" si="48"/>
        <v>0</v>
      </c>
      <c r="V1605" s="229"/>
      <c r="W1605" s="229"/>
      <c r="Y1605" s="223" t="str">
        <f t="shared" si="49"/>
        <v/>
      </c>
    </row>
    <row r="1606" spans="1:25" s="223" customFormat="1" ht="20.25">
      <c r="A1606" s="293"/>
      <c r="B1606" s="294" t="str">
        <f>IF(LEN(A1606)=0,"",INDEX('Smelter Reference List'!$A:$A,MATCH($A1606,'Smelter Reference List'!$E:$E,0)))</f>
        <v/>
      </c>
      <c r="C1606" s="301" t="str">
        <f>IF(LEN(A1606)=0,"",INDEX('Smelter Reference List'!$C:$C,MATCH($A1606,'Smelter Reference List'!$E:$E,0)))</f>
        <v/>
      </c>
      <c r="D1606" s="294" t="str">
        <f ca="1">IF(ISERROR($S1606),"",OFFSET('Smelter Reference List'!$C$4,$S1606-4,0)&amp;"")</f>
        <v/>
      </c>
      <c r="E1606" s="294" t="str">
        <f ca="1">IF(ISERROR($S1606),"",OFFSET('Smelter Reference List'!$D$4,$S1606-4,0)&amp;"")</f>
        <v/>
      </c>
      <c r="F1606" s="294" t="str">
        <f ca="1">IF(ISERROR($S1606),"",OFFSET('Smelter Reference List'!$E$4,$S1606-4,0))</f>
        <v/>
      </c>
      <c r="G1606" s="294" t="str">
        <f ca="1">IF(C1606=$U$4,"Enter smelter details", IF(ISERROR($S1606),"",OFFSET('Smelter Reference List'!$F$4,$S1606-4,0)))</f>
        <v/>
      </c>
      <c r="H1606" s="295" t="str">
        <f ca="1">IF(ISERROR($S1606),"",OFFSET('Smelter Reference List'!$G$4,$S1606-4,0))</f>
        <v/>
      </c>
      <c r="I1606" s="296" t="str">
        <f ca="1">IF(ISERROR($S1606),"",OFFSET('Smelter Reference List'!$H$4,$S1606-4,0))</f>
        <v/>
      </c>
      <c r="J1606" s="296" t="str">
        <f ca="1">IF(ISERROR($S1606),"",OFFSET('Smelter Reference List'!$I$4,$S1606-4,0))</f>
        <v/>
      </c>
      <c r="K1606" s="298"/>
      <c r="L1606" s="298"/>
      <c r="M1606" s="298"/>
      <c r="N1606" s="298"/>
      <c r="O1606" s="298"/>
      <c r="P1606" s="298"/>
      <c r="Q1606" s="299"/>
      <c r="R1606" s="227"/>
      <c r="S1606" s="228" t="e">
        <f>IF(C1606="",NA(),MATCH($B1606&amp;$C1606,'Smelter Reference List'!$J:$J,0))</f>
        <v>#N/A</v>
      </c>
      <c r="T1606" s="229"/>
      <c r="U1606" s="229">
        <f t="shared" ref="U1606:U1669" ca="1" si="50">IF(AND(C1606="Smelter not listed",OR(LEN(D1606)=0,LEN(E1606)=0)),1,0)</f>
        <v>0</v>
      </c>
      <c r="V1606" s="229"/>
      <c r="W1606" s="229"/>
      <c r="Y1606" s="223" t="str">
        <f t="shared" ref="Y1606:Y1669" si="51">B1606&amp;C1606</f>
        <v/>
      </c>
    </row>
    <row r="1607" spans="1:25" s="223" customFormat="1" ht="20.25">
      <c r="A1607" s="293"/>
      <c r="B1607" s="294" t="str">
        <f>IF(LEN(A1607)=0,"",INDEX('Smelter Reference List'!$A:$A,MATCH($A1607,'Smelter Reference List'!$E:$E,0)))</f>
        <v/>
      </c>
      <c r="C1607" s="301" t="str">
        <f>IF(LEN(A1607)=0,"",INDEX('Smelter Reference List'!$C:$C,MATCH($A1607,'Smelter Reference List'!$E:$E,0)))</f>
        <v/>
      </c>
      <c r="D1607" s="294" t="str">
        <f ca="1">IF(ISERROR($S1607),"",OFFSET('Smelter Reference List'!$C$4,$S1607-4,0)&amp;"")</f>
        <v/>
      </c>
      <c r="E1607" s="294" t="str">
        <f ca="1">IF(ISERROR($S1607),"",OFFSET('Smelter Reference List'!$D$4,$S1607-4,0)&amp;"")</f>
        <v/>
      </c>
      <c r="F1607" s="294" t="str">
        <f ca="1">IF(ISERROR($S1607),"",OFFSET('Smelter Reference List'!$E$4,$S1607-4,0))</f>
        <v/>
      </c>
      <c r="G1607" s="294" t="str">
        <f ca="1">IF(C1607=$U$4,"Enter smelter details", IF(ISERROR($S1607),"",OFFSET('Smelter Reference List'!$F$4,$S1607-4,0)))</f>
        <v/>
      </c>
      <c r="H1607" s="295" t="str">
        <f ca="1">IF(ISERROR($S1607),"",OFFSET('Smelter Reference List'!$G$4,$S1607-4,0))</f>
        <v/>
      </c>
      <c r="I1607" s="296" t="str">
        <f ca="1">IF(ISERROR($S1607),"",OFFSET('Smelter Reference List'!$H$4,$S1607-4,0))</f>
        <v/>
      </c>
      <c r="J1607" s="296" t="str">
        <f ca="1">IF(ISERROR($S1607),"",OFFSET('Smelter Reference List'!$I$4,$S1607-4,0))</f>
        <v/>
      </c>
      <c r="K1607" s="298"/>
      <c r="L1607" s="298"/>
      <c r="M1607" s="298"/>
      <c r="N1607" s="298"/>
      <c r="O1607" s="298"/>
      <c r="P1607" s="298"/>
      <c r="Q1607" s="299"/>
      <c r="R1607" s="227"/>
      <c r="S1607" s="228" t="e">
        <f>IF(C1607="",NA(),MATCH($B1607&amp;$C1607,'Smelter Reference List'!$J:$J,0))</f>
        <v>#N/A</v>
      </c>
      <c r="T1607" s="229"/>
      <c r="U1607" s="229">
        <f t="shared" ca="1" si="50"/>
        <v>0</v>
      </c>
      <c r="V1607" s="229"/>
      <c r="W1607" s="229"/>
      <c r="Y1607" s="223" t="str">
        <f t="shared" si="51"/>
        <v/>
      </c>
    </row>
    <row r="1608" spans="1:25" s="223" customFormat="1" ht="20.25">
      <c r="A1608" s="293"/>
      <c r="B1608" s="294" t="str">
        <f>IF(LEN(A1608)=0,"",INDEX('Smelter Reference List'!$A:$A,MATCH($A1608,'Smelter Reference List'!$E:$E,0)))</f>
        <v/>
      </c>
      <c r="C1608" s="301" t="str">
        <f>IF(LEN(A1608)=0,"",INDEX('Smelter Reference List'!$C:$C,MATCH($A1608,'Smelter Reference List'!$E:$E,0)))</f>
        <v/>
      </c>
      <c r="D1608" s="294" t="str">
        <f ca="1">IF(ISERROR($S1608),"",OFFSET('Smelter Reference List'!$C$4,$S1608-4,0)&amp;"")</f>
        <v/>
      </c>
      <c r="E1608" s="294" t="str">
        <f ca="1">IF(ISERROR($S1608),"",OFFSET('Smelter Reference List'!$D$4,$S1608-4,0)&amp;"")</f>
        <v/>
      </c>
      <c r="F1608" s="294" t="str">
        <f ca="1">IF(ISERROR($S1608),"",OFFSET('Smelter Reference List'!$E$4,$S1608-4,0))</f>
        <v/>
      </c>
      <c r="G1608" s="294" t="str">
        <f ca="1">IF(C1608=$U$4,"Enter smelter details", IF(ISERROR($S1608),"",OFFSET('Smelter Reference List'!$F$4,$S1608-4,0)))</f>
        <v/>
      </c>
      <c r="H1608" s="295" t="str">
        <f ca="1">IF(ISERROR($S1608),"",OFFSET('Smelter Reference List'!$G$4,$S1608-4,0))</f>
        <v/>
      </c>
      <c r="I1608" s="296" t="str">
        <f ca="1">IF(ISERROR($S1608),"",OFFSET('Smelter Reference List'!$H$4,$S1608-4,0))</f>
        <v/>
      </c>
      <c r="J1608" s="296" t="str">
        <f ca="1">IF(ISERROR($S1608),"",OFFSET('Smelter Reference List'!$I$4,$S1608-4,0))</f>
        <v/>
      </c>
      <c r="K1608" s="298"/>
      <c r="L1608" s="298"/>
      <c r="M1608" s="298"/>
      <c r="N1608" s="298"/>
      <c r="O1608" s="298"/>
      <c r="P1608" s="298"/>
      <c r="Q1608" s="299"/>
      <c r="R1608" s="227"/>
      <c r="S1608" s="228" t="e">
        <f>IF(C1608="",NA(),MATCH($B1608&amp;$C1608,'Smelter Reference List'!$J:$J,0))</f>
        <v>#N/A</v>
      </c>
      <c r="T1608" s="229"/>
      <c r="U1608" s="229">
        <f t="shared" ca="1" si="50"/>
        <v>0</v>
      </c>
      <c r="V1608" s="229"/>
      <c r="W1608" s="229"/>
      <c r="Y1608" s="223" t="str">
        <f t="shared" si="51"/>
        <v/>
      </c>
    </row>
    <row r="1609" spans="1:25" s="223" customFormat="1" ht="20.25">
      <c r="A1609" s="293"/>
      <c r="B1609" s="294" t="str">
        <f>IF(LEN(A1609)=0,"",INDEX('Smelter Reference List'!$A:$A,MATCH($A1609,'Smelter Reference List'!$E:$E,0)))</f>
        <v/>
      </c>
      <c r="C1609" s="301" t="str">
        <f>IF(LEN(A1609)=0,"",INDEX('Smelter Reference List'!$C:$C,MATCH($A1609,'Smelter Reference List'!$E:$E,0)))</f>
        <v/>
      </c>
      <c r="D1609" s="294" t="str">
        <f ca="1">IF(ISERROR($S1609),"",OFFSET('Smelter Reference List'!$C$4,$S1609-4,0)&amp;"")</f>
        <v/>
      </c>
      <c r="E1609" s="294" t="str">
        <f ca="1">IF(ISERROR($S1609),"",OFFSET('Smelter Reference List'!$D$4,$S1609-4,0)&amp;"")</f>
        <v/>
      </c>
      <c r="F1609" s="294" t="str">
        <f ca="1">IF(ISERROR($S1609),"",OFFSET('Smelter Reference List'!$E$4,$S1609-4,0))</f>
        <v/>
      </c>
      <c r="G1609" s="294" t="str">
        <f ca="1">IF(C1609=$U$4,"Enter smelter details", IF(ISERROR($S1609),"",OFFSET('Smelter Reference List'!$F$4,$S1609-4,0)))</f>
        <v/>
      </c>
      <c r="H1609" s="295" t="str">
        <f ca="1">IF(ISERROR($S1609),"",OFFSET('Smelter Reference List'!$G$4,$S1609-4,0))</f>
        <v/>
      </c>
      <c r="I1609" s="296" t="str">
        <f ca="1">IF(ISERROR($S1609),"",OFFSET('Smelter Reference List'!$H$4,$S1609-4,0))</f>
        <v/>
      </c>
      <c r="J1609" s="296" t="str">
        <f ca="1">IF(ISERROR($S1609),"",OFFSET('Smelter Reference List'!$I$4,$S1609-4,0))</f>
        <v/>
      </c>
      <c r="K1609" s="298"/>
      <c r="L1609" s="298"/>
      <c r="M1609" s="298"/>
      <c r="N1609" s="298"/>
      <c r="O1609" s="298"/>
      <c r="P1609" s="298"/>
      <c r="Q1609" s="299"/>
      <c r="R1609" s="227"/>
      <c r="S1609" s="228" t="e">
        <f>IF(C1609="",NA(),MATCH($B1609&amp;$C1609,'Smelter Reference List'!$J:$J,0))</f>
        <v>#N/A</v>
      </c>
      <c r="T1609" s="229"/>
      <c r="U1609" s="229">
        <f t="shared" ca="1" si="50"/>
        <v>0</v>
      </c>
      <c r="V1609" s="229"/>
      <c r="W1609" s="229"/>
      <c r="Y1609" s="223" t="str">
        <f t="shared" si="51"/>
        <v/>
      </c>
    </row>
    <row r="1610" spans="1:25" s="223" customFormat="1" ht="20.25">
      <c r="A1610" s="293"/>
      <c r="B1610" s="294" t="str">
        <f>IF(LEN(A1610)=0,"",INDEX('Smelter Reference List'!$A:$A,MATCH($A1610,'Smelter Reference List'!$E:$E,0)))</f>
        <v/>
      </c>
      <c r="C1610" s="301" t="str">
        <f>IF(LEN(A1610)=0,"",INDEX('Smelter Reference List'!$C:$C,MATCH($A1610,'Smelter Reference List'!$E:$E,0)))</f>
        <v/>
      </c>
      <c r="D1610" s="294" t="str">
        <f ca="1">IF(ISERROR($S1610),"",OFFSET('Smelter Reference List'!$C$4,$S1610-4,0)&amp;"")</f>
        <v/>
      </c>
      <c r="E1610" s="294" t="str">
        <f ca="1">IF(ISERROR($S1610),"",OFFSET('Smelter Reference List'!$D$4,$S1610-4,0)&amp;"")</f>
        <v/>
      </c>
      <c r="F1610" s="294" t="str">
        <f ca="1">IF(ISERROR($S1610),"",OFFSET('Smelter Reference List'!$E$4,$S1610-4,0))</f>
        <v/>
      </c>
      <c r="G1610" s="294" t="str">
        <f ca="1">IF(C1610=$U$4,"Enter smelter details", IF(ISERROR($S1610),"",OFFSET('Smelter Reference List'!$F$4,$S1610-4,0)))</f>
        <v/>
      </c>
      <c r="H1610" s="295" t="str">
        <f ca="1">IF(ISERROR($S1610),"",OFFSET('Smelter Reference List'!$G$4,$S1610-4,0))</f>
        <v/>
      </c>
      <c r="I1610" s="296" t="str">
        <f ca="1">IF(ISERROR($S1610),"",OFFSET('Smelter Reference List'!$H$4,$S1610-4,0))</f>
        <v/>
      </c>
      <c r="J1610" s="296" t="str">
        <f ca="1">IF(ISERROR($S1610),"",OFFSET('Smelter Reference List'!$I$4,$S1610-4,0))</f>
        <v/>
      </c>
      <c r="K1610" s="298"/>
      <c r="L1610" s="298"/>
      <c r="M1610" s="298"/>
      <c r="N1610" s="298"/>
      <c r="O1610" s="298"/>
      <c r="P1610" s="298"/>
      <c r="Q1610" s="299"/>
      <c r="R1610" s="227"/>
      <c r="S1610" s="228" t="e">
        <f>IF(C1610="",NA(),MATCH($B1610&amp;$C1610,'Smelter Reference List'!$J:$J,0))</f>
        <v>#N/A</v>
      </c>
      <c r="T1610" s="229"/>
      <c r="U1610" s="229">
        <f t="shared" ca="1" si="50"/>
        <v>0</v>
      </c>
      <c r="V1610" s="229"/>
      <c r="W1610" s="229"/>
      <c r="Y1610" s="223" t="str">
        <f t="shared" si="51"/>
        <v/>
      </c>
    </row>
    <row r="1611" spans="1:25" s="223" customFormat="1" ht="20.25">
      <c r="A1611" s="293"/>
      <c r="B1611" s="294" t="str">
        <f>IF(LEN(A1611)=0,"",INDEX('Smelter Reference List'!$A:$A,MATCH($A1611,'Smelter Reference List'!$E:$E,0)))</f>
        <v/>
      </c>
      <c r="C1611" s="301" t="str">
        <f>IF(LEN(A1611)=0,"",INDEX('Smelter Reference List'!$C:$C,MATCH($A1611,'Smelter Reference List'!$E:$E,0)))</f>
        <v/>
      </c>
      <c r="D1611" s="294" t="str">
        <f ca="1">IF(ISERROR($S1611),"",OFFSET('Smelter Reference List'!$C$4,$S1611-4,0)&amp;"")</f>
        <v/>
      </c>
      <c r="E1611" s="294" t="str">
        <f ca="1">IF(ISERROR($S1611),"",OFFSET('Smelter Reference List'!$D$4,$S1611-4,0)&amp;"")</f>
        <v/>
      </c>
      <c r="F1611" s="294" t="str">
        <f ca="1">IF(ISERROR($S1611),"",OFFSET('Smelter Reference List'!$E$4,$S1611-4,0))</f>
        <v/>
      </c>
      <c r="G1611" s="294" t="str">
        <f ca="1">IF(C1611=$U$4,"Enter smelter details", IF(ISERROR($S1611),"",OFFSET('Smelter Reference List'!$F$4,$S1611-4,0)))</f>
        <v/>
      </c>
      <c r="H1611" s="295" t="str">
        <f ca="1">IF(ISERROR($S1611),"",OFFSET('Smelter Reference List'!$G$4,$S1611-4,0))</f>
        <v/>
      </c>
      <c r="I1611" s="296" t="str">
        <f ca="1">IF(ISERROR($S1611),"",OFFSET('Smelter Reference List'!$H$4,$S1611-4,0))</f>
        <v/>
      </c>
      <c r="J1611" s="296" t="str">
        <f ca="1">IF(ISERROR($S1611),"",OFFSET('Smelter Reference List'!$I$4,$S1611-4,0))</f>
        <v/>
      </c>
      <c r="K1611" s="298"/>
      <c r="L1611" s="298"/>
      <c r="M1611" s="298"/>
      <c r="N1611" s="298"/>
      <c r="O1611" s="298"/>
      <c r="P1611" s="298"/>
      <c r="Q1611" s="299"/>
      <c r="R1611" s="227"/>
      <c r="S1611" s="228" t="e">
        <f>IF(C1611="",NA(),MATCH($B1611&amp;$C1611,'Smelter Reference List'!$J:$J,0))</f>
        <v>#N/A</v>
      </c>
      <c r="T1611" s="229"/>
      <c r="U1611" s="229">
        <f t="shared" ca="1" si="50"/>
        <v>0</v>
      </c>
      <c r="V1611" s="229"/>
      <c r="W1611" s="229"/>
      <c r="Y1611" s="223" t="str">
        <f t="shared" si="51"/>
        <v/>
      </c>
    </row>
    <row r="1612" spans="1:25" s="223" customFormat="1" ht="20.25">
      <c r="A1612" s="293"/>
      <c r="B1612" s="294" t="str">
        <f>IF(LEN(A1612)=0,"",INDEX('Smelter Reference List'!$A:$A,MATCH($A1612,'Smelter Reference List'!$E:$E,0)))</f>
        <v/>
      </c>
      <c r="C1612" s="301" t="str">
        <f>IF(LEN(A1612)=0,"",INDEX('Smelter Reference List'!$C:$C,MATCH($A1612,'Smelter Reference List'!$E:$E,0)))</f>
        <v/>
      </c>
      <c r="D1612" s="294" t="str">
        <f ca="1">IF(ISERROR($S1612),"",OFFSET('Smelter Reference List'!$C$4,$S1612-4,0)&amp;"")</f>
        <v/>
      </c>
      <c r="E1612" s="294" t="str">
        <f ca="1">IF(ISERROR($S1612),"",OFFSET('Smelter Reference List'!$D$4,$S1612-4,0)&amp;"")</f>
        <v/>
      </c>
      <c r="F1612" s="294" t="str">
        <f ca="1">IF(ISERROR($S1612),"",OFFSET('Smelter Reference List'!$E$4,$S1612-4,0))</f>
        <v/>
      </c>
      <c r="G1612" s="294" t="str">
        <f ca="1">IF(C1612=$U$4,"Enter smelter details", IF(ISERROR($S1612),"",OFFSET('Smelter Reference List'!$F$4,$S1612-4,0)))</f>
        <v/>
      </c>
      <c r="H1612" s="295" t="str">
        <f ca="1">IF(ISERROR($S1612),"",OFFSET('Smelter Reference List'!$G$4,$S1612-4,0))</f>
        <v/>
      </c>
      <c r="I1612" s="296" t="str">
        <f ca="1">IF(ISERROR($S1612),"",OFFSET('Smelter Reference List'!$H$4,$S1612-4,0))</f>
        <v/>
      </c>
      <c r="J1612" s="296" t="str">
        <f ca="1">IF(ISERROR($S1612),"",OFFSET('Smelter Reference List'!$I$4,$S1612-4,0))</f>
        <v/>
      </c>
      <c r="K1612" s="298"/>
      <c r="L1612" s="298"/>
      <c r="M1612" s="298"/>
      <c r="N1612" s="298"/>
      <c r="O1612" s="298"/>
      <c r="P1612" s="298"/>
      <c r="Q1612" s="299"/>
      <c r="R1612" s="227"/>
      <c r="S1612" s="228" t="e">
        <f>IF(C1612="",NA(),MATCH($B1612&amp;$C1612,'Smelter Reference List'!$J:$J,0))</f>
        <v>#N/A</v>
      </c>
      <c r="T1612" s="229"/>
      <c r="U1612" s="229">
        <f t="shared" ca="1" si="50"/>
        <v>0</v>
      </c>
      <c r="V1612" s="229"/>
      <c r="W1612" s="229"/>
      <c r="Y1612" s="223" t="str">
        <f t="shared" si="51"/>
        <v/>
      </c>
    </row>
    <row r="1613" spans="1:25" s="223" customFormat="1" ht="20.25">
      <c r="A1613" s="293"/>
      <c r="B1613" s="294" t="str">
        <f>IF(LEN(A1613)=0,"",INDEX('Smelter Reference List'!$A:$A,MATCH($A1613,'Smelter Reference List'!$E:$E,0)))</f>
        <v/>
      </c>
      <c r="C1613" s="301" t="str">
        <f>IF(LEN(A1613)=0,"",INDEX('Smelter Reference List'!$C:$C,MATCH($A1613,'Smelter Reference List'!$E:$E,0)))</f>
        <v/>
      </c>
      <c r="D1613" s="294" t="str">
        <f ca="1">IF(ISERROR($S1613),"",OFFSET('Smelter Reference List'!$C$4,$S1613-4,0)&amp;"")</f>
        <v/>
      </c>
      <c r="E1613" s="294" t="str">
        <f ca="1">IF(ISERROR($S1613),"",OFFSET('Smelter Reference List'!$D$4,$S1613-4,0)&amp;"")</f>
        <v/>
      </c>
      <c r="F1613" s="294" t="str">
        <f ca="1">IF(ISERROR($S1613),"",OFFSET('Smelter Reference List'!$E$4,$S1613-4,0))</f>
        <v/>
      </c>
      <c r="G1613" s="294" t="str">
        <f ca="1">IF(C1613=$U$4,"Enter smelter details", IF(ISERROR($S1613),"",OFFSET('Smelter Reference List'!$F$4,$S1613-4,0)))</f>
        <v/>
      </c>
      <c r="H1613" s="295" t="str">
        <f ca="1">IF(ISERROR($S1613),"",OFFSET('Smelter Reference List'!$G$4,$S1613-4,0))</f>
        <v/>
      </c>
      <c r="I1613" s="296" t="str">
        <f ca="1">IF(ISERROR($S1613),"",OFFSET('Smelter Reference List'!$H$4,$S1613-4,0))</f>
        <v/>
      </c>
      <c r="J1613" s="296" t="str">
        <f ca="1">IF(ISERROR($S1613),"",OFFSET('Smelter Reference List'!$I$4,$S1613-4,0))</f>
        <v/>
      </c>
      <c r="K1613" s="298"/>
      <c r="L1613" s="298"/>
      <c r="M1613" s="298"/>
      <c r="N1613" s="298"/>
      <c r="O1613" s="298"/>
      <c r="P1613" s="298"/>
      <c r="Q1613" s="299"/>
      <c r="R1613" s="227"/>
      <c r="S1613" s="228" t="e">
        <f>IF(C1613="",NA(),MATCH($B1613&amp;$C1613,'Smelter Reference List'!$J:$J,0))</f>
        <v>#N/A</v>
      </c>
      <c r="T1613" s="229"/>
      <c r="U1613" s="229">
        <f t="shared" ca="1" si="50"/>
        <v>0</v>
      </c>
      <c r="V1613" s="229"/>
      <c r="W1613" s="229"/>
      <c r="Y1613" s="223" t="str">
        <f t="shared" si="51"/>
        <v/>
      </c>
    </row>
    <row r="1614" spans="1:25" s="223" customFormat="1" ht="20.25">
      <c r="A1614" s="293"/>
      <c r="B1614" s="294" t="str">
        <f>IF(LEN(A1614)=0,"",INDEX('Smelter Reference List'!$A:$A,MATCH($A1614,'Smelter Reference List'!$E:$E,0)))</f>
        <v/>
      </c>
      <c r="C1614" s="301" t="str">
        <f>IF(LEN(A1614)=0,"",INDEX('Smelter Reference List'!$C:$C,MATCH($A1614,'Smelter Reference List'!$E:$E,0)))</f>
        <v/>
      </c>
      <c r="D1614" s="294" t="str">
        <f ca="1">IF(ISERROR($S1614),"",OFFSET('Smelter Reference List'!$C$4,$S1614-4,0)&amp;"")</f>
        <v/>
      </c>
      <c r="E1614" s="294" t="str">
        <f ca="1">IF(ISERROR($S1614),"",OFFSET('Smelter Reference List'!$D$4,$S1614-4,0)&amp;"")</f>
        <v/>
      </c>
      <c r="F1614" s="294" t="str">
        <f ca="1">IF(ISERROR($S1614),"",OFFSET('Smelter Reference List'!$E$4,$S1614-4,0))</f>
        <v/>
      </c>
      <c r="G1614" s="294" t="str">
        <f ca="1">IF(C1614=$U$4,"Enter smelter details", IF(ISERROR($S1614),"",OFFSET('Smelter Reference List'!$F$4,$S1614-4,0)))</f>
        <v/>
      </c>
      <c r="H1614" s="295" t="str">
        <f ca="1">IF(ISERROR($S1614),"",OFFSET('Smelter Reference List'!$G$4,$S1614-4,0))</f>
        <v/>
      </c>
      <c r="I1614" s="296" t="str">
        <f ca="1">IF(ISERROR($S1614),"",OFFSET('Smelter Reference List'!$H$4,$S1614-4,0))</f>
        <v/>
      </c>
      <c r="J1614" s="296" t="str">
        <f ca="1">IF(ISERROR($S1614),"",OFFSET('Smelter Reference List'!$I$4,$S1614-4,0))</f>
        <v/>
      </c>
      <c r="K1614" s="298"/>
      <c r="L1614" s="298"/>
      <c r="M1614" s="298"/>
      <c r="N1614" s="298"/>
      <c r="O1614" s="298"/>
      <c r="P1614" s="298"/>
      <c r="Q1614" s="299"/>
      <c r="R1614" s="227"/>
      <c r="S1614" s="228" t="e">
        <f>IF(C1614="",NA(),MATCH($B1614&amp;$C1614,'Smelter Reference List'!$J:$J,0))</f>
        <v>#N/A</v>
      </c>
      <c r="T1614" s="229"/>
      <c r="U1614" s="229">
        <f t="shared" ca="1" si="50"/>
        <v>0</v>
      </c>
      <c r="V1614" s="229"/>
      <c r="W1614" s="229"/>
      <c r="Y1614" s="223" t="str">
        <f t="shared" si="51"/>
        <v/>
      </c>
    </row>
    <row r="1615" spans="1:25" s="223" customFormat="1" ht="20.25">
      <c r="A1615" s="293"/>
      <c r="B1615" s="294" t="str">
        <f>IF(LEN(A1615)=0,"",INDEX('Smelter Reference List'!$A:$A,MATCH($A1615,'Smelter Reference List'!$E:$E,0)))</f>
        <v/>
      </c>
      <c r="C1615" s="301" t="str">
        <f>IF(LEN(A1615)=0,"",INDEX('Smelter Reference List'!$C:$C,MATCH($A1615,'Smelter Reference List'!$E:$E,0)))</f>
        <v/>
      </c>
      <c r="D1615" s="294" t="str">
        <f ca="1">IF(ISERROR($S1615),"",OFFSET('Smelter Reference List'!$C$4,$S1615-4,0)&amp;"")</f>
        <v/>
      </c>
      <c r="E1615" s="294" t="str">
        <f ca="1">IF(ISERROR($S1615),"",OFFSET('Smelter Reference List'!$D$4,$S1615-4,0)&amp;"")</f>
        <v/>
      </c>
      <c r="F1615" s="294" t="str">
        <f ca="1">IF(ISERROR($S1615),"",OFFSET('Smelter Reference List'!$E$4,$S1615-4,0))</f>
        <v/>
      </c>
      <c r="G1615" s="294" t="str">
        <f ca="1">IF(C1615=$U$4,"Enter smelter details", IF(ISERROR($S1615),"",OFFSET('Smelter Reference List'!$F$4,$S1615-4,0)))</f>
        <v/>
      </c>
      <c r="H1615" s="295" t="str">
        <f ca="1">IF(ISERROR($S1615),"",OFFSET('Smelter Reference List'!$G$4,$S1615-4,0))</f>
        <v/>
      </c>
      <c r="I1615" s="296" t="str">
        <f ca="1">IF(ISERROR($S1615),"",OFFSET('Smelter Reference List'!$H$4,$S1615-4,0))</f>
        <v/>
      </c>
      <c r="J1615" s="296" t="str">
        <f ca="1">IF(ISERROR($S1615),"",OFFSET('Smelter Reference List'!$I$4,$S1615-4,0))</f>
        <v/>
      </c>
      <c r="K1615" s="298"/>
      <c r="L1615" s="298"/>
      <c r="M1615" s="298"/>
      <c r="N1615" s="298"/>
      <c r="O1615" s="298"/>
      <c r="P1615" s="298"/>
      <c r="Q1615" s="299"/>
      <c r="R1615" s="227"/>
      <c r="S1615" s="228" t="e">
        <f>IF(C1615="",NA(),MATCH($B1615&amp;$C1615,'Smelter Reference List'!$J:$J,0))</f>
        <v>#N/A</v>
      </c>
      <c r="T1615" s="229"/>
      <c r="U1615" s="229">
        <f t="shared" ca="1" si="50"/>
        <v>0</v>
      </c>
      <c r="V1615" s="229"/>
      <c r="W1615" s="229"/>
      <c r="Y1615" s="223" t="str">
        <f t="shared" si="51"/>
        <v/>
      </c>
    </row>
    <row r="1616" spans="1:25" s="223" customFormat="1" ht="20.25">
      <c r="A1616" s="293"/>
      <c r="B1616" s="294" t="str">
        <f>IF(LEN(A1616)=0,"",INDEX('Smelter Reference List'!$A:$A,MATCH($A1616,'Smelter Reference List'!$E:$E,0)))</f>
        <v/>
      </c>
      <c r="C1616" s="301" t="str">
        <f>IF(LEN(A1616)=0,"",INDEX('Smelter Reference List'!$C:$C,MATCH($A1616,'Smelter Reference List'!$E:$E,0)))</f>
        <v/>
      </c>
      <c r="D1616" s="294" t="str">
        <f ca="1">IF(ISERROR($S1616),"",OFFSET('Smelter Reference List'!$C$4,$S1616-4,0)&amp;"")</f>
        <v/>
      </c>
      <c r="E1616" s="294" t="str">
        <f ca="1">IF(ISERROR($S1616),"",OFFSET('Smelter Reference List'!$D$4,$S1616-4,0)&amp;"")</f>
        <v/>
      </c>
      <c r="F1616" s="294" t="str">
        <f ca="1">IF(ISERROR($S1616),"",OFFSET('Smelter Reference List'!$E$4,$S1616-4,0))</f>
        <v/>
      </c>
      <c r="G1616" s="294" t="str">
        <f ca="1">IF(C1616=$U$4,"Enter smelter details", IF(ISERROR($S1616),"",OFFSET('Smelter Reference List'!$F$4,$S1616-4,0)))</f>
        <v/>
      </c>
      <c r="H1616" s="295" t="str">
        <f ca="1">IF(ISERROR($S1616),"",OFFSET('Smelter Reference List'!$G$4,$S1616-4,0))</f>
        <v/>
      </c>
      <c r="I1616" s="296" t="str">
        <f ca="1">IF(ISERROR($S1616),"",OFFSET('Smelter Reference List'!$H$4,$S1616-4,0))</f>
        <v/>
      </c>
      <c r="J1616" s="296" t="str">
        <f ca="1">IF(ISERROR($S1616),"",OFFSET('Smelter Reference List'!$I$4,$S1616-4,0))</f>
        <v/>
      </c>
      <c r="K1616" s="298"/>
      <c r="L1616" s="298"/>
      <c r="M1616" s="298"/>
      <c r="N1616" s="298"/>
      <c r="O1616" s="298"/>
      <c r="P1616" s="298"/>
      <c r="Q1616" s="299"/>
      <c r="R1616" s="227"/>
      <c r="S1616" s="228" t="e">
        <f>IF(C1616="",NA(),MATCH($B1616&amp;$C1616,'Smelter Reference List'!$J:$J,0))</f>
        <v>#N/A</v>
      </c>
      <c r="T1616" s="229"/>
      <c r="U1616" s="229">
        <f t="shared" ca="1" si="50"/>
        <v>0</v>
      </c>
      <c r="V1616" s="229"/>
      <c r="W1616" s="229"/>
      <c r="Y1616" s="223" t="str">
        <f t="shared" si="51"/>
        <v/>
      </c>
    </row>
    <row r="1617" spans="1:25" s="223" customFormat="1" ht="20.25">
      <c r="A1617" s="293"/>
      <c r="B1617" s="294" t="str">
        <f>IF(LEN(A1617)=0,"",INDEX('Smelter Reference List'!$A:$A,MATCH($A1617,'Smelter Reference List'!$E:$E,0)))</f>
        <v/>
      </c>
      <c r="C1617" s="301" t="str">
        <f>IF(LEN(A1617)=0,"",INDEX('Smelter Reference List'!$C:$C,MATCH($A1617,'Smelter Reference List'!$E:$E,0)))</f>
        <v/>
      </c>
      <c r="D1617" s="294" t="str">
        <f ca="1">IF(ISERROR($S1617),"",OFFSET('Smelter Reference List'!$C$4,$S1617-4,0)&amp;"")</f>
        <v/>
      </c>
      <c r="E1617" s="294" t="str">
        <f ca="1">IF(ISERROR($S1617),"",OFFSET('Smelter Reference List'!$D$4,$S1617-4,0)&amp;"")</f>
        <v/>
      </c>
      <c r="F1617" s="294" t="str">
        <f ca="1">IF(ISERROR($S1617),"",OFFSET('Smelter Reference List'!$E$4,$S1617-4,0))</f>
        <v/>
      </c>
      <c r="G1617" s="294" t="str">
        <f ca="1">IF(C1617=$U$4,"Enter smelter details", IF(ISERROR($S1617),"",OFFSET('Smelter Reference List'!$F$4,$S1617-4,0)))</f>
        <v/>
      </c>
      <c r="H1617" s="295" t="str">
        <f ca="1">IF(ISERROR($S1617),"",OFFSET('Smelter Reference List'!$G$4,$S1617-4,0))</f>
        <v/>
      </c>
      <c r="I1617" s="296" t="str">
        <f ca="1">IF(ISERROR($S1617),"",OFFSET('Smelter Reference List'!$H$4,$S1617-4,0))</f>
        <v/>
      </c>
      <c r="J1617" s="296" t="str">
        <f ca="1">IF(ISERROR($S1617),"",OFFSET('Smelter Reference List'!$I$4,$S1617-4,0))</f>
        <v/>
      </c>
      <c r="K1617" s="298"/>
      <c r="L1617" s="298"/>
      <c r="M1617" s="298"/>
      <c r="N1617" s="298"/>
      <c r="O1617" s="298"/>
      <c r="P1617" s="298"/>
      <c r="Q1617" s="299"/>
      <c r="R1617" s="227"/>
      <c r="S1617" s="228" t="e">
        <f>IF(C1617="",NA(),MATCH($B1617&amp;$C1617,'Smelter Reference List'!$J:$J,0))</f>
        <v>#N/A</v>
      </c>
      <c r="T1617" s="229"/>
      <c r="U1617" s="229">
        <f t="shared" ca="1" si="50"/>
        <v>0</v>
      </c>
      <c r="V1617" s="229"/>
      <c r="W1617" s="229"/>
      <c r="Y1617" s="223" t="str">
        <f t="shared" si="51"/>
        <v/>
      </c>
    </row>
    <row r="1618" spans="1:25" s="223" customFormat="1" ht="20.25">
      <c r="A1618" s="293"/>
      <c r="B1618" s="294" t="str">
        <f>IF(LEN(A1618)=0,"",INDEX('Smelter Reference List'!$A:$A,MATCH($A1618,'Smelter Reference List'!$E:$E,0)))</f>
        <v/>
      </c>
      <c r="C1618" s="301" t="str">
        <f>IF(LEN(A1618)=0,"",INDEX('Smelter Reference List'!$C:$C,MATCH($A1618,'Smelter Reference List'!$E:$E,0)))</f>
        <v/>
      </c>
      <c r="D1618" s="294" t="str">
        <f ca="1">IF(ISERROR($S1618),"",OFFSET('Smelter Reference List'!$C$4,$S1618-4,0)&amp;"")</f>
        <v/>
      </c>
      <c r="E1618" s="294" t="str">
        <f ca="1">IF(ISERROR($S1618),"",OFFSET('Smelter Reference List'!$D$4,$S1618-4,0)&amp;"")</f>
        <v/>
      </c>
      <c r="F1618" s="294" t="str">
        <f ca="1">IF(ISERROR($S1618),"",OFFSET('Smelter Reference List'!$E$4,$S1618-4,0))</f>
        <v/>
      </c>
      <c r="G1618" s="294" t="str">
        <f ca="1">IF(C1618=$U$4,"Enter smelter details", IF(ISERROR($S1618),"",OFFSET('Smelter Reference List'!$F$4,$S1618-4,0)))</f>
        <v/>
      </c>
      <c r="H1618" s="295" t="str">
        <f ca="1">IF(ISERROR($S1618),"",OFFSET('Smelter Reference List'!$G$4,$S1618-4,0))</f>
        <v/>
      </c>
      <c r="I1618" s="296" t="str">
        <f ca="1">IF(ISERROR($S1618),"",OFFSET('Smelter Reference List'!$H$4,$S1618-4,0))</f>
        <v/>
      </c>
      <c r="J1618" s="296" t="str">
        <f ca="1">IF(ISERROR($S1618),"",OFFSET('Smelter Reference List'!$I$4,$S1618-4,0))</f>
        <v/>
      </c>
      <c r="K1618" s="298"/>
      <c r="L1618" s="298"/>
      <c r="M1618" s="298"/>
      <c r="N1618" s="298"/>
      <c r="O1618" s="298"/>
      <c r="P1618" s="298"/>
      <c r="Q1618" s="299"/>
      <c r="R1618" s="227"/>
      <c r="S1618" s="228" t="e">
        <f>IF(C1618="",NA(),MATCH($B1618&amp;$C1618,'Smelter Reference List'!$J:$J,0))</f>
        <v>#N/A</v>
      </c>
      <c r="T1618" s="229"/>
      <c r="U1618" s="229">
        <f t="shared" ca="1" si="50"/>
        <v>0</v>
      </c>
      <c r="V1618" s="229"/>
      <c r="W1618" s="229"/>
      <c r="Y1618" s="223" t="str">
        <f t="shared" si="51"/>
        <v/>
      </c>
    </row>
    <row r="1619" spans="1:25" s="223" customFormat="1" ht="20.25">
      <c r="A1619" s="293"/>
      <c r="B1619" s="294" t="str">
        <f>IF(LEN(A1619)=0,"",INDEX('Smelter Reference List'!$A:$A,MATCH($A1619,'Smelter Reference List'!$E:$E,0)))</f>
        <v/>
      </c>
      <c r="C1619" s="301" t="str">
        <f>IF(LEN(A1619)=0,"",INDEX('Smelter Reference List'!$C:$C,MATCH($A1619,'Smelter Reference List'!$E:$E,0)))</f>
        <v/>
      </c>
      <c r="D1619" s="294" t="str">
        <f ca="1">IF(ISERROR($S1619),"",OFFSET('Smelter Reference List'!$C$4,$S1619-4,0)&amp;"")</f>
        <v/>
      </c>
      <c r="E1619" s="294" t="str">
        <f ca="1">IF(ISERROR($S1619),"",OFFSET('Smelter Reference List'!$D$4,$S1619-4,0)&amp;"")</f>
        <v/>
      </c>
      <c r="F1619" s="294" t="str">
        <f ca="1">IF(ISERROR($S1619),"",OFFSET('Smelter Reference List'!$E$4,$S1619-4,0))</f>
        <v/>
      </c>
      <c r="G1619" s="294" t="str">
        <f ca="1">IF(C1619=$U$4,"Enter smelter details", IF(ISERROR($S1619),"",OFFSET('Smelter Reference List'!$F$4,$S1619-4,0)))</f>
        <v/>
      </c>
      <c r="H1619" s="295" t="str">
        <f ca="1">IF(ISERROR($S1619),"",OFFSET('Smelter Reference List'!$G$4,$S1619-4,0))</f>
        <v/>
      </c>
      <c r="I1619" s="296" t="str">
        <f ca="1">IF(ISERROR($S1619),"",OFFSET('Smelter Reference List'!$H$4,$S1619-4,0))</f>
        <v/>
      </c>
      <c r="J1619" s="296" t="str">
        <f ca="1">IF(ISERROR($S1619),"",OFFSET('Smelter Reference List'!$I$4,$S1619-4,0))</f>
        <v/>
      </c>
      <c r="K1619" s="298"/>
      <c r="L1619" s="298"/>
      <c r="M1619" s="298"/>
      <c r="N1619" s="298"/>
      <c r="O1619" s="298"/>
      <c r="P1619" s="298"/>
      <c r="Q1619" s="299"/>
      <c r="R1619" s="227"/>
      <c r="S1619" s="228" t="e">
        <f>IF(C1619="",NA(),MATCH($B1619&amp;$C1619,'Smelter Reference List'!$J:$J,0))</f>
        <v>#N/A</v>
      </c>
      <c r="T1619" s="229"/>
      <c r="U1619" s="229">
        <f t="shared" ca="1" si="50"/>
        <v>0</v>
      </c>
      <c r="V1619" s="229"/>
      <c r="W1619" s="229"/>
      <c r="Y1619" s="223" t="str">
        <f t="shared" si="51"/>
        <v/>
      </c>
    </row>
    <row r="1620" spans="1:25" s="223" customFormat="1" ht="20.25">
      <c r="A1620" s="293"/>
      <c r="B1620" s="294" t="str">
        <f>IF(LEN(A1620)=0,"",INDEX('Smelter Reference List'!$A:$A,MATCH($A1620,'Smelter Reference List'!$E:$E,0)))</f>
        <v/>
      </c>
      <c r="C1620" s="301" t="str">
        <f>IF(LEN(A1620)=0,"",INDEX('Smelter Reference List'!$C:$C,MATCH($A1620,'Smelter Reference List'!$E:$E,0)))</f>
        <v/>
      </c>
      <c r="D1620" s="294" t="str">
        <f ca="1">IF(ISERROR($S1620),"",OFFSET('Smelter Reference List'!$C$4,$S1620-4,0)&amp;"")</f>
        <v/>
      </c>
      <c r="E1620" s="294" t="str">
        <f ca="1">IF(ISERROR($S1620),"",OFFSET('Smelter Reference List'!$D$4,$S1620-4,0)&amp;"")</f>
        <v/>
      </c>
      <c r="F1620" s="294" t="str">
        <f ca="1">IF(ISERROR($S1620),"",OFFSET('Smelter Reference List'!$E$4,$S1620-4,0))</f>
        <v/>
      </c>
      <c r="G1620" s="294" t="str">
        <f ca="1">IF(C1620=$U$4,"Enter smelter details", IF(ISERROR($S1620),"",OFFSET('Smelter Reference List'!$F$4,$S1620-4,0)))</f>
        <v/>
      </c>
      <c r="H1620" s="295" t="str">
        <f ca="1">IF(ISERROR($S1620),"",OFFSET('Smelter Reference List'!$G$4,$S1620-4,0))</f>
        <v/>
      </c>
      <c r="I1620" s="296" t="str">
        <f ca="1">IF(ISERROR($S1620),"",OFFSET('Smelter Reference List'!$H$4,$S1620-4,0))</f>
        <v/>
      </c>
      <c r="J1620" s="296" t="str">
        <f ca="1">IF(ISERROR($S1620),"",OFFSET('Smelter Reference List'!$I$4,$S1620-4,0))</f>
        <v/>
      </c>
      <c r="K1620" s="298"/>
      <c r="L1620" s="298"/>
      <c r="M1620" s="298"/>
      <c r="N1620" s="298"/>
      <c r="O1620" s="298"/>
      <c r="P1620" s="298"/>
      <c r="Q1620" s="299"/>
      <c r="R1620" s="227"/>
      <c r="S1620" s="228" t="e">
        <f>IF(C1620="",NA(),MATCH($B1620&amp;$C1620,'Smelter Reference List'!$J:$J,0))</f>
        <v>#N/A</v>
      </c>
      <c r="T1620" s="229"/>
      <c r="U1620" s="229">
        <f t="shared" ca="1" si="50"/>
        <v>0</v>
      </c>
      <c r="V1620" s="229"/>
      <c r="W1620" s="229"/>
      <c r="Y1620" s="223" t="str">
        <f t="shared" si="51"/>
        <v/>
      </c>
    </row>
    <row r="1621" spans="1:25" s="223" customFormat="1" ht="20.25">
      <c r="A1621" s="293"/>
      <c r="B1621" s="294" t="str">
        <f>IF(LEN(A1621)=0,"",INDEX('Smelter Reference List'!$A:$A,MATCH($A1621,'Smelter Reference List'!$E:$E,0)))</f>
        <v/>
      </c>
      <c r="C1621" s="301" t="str">
        <f>IF(LEN(A1621)=0,"",INDEX('Smelter Reference List'!$C:$C,MATCH($A1621,'Smelter Reference List'!$E:$E,0)))</f>
        <v/>
      </c>
      <c r="D1621" s="294" t="str">
        <f ca="1">IF(ISERROR($S1621),"",OFFSET('Smelter Reference List'!$C$4,$S1621-4,0)&amp;"")</f>
        <v/>
      </c>
      <c r="E1621" s="294" t="str">
        <f ca="1">IF(ISERROR($S1621),"",OFFSET('Smelter Reference List'!$D$4,$S1621-4,0)&amp;"")</f>
        <v/>
      </c>
      <c r="F1621" s="294" t="str">
        <f ca="1">IF(ISERROR($S1621),"",OFFSET('Smelter Reference List'!$E$4,$S1621-4,0))</f>
        <v/>
      </c>
      <c r="G1621" s="294" t="str">
        <f ca="1">IF(C1621=$U$4,"Enter smelter details", IF(ISERROR($S1621),"",OFFSET('Smelter Reference List'!$F$4,$S1621-4,0)))</f>
        <v/>
      </c>
      <c r="H1621" s="295" t="str">
        <f ca="1">IF(ISERROR($S1621),"",OFFSET('Smelter Reference List'!$G$4,$S1621-4,0))</f>
        <v/>
      </c>
      <c r="I1621" s="296" t="str">
        <f ca="1">IF(ISERROR($S1621),"",OFFSET('Smelter Reference List'!$H$4,$S1621-4,0))</f>
        <v/>
      </c>
      <c r="J1621" s="296" t="str">
        <f ca="1">IF(ISERROR($S1621),"",OFFSET('Smelter Reference List'!$I$4,$S1621-4,0))</f>
        <v/>
      </c>
      <c r="K1621" s="298"/>
      <c r="L1621" s="298"/>
      <c r="M1621" s="298"/>
      <c r="N1621" s="298"/>
      <c r="O1621" s="298"/>
      <c r="P1621" s="298"/>
      <c r="Q1621" s="299"/>
      <c r="R1621" s="227"/>
      <c r="S1621" s="228" t="e">
        <f>IF(C1621="",NA(),MATCH($B1621&amp;$C1621,'Smelter Reference List'!$J:$J,0))</f>
        <v>#N/A</v>
      </c>
      <c r="T1621" s="229"/>
      <c r="U1621" s="229">
        <f t="shared" ca="1" si="50"/>
        <v>0</v>
      </c>
      <c r="V1621" s="229"/>
      <c r="W1621" s="229"/>
      <c r="Y1621" s="223" t="str">
        <f t="shared" si="51"/>
        <v/>
      </c>
    </row>
    <row r="1622" spans="1:25" s="223" customFormat="1" ht="20.25">
      <c r="A1622" s="293"/>
      <c r="B1622" s="294" t="str">
        <f>IF(LEN(A1622)=0,"",INDEX('Smelter Reference List'!$A:$A,MATCH($A1622,'Smelter Reference List'!$E:$E,0)))</f>
        <v/>
      </c>
      <c r="C1622" s="301" t="str">
        <f>IF(LEN(A1622)=0,"",INDEX('Smelter Reference List'!$C:$C,MATCH($A1622,'Smelter Reference List'!$E:$E,0)))</f>
        <v/>
      </c>
      <c r="D1622" s="294" t="str">
        <f ca="1">IF(ISERROR($S1622),"",OFFSET('Smelter Reference List'!$C$4,$S1622-4,0)&amp;"")</f>
        <v/>
      </c>
      <c r="E1622" s="294" t="str">
        <f ca="1">IF(ISERROR($S1622),"",OFFSET('Smelter Reference List'!$D$4,$S1622-4,0)&amp;"")</f>
        <v/>
      </c>
      <c r="F1622" s="294" t="str">
        <f ca="1">IF(ISERROR($S1622),"",OFFSET('Smelter Reference List'!$E$4,$S1622-4,0))</f>
        <v/>
      </c>
      <c r="G1622" s="294" t="str">
        <f ca="1">IF(C1622=$U$4,"Enter smelter details", IF(ISERROR($S1622),"",OFFSET('Smelter Reference List'!$F$4,$S1622-4,0)))</f>
        <v/>
      </c>
      <c r="H1622" s="295" t="str">
        <f ca="1">IF(ISERROR($S1622),"",OFFSET('Smelter Reference List'!$G$4,$S1622-4,0))</f>
        <v/>
      </c>
      <c r="I1622" s="296" t="str">
        <f ca="1">IF(ISERROR($S1622),"",OFFSET('Smelter Reference List'!$H$4,$S1622-4,0))</f>
        <v/>
      </c>
      <c r="J1622" s="296" t="str">
        <f ca="1">IF(ISERROR($S1622),"",OFFSET('Smelter Reference List'!$I$4,$S1622-4,0))</f>
        <v/>
      </c>
      <c r="K1622" s="298"/>
      <c r="L1622" s="298"/>
      <c r="M1622" s="298"/>
      <c r="N1622" s="298"/>
      <c r="O1622" s="298"/>
      <c r="P1622" s="298"/>
      <c r="Q1622" s="299"/>
      <c r="R1622" s="227"/>
      <c r="S1622" s="228" t="e">
        <f>IF(C1622="",NA(),MATCH($B1622&amp;$C1622,'Smelter Reference List'!$J:$J,0))</f>
        <v>#N/A</v>
      </c>
      <c r="T1622" s="229"/>
      <c r="U1622" s="229">
        <f t="shared" ca="1" si="50"/>
        <v>0</v>
      </c>
      <c r="V1622" s="229"/>
      <c r="W1622" s="229"/>
      <c r="Y1622" s="223" t="str">
        <f t="shared" si="51"/>
        <v/>
      </c>
    </row>
    <row r="1623" spans="1:25" s="223" customFormat="1" ht="20.25">
      <c r="A1623" s="293"/>
      <c r="B1623" s="294" t="str">
        <f>IF(LEN(A1623)=0,"",INDEX('Smelter Reference List'!$A:$A,MATCH($A1623,'Smelter Reference List'!$E:$E,0)))</f>
        <v/>
      </c>
      <c r="C1623" s="301" t="str">
        <f>IF(LEN(A1623)=0,"",INDEX('Smelter Reference List'!$C:$C,MATCH($A1623,'Smelter Reference List'!$E:$E,0)))</f>
        <v/>
      </c>
      <c r="D1623" s="294" t="str">
        <f ca="1">IF(ISERROR($S1623),"",OFFSET('Smelter Reference List'!$C$4,$S1623-4,0)&amp;"")</f>
        <v/>
      </c>
      <c r="E1623" s="294" t="str">
        <f ca="1">IF(ISERROR($S1623),"",OFFSET('Smelter Reference List'!$D$4,$S1623-4,0)&amp;"")</f>
        <v/>
      </c>
      <c r="F1623" s="294" t="str">
        <f ca="1">IF(ISERROR($S1623),"",OFFSET('Smelter Reference List'!$E$4,$S1623-4,0))</f>
        <v/>
      </c>
      <c r="G1623" s="294" t="str">
        <f ca="1">IF(C1623=$U$4,"Enter smelter details", IF(ISERROR($S1623),"",OFFSET('Smelter Reference List'!$F$4,$S1623-4,0)))</f>
        <v/>
      </c>
      <c r="H1623" s="295" t="str">
        <f ca="1">IF(ISERROR($S1623),"",OFFSET('Smelter Reference List'!$G$4,$S1623-4,0))</f>
        <v/>
      </c>
      <c r="I1623" s="296" t="str">
        <f ca="1">IF(ISERROR($S1623),"",OFFSET('Smelter Reference List'!$H$4,$S1623-4,0))</f>
        <v/>
      </c>
      <c r="J1623" s="296" t="str">
        <f ca="1">IF(ISERROR($S1623),"",OFFSET('Smelter Reference List'!$I$4,$S1623-4,0))</f>
        <v/>
      </c>
      <c r="K1623" s="298"/>
      <c r="L1623" s="298"/>
      <c r="M1623" s="298"/>
      <c r="N1623" s="298"/>
      <c r="O1623" s="298"/>
      <c r="P1623" s="298"/>
      <c r="Q1623" s="299"/>
      <c r="R1623" s="227"/>
      <c r="S1623" s="228" t="e">
        <f>IF(C1623="",NA(),MATCH($B1623&amp;$C1623,'Smelter Reference List'!$J:$J,0))</f>
        <v>#N/A</v>
      </c>
      <c r="T1623" s="229"/>
      <c r="U1623" s="229">
        <f t="shared" ca="1" si="50"/>
        <v>0</v>
      </c>
      <c r="V1623" s="229"/>
      <c r="W1623" s="229"/>
      <c r="Y1623" s="223" t="str">
        <f t="shared" si="51"/>
        <v/>
      </c>
    </row>
    <row r="1624" spans="1:25" s="223" customFormat="1" ht="20.25">
      <c r="A1624" s="293"/>
      <c r="B1624" s="294" t="str">
        <f>IF(LEN(A1624)=0,"",INDEX('Smelter Reference List'!$A:$A,MATCH($A1624,'Smelter Reference List'!$E:$E,0)))</f>
        <v/>
      </c>
      <c r="C1624" s="301" t="str">
        <f>IF(LEN(A1624)=0,"",INDEX('Smelter Reference List'!$C:$C,MATCH($A1624,'Smelter Reference List'!$E:$E,0)))</f>
        <v/>
      </c>
      <c r="D1624" s="294" t="str">
        <f ca="1">IF(ISERROR($S1624),"",OFFSET('Smelter Reference List'!$C$4,$S1624-4,0)&amp;"")</f>
        <v/>
      </c>
      <c r="E1624" s="294" t="str">
        <f ca="1">IF(ISERROR($S1624),"",OFFSET('Smelter Reference List'!$D$4,$S1624-4,0)&amp;"")</f>
        <v/>
      </c>
      <c r="F1624" s="294" t="str">
        <f ca="1">IF(ISERROR($S1624),"",OFFSET('Smelter Reference List'!$E$4,$S1624-4,0))</f>
        <v/>
      </c>
      <c r="G1624" s="294" t="str">
        <f ca="1">IF(C1624=$U$4,"Enter smelter details", IF(ISERROR($S1624),"",OFFSET('Smelter Reference List'!$F$4,$S1624-4,0)))</f>
        <v/>
      </c>
      <c r="H1624" s="295" t="str">
        <f ca="1">IF(ISERROR($S1624),"",OFFSET('Smelter Reference List'!$G$4,$S1624-4,0))</f>
        <v/>
      </c>
      <c r="I1624" s="296" t="str">
        <f ca="1">IF(ISERROR($S1624),"",OFFSET('Smelter Reference List'!$H$4,$S1624-4,0))</f>
        <v/>
      </c>
      <c r="J1624" s="296" t="str">
        <f ca="1">IF(ISERROR($S1624),"",OFFSET('Smelter Reference List'!$I$4,$S1624-4,0))</f>
        <v/>
      </c>
      <c r="K1624" s="298"/>
      <c r="L1624" s="298"/>
      <c r="M1624" s="298"/>
      <c r="N1624" s="298"/>
      <c r="O1624" s="298"/>
      <c r="P1624" s="298"/>
      <c r="Q1624" s="299"/>
      <c r="R1624" s="227"/>
      <c r="S1624" s="228" t="e">
        <f>IF(C1624="",NA(),MATCH($B1624&amp;$C1624,'Smelter Reference List'!$J:$J,0))</f>
        <v>#N/A</v>
      </c>
      <c r="T1624" s="229"/>
      <c r="U1624" s="229">
        <f t="shared" ca="1" si="50"/>
        <v>0</v>
      </c>
      <c r="V1624" s="229"/>
      <c r="W1624" s="229"/>
      <c r="Y1624" s="223" t="str">
        <f t="shared" si="51"/>
        <v/>
      </c>
    </row>
    <row r="1625" spans="1:25" s="223" customFormat="1" ht="20.25">
      <c r="A1625" s="293"/>
      <c r="B1625" s="294" t="str">
        <f>IF(LEN(A1625)=0,"",INDEX('Smelter Reference List'!$A:$A,MATCH($A1625,'Smelter Reference List'!$E:$E,0)))</f>
        <v/>
      </c>
      <c r="C1625" s="301" t="str">
        <f>IF(LEN(A1625)=0,"",INDEX('Smelter Reference List'!$C:$C,MATCH($A1625,'Smelter Reference List'!$E:$E,0)))</f>
        <v/>
      </c>
      <c r="D1625" s="294" t="str">
        <f ca="1">IF(ISERROR($S1625),"",OFFSET('Smelter Reference List'!$C$4,$S1625-4,0)&amp;"")</f>
        <v/>
      </c>
      <c r="E1625" s="294" t="str">
        <f ca="1">IF(ISERROR($S1625),"",OFFSET('Smelter Reference List'!$D$4,$S1625-4,0)&amp;"")</f>
        <v/>
      </c>
      <c r="F1625" s="294" t="str">
        <f ca="1">IF(ISERROR($S1625),"",OFFSET('Smelter Reference List'!$E$4,$S1625-4,0))</f>
        <v/>
      </c>
      <c r="G1625" s="294" t="str">
        <f ca="1">IF(C1625=$U$4,"Enter smelter details", IF(ISERROR($S1625),"",OFFSET('Smelter Reference List'!$F$4,$S1625-4,0)))</f>
        <v/>
      </c>
      <c r="H1625" s="295" t="str">
        <f ca="1">IF(ISERROR($S1625),"",OFFSET('Smelter Reference List'!$G$4,$S1625-4,0))</f>
        <v/>
      </c>
      <c r="I1625" s="296" t="str">
        <f ca="1">IF(ISERROR($S1625),"",OFFSET('Smelter Reference List'!$H$4,$S1625-4,0))</f>
        <v/>
      </c>
      <c r="J1625" s="296" t="str">
        <f ca="1">IF(ISERROR($S1625),"",OFFSET('Smelter Reference List'!$I$4,$S1625-4,0))</f>
        <v/>
      </c>
      <c r="K1625" s="298"/>
      <c r="L1625" s="298"/>
      <c r="M1625" s="298"/>
      <c r="N1625" s="298"/>
      <c r="O1625" s="298"/>
      <c r="P1625" s="298"/>
      <c r="Q1625" s="299"/>
      <c r="R1625" s="227"/>
      <c r="S1625" s="228" t="e">
        <f>IF(C1625="",NA(),MATCH($B1625&amp;$C1625,'Smelter Reference List'!$J:$J,0))</f>
        <v>#N/A</v>
      </c>
      <c r="T1625" s="229"/>
      <c r="U1625" s="229">
        <f t="shared" ca="1" si="50"/>
        <v>0</v>
      </c>
      <c r="V1625" s="229"/>
      <c r="W1625" s="229"/>
      <c r="Y1625" s="223" t="str">
        <f t="shared" si="51"/>
        <v/>
      </c>
    </row>
    <row r="1626" spans="1:25" s="223" customFormat="1" ht="20.25">
      <c r="A1626" s="293"/>
      <c r="B1626" s="294" t="str">
        <f>IF(LEN(A1626)=0,"",INDEX('Smelter Reference List'!$A:$A,MATCH($A1626,'Smelter Reference List'!$E:$E,0)))</f>
        <v/>
      </c>
      <c r="C1626" s="301" t="str">
        <f>IF(LEN(A1626)=0,"",INDEX('Smelter Reference List'!$C:$C,MATCH($A1626,'Smelter Reference List'!$E:$E,0)))</f>
        <v/>
      </c>
      <c r="D1626" s="294" t="str">
        <f ca="1">IF(ISERROR($S1626),"",OFFSET('Smelter Reference List'!$C$4,$S1626-4,0)&amp;"")</f>
        <v/>
      </c>
      <c r="E1626" s="294" t="str">
        <f ca="1">IF(ISERROR($S1626),"",OFFSET('Smelter Reference List'!$D$4,$S1626-4,0)&amp;"")</f>
        <v/>
      </c>
      <c r="F1626" s="294" t="str">
        <f ca="1">IF(ISERROR($S1626),"",OFFSET('Smelter Reference List'!$E$4,$S1626-4,0))</f>
        <v/>
      </c>
      <c r="G1626" s="294" t="str">
        <f ca="1">IF(C1626=$U$4,"Enter smelter details", IF(ISERROR($S1626),"",OFFSET('Smelter Reference List'!$F$4,$S1626-4,0)))</f>
        <v/>
      </c>
      <c r="H1626" s="295" t="str">
        <f ca="1">IF(ISERROR($S1626),"",OFFSET('Smelter Reference List'!$G$4,$S1626-4,0))</f>
        <v/>
      </c>
      <c r="I1626" s="296" t="str">
        <f ca="1">IF(ISERROR($S1626),"",OFFSET('Smelter Reference List'!$H$4,$S1626-4,0))</f>
        <v/>
      </c>
      <c r="J1626" s="296" t="str">
        <f ca="1">IF(ISERROR($S1626),"",OFFSET('Smelter Reference List'!$I$4,$S1626-4,0))</f>
        <v/>
      </c>
      <c r="K1626" s="298"/>
      <c r="L1626" s="298"/>
      <c r="M1626" s="298"/>
      <c r="N1626" s="298"/>
      <c r="O1626" s="298"/>
      <c r="P1626" s="298"/>
      <c r="Q1626" s="299"/>
      <c r="R1626" s="227"/>
      <c r="S1626" s="228" t="e">
        <f>IF(C1626="",NA(),MATCH($B1626&amp;$C1626,'Smelter Reference List'!$J:$J,0))</f>
        <v>#N/A</v>
      </c>
      <c r="T1626" s="229"/>
      <c r="U1626" s="229">
        <f t="shared" ca="1" si="50"/>
        <v>0</v>
      </c>
      <c r="V1626" s="229"/>
      <c r="W1626" s="229"/>
      <c r="Y1626" s="223" t="str">
        <f t="shared" si="51"/>
        <v/>
      </c>
    </row>
    <row r="1627" spans="1:25" s="223" customFormat="1" ht="20.25">
      <c r="A1627" s="293"/>
      <c r="B1627" s="294" t="str">
        <f>IF(LEN(A1627)=0,"",INDEX('Smelter Reference List'!$A:$A,MATCH($A1627,'Smelter Reference List'!$E:$E,0)))</f>
        <v/>
      </c>
      <c r="C1627" s="301" t="str">
        <f>IF(LEN(A1627)=0,"",INDEX('Smelter Reference List'!$C:$C,MATCH($A1627,'Smelter Reference List'!$E:$E,0)))</f>
        <v/>
      </c>
      <c r="D1627" s="294" t="str">
        <f ca="1">IF(ISERROR($S1627),"",OFFSET('Smelter Reference List'!$C$4,$S1627-4,0)&amp;"")</f>
        <v/>
      </c>
      <c r="E1627" s="294" t="str">
        <f ca="1">IF(ISERROR($S1627),"",OFFSET('Smelter Reference List'!$D$4,$S1627-4,0)&amp;"")</f>
        <v/>
      </c>
      <c r="F1627" s="294" t="str">
        <f ca="1">IF(ISERROR($S1627),"",OFFSET('Smelter Reference List'!$E$4,$S1627-4,0))</f>
        <v/>
      </c>
      <c r="G1627" s="294" t="str">
        <f ca="1">IF(C1627=$U$4,"Enter smelter details", IF(ISERROR($S1627),"",OFFSET('Smelter Reference List'!$F$4,$S1627-4,0)))</f>
        <v/>
      </c>
      <c r="H1627" s="295" t="str">
        <f ca="1">IF(ISERROR($S1627),"",OFFSET('Smelter Reference List'!$G$4,$S1627-4,0))</f>
        <v/>
      </c>
      <c r="I1627" s="296" t="str">
        <f ca="1">IF(ISERROR($S1627),"",OFFSET('Smelter Reference List'!$H$4,$S1627-4,0))</f>
        <v/>
      </c>
      <c r="J1627" s="296" t="str">
        <f ca="1">IF(ISERROR($S1627),"",OFFSET('Smelter Reference List'!$I$4,$S1627-4,0))</f>
        <v/>
      </c>
      <c r="K1627" s="298"/>
      <c r="L1627" s="298"/>
      <c r="M1627" s="298"/>
      <c r="N1627" s="298"/>
      <c r="O1627" s="298"/>
      <c r="P1627" s="298"/>
      <c r="Q1627" s="299"/>
      <c r="R1627" s="227"/>
      <c r="S1627" s="228" t="e">
        <f>IF(C1627="",NA(),MATCH($B1627&amp;$C1627,'Smelter Reference List'!$J:$J,0))</f>
        <v>#N/A</v>
      </c>
      <c r="T1627" s="229"/>
      <c r="U1627" s="229">
        <f t="shared" ca="1" si="50"/>
        <v>0</v>
      </c>
      <c r="V1627" s="229"/>
      <c r="W1627" s="229"/>
      <c r="Y1627" s="223" t="str">
        <f t="shared" si="51"/>
        <v/>
      </c>
    </row>
    <row r="1628" spans="1:25" s="223" customFormat="1" ht="20.25">
      <c r="A1628" s="293"/>
      <c r="B1628" s="294" t="str">
        <f>IF(LEN(A1628)=0,"",INDEX('Smelter Reference List'!$A:$A,MATCH($A1628,'Smelter Reference List'!$E:$E,0)))</f>
        <v/>
      </c>
      <c r="C1628" s="301" t="str">
        <f>IF(LEN(A1628)=0,"",INDEX('Smelter Reference List'!$C:$C,MATCH($A1628,'Smelter Reference List'!$E:$E,0)))</f>
        <v/>
      </c>
      <c r="D1628" s="294" t="str">
        <f ca="1">IF(ISERROR($S1628),"",OFFSET('Smelter Reference List'!$C$4,$S1628-4,0)&amp;"")</f>
        <v/>
      </c>
      <c r="E1628" s="294" t="str">
        <f ca="1">IF(ISERROR($S1628),"",OFFSET('Smelter Reference List'!$D$4,$S1628-4,0)&amp;"")</f>
        <v/>
      </c>
      <c r="F1628" s="294" t="str">
        <f ca="1">IF(ISERROR($S1628),"",OFFSET('Smelter Reference List'!$E$4,$S1628-4,0))</f>
        <v/>
      </c>
      <c r="G1628" s="294" t="str">
        <f ca="1">IF(C1628=$U$4,"Enter smelter details", IF(ISERROR($S1628),"",OFFSET('Smelter Reference List'!$F$4,$S1628-4,0)))</f>
        <v/>
      </c>
      <c r="H1628" s="295" t="str">
        <f ca="1">IF(ISERROR($S1628),"",OFFSET('Smelter Reference List'!$G$4,$S1628-4,0))</f>
        <v/>
      </c>
      <c r="I1628" s="296" t="str">
        <f ca="1">IF(ISERROR($S1628),"",OFFSET('Smelter Reference List'!$H$4,$S1628-4,0))</f>
        <v/>
      </c>
      <c r="J1628" s="296" t="str">
        <f ca="1">IF(ISERROR($S1628),"",OFFSET('Smelter Reference List'!$I$4,$S1628-4,0))</f>
        <v/>
      </c>
      <c r="K1628" s="298"/>
      <c r="L1628" s="298"/>
      <c r="M1628" s="298"/>
      <c r="N1628" s="298"/>
      <c r="O1628" s="298"/>
      <c r="P1628" s="298"/>
      <c r="Q1628" s="299"/>
      <c r="R1628" s="227"/>
      <c r="S1628" s="228" t="e">
        <f>IF(C1628="",NA(),MATCH($B1628&amp;$C1628,'Smelter Reference List'!$J:$J,0))</f>
        <v>#N/A</v>
      </c>
      <c r="T1628" s="229"/>
      <c r="U1628" s="229">
        <f t="shared" ca="1" si="50"/>
        <v>0</v>
      </c>
      <c r="V1628" s="229"/>
      <c r="W1628" s="229"/>
      <c r="Y1628" s="223" t="str">
        <f t="shared" si="51"/>
        <v/>
      </c>
    </row>
    <row r="1629" spans="1:25" s="223" customFormat="1" ht="20.25">
      <c r="A1629" s="293"/>
      <c r="B1629" s="294" t="str">
        <f>IF(LEN(A1629)=0,"",INDEX('Smelter Reference List'!$A:$A,MATCH($A1629,'Smelter Reference List'!$E:$E,0)))</f>
        <v/>
      </c>
      <c r="C1629" s="301" t="str">
        <f>IF(LEN(A1629)=0,"",INDEX('Smelter Reference List'!$C:$C,MATCH($A1629,'Smelter Reference List'!$E:$E,0)))</f>
        <v/>
      </c>
      <c r="D1629" s="294" t="str">
        <f ca="1">IF(ISERROR($S1629),"",OFFSET('Smelter Reference List'!$C$4,$S1629-4,0)&amp;"")</f>
        <v/>
      </c>
      <c r="E1629" s="294" t="str">
        <f ca="1">IF(ISERROR($S1629),"",OFFSET('Smelter Reference List'!$D$4,$S1629-4,0)&amp;"")</f>
        <v/>
      </c>
      <c r="F1629" s="294" t="str">
        <f ca="1">IF(ISERROR($S1629),"",OFFSET('Smelter Reference List'!$E$4,$S1629-4,0))</f>
        <v/>
      </c>
      <c r="G1629" s="294" t="str">
        <f ca="1">IF(C1629=$U$4,"Enter smelter details", IF(ISERROR($S1629),"",OFFSET('Smelter Reference List'!$F$4,$S1629-4,0)))</f>
        <v/>
      </c>
      <c r="H1629" s="295" t="str">
        <f ca="1">IF(ISERROR($S1629),"",OFFSET('Smelter Reference List'!$G$4,$S1629-4,0))</f>
        <v/>
      </c>
      <c r="I1629" s="296" t="str">
        <f ca="1">IF(ISERROR($S1629),"",OFFSET('Smelter Reference List'!$H$4,$S1629-4,0))</f>
        <v/>
      </c>
      <c r="J1629" s="296" t="str">
        <f ca="1">IF(ISERROR($S1629),"",OFFSET('Smelter Reference List'!$I$4,$S1629-4,0))</f>
        <v/>
      </c>
      <c r="K1629" s="298"/>
      <c r="L1629" s="298"/>
      <c r="M1629" s="298"/>
      <c r="N1629" s="298"/>
      <c r="O1629" s="298"/>
      <c r="P1629" s="298"/>
      <c r="Q1629" s="299"/>
      <c r="R1629" s="227"/>
      <c r="S1629" s="228" t="e">
        <f>IF(C1629="",NA(),MATCH($B1629&amp;$C1629,'Smelter Reference List'!$J:$J,0))</f>
        <v>#N/A</v>
      </c>
      <c r="T1629" s="229"/>
      <c r="U1629" s="229">
        <f t="shared" ca="1" si="50"/>
        <v>0</v>
      </c>
      <c r="V1629" s="229"/>
      <c r="W1629" s="229"/>
      <c r="Y1629" s="223" t="str">
        <f t="shared" si="51"/>
        <v/>
      </c>
    </row>
    <row r="1630" spans="1:25" s="223" customFormat="1" ht="20.25">
      <c r="A1630" s="293"/>
      <c r="B1630" s="294" t="str">
        <f>IF(LEN(A1630)=0,"",INDEX('Smelter Reference List'!$A:$A,MATCH($A1630,'Smelter Reference List'!$E:$E,0)))</f>
        <v/>
      </c>
      <c r="C1630" s="301" t="str">
        <f>IF(LEN(A1630)=0,"",INDEX('Smelter Reference List'!$C:$C,MATCH($A1630,'Smelter Reference List'!$E:$E,0)))</f>
        <v/>
      </c>
      <c r="D1630" s="294" t="str">
        <f ca="1">IF(ISERROR($S1630),"",OFFSET('Smelter Reference List'!$C$4,$S1630-4,0)&amp;"")</f>
        <v/>
      </c>
      <c r="E1630" s="294" t="str">
        <f ca="1">IF(ISERROR($S1630),"",OFFSET('Smelter Reference List'!$D$4,$S1630-4,0)&amp;"")</f>
        <v/>
      </c>
      <c r="F1630" s="294" t="str">
        <f ca="1">IF(ISERROR($S1630),"",OFFSET('Smelter Reference List'!$E$4,$S1630-4,0))</f>
        <v/>
      </c>
      <c r="G1630" s="294" t="str">
        <f ca="1">IF(C1630=$U$4,"Enter smelter details", IF(ISERROR($S1630),"",OFFSET('Smelter Reference List'!$F$4,$S1630-4,0)))</f>
        <v/>
      </c>
      <c r="H1630" s="295" t="str">
        <f ca="1">IF(ISERROR($S1630),"",OFFSET('Smelter Reference List'!$G$4,$S1630-4,0))</f>
        <v/>
      </c>
      <c r="I1630" s="296" t="str">
        <f ca="1">IF(ISERROR($S1630),"",OFFSET('Smelter Reference List'!$H$4,$S1630-4,0))</f>
        <v/>
      </c>
      <c r="J1630" s="296" t="str">
        <f ca="1">IF(ISERROR($S1630),"",OFFSET('Smelter Reference List'!$I$4,$S1630-4,0))</f>
        <v/>
      </c>
      <c r="K1630" s="298"/>
      <c r="L1630" s="298"/>
      <c r="M1630" s="298"/>
      <c r="N1630" s="298"/>
      <c r="O1630" s="298"/>
      <c r="P1630" s="298"/>
      <c r="Q1630" s="299"/>
      <c r="R1630" s="227"/>
      <c r="S1630" s="228" t="e">
        <f>IF(C1630="",NA(),MATCH($B1630&amp;$C1630,'Smelter Reference List'!$J:$J,0))</f>
        <v>#N/A</v>
      </c>
      <c r="T1630" s="229"/>
      <c r="U1630" s="229">
        <f t="shared" ca="1" si="50"/>
        <v>0</v>
      </c>
      <c r="V1630" s="229"/>
      <c r="W1630" s="229"/>
      <c r="Y1630" s="223" t="str">
        <f t="shared" si="51"/>
        <v/>
      </c>
    </row>
    <row r="1631" spans="1:25" s="223" customFormat="1" ht="20.25">
      <c r="A1631" s="293"/>
      <c r="B1631" s="294" t="str">
        <f>IF(LEN(A1631)=0,"",INDEX('Smelter Reference List'!$A:$A,MATCH($A1631,'Smelter Reference List'!$E:$E,0)))</f>
        <v/>
      </c>
      <c r="C1631" s="301" t="str">
        <f>IF(LEN(A1631)=0,"",INDEX('Smelter Reference List'!$C:$C,MATCH($A1631,'Smelter Reference List'!$E:$E,0)))</f>
        <v/>
      </c>
      <c r="D1631" s="294" t="str">
        <f ca="1">IF(ISERROR($S1631),"",OFFSET('Smelter Reference List'!$C$4,$S1631-4,0)&amp;"")</f>
        <v/>
      </c>
      <c r="E1631" s="294" t="str">
        <f ca="1">IF(ISERROR($S1631),"",OFFSET('Smelter Reference List'!$D$4,$S1631-4,0)&amp;"")</f>
        <v/>
      </c>
      <c r="F1631" s="294" t="str">
        <f ca="1">IF(ISERROR($S1631),"",OFFSET('Smelter Reference List'!$E$4,$S1631-4,0))</f>
        <v/>
      </c>
      <c r="G1631" s="294" t="str">
        <f ca="1">IF(C1631=$U$4,"Enter smelter details", IF(ISERROR($S1631),"",OFFSET('Smelter Reference List'!$F$4,$S1631-4,0)))</f>
        <v/>
      </c>
      <c r="H1631" s="295" t="str">
        <f ca="1">IF(ISERROR($S1631),"",OFFSET('Smelter Reference List'!$G$4,$S1631-4,0))</f>
        <v/>
      </c>
      <c r="I1631" s="296" t="str">
        <f ca="1">IF(ISERROR($S1631),"",OFFSET('Smelter Reference List'!$H$4,$S1631-4,0))</f>
        <v/>
      </c>
      <c r="J1631" s="296" t="str">
        <f ca="1">IF(ISERROR($S1631),"",OFFSET('Smelter Reference List'!$I$4,$S1631-4,0))</f>
        <v/>
      </c>
      <c r="K1631" s="298"/>
      <c r="L1631" s="298"/>
      <c r="M1631" s="298"/>
      <c r="N1631" s="298"/>
      <c r="O1631" s="298"/>
      <c r="P1631" s="298"/>
      <c r="Q1631" s="299"/>
      <c r="R1631" s="227"/>
      <c r="S1631" s="228" t="e">
        <f>IF(C1631="",NA(),MATCH($B1631&amp;$C1631,'Smelter Reference List'!$J:$J,0))</f>
        <v>#N/A</v>
      </c>
      <c r="T1631" s="229"/>
      <c r="U1631" s="229">
        <f t="shared" ca="1" si="50"/>
        <v>0</v>
      </c>
      <c r="V1631" s="229"/>
      <c r="W1631" s="229"/>
      <c r="Y1631" s="223" t="str">
        <f t="shared" si="51"/>
        <v/>
      </c>
    </row>
    <row r="1632" spans="1:25" s="223" customFormat="1" ht="20.25">
      <c r="A1632" s="293"/>
      <c r="B1632" s="294" t="str">
        <f>IF(LEN(A1632)=0,"",INDEX('Smelter Reference List'!$A:$A,MATCH($A1632,'Smelter Reference List'!$E:$E,0)))</f>
        <v/>
      </c>
      <c r="C1632" s="301" t="str">
        <f>IF(LEN(A1632)=0,"",INDEX('Smelter Reference List'!$C:$C,MATCH($A1632,'Smelter Reference List'!$E:$E,0)))</f>
        <v/>
      </c>
      <c r="D1632" s="294" t="str">
        <f ca="1">IF(ISERROR($S1632),"",OFFSET('Smelter Reference List'!$C$4,$S1632-4,0)&amp;"")</f>
        <v/>
      </c>
      <c r="E1632" s="294" t="str">
        <f ca="1">IF(ISERROR($S1632),"",OFFSET('Smelter Reference List'!$D$4,$S1632-4,0)&amp;"")</f>
        <v/>
      </c>
      <c r="F1632" s="294" t="str">
        <f ca="1">IF(ISERROR($S1632),"",OFFSET('Smelter Reference List'!$E$4,$S1632-4,0))</f>
        <v/>
      </c>
      <c r="G1632" s="294" t="str">
        <f ca="1">IF(C1632=$U$4,"Enter smelter details", IF(ISERROR($S1632),"",OFFSET('Smelter Reference List'!$F$4,$S1632-4,0)))</f>
        <v/>
      </c>
      <c r="H1632" s="295" t="str">
        <f ca="1">IF(ISERROR($S1632),"",OFFSET('Smelter Reference List'!$G$4,$S1632-4,0))</f>
        <v/>
      </c>
      <c r="I1632" s="296" t="str">
        <f ca="1">IF(ISERROR($S1632),"",OFFSET('Smelter Reference List'!$H$4,$S1632-4,0))</f>
        <v/>
      </c>
      <c r="J1632" s="296" t="str">
        <f ca="1">IF(ISERROR($S1632),"",OFFSET('Smelter Reference List'!$I$4,$S1632-4,0))</f>
        <v/>
      </c>
      <c r="K1632" s="298"/>
      <c r="L1632" s="298"/>
      <c r="M1632" s="298"/>
      <c r="N1632" s="298"/>
      <c r="O1632" s="298"/>
      <c r="P1632" s="298"/>
      <c r="Q1632" s="299"/>
      <c r="R1632" s="227"/>
      <c r="S1632" s="228" t="e">
        <f>IF(C1632="",NA(),MATCH($B1632&amp;$C1632,'Smelter Reference List'!$J:$J,0))</f>
        <v>#N/A</v>
      </c>
      <c r="T1632" s="229"/>
      <c r="U1632" s="229">
        <f t="shared" ca="1" si="50"/>
        <v>0</v>
      </c>
      <c r="V1632" s="229"/>
      <c r="W1632" s="229"/>
      <c r="Y1632" s="223" t="str">
        <f t="shared" si="51"/>
        <v/>
      </c>
    </row>
    <row r="1633" spans="1:25" s="223" customFormat="1" ht="20.25">
      <c r="A1633" s="293"/>
      <c r="B1633" s="294" t="str">
        <f>IF(LEN(A1633)=0,"",INDEX('Smelter Reference List'!$A:$A,MATCH($A1633,'Smelter Reference List'!$E:$E,0)))</f>
        <v/>
      </c>
      <c r="C1633" s="301" t="str">
        <f>IF(LEN(A1633)=0,"",INDEX('Smelter Reference List'!$C:$C,MATCH($A1633,'Smelter Reference List'!$E:$E,0)))</f>
        <v/>
      </c>
      <c r="D1633" s="294" t="str">
        <f ca="1">IF(ISERROR($S1633),"",OFFSET('Smelter Reference List'!$C$4,$S1633-4,0)&amp;"")</f>
        <v/>
      </c>
      <c r="E1633" s="294" t="str">
        <f ca="1">IF(ISERROR($S1633),"",OFFSET('Smelter Reference List'!$D$4,$S1633-4,0)&amp;"")</f>
        <v/>
      </c>
      <c r="F1633" s="294" t="str">
        <f ca="1">IF(ISERROR($S1633),"",OFFSET('Smelter Reference List'!$E$4,$S1633-4,0))</f>
        <v/>
      </c>
      <c r="G1633" s="294" t="str">
        <f ca="1">IF(C1633=$U$4,"Enter smelter details", IF(ISERROR($S1633),"",OFFSET('Smelter Reference List'!$F$4,$S1633-4,0)))</f>
        <v/>
      </c>
      <c r="H1633" s="295" t="str">
        <f ca="1">IF(ISERROR($S1633),"",OFFSET('Smelter Reference List'!$G$4,$S1633-4,0))</f>
        <v/>
      </c>
      <c r="I1633" s="296" t="str">
        <f ca="1">IF(ISERROR($S1633),"",OFFSET('Smelter Reference List'!$H$4,$S1633-4,0))</f>
        <v/>
      </c>
      <c r="J1633" s="296" t="str">
        <f ca="1">IF(ISERROR($S1633),"",OFFSET('Smelter Reference List'!$I$4,$S1633-4,0))</f>
        <v/>
      </c>
      <c r="K1633" s="298"/>
      <c r="L1633" s="298"/>
      <c r="M1633" s="298"/>
      <c r="N1633" s="298"/>
      <c r="O1633" s="298"/>
      <c r="P1633" s="298"/>
      <c r="Q1633" s="299"/>
      <c r="R1633" s="227"/>
      <c r="S1633" s="228" t="e">
        <f>IF(C1633="",NA(),MATCH($B1633&amp;$C1633,'Smelter Reference List'!$J:$J,0))</f>
        <v>#N/A</v>
      </c>
      <c r="T1633" s="229"/>
      <c r="U1633" s="229">
        <f t="shared" ca="1" si="50"/>
        <v>0</v>
      </c>
      <c r="V1633" s="229"/>
      <c r="W1633" s="229"/>
      <c r="Y1633" s="223" t="str">
        <f t="shared" si="51"/>
        <v/>
      </c>
    </row>
    <row r="1634" spans="1:25" s="223" customFormat="1" ht="20.25">
      <c r="A1634" s="293"/>
      <c r="B1634" s="294" t="str">
        <f>IF(LEN(A1634)=0,"",INDEX('Smelter Reference List'!$A:$A,MATCH($A1634,'Smelter Reference List'!$E:$E,0)))</f>
        <v/>
      </c>
      <c r="C1634" s="301" t="str">
        <f>IF(LEN(A1634)=0,"",INDEX('Smelter Reference List'!$C:$C,MATCH($A1634,'Smelter Reference List'!$E:$E,0)))</f>
        <v/>
      </c>
      <c r="D1634" s="294" t="str">
        <f ca="1">IF(ISERROR($S1634),"",OFFSET('Smelter Reference List'!$C$4,$S1634-4,0)&amp;"")</f>
        <v/>
      </c>
      <c r="E1634" s="294" t="str">
        <f ca="1">IF(ISERROR($S1634),"",OFFSET('Smelter Reference List'!$D$4,$S1634-4,0)&amp;"")</f>
        <v/>
      </c>
      <c r="F1634" s="294" t="str">
        <f ca="1">IF(ISERROR($S1634),"",OFFSET('Smelter Reference List'!$E$4,$S1634-4,0))</f>
        <v/>
      </c>
      <c r="G1634" s="294" t="str">
        <f ca="1">IF(C1634=$U$4,"Enter smelter details", IF(ISERROR($S1634),"",OFFSET('Smelter Reference List'!$F$4,$S1634-4,0)))</f>
        <v/>
      </c>
      <c r="H1634" s="295" t="str">
        <f ca="1">IF(ISERROR($S1634),"",OFFSET('Smelter Reference List'!$G$4,$S1634-4,0))</f>
        <v/>
      </c>
      <c r="I1634" s="296" t="str">
        <f ca="1">IF(ISERROR($S1634),"",OFFSET('Smelter Reference List'!$H$4,$S1634-4,0))</f>
        <v/>
      </c>
      <c r="J1634" s="296" t="str">
        <f ca="1">IF(ISERROR($S1634),"",OFFSET('Smelter Reference List'!$I$4,$S1634-4,0))</f>
        <v/>
      </c>
      <c r="K1634" s="298"/>
      <c r="L1634" s="298"/>
      <c r="M1634" s="298"/>
      <c r="N1634" s="298"/>
      <c r="O1634" s="298"/>
      <c r="P1634" s="298"/>
      <c r="Q1634" s="299"/>
      <c r="R1634" s="227"/>
      <c r="S1634" s="228" t="e">
        <f>IF(C1634="",NA(),MATCH($B1634&amp;$C1634,'Smelter Reference List'!$J:$J,0))</f>
        <v>#N/A</v>
      </c>
      <c r="T1634" s="229"/>
      <c r="U1634" s="229">
        <f t="shared" ca="1" si="50"/>
        <v>0</v>
      </c>
      <c r="V1634" s="229"/>
      <c r="W1634" s="229"/>
      <c r="Y1634" s="223" t="str">
        <f t="shared" si="51"/>
        <v/>
      </c>
    </row>
    <row r="1635" spans="1:25" s="223" customFormat="1" ht="20.25">
      <c r="A1635" s="293"/>
      <c r="B1635" s="294" t="str">
        <f>IF(LEN(A1635)=0,"",INDEX('Smelter Reference List'!$A:$A,MATCH($A1635,'Smelter Reference List'!$E:$E,0)))</f>
        <v/>
      </c>
      <c r="C1635" s="301" t="str">
        <f>IF(LEN(A1635)=0,"",INDEX('Smelter Reference List'!$C:$C,MATCH($A1635,'Smelter Reference List'!$E:$E,0)))</f>
        <v/>
      </c>
      <c r="D1635" s="294" t="str">
        <f ca="1">IF(ISERROR($S1635),"",OFFSET('Smelter Reference List'!$C$4,$S1635-4,0)&amp;"")</f>
        <v/>
      </c>
      <c r="E1635" s="294" t="str">
        <f ca="1">IF(ISERROR($S1635),"",OFFSET('Smelter Reference List'!$D$4,$S1635-4,0)&amp;"")</f>
        <v/>
      </c>
      <c r="F1635" s="294" t="str">
        <f ca="1">IF(ISERROR($S1635),"",OFFSET('Smelter Reference List'!$E$4,$S1635-4,0))</f>
        <v/>
      </c>
      <c r="G1635" s="294" t="str">
        <f ca="1">IF(C1635=$U$4,"Enter smelter details", IF(ISERROR($S1635),"",OFFSET('Smelter Reference List'!$F$4,$S1635-4,0)))</f>
        <v/>
      </c>
      <c r="H1635" s="295" t="str">
        <f ca="1">IF(ISERROR($S1635),"",OFFSET('Smelter Reference List'!$G$4,$S1635-4,0))</f>
        <v/>
      </c>
      <c r="I1635" s="296" t="str">
        <f ca="1">IF(ISERROR($S1635),"",OFFSET('Smelter Reference List'!$H$4,$S1635-4,0))</f>
        <v/>
      </c>
      <c r="J1635" s="296" t="str">
        <f ca="1">IF(ISERROR($S1635),"",OFFSET('Smelter Reference List'!$I$4,$S1635-4,0))</f>
        <v/>
      </c>
      <c r="K1635" s="298"/>
      <c r="L1635" s="298"/>
      <c r="M1635" s="298"/>
      <c r="N1635" s="298"/>
      <c r="O1635" s="298"/>
      <c r="P1635" s="298"/>
      <c r="Q1635" s="299"/>
      <c r="R1635" s="227"/>
      <c r="S1635" s="228" t="e">
        <f>IF(C1635="",NA(),MATCH($B1635&amp;$C1635,'Smelter Reference List'!$J:$J,0))</f>
        <v>#N/A</v>
      </c>
      <c r="T1635" s="229"/>
      <c r="U1635" s="229">
        <f t="shared" ca="1" si="50"/>
        <v>0</v>
      </c>
      <c r="V1635" s="229"/>
      <c r="W1635" s="229"/>
      <c r="Y1635" s="223" t="str">
        <f t="shared" si="51"/>
        <v/>
      </c>
    </row>
    <row r="1636" spans="1:25" s="223" customFormat="1" ht="20.25">
      <c r="A1636" s="293"/>
      <c r="B1636" s="294" t="str">
        <f>IF(LEN(A1636)=0,"",INDEX('Smelter Reference List'!$A:$A,MATCH($A1636,'Smelter Reference List'!$E:$E,0)))</f>
        <v/>
      </c>
      <c r="C1636" s="301" t="str">
        <f>IF(LEN(A1636)=0,"",INDEX('Smelter Reference List'!$C:$C,MATCH($A1636,'Smelter Reference List'!$E:$E,0)))</f>
        <v/>
      </c>
      <c r="D1636" s="294" t="str">
        <f ca="1">IF(ISERROR($S1636),"",OFFSET('Smelter Reference List'!$C$4,$S1636-4,0)&amp;"")</f>
        <v/>
      </c>
      <c r="E1636" s="294" t="str">
        <f ca="1">IF(ISERROR($S1636),"",OFFSET('Smelter Reference List'!$D$4,$S1636-4,0)&amp;"")</f>
        <v/>
      </c>
      <c r="F1636" s="294" t="str">
        <f ca="1">IF(ISERROR($S1636),"",OFFSET('Smelter Reference List'!$E$4,$S1636-4,0))</f>
        <v/>
      </c>
      <c r="G1636" s="294" t="str">
        <f ca="1">IF(C1636=$U$4,"Enter smelter details", IF(ISERROR($S1636),"",OFFSET('Smelter Reference List'!$F$4,$S1636-4,0)))</f>
        <v/>
      </c>
      <c r="H1636" s="295" t="str">
        <f ca="1">IF(ISERROR($S1636),"",OFFSET('Smelter Reference List'!$G$4,$S1636-4,0))</f>
        <v/>
      </c>
      <c r="I1636" s="296" t="str">
        <f ca="1">IF(ISERROR($S1636),"",OFFSET('Smelter Reference List'!$H$4,$S1636-4,0))</f>
        <v/>
      </c>
      <c r="J1636" s="296" t="str">
        <f ca="1">IF(ISERROR($S1636),"",OFFSET('Smelter Reference List'!$I$4,$S1636-4,0))</f>
        <v/>
      </c>
      <c r="K1636" s="298"/>
      <c r="L1636" s="298"/>
      <c r="M1636" s="298"/>
      <c r="N1636" s="298"/>
      <c r="O1636" s="298"/>
      <c r="P1636" s="298"/>
      <c r="Q1636" s="299"/>
      <c r="R1636" s="227"/>
      <c r="S1636" s="228" t="e">
        <f>IF(C1636="",NA(),MATCH($B1636&amp;$C1636,'Smelter Reference List'!$J:$J,0))</f>
        <v>#N/A</v>
      </c>
      <c r="T1636" s="229"/>
      <c r="U1636" s="229">
        <f t="shared" ca="1" si="50"/>
        <v>0</v>
      </c>
      <c r="V1636" s="229"/>
      <c r="W1636" s="229"/>
      <c r="Y1636" s="223" t="str">
        <f t="shared" si="51"/>
        <v/>
      </c>
    </row>
    <row r="1637" spans="1:25" s="223" customFormat="1" ht="20.25">
      <c r="A1637" s="293"/>
      <c r="B1637" s="294" t="str">
        <f>IF(LEN(A1637)=0,"",INDEX('Smelter Reference List'!$A:$A,MATCH($A1637,'Smelter Reference List'!$E:$E,0)))</f>
        <v/>
      </c>
      <c r="C1637" s="301" t="str">
        <f>IF(LEN(A1637)=0,"",INDEX('Smelter Reference List'!$C:$C,MATCH($A1637,'Smelter Reference List'!$E:$E,0)))</f>
        <v/>
      </c>
      <c r="D1637" s="294" t="str">
        <f ca="1">IF(ISERROR($S1637),"",OFFSET('Smelter Reference List'!$C$4,$S1637-4,0)&amp;"")</f>
        <v/>
      </c>
      <c r="E1637" s="294" t="str">
        <f ca="1">IF(ISERROR($S1637),"",OFFSET('Smelter Reference List'!$D$4,$S1637-4,0)&amp;"")</f>
        <v/>
      </c>
      <c r="F1637" s="294" t="str">
        <f ca="1">IF(ISERROR($S1637),"",OFFSET('Smelter Reference List'!$E$4,$S1637-4,0))</f>
        <v/>
      </c>
      <c r="G1637" s="294" t="str">
        <f ca="1">IF(C1637=$U$4,"Enter smelter details", IF(ISERROR($S1637),"",OFFSET('Smelter Reference List'!$F$4,$S1637-4,0)))</f>
        <v/>
      </c>
      <c r="H1637" s="295" t="str">
        <f ca="1">IF(ISERROR($S1637),"",OFFSET('Smelter Reference List'!$G$4,$S1637-4,0))</f>
        <v/>
      </c>
      <c r="I1637" s="296" t="str">
        <f ca="1">IF(ISERROR($S1637),"",OFFSET('Smelter Reference List'!$H$4,$S1637-4,0))</f>
        <v/>
      </c>
      <c r="J1637" s="296" t="str">
        <f ca="1">IF(ISERROR($S1637),"",OFFSET('Smelter Reference List'!$I$4,$S1637-4,0))</f>
        <v/>
      </c>
      <c r="K1637" s="298"/>
      <c r="L1637" s="298"/>
      <c r="M1637" s="298"/>
      <c r="N1637" s="298"/>
      <c r="O1637" s="298"/>
      <c r="P1637" s="298"/>
      <c r="Q1637" s="299"/>
      <c r="R1637" s="227"/>
      <c r="S1637" s="228" t="e">
        <f>IF(C1637="",NA(),MATCH($B1637&amp;$C1637,'Smelter Reference List'!$J:$J,0))</f>
        <v>#N/A</v>
      </c>
      <c r="T1637" s="229"/>
      <c r="U1637" s="229">
        <f t="shared" ca="1" si="50"/>
        <v>0</v>
      </c>
      <c r="V1637" s="229"/>
      <c r="W1637" s="229"/>
      <c r="Y1637" s="223" t="str">
        <f t="shared" si="51"/>
        <v/>
      </c>
    </row>
    <row r="1638" spans="1:25" s="223" customFormat="1" ht="20.25">
      <c r="A1638" s="293"/>
      <c r="B1638" s="294" t="str">
        <f>IF(LEN(A1638)=0,"",INDEX('Smelter Reference List'!$A:$A,MATCH($A1638,'Smelter Reference List'!$E:$E,0)))</f>
        <v/>
      </c>
      <c r="C1638" s="301" t="str">
        <f>IF(LEN(A1638)=0,"",INDEX('Smelter Reference List'!$C:$C,MATCH($A1638,'Smelter Reference List'!$E:$E,0)))</f>
        <v/>
      </c>
      <c r="D1638" s="294" t="str">
        <f ca="1">IF(ISERROR($S1638),"",OFFSET('Smelter Reference List'!$C$4,$S1638-4,0)&amp;"")</f>
        <v/>
      </c>
      <c r="E1638" s="294" t="str">
        <f ca="1">IF(ISERROR($S1638),"",OFFSET('Smelter Reference List'!$D$4,$S1638-4,0)&amp;"")</f>
        <v/>
      </c>
      <c r="F1638" s="294" t="str">
        <f ca="1">IF(ISERROR($S1638),"",OFFSET('Smelter Reference List'!$E$4,$S1638-4,0))</f>
        <v/>
      </c>
      <c r="G1638" s="294" t="str">
        <f ca="1">IF(C1638=$U$4,"Enter smelter details", IF(ISERROR($S1638),"",OFFSET('Smelter Reference List'!$F$4,$S1638-4,0)))</f>
        <v/>
      </c>
      <c r="H1638" s="295" t="str">
        <f ca="1">IF(ISERROR($S1638),"",OFFSET('Smelter Reference List'!$G$4,$S1638-4,0))</f>
        <v/>
      </c>
      <c r="I1638" s="296" t="str">
        <f ca="1">IF(ISERROR($S1638),"",OFFSET('Smelter Reference List'!$H$4,$S1638-4,0))</f>
        <v/>
      </c>
      <c r="J1638" s="296" t="str">
        <f ca="1">IF(ISERROR($S1638),"",OFFSET('Smelter Reference List'!$I$4,$S1638-4,0))</f>
        <v/>
      </c>
      <c r="K1638" s="298"/>
      <c r="L1638" s="298"/>
      <c r="M1638" s="298"/>
      <c r="N1638" s="298"/>
      <c r="O1638" s="298"/>
      <c r="P1638" s="298"/>
      <c r="Q1638" s="299"/>
      <c r="R1638" s="227"/>
      <c r="S1638" s="228" t="e">
        <f>IF(C1638="",NA(),MATCH($B1638&amp;$C1638,'Smelter Reference List'!$J:$J,0))</f>
        <v>#N/A</v>
      </c>
      <c r="T1638" s="229"/>
      <c r="U1638" s="229">
        <f t="shared" ca="1" si="50"/>
        <v>0</v>
      </c>
      <c r="V1638" s="229"/>
      <c r="W1638" s="229"/>
      <c r="Y1638" s="223" t="str">
        <f t="shared" si="51"/>
        <v/>
      </c>
    </row>
    <row r="1639" spans="1:25" s="223" customFormat="1" ht="20.25">
      <c r="A1639" s="293"/>
      <c r="B1639" s="294" t="str">
        <f>IF(LEN(A1639)=0,"",INDEX('Smelter Reference List'!$A:$A,MATCH($A1639,'Smelter Reference List'!$E:$E,0)))</f>
        <v/>
      </c>
      <c r="C1639" s="301" t="str">
        <f>IF(LEN(A1639)=0,"",INDEX('Smelter Reference List'!$C:$C,MATCH($A1639,'Smelter Reference List'!$E:$E,0)))</f>
        <v/>
      </c>
      <c r="D1639" s="294" t="str">
        <f ca="1">IF(ISERROR($S1639),"",OFFSET('Smelter Reference List'!$C$4,$S1639-4,0)&amp;"")</f>
        <v/>
      </c>
      <c r="E1639" s="294" t="str">
        <f ca="1">IF(ISERROR($S1639),"",OFFSET('Smelter Reference List'!$D$4,$S1639-4,0)&amp;"")</f>
        <v/>
      </c>
      <c r="F1639" s="294" t="str">
        <f ca="1">IF(ISERROR($S1639),"",OFFSET('Smelter Reference List'!$E$4,$S1639-4,0))</f>
        <v/>
      </c>
      <c r="G1639" s="294" t="str">
        <f ca="1">IF(C1639=$U$4,"Enter smelter details", IF(ISERROR($S1639),"",OFFSET('Smelter Reference List'!$F$4,$S1639-4,0)))</f>
        <v/>
      </c>
      <c r="H1639" s="295" t="str">
        <f ca="1">IF(ISERROR($S1639),"",OFFSET('Smelter Reference List'!$G$4,$S1639-4,0))</f>
        <v/>
      </c>
      <c r="I1639" s="296" t="str">
        <f ca="1">IF(ISERROR($S1639),"",OFFSET('Smelter Reference List'!$H$4,$S1639-4,0))</f>
        <v/>
      </c>
      <c r="J1639" s="296" t="str">
        <f ca="1">IF(ISERROR($S1639),"",OFFSET('Smelter Reference List'!$I$4,$S1639-4,0))</f>
        <v/>
      </c>
      <c r="K1639" s="298"/>
      <c r="L1639" s="298"/>
      <c r="M1639" s="298"/>
      <c r="N1639" s="298"/>
      <c r="O1639" s="298"/>
      <c r="P1639" s="298"/>
      <c r="Q1639" s="299"/>
      <c r="R1639" s="227"/>
      <c r="S1639" s="228" t="e">
        <f>IF(C1639="",NA(),MATCH($B1639&amp;$C1639,'Smelter Reference List'!$J:$J,0))</f>
        <v>#N/A</v>
      </c>
      <c r="T1639" s="229"/>
      <c r="U1639" s="229">
        <f t="shared" ca="1" si="50"/>
        <v>0</v>
      </c>
      <c r="V1639" s="229"/>
      <c r="W1639" s="229"/>
      <c r="Y1639" s="223" t="str">
        <f t="shared" si="51"/>
        <v/>
      </c>
    </row>
    <row r="1640" spans="1:25" s="223" customFormat="1" ht="20.25">
      <c r="A1640" s="293"/>
      <c r="B1640" s="294" t="str">
        <f>IF(LEN(A1640)=0,"",INDEX('Smelter Reference List'!$A:$A,MATCH($A1640,'Smelter Reference List'!$E:$E,0)))</f>
        <v/>
      </c>
      <c r="C1640" s="301" t="str">
        <f>IF(LEN(A1640)=0,"",INDEX('Smelter Reference List'!$C:$C,MATCH($A1640,'Smelter Reference List'!$E:$E,0)))</f>
        <v/>
      </c>
      <c r="D1640" s="294" t="str">
        <f ca="1">IF(ISERROR($S1640),"",OFFSET('Smelter Reference List'!$C$4,$S1640-4,0)&amp;"")</f>
        <v/>
      </c>
      <c r="E1640" s="294" t="str">
        <f ca="1">IF(ISERROR($S1640),"",OFFSET('Smelter Reference List'!$D$4,$S1640-4,0)&amp;"")</f>
        <v/>
      </c>
      <c r="F1640" s="294" t="str">
        <f ca="1">IF(ISERROR($S1640),"",OFFSET('Smelter Reference List'!$E$4,$S1640-4,0))</f>
        <v/>
      </c>
      <c r="G1640" s="294" t="str">
        <f ca="1">IF(C1640=$U$4,"Enter smelter details", IF(ISERROR($S1640),"",OFFSET('Smelter Reference List'!$F$4,$S1640-4,0)))</f>
        <v/>
      </c>
      <c r="H1640" s="295" t="str">
        <f ca="1">IF(ISERROR($S1640),"",OFFSET('Smelter Reference List'!$G$4,$S1640-4,0))</f>
        <v/>
      </c>
      <c r="I1640" s="296" t="str">
        <f ca="1">IF(ISERROR($S1640),"",OFFSET('Smelter Reference List'!$H$4,$S1640-4,0))</f>
        <v/>
      </c>
      <c r="J1640" s="296" t="str">
        <f ca="1">IF(ISERROR($S1640),"",OFFSET('Smelter Reference List'!$I$4,$S1640-4,0))</f>
        <v/>
      </c>
      <c r="K1640" s="298"/>
      <c r="L1640" s="298"/>
      <c r="M1640" s="298"/>
      <c r="N1640" s="298"/>
      <c r="O1640" s="298"/>
      <c r="P1640" s="298"/>
      <c r="Q1640" s="299"/>
      <c r="R1640" s="227"/>
      <c r="S1640" s="228" t="e">
        <f>IF(C1640="",NA(),MATCH($B1640&amp;$C1640,'Smelter Reference List'!$J:$J,0))</f>
        <v>#N/A</v>
      </c>
      <c r="T1640" s="229"/>
      <c r="U1640" s="229">
        <f t="shared" ca="1" si="50"/>
        <v>0</v>
      </c>
      <c r="V1640" s="229"/>
      <c r="W1640" s="229"/>
      <c r="Y1640" s="223" t="str">
        <f t="shared" si="51"/>
        <v/>
      </c>
    </row>
    <row r="1641" spans="1:25" s="223" customFormat="1" ht="20.25">
      <c r="A1641" s="293"/>
      <c r="B1641" s="294" t="str">
        <f>IF(LEN(A1641)=0,"",INDEX('Smelter Reference List'!$A:$A,MATCH($A1641,'Smelter Reference List'!$E:$E,0)))</f>
        <v/>
      </c>
      <c r="C1641" s="301" t="str">
        <f>IF(LEN(A1641)=0,"",INDEX('Smelter Reference List'!$C:$C,MATCH($A1641,'Smelter Reference List'!$E:$E,0)))</f>
        <v/>
      </c>
      <c r="D1641" s="294" t="str">
        <f ca="1">IF(ISERROR($S1641),"",OFFSET('Smelter Reference List'!$C$4,$S1641-4,0)&amp;"")</f>
        <v/>
      </c>
      <c r="E1641" s="294" t="str">
        <f ca="1">IF(ISERROR($S1641),"",OFFSET('Smelter Reference List'!$D$4,$S1641-4,0)&amp;"")</f>
        <v/>
      </c>
      <c r="F1641" s="294" t="str">
        <f ca="1">IF(ISERROR($S1641),"",OFFSET('Smelter Reference List'!$E$4,$S1641-4,0))</f>
        <v/>
      </c>
      <c r="G1641" s="294" t="str">
        <f ca="1">IF(C1641=$U$4,"Enter smelter details", IF(ISERROR($S1641),"",OFFSET('Smelter Reference List'!$F$4,$S1641-4,0)))</f>
        <v/>
      </c>
      <c r="H1641" s="295" t="str">
        <f ca="1">IF(ISERROR($S1641),"",OFFSET('Smelter Reference List'!$G$4,$S1641-4,0))</f>
        <v/>
      </c>
      <c r="I1641" s="296" t="str">
        <f ca="1">IF(ISERROR($S1641),"",OFFSET('Smelter Reference List'!$H$4,$S1641-4,0))</f>
        <v/>
      </c>
      <c r="J1641" s="296" t="str">
        <f ca="1">IF(ISERROR($S1641),"",OFFSET('Smelter Reference List'!$I$4,$S1641-4,0))</f>
        <v/>
      </c>
      <c r="K1641" s="298"/>
      <c r="L1641" s="298"/>
      <c r="M1641" s="298"/>
      <c r="N1641" s="298"/>
      <c r="O1641" s="298"/>
      <c r="P1641" s="298"/>
      <c r="Q1641" s="299"/>
      <c r="R1641" s="227"/>
      <c r="S1641" s="228" t="e">
        <f>IF(C1641="",NA(),MATCH($B1641&amp;$C1641,'Smelter Reference List'!$J:$J,0))</f>
        <v>#N/A</v>
      </c>
      <c r="T1641" s="229"/>
      <c r="U1641" s="229">
        <f t="shared" ca="1" si="50"/>
        <v>0</v>
      </c>
      <c r="V1641" s="229"/>
      <c r="W1641" s="229"/>
      <c r="Y1641" s="223" t="str">
        <f t="shared" si="51"/>
        <v/>
      </c>
    </row>
    <row r="1642" spans="1:25" s="223" customFormat="1" ht="20.25">
      <c r="A1642" s="293"/>
      <c r="B1642" s="294" t="str">
        <f>IF(LEN(A1642)=0,"",INDEX('Smelter Reference List'!$A:$A,MATCH($A1642,'Smelter Reference List'!$E:$E,0)))</f>
        <v/>
      </c>
      <c r="C1642" s="301" t="str">
        <f>IF(LEN(A1642)=0,"",INDEX('Smelter Reference List'!$C:$C,MATCH($A1642,'Smelter Reference List'!$E:$E,0)))</f>
        <v/>
      </c>
      <c r="D1642" s="294" t="str">
        <f ca="1">IF(ISERROR($S1642),"",OFFSET('Smelter Reference List'!$C$4,$S1642-4,0)&amp;"")</f>
        <v/>
      </c>
      <c r="E1642" s="294" t="str">
        <f ca="1">IF(ISERROR($S1642),"",OFFSET('Smelter Reference List'!$D$4,$S1642-4,0)&amp;"")</f>
        <v/>
      </c>
      <c r="F1642" s="294" t="str">
        <f ca="1">IF(ISERROR($S1642),"",OFFSET('Smelter Reference List'!$E$4,$S1642-4,0))</f>
        <v/>
      </c>
      <c r="G1642" s="294" t="str">
        <f ca="1">IF(C1642=$U$4,"Enter smelter details", IF(ISERROR($S1642),"",OFFSET('Smelter Reference List'!$F$4,$S1642-4,0)))</f>
        <v/>
      </c>
      <c r="H1642" s="295" t="str">
        <f ca="1">IF(ISERROR($S1642),"",OFFSET('Smelter Reference List'!$G$4,$S1642-4,0))</f>
        <v/>
      </c>
      <c r="I1642" s="296" t="str">
        <f ca="1">IF(ISERROR($S1642),"",OFFSET('Smelter Reference List'!$H$4,$S1642-4,0))</f>
        <v/>
      </c>
      <c r="J1642" s="296" t="str">
        <f ca="1">IF(ISERROR($S1642),"",OFFSET('Smelter Reference List'!$I$4,$S1642-4,0))</f>
        <v/>
      </c>
      <c r="K1642" s="298"/>
      <c r="L1642" s="298"/>
      <c r="M1642" s="298"/>
      <c r="N1642" s="298"/>
      <c r="O1642" s="298"/>
      <c r="P1642" s="298"/>
      <c r="Q1642" s="299"/>
      <c r="R1642" s="227"/>
      <c r="S1642" s="228" t="e">
        <f>IF(C1642="",NA(),MATCH($B1642&amp;$C1642,'Smelter Reference List'!$J:$J,0))</f>
        <v>#N/A</v>
      </c>
      <c r="T1642" s="229"/>
      <c r="U1642" s="229">
        <f t="shared" ca="1" si="50"/>
        <v>0</v>
      </c>
      <c r="V1642" s="229"/>
      <c r="W1642" s="229"/>
      <c r="Y1642" s="223" t="str">
        <f t="shared" si="51"/>
        <v/>
      </c>
    </row>
    <row r="1643" spans="1:25" s="223" customFormat="1" ht="20.25">
      <c r="A1643" s="293"/>
      <c r="B1643" s="294" t="str">
        <f>IF(LEN(A1643)=0,"",INDEX('Smelter Reference List'!$A:$A,MATCH($A1643,'Smelter Reference List'!$E:$E,0)))</f>
        <v/>
      </c>
      <c r="C1643" s="301" t="str">
        <f>IF(LEN(A1643)=0,"",INDEX('Smelter Reference List'!$C:$C,MATCH($A1643,'Smelter Reference List'!$E:$E,0)))</f>
        <v/>
      </c>
      <c r="D1643" s="294" t="str">
        <f ca="1">IF(ISERROR($S1643),"",OFFSET('Smelter Reference List'!$C$4,$S1643-4,0)&amp;"")</f>
        <v/>
      </c>
      <c r="E1643" s="294" t="str">
        <f ca="1">IF(ISERROR($S1643),"",OFFSET('Smelter Reference List'!$D$4,$S1643-4,0)&amp;"")</f>
        <v/>
      </c>
      <c r="F1643" s="294" t="str">
        <f ca="1">IF(ISERROR($S1643),"",OFFSET('Smelter Reference List'!$E$4,$S1643-4,0))</f>
        <v/>
      </c>
      <c r="G1643" s="294" t="str">
        <f ca="1">IF(C1643=$U$4,"Enter smelter details", IF(ISERROR($S1643),"",OFFSET('Smelter Reference List'!$F$4,$S1643-4,0)))</f>
        <v/>
      </c>
      <c r="H1643" s="295" t="str">
        <f ca="1">IF(ISERROR($S1643),"",OFFSET('Smelter Reference List'!$G$4,$S1643-4,0))</f>
        <v/>
      </c>
      <c r="I1643" s="296" t="str">
        <f ca="1">IF(ISERROR($S1643),"",OFFSET('Smelter Reference List'!$H$4,$S1643-4,0))</f>
        <v/>
      </c>
      <c r="J1643" s="296" t="str">
        <f ca="1">IF(ISERROR($S1643),"",OFFSET('Smelter Reference List'!$I$4,$S1643-4,0))</f>
        <v/>
      </c>
      <c r="K1643" s="298"/>
      <c r="L1643" s="298"/>
      <c r="M1643" s="298"/>
      <c r="N1643" s="298"/>
      <c r="O1643" s="298"/>
      <c r="P1643" s="298"/>
      <c r="Q1643" s="299"/>
      <c r="R1643" s="227"/>
      <c r="S1643" s="228" t="e">
        <f>IF(C1643="",NA(),MATCH($B1643&amp;$C1643,'Smelter Reference List'!$J:$J,0))</f>
        <v>#N/A</v>
      </c>
      <c r="T1643" s="229"/>
      <c r="U1643" s="229">
        <f t="shared" ca="1" si="50"/>
        <v>0</v>
      </c>
      <c r="V1643" s="229"/>
      <c r="W1643" s="229"/>
      <c r="Y1643" s="223" t="str">
        <f t="shared" si="51"/>
        <v/>
      </c>
    </row>
    <row r="1644" spans="1:25" s="223" customFormat="1" ht="20.25">
      <c r="A1644" s="293"/>
      <c r="B1644" s="294" t="str">
        <f>IF(LEN(A1644)=0,"",INDEX('Smelter Reference List'!$A:$A,MATCH($A1644,'Smelter Reference List'!$E:$E,0)))</f>
        <v/>
      </c>
      <c r="C1644" s="301" t="str">
        <f>IF(LEN(A1644)=0,"",INDEX('Smelter Reference List'!$C:$C,MATCH($A1644,'Smelter Reference List'!$E:$E,0)))</f>
        <v/>
      </c>
      <c r="D1644" s="294" t="str">
        <f ca="1">IF(ISERROR($S1644),"",OFFSET('Smelter Reference List'!$C$4,$S1644-4,0)&amp;"")</f>
        <v/>
      </c>
      <c r="E1644" s="294" t="str">
        <f ca="1">IF(ISERROR($S1644),"",OFFSET('Smelter Reference List'!$D$4,$S1644-4,0)&amp;"")</f>
        <v/>
      </c>
      <c r="F1644" s="294" t="str">
        <f ca="1">IF(ISERROR($S1644),"",OFFSET('Smelter Reference List'!$E$4,$S1644-4,0))</f>
        <v/>
      </c>
      <c r="G1644" s="294" t="str">
        <f ca="1">IF(C1644=$U$4,"Enter smelter details", IF(ISERROR($S1644),"",OFFSET('Smelter Reference List'!$F$4,$S1644-4,0)))</f>
        <v/>
      </c>
      <c r="H1644" s="295" t="str">
        <f ca="1">IF(ISERROR($S1644),"",OFFSET('Smelter Reference List'!$G$4,$S1644-4,0))</f>
        <v/>
      </c>
      <c r="I1644" s="296" t="str">
        <f ca="1">IF(ISERROR($S1644),"",OFFSET('Smelter Reference List'!$H$4,$S1644-4,0))</f>
        <v/>
      </c>
      <c r="J1644" s="296" t="str">
        <f ca="1">IF(ISERROR($S1644),"",OFFSET('Smelter Reference List'!$I$4,$S1644-4,0))</f>
        <v/>
      </c>
      <c r="K1644" s="298"/>
      <c r="L1644" s="298"/>
      <c r="M1644" s="298"/>
      <c r="N1644" s="298"/>
      <c r="O1644" s="298"/>
      <c r="P1644" s="298"/>
      <c r="Q1644" s="299"/>
      <c r="R1644" s="227"/>
      <c r="S1644" s="228" t="e">
        <f>IF(C1644="",NA(),MATCH($B1644&amp;$C1644,'Smelter Reference List'!$J:$J,0))</f>
        <v>#N/A</v>
      </c>
      <c r="T1644" s="229"/>
      <c r="U1644" s="229">
        <f t="shared" ca="1" si="50"/>
        <v>0</v>
      </c>
      <c r="V1644" s="229"/>
      <c r="W1644" s="229"/>
      <c r="Y1644" s="223" t="str">
        <f t="shared" si="51"/>
        <v/>
      </c>
    </row>
    <row r="1645" spans="1:25" s="223" customFormat="1" ht="20.25">
      <c r="A1645" s="293"/>
      <c r="B1645" s="294" t="str">
        <f>IF(LEN(A1645)=0,"",INDEX('Smelter Reference List'!$A:$A,MATCH($A1645,'Smelter Reference List'!$E:$E,0)))</f>
        <v/>
      </c>
      <c r="C1645" s="301" t="str">
        <f>IF(LEN(A1645)=0,"",INDEX('Smelter Reference List'!$C:$C,MATCH($A1645,'Smelter Reference List'!$E:$E,0)))</f>
        <v/>
      </c>
      <c r="D1645" s="294" t="str">
        <f ca="1">IF(ISERROR($S1645),"",OFFSET('Smelter Reference List'!$C$4,$S1645-4,0)&amp;"")</f>
        <v/>
      </c>
      <c r="E1645" s="294" t="str">
        <f ca="1">IF(ISERROR($S1645),"",OFFSET('Smelter Reference List'!$D$4,$S1645-4,0)&amp;"")</f>
        <v/>
      </c>
      <c r="F1645" s="294" t="str">
        <f ca="1">IF(ISERROR($S1645),"",OFFSET('Smelter Reference List'!$E$4,$S1645-4,0))</f>
        <v/>
      </c>
      <c r="G1645" s="294" t="str">
        <f ca="1">IF(C1645=$U$4,"Enter smelter details", IF(ISERROR($S1645),"",OFFSET('Smelter Reference List'!$F$4,$S1645-4,0)))</f>
        <v/>
      </c>
      <c r="H1645" s="295" t="str">
        <f ca="1">IF(ISERROR($S1645),"",OFFSET('Smelter Reference List'!$G$4,$S1645-4,0))</f>
        <v/>
      </c>
      <c r="I1645" s="296" t="str">
        <f ca="1">IF(ISERROR($S1645),"",OFFSET('Smelter Reference List'!$H$4,$S1645-4,0))</f>
        <v/>
      </c>
      <c r="J1645" s="296" t="str">
        <f ca="1">IF(ISERROR($S1645),"",OFFSET('Smelter Reference List'!$I$4,$S1645-4,0))</f>
        <v/>
      </c>
      <c r="K1645" s="298"/>
      <c r="L1645" s="298"/>
      <c r="M1645" s="298"/>
      <c r="N1645" s="298"/>
      <c r="O1645" s="298"/>
      <c r="P1645" s="298"/>
      <c r="Q1645" s="299"/>
      <c r="R1645" s="227"/>
      <c r="S1645" s="228" t="e">
        <f>IF(C1645="",NA(),MATCH($B1645&amp;$C1645,'Smelter Reference List'!$J:$J,0))</f>
        <v>#N/A</v>
      </c>
      <c r="T1645" s="229"/>
      <c r="U1645" s="229">
        <f t="shared" ca="1" si="50"/>
        <v>0</v>
      </c>
      <c r="V1645" s="229"/>
      <c r="W1645" s="229"/>
      <c r="Y1645" s="223" t="str">
        <f t="shared" si="51"/>
        <v/>
      </c>
    </row>
    <row r="1646" spans="1:25" s="223" customFormat="1" ht="20.25">
      <c r="A1646" s="293"/>
      <c r="B1646" s="294" t="str">
        <f>IF(LEN(A1646)=0,"",INDEX('Smelter Reference List'!$A:$A,MATCH($A1646,'Smelter Reference List'!$E:$E,0)))</f>
        <v/>
      </c>
      <c r="C1646" s="301" t="str">
        <f>IF(LEN(A1646)=0,"",INDEX('Smelter Reference List'!$C:$C,MATCH($A1646,'Smelter Reference List'!$E:$E,0)))</f>
        <v/>
      </c>
      <c r="D1646" s="294" t="str">
        <f ca="1">IF(ISERROR($S1646),"",OFFSET('Smelter Reference List'!$C$4,$S1646-4,0)&amp;"")</f>
        <v/>
      </c>
      <c r="E1646" s="294" t="str">
        <f ca="1">IF(ISERROR($S1646),"",OFFSET('Smelter Reference List'!$D$4,$S1646-4,0)&amp;"")</f>
        <v/>
      </c>
      <c r="F1646" s="294" t="str">
        <f ca="1">IF(ISERROR($S1646),"",OFFSET('Smelter Reference List'!$E$4,$S1646-4,0))</f>
        <v/>
      </c>
      <c r="G1646" s="294" t="str">
        <f ca="1">IF(C1646=$U$4,"Enter smelter details", IF(ISERROR($S1646),"",OFFSET('Smelter Reference List'!$F$4,$S1646-4,0)))</f>
        <v/>
      </c>
      <c r="H1646" s="295" t="str">
        <f ca="1">IF(ISERROR($S1646),"",OFFSET('Smelter Reference List'!$G$4,$S1646-4,0))</f>
        <v/>
      </c>
      <c r="I1646" s="296" t="str">
        <f ca="1">IF(ISERROR($S1646),"",OFFSET('Smelter Reference List'!$H$4,$S1646-4,0))</f>
        <v/>
      </c>
      <c r="J1646" s="296" t="str">
        <f ca="1">IF(ISERROR($S1646),"",OFFSET('Smelter Reference List'!$I$4,$S1646-4,0))</f>
        <v/>
      </c>
      <c r="K1646" s="298"/>
      <c r="L1646" s="298"/>
      <c r="M1646" s="298"/>
      <c r="N1646" s="298"/>
      <c r="O1646" s="298"/>
      <c r="P1646" s="298"/>
      <c r="Q1646" s="299"/>
      <c r="R1646" s="227"/>
      <c r="S1646" s="228" t="e">
        <f>IF(C1646="",NA(),MATCH($B1646&amp;$C1646,'Smelter Reference List'!$J:$J,0))</f>
        <v>#N/A</v>
      </c>
      <c r="T1646" s="229"/>
      <c r="U1646" s="229">
        <f t="shared" ca="1" si="50"/>
        <v>0</v>
      </c>
      <c r="V1646" s="229"/>
      <c r="W1646" s="229"/>
      <c r="Y1646" s="223" t="str">
        <f t="shared" si="51"/>
        <v/>
      </c>
    </row>
    <row r="1647" spans="1:25" s="223" customFormat="1" ht="20.25">
      <c r="A1647" s="293"/>
      <c r="B1647" s="294" t="str">
        <f>IF(LEN(A1647)=0,"",INDEX('Smelter Reference List'!$A:$A,MATCH($A1647,'Smelter Reference List'!$E:$E,0)))</f>
        <v/>
      </c>
      <c r="C1647" s="301" t="str">
        <f>IF(LEN(A1647)=0,"",INDEX('Smelter Reference List'!$C:$C,MATCH($A1647,'Smelter Reference List'!$E:$E,0)))</f>
        <v/>
      </c>
      <c r="D1647" s="294" t="str">
        <f ca="1">IF(ISERROR($S1647),"",OFFSET('Smelter Reference List'!$C$4,$S1647-4,0)&amp;"")</f>
        <v/>
      </c>
      <c r="E1647" s="294" t="str">
        <f ca="1">IF(ISERROR($S1647),"",OFFSET('Smelter Reference List'!$D$4,$S1647-4,0)&amp;"")</f>
        <v/>
      </c>
      <c r="F1647" s="294" t="str">
        <f ca="1">IF(ISERROR($S1647),"",OFFSET('Smelter Reference List'!$E$4,$S1647-4,0))</f>
        <v/>
      </c>
      <c r="G1647" s="294" t="str">
        <f ca="1">IF(C1647=$U$4,"Enter smelter details", IF(ISERROR($S1647),"",OFFSET('Smelter Reference List'!$F$4,$S1647-4,0)))</f>
        <v/>
      </c>
      <c r="H1647" s="295" t="str">
        <f ca="1">IF(ISERROR($S1647),"",OFFSET('Smelter Reference List'!$G$4,$S1647-4,0))</f>
        <v/>
      </c>
      <c r="I1647" s="296" t="str">
        <f ca="1">IF(ISERROR($S1647),"",OFFSET('Smelter Reference List'!$H$4,$S1647-4,0))</f>
        <v/>
      </c>
      <c r="J1647" s="296" t="str">
        <f ca="1">IF(ISERROR($S1647),"",OFFSET('Smelter Reference List'!$I$4,$S1647-4,0))</f>
        <v/>
      </c>
      <c r="K1647" s="298"/>
      <c r="L1647" s="298"/>
      <c r="M1647" s="298"/>
      <c r="N1647" s="298"/>
      <c r="O1647" s="298"/>
      <c r="P1647" s="298"/>
      <c r="Q1647" s="299"/>
      <c r="R1647" s="227"/>
      <c r="S1647" s="228" t="e">
        <f>IF(C1647="",NA(),MATCH($B1647&amp;$C1647,'Smelter Reference List'!$J:$J,0))</f>
        <v>#N/A</v>
      </c>
      <c r="T1647" s="229"/>
      <c r="U1647" s="229">
        <f t="shared" ca="1" si="50"/>
        <v>0</v>
      </c>
      <c r="V1647" s="229"/>
      <c r="W1647" s="229"/>
      <c r="Y1647" s="223" t="str">
        <f t="shared" si="51"/>
        <v/>
      </c>
    </row>
    <row r="1648" spans="1:25" s="223" customFormat="1" ht="20.25">
      <c r="A1648" s="293"/>
      <c r="B1648" s="294" t="str">
        <f>IF(LEN(A1648)=0,"",INDEX('Smelter Reference List'!$A:$A,MATCH($A1648,'Smelter Reference List'!$E:$E,0)))</f>
        <v/>
      </c>
      <c r="C1648" s="301" t="str">
        <f>IF(LEN(A1648)=0,"",INDEX('Smelter Reference List'!$C:$C,MATCH($A1648,'Smelter Reference List'!$E:$E,0)))</f>
        <v/>
      </c>
      <c r="D1648" s="294" t="str">
        <f ca="1">IF(ISERROR($S1648),"",OFFSET('Smelter Reference List'!$C$4,$S1648-4,0)&amp;"")</f>
        <v/>
      </c>
      <c r="E1648" s="294" t="str">
        <f ca="1">IF(ISERROR($S1648),"",OFFSET('Smelter Reference List'!$D$4,$S1648-4,0)&amp;"")</f>
        <v/>
      </c>
      <c r="F1648" s="294" t="str">
        <f ca="1">IF(ISERROR($S1648),"",OFFSET('Smelter Reference List'!$E$4,$S1648-4,0))</f>
        <v/>
      </c>
      <c r="G1648" s="294" t="str">
        <f ca="1">IF(C1648=$U$4,"Enter smelter details", IF(ISERROR($S1648),"",OFFSET('Smelter Reference List'!$F$4,$S1648-4,0)))</f>
        <v/>
      </c>
      <c r="H1648" s="295" t="str">
        <f ca="1">IF(ISERROR($S1648),"",OFFSET('Smelter Reference List'!$G$4,$S1648-4,0))</f>
        <v/>
      </c>
      <c r="I1648" s="296" t="str">
        <f ca="1">IF(ISERROR($S1648),"",OFFSET('Smelter Reference List'!$H$4,$S1648-4,0))</f>
        <v/>
      </c>
      <c r="J1648" s="296" t="str">
        <f ca="1">IF(ISERROR($S1648),"",OFFSET('Smelter Reference List'!$I$4,$S1648-4,0))</f>
        <v/>
      </c>
      <c r="K1648" s="298"/>
      <c r="L1648" s="298"/>
      <c r="M1648" s="298"/>
      <c r="N1648" s="298"/>
      <c r="O1648" s="298"/>
      <c r="P1648" s="298"/>
      <c r="Q1648" s="299"/>
      <c r="R1648" s="227"/>
      <c r="S1648" s="228" t="e">
        <f>IF(C1648="",NA(),MATCH($B1648&amp;$C1648,'Smelter Reference List'!$J:$J,0))</f>
        <v>#N/A</v>
      </c>
      <c r="T1648" s="229"/>
      <c r="U1648" s="229">
        <f t="shared" ca="1" si="50"/>
        <v>0</v>
      </c>
      <c r="V1648" s="229"/>
      <c r="W1648" s="229"/>
      <c r="Y1648" s="223" t="str">
        <f t="shared" si="51"/>
        <v/>
      </c>
    </row>
    <row r="1649" spans="1:25" s="223" customFormat="1" ht="20.25">
      <c r="A1649" s="293"/>
      <c r="B1649" s="294" t="str">
        <f>IF(LEN(A1649)=0,"",INDEX('Smelter Reference List'!$A:$A,MATCH($A1649,'Smelter Reference List'!$E:$E,0)))</f>
        <v/>
      </c>
      <c r="C1649" s="301" t="str">
        <f>IF(LEN(A1649)=0,"",INDEX('Smelter Reference List'!$C:$C,MATCH($A1649,'Smelter Reference List'!$E:$E,0)))</f>
        <v/>
      </c>
      <c r="D1649" s="294" t="str">
        <f ca="1">IF(ISERROR($S1649),"",OFFSET('Smelter Reference List'!$C$4,$S1649-4,0)&amp;"")</f>
        <v/>
      </c>
      <c r="E1649" s="294" t="str">
        <f ca="1">IF(ISERROR($S1649),"",OFFSET('Smelter Reference List'!$D$4,$S1649-4,0)&amp;"")</f>
        <v/>
      </c>
      <c r="F1649" s="294" t="str">
        <f ca="1">IF(ISERROR($S1649),"",OFFSET('Smelter Reference List'!$E$4,$S1649-4,0))</f>
        <v/>
      </c>
      <c r="G1649" s="294" t="str">
        <f ca="1">IF(C1649=$U$4,"Enter smelter details", IF(ISERROR($S1649),"",OFFSET('Smelter Reference List'!$F$4,$S1649-4,0)))</f>
        <v/>
      </c>
      <c r="H1649" s="295" t="str">
        <f ca="1">IF(ISERROR($S1649),"",OFFSET('Smelter Reference List'!$G$4,$S1649-4,0))</f>
        <v/>
      </c>
      <c r="I1649" s="296" t="str">
        <f ca="1">IF(ISERROR($S1649),"",OFFSET('Smelter Reference List'!$H$4,$S1649-4,0))</f>
        <v/>
      </c>
      <c r="J1649" s="296" t="str">
        <f ca="1">IF(ISERROR($S1649),"",OFFSET('Smelter Reference List'!$I$4,$S1649-4,0))</f>
        <v/>
      </c>
      <c r="K1649" s="298"/>
      <c r="L1649" s="298"/>
      <c r="M1649" s="298"/>
      <c r="N1649" s="298"/>
      <c r="O1649" s="298"/>
      <c r="P1649" s="298"/>
      <c r="Q1649" s="299"/>
      <c r="R1649" s="227"/>
      <c r="S1649" s="228" t="e">
        <f>IF(C1649="",NA(),MATCH($B1649&amp;$C1649,'Smelter Reference List'!$J:$J,0))</f>
        <v>#N/A</v>
      </c>
      <c r="T1649" s="229"/>
      <c r="U1649" s="229">
        <f t="shared" ca="1" si="50"/>
        <v>0</v>
      </c>
      <c r="V1649" s="229"/>
      <c r="W1649" s="229"/>
      <c r="Y1649" s="223" t="str">
        <f t="shared" si="51"/>
        <v/>
      </c>
    </row>
    <row r="1650" spans="1:25" s="223" customFormat="1" ht="20.25">
      <c r="A1650" s="293"/>
      <c r="B1650" s="294" t="str">
        <f>IF(LEN(A1650)=0,"",INDEX('Smelter Reference List'!$A:$A,MATCH($A1650,'Smelter Reference List'!$E:$E,0)))</f>
        <v/>
      </c>
      <c r="C1650" s="301" t="str">
        <f>IF(LEN(A1650)=0,"",INDEX('Smelter Reference List'!$C:$C,MATCH($A1650,'Smelter Reference List'!$E:$E,0)))</f>
        <v/>
      </c>
      <c r="D1650" s="294" t="str">
        <f ca="1">IF(ISERROR($S1650),"",OFFSET('Smelter Reference List'!$C$4,$S1650-4,0)&amp;"")</f>
        <v/>
      </c>
      <c r="E1650" s="294" t="str">
        <f ca="1">IF(ISERROR($S1650),"",OFFSET('Smelter Reference List'!$D$4,$S1650-4,0)&amp;"")</f>
        <v/>
      </c>
      <c r="F1650" s="294" t="str">
        <f ca="1">IF(ISERROR($S1650),"",OFFSET('Smelter Reference List'!$E$4,$S1650-4,0))</f>
        <v/>
      </c>
      <c r="G1650" s="294" t="str">
        <f ca="1">IF(C1650=$U$4,"Enter smelter details", IF(ISERROR($S1650),"",OFFSET('Smelter Reference List'!$F$4,$S1650-4,0)))</f>
        <v/>
      </c>
      <c r="H1650" s="295" t="str">
        <f ca="1">IF(ISERROR($S1650),"",OFFSET('Smelter Reference List'!$G$4,$S1650-4,0))</f>
        <v/>
      </c>
      <c r="I1650" s="296" t="str">
        <f ca="1">IF(ISERROR($S1650),"",OFFSET('Smelter Reference List'!$H$4,$S1650-4,0))</f>
        <v/>
      </c>
      <c r="J1650" s="296" t="str">
        <f ca="1">IF(ISERROR($S1650),"",OFFSET('Smelter Reference List'!$I$4,$S1650-4,0))</f>
        <v/>
      </c>
      <c r="K1650" s="298"/>
      <c r="L1650" s="298"/>
      <c r="M1650" s="298"/>
      <c r="N1650" s="298"/>
      <c r="O1650" s="298"/>
      <c r="P1650" s="298"/>
      <c r="Q1650" s="299"/>
      <c r="R1650" s="227"/>
      <c r="S1650" s="228" t="e">
        <f>IF(C1650="",NA(),MATCH($B1650&amp;$C1650,'Smelter Reference List'!$J:$J,0))</f>
        <v>#N/A</v>
      </c>
      <c r="T1650" s="229"/>
      <c r="U1650" s="229">
        <f t="shared" ca="1" si="50"/>
        <v>0</v>
      </c>
      <c r="V1650" s="229"/>
      <c r="W1650" s="229"/>
      <c r="Y1650" s="223" t="str">
        <f t="shared" si="51"/>
        <v/>
      </c>
    </row>
    <row r="1651" spans="1:25" s="223" customFormat="1" ht="20.25">
      <c r="A1651" s="293"/>
      <c r="B1651" s="294" t="str">
        <f>IF(LEN(A1651)=0,"",INDEX('Smelter Reference List'!$A:$A,MATCH($A1651,'Smelter Reference List'!$E:$E,0)))</f>
        <v/>
      </c>
      <c r="C1651" s="301" t="str">
        <f>IF(LEN(A1651)=0,"",INDEX('Smelter Reference List'!$C:$C,MATCH($A1651,'Smelter Reference List'!$E:$E,0)))</f>
        <v/>
      </c>
      <c r="D1651" s="294" t="str">
        <f ca="1">IF(ISERROR($S1651),"",OFFSET('Smelter Reference List'!$C$4,$S1651-4,0)&amp;"")</f>
        <v/>
      </c>
      <c r="E1651" s="294" t="str">
        <f ca="1">IF(ISERROR($S1651),"",OFFSET('Smelter Reference List'!$D$4,$S1651-4,0)&amp;"")</f>
        <v/>
      </c>
      <c r="F1651" s="294" t="str">
        <f ca="1">IF(ISERROR($S1651),"",OFFSET('Smelter Reference List'!$E$4,$S1651-4,0))</f>
        <v/>
      </c>
      <c r="G1651" s="294" t="str">
        <f ca="1">IF(C1651=$U$4,"Enter smelter details", IF(ISERROR($S1651),"",OFFSET('Smelter Reference List'!$F$4,$S1651-4,0)))</f>
        <v/>
      </c>
      <c r="H1651" s="295" t="str">
        <f ca="1">IF(ISERROR($S1651),"",OFFSET('Smelter Reference List'!$G$4,$S1651-4,0))</f>
        <v/>
      </c>
      <c r="I1651" s="296" t="str">
        <f ca="1">IF(ISERROR($S1651),"",OFFSET('Smelter Reference List'!$H$4,$S1651-4,0))</f>
        <v/>
      </c>
      <c r="J1651" s="296" t="str">
        <f ca="1">IF(ISERROR($S1651),"",OFFSET('Smelter Reference List'!$I$4,$S1651-4,0))</f>
        <v/>
      </c>
      <c r="K1651" s="298"/>
      <c r="L1651" s="298"/>
      <c r="M1651" s="298"/>
      <c r="N1651" s="298"/>
      <c r="O1651" s="298"/>
      <c r="P1651" s="298"/>
      <c r="Q1651" s="299"/>
      <c r="R1651" s="227"/>
      <c r="S1651" s="228" t="e">
        <f>IF(C1651="",NA(),MATCH($B1651&amp;$C1651,'Smelter Reference List'!$J:$J,0))</f>
        <v>#N/A</v>
      </c>
      <c r="T1651" s="229"/>
      <c r="U1651" s="229">
        <f t="shared" ca="1" si="50"/>
        <v>0</v>
      </c>
      <c r="V1651" s="229"/>
      <c r="W1651" s="229"/>
      <c r="Y1651" s="223" t="str">
        <f t="shared" si="51"/>
        <v/>
      </c>
    </row>
    <row r="1652" spans="1:25" s="223" customFormat="1" ht="20.25">
      <c r="A1652" s="293"/>
      <c r="B1652" s="294" t="str">
        <f>IF(LEN(A1652)=0,"",INDEX('Smelter Reference List'!$A:$A,MATCH($A1652,'Smelter Reference List'!$E:$E,0)))</f>
        <v/>
      </c>
      <c r="C1652" s="301" t="str">
        <f>IF(LEN(A1652)=0,"",INDEX('Smelter Reference List'!$C:$C,MATCH($A1652,'Smelter Reference List'!$E:$E,0)))</f>
        <v/>
      </c>
      <c r="D1652" s="294" t="str">
        <f ca="1">IF(ISERROR($S1652),"",OFFSET('Smelter Reference List'!$C$4,$S1652-4,0)&amp;"")</f>
        <v/>
      </c>
      <c r="E1652" s="294" t="str">
        <f ca="1">IF(ISERROR($S1652),"",OFFSET('Smelter Reference List'!$D$4,$S1652-4,0)&amp;"")</f>
        <v/>
      </c>
      <c r="F1652" s="294" t="str">
        <f ca="1">IF(ISERROR($S1652),"",OFFSET('Smelter Reference List'!$E$4,$S1652-4,0))</f>
        <v/>
      </c>
      <c r="G1652" s="294" t="str">
        <f ca="1">IF(C1652=$U$4,"Enter smelter details", IF(ISERROR($S1652),"",OFFSET('Smelter Reference List'!$F$4,$S1652-4,0)))</f>
        <v/>
      </c>
      <c r="H1652" s="295" t="str">
        <f ca="1">IF(ISERROR($S1652),"",OFFSET('Smelter Reference List'!$G$4,$S1652-4,0))</f>
        <v/>
      </c>
      <c r="I1652" s="296" t="str">
        <f ca="1">IF(ISERROR($S1652),"",OFFSET('Smelter Reference List'!$H$4,$S1652-4,0))</f>
        <v/>
      </c>
      <c r="J1652" s="296" t="str">
        <f ca="1">IF(ISERROR($S1652),"",OFFSET('Smelter Reference List'!$I$4,$S1652-4,0))</f>
        <v/>
      </c>
      <c r="K1652" s="298"/>
      <c r="L1652" s="298"/>
      <c r="M1652" s="298"/>
      <c r="N1652" s="298"/>
      <c r="O1652" s="298"/>
      <c r="P1652" s="298"/>
      <c r="Q1652" s="299"/>
      <c r="R1652" s="227"/>
      <c r="S1652" s="228" t="e">
        <f>IF(C1652="",NA(),MATCH($B1652&amp;$C1652,'Smelter Reference List'!$J:$J,0))</f>
        <v>#N/A</v>
      </c>
      <c r="T1652" s="229"/>
      <c r="U1652" s="229">
        <f t="shared" ca="1" si="50"/>
        <v>0</v>
      </c>
      <c r="V1652" s="229"/>
      <c r="W1652" s="229"/>
      <c r="Y1652" s="223" t="str">
        <f t="shared" si="51"/>
        <v/>
      </c>
    </row>
    <row r="1653" spans="1:25" s="223" customFormat="1" ht="20.25">
      <c r="A1653" s="293"/>
      <c r="B1653" s="294" t="str">
        <f>IF(LEN(A1653)=0,"",INDEX('Smelter Reference List'!$A:$A,MATCH($A1653,'Smelter Reference List'!$E:$E,0)))</f>
        <v/>
      </c>
      <c r="C1653" s="301" t="str">
        <f>IF(LEN(A1653)=0,"",INDEX('Smelter Reference List'!$C:$C,MATCH($A1653,'Smelter Reference List'!$E:$E,0)))</f>
        <v/>
      </c>
      <c r="D1653" s="294" t="str">
        <f ca="1">IF(ISERROR($S1653),"",OFFSET('Smelter Reference List'!$C$4,$S1653-4,0)&amp;"")</f>
        <v/>
      </c>
      <c r="E1653" s="294" t="str">
        <f ca="1">IF(ISERROR($S1653),"",OFFSET('Smelter Reference List'!$D$4,$S1653-4,0)&amp;"")</f>
        <v/>
      </c>
      <c r="F1653" s="294" t="str">
        <f ca="1">IF(ISERROR($S1653),"",OFFSET('Smelter Reference List'!$E$4,$S1653-4,0))</f>
        <v/>
      </c>
      <c r="G1653" s="294" t="str">
        <f ca="1">IF(C1653=$U$4,"Enter smelter details", IF(ISERROR($S1653),"",OFFSET('Smelter Reference List'!$F$4,$S1653-4,0)))</f>
        <v/>
      </c>
      <c r="H1653" s="295" t="str">
        <f ca="1">IF(ISERROR($S1653),"",OFFSET('Smelter Reference List'!$G$4,$S1653-4,0))</f>
        <v/>
      </c>
      <c r="I1653" s="296" t="str">
        <f ca="1">IF(ISERROR($S1653),"",OFFSET('Smelter Reference List'!$H$4,$S1653-4,0))</f>
        <v/>
      </c>
      <c r="J1653" s="296" t="str">
        <f ca="1">IF(ISERROR($S1653),"",OFFSET('Smelter Reference List'!$I$4,$S1653-4,0))</f>
        <v/>
      </c>
      <c r="K1653" s="298"/>
      <c r="L1653" s="298"/>
      <c r="M1653" s="298"/>
      <c r="N1653" s="298"/>
      <c r="O1653" s="298"/>
      <c r="P1653" s="298"/>
      <c r="Q1653" s="299"/>
      <c r="R1653" s="227"/>
      <c r="S1653" s="228" t="e">
        <f>IF(C1653="",NA(),MATCH($B1653&amp;$C1653,'Smelter Reference List'!$J:$J,0))</f>
        <v>#N/A</v>
      </c>
      <c r="T1653" s="229"/>
      <c r="U1653" s="229">
        <f t="shared" ca="1" si="50"/>
        <v>0</v>
      </c>
      <c r="V1653" s="229"/>
      <c r="W1653" s="229"/>
      <c r="Y1653" s="223" t="str">
        <f t="shared" si="51"/>
        <v/>
      </c>
    </row>
    <row r="1654" spans="1:25" s="223" customFormat="1" ht="20.25">
      <c r="A1654" s="293"/>
      <c r="B1654" s="294" t="str">
        <f>IF(LEN(A1654)=0,"",INDEX('Smelter Reference List'!$A:$A,MATCH($A1654,'Smelter Reference List'!$E:$E,0)))</f>
        <v/>
      </c>
      <c r="C1654" s="301" t="str">
        <f>IF(LEN(A1654)=0,"",INDEX('Smelter Reference List'!$C:$C,MATCH($A1654,'Smelter Reference List'!$E:$E,0)))</f>
        <v/>
      </c>
      <c r="D1654" s="294" t="str">
        <f ca="1">IF(ISERROR($S1654),"",OFFSET('Smelter Reference List'!$C$4,$S1654-4,0)&amp;"")</f>
        <v/>
      </c>
      <c r="E1654" s="294" t="str">
        <f ca="1">IF(ISERROR($S1654),"",OFFSET('Smelter Reference List'!$D$4,$S1654-4,0)&amp;"")</f>
        <v/>
      </c>
      <c r="F1654" s="294" t="str">
        <f ca="1">IF(ISERROR($S1654),"",OFFSET('Smelter Reference List'!$E$4,$S1654-4,0))</f>
        <v/>
      </c>
      <c r="G1654" s="294" t="str">
        <f ca="1">IF(C1654=$U$4,"Enter smelter details", IF(ISERROR($S1654),"",OFFSET('Smelter Reference List'!$F$4,$S1654-4,0)))</f>
        <v/>
      </c>
      <c r="H1654" s="295" t="str">
        <f ca="1">IF(ISERROR($S1654),"",OFFSET('Smelter Reference List'!$G$4,$S1654-4,0))</f>
        <v/>
      </c>
      <c r="I1654" s="296" t="str">
        <f ca="1">IF(ISERROR($S1654),"",OFFSET('Smelter Reference List'!$H$4,$S1654-4,0))</f>
        <v/>
      </c>
      <c r="J1654" s="296" t="str">
        <f ca="1">IF(ISERROR($S1654),"",OFFSET('Smelter Reference List'!$I$4,$S1654-4,0))</f>
        <v/>
      </c>
      <c r="K1654" s="298"/>
      <c r="L1654" s="298"/>
      <c r="M1654" s="298"/>
      <c r="N1654" s="298"/>
      <c r="O1654" s="298"/>
      <c r="P1654" s="298"/>
      <c r="Q1654" s="299"/>
      <c r="R1654" s="227"/>
      <c r="S1654" s="228" t="e">
        <f>IF(C1654="",NA(),MATCH($B1654&amp;$C1654,'Smelter Reference List'!$J:$J,0))</f>
        <v>#N/A</v>
      </c>
      <c r="T1654" s="229"/>
      <c r="U1654" s="229">
        <f t="shared" ca="1" si="50"/>
        <v>0</v>
      </c>
      <c r="V1654" s="229"/>
      <c r="W1654" s="229"/>
      <c r="Y1654" s="223" t="str">
        <f t="shared" si="51"/>
        <v/>
      </c>
    </row>
    <row r="1655" spans="1:25" s="223" customFormat="1" ht="20.25">
      <c r="A1655" s="293"/>
      <c r="B1655" s="294" t="str">
        <f>IF(LEN(A1655)=0,"",INDEX('Smelter Reference List'!$A:$A,MATCH($A1655,'Smelter Reference List'!$E:$E,0)))</f>
        <v/>
      </c>
      <c r="C1655" s="301" t="str">
        <f>IF(LEN(A1655)=0,"",INDEX('Smelter Reference List'!$C:$C,MATCH($A1655,'Smelter Reference List'!$E:$E,0)))</f>
        <v/>
      </c>
      <c r="D1655" s="294" t="str">
        <f ca="1">IF(ISERROR($S1655),"",OFFSET('Smelter Reference List'!$C$4,$S1655-4,0)&amp;"")</f>
        <v/>
      </c>
      <c r="E1655" s="294" t="str">
        <f ca="1">IF(ISERROR($S1655),"",OFFSET('Smelter Reference List'!$D$4,$S1655-4,0)&amp;"")</f>
        <v/>
      </c>
      <c r="F1655" s="294" t="str">
        <f ca="1">IF(ISERROR($S1655),"",OFFSET('Smelter Reference List'!$E$4,$S1655-4,0))</f>
        <v/>
      </c>
      <c r="G1655" s="294" t="str">
        <f ca="1">IF(C1655=$U$4,"Enter smelter details", IF(ISERROR($S1655),"",OFFSET('Smelter Reference List'!$F$4,$S1655-4,0)))</f>
        <v/>
      </c>
      <c r="H1655" s="295" t="str">
        <f ca="1">IF(ISERROR($S1655),"",OFFSET('Smelter Reference List'!$G$4,$S1655-4,0))</f>
        <v/>
      </c>
      <c r="I1655" s="296" t="str">
        <f ca="1">IF(ISERROR($S1655),"",OFFSET('Smelter Reference List'!$H$4,$S1655-4,0))</f>
        <v/>
      </c>
      <c r="J1655" s="296" t="str">
        <f ca="1">IF(ISERROR($S1655),"",OFFSET('Smelter Reference List'!$I$4,$S1655-4,0))</f>
        <v/>
      </c>
      <c r="K1655" s="298"/>
      <c r="L1655" s="298"/>
      <c r="M1655" s="298"/>
      <c r="N1655" s="298"/>
      <c r="O1655" s="298"/>
      <c r="P1655" s="298"/>
      <c r="Q1655" s="299"/>
      <c r="R1655" s="227"/>
      <c r="S1655" s="228" t="e">
        <f>IF(C1655="",NA(),MATCH($B1655&amp;$C1655,'Smelter Reference List'!$J:$J,0))</f>
        <v>#N/A</v>
      </c>
      <c r="T1655" s="229"/>
      <c r="U1655" s="229">
        <f t="shared" ca="1" si="50"/>
        <v>0</v>
      </c>
      <c r="V1655" s="229"/>
      <c r="W1655" s="229"/>
      <c r="Y1655" s="223" t="str">
        <f t="shared" si="51"/>
        <v/>
      </c>
    </row>
    <row r="1656" spans="1:25" s="223" customFormat="1" ht="20.25">
      <c r="A1656" s="293"/>
      <c r="B1656" s="294" t="str">
        <f>IF(LEN(A1656)=0,"",INDEX('Smelter Reference List'!$A:$A,MATCH($A1656,'Smelter Reference List'!$E:$E,0)))</f>
        <v/>
      </c>
      <c r="C1656" s="301" t="str">
        <f>IF(LEN(A1656)=0,"",INDEX('Smelter Reference List'!$C:$C,MATCH($A1656,'Smelter Reference List'!$E:$E,0)))</f>
        <v/>
      </c>
      <c r="D1656" s="294" t="str">
        <f ca="1">IF(ISERROR($S1656),"",OFFSET('Smelter Reference List'!$C$4,$S1656-4,0)&amp;"")</f>
        <v/>
      </c>
      <c r="E1656" s="294" t="str">
        <f ca="1">IF(ISERROR($S1656),"",OFFSET('Smelter Reference List'!$D$4,$S1656-4,0)&amp;"")</f>
        <v/>
      </c>
      <c r="F1656" s="294" t="str">
        <f ca="1">IF(ISERROR($S1656),"",OFFSET('Smelter Reference List'!$E$4,$S1656-4,0))</f>
        <v/>
      </c>
      <c r="G1656" s="294" t="str">
        <f ca="1">IF(C1656=$U$4,"Enter smelter details", IF(ISERROR($S1656),"",OFFSET('Smelter Reference List'!$F$4,$S1656-4,0)))</f>
        <v/>
      </c>
      <c r="H1656" s="295" t="str">
        <f ca="1">IF(ISERROR($S1656),"",OFFSET('Smelter Reference List'!$G$4,$S1656-4,0))</f>
        <v/>
      </c>
      <c r="I1656" s="296" t="str">
        <f ca="1">IF(ISERROR($S1656),"",OFFSET('Smelter Reference List'!$H$4,$S1656-4,0))</f>
        <v/>
      </c>
      <c r="J1656" s="296" t="str">
        <f ca="1">IF(ISERROR($S1656),"",OFFSET('Smelter Reference List'!$I$4,$S1656-4,0))</f>
        <v/>
      </c>
      <c r="K1656" s="298"/>
      <c r="L1656" s="298"/>
      <c r="M1656" s="298"/>
      <c r="N1656" s="298"/>
      <c r="O1656" s="298"/>
      <c r="P1656" s="298"/>
      <c r="Q1656" s="299"/>
      <c r="R1656" s="227"/>
      <c r="S1656" s="228" t="e">
        <f>IF(C1656="",NA(),MATCH($B1656&amp;$C1656,'Smelter Reference List'!$J:$J,0))</f>
        <v>#N/A</v>
      </c>
      <c r="T1656" s="229"/>
      <c r="U1656" s="229">
        <f t="shared" ca="1" si="50"/>
        <v>0</v>
      </c>
      <c r="V1656" s="229"/>
      <c r="W1656" s="229"/>
      <c r="Y1656" s="223" t="str">
        <f t="shared" si="51"/>
        <v/>
      </c>
    </row>
    <row r="1657" spans="1:25" s="223" customFormat="1" ht="20.25">
      <c r="A1657" s="293"/>
      <c r="B1657" s="294" t="str">
        <f>IF(LEN(A1657)=0,"",INDEX('Smelter Reference List'!$A:$A,MATCH($A1657,'Smelter Reference List'!$E:$E,0)))</f>
        <v/>
      </c>
      <c r="C1657" s="301" t="str">
        <f>IF(LEN(A1657)=0,"",INDEX('Smelter Reference List'!$C:$C,MATCH($A1657,'Smelter Reference List'!$E:$E,0)))</f>
        <v/>
      </c>
      <c r="D1657" s="294" t="str">
        <f ca="1">IF(ISERROR($S1657),"",OFFSET('Smelter Reference List'!$C$4,$S1657-4,0)&amp;"")</f>
        <v/>
      </c>
      <c r="E1657" s="294" t="str">
        <f ca="1">IF(ISERROR($S1657),"",OFFSET('Smelter Reference List'!$D$4,$S1657-4,0)&amp;"")</f>
        <v/>
      </c>
      <c r="F1657" s="294" t="str">
        <f ca="1">IF(ISERROR($S1657),"",OFFSET('Smelter Reference List'!$E$4,$S1657-4,0))</f>
        <v/>
      </c>
      <c r="G1657" s="294" t="str">
        <f ca="1">IF(C1657=$U$4,"Enter smelter details", IF(ISERROR($S1657),"",OFFSET('Smelter Reference List'!$F$4,$S1657-4,0)))</f>
        <v/>
      </c>
      <c r="H1657" s="295" t="str">
        <f ca="1">IF(ISERROR($S1657),"",OFFSET('Smelter Reference List'!$G$4,$S1657-4,0))</f>
        <v/>
      </c>
      <c r="I1657" s="296" t="str">
        <f ca="1">IF(ISERROR($S1657),"",OFFSET('Smelter Reference List'!$H$4,$S1657-4,0))</f>
        <v/>
      </c>
      <c r="J1657" s="296" t="str">
        <f ca="1">IF(ISERROR($S1657),"",OFFSET('Smelter Reference List'!$I$4,$S1657-4,0))</f>
        <v/>
      </c>
      <c r="K1657" s="298"/>
      <c r="L1657" s="298"/>
      <c r="M1657" s="298"/>
      <c r="N1657" s="298"/>
      <c r="O1657" s="298"/>
      <c r="P1657" s="298"/>
      <c r="Q1657" s="299"/>
      <c r="R1657" s="227"/>
      <c r="S1657" s="228" t="e">
        <f>IF(C1657="",NA(),MATCH($B1657&amp;$C1657,'Smelter Reference List'!$J:$J,0))</f>
        <v>#N/A</v>
      </c>
      <c r="T1657" s="229"/>
      <c r="U1657" s="229">
        <f t="shared" ca="1" si="50"/>
        <v>0</v>
      </c>
      <c r="V1657" s="229"/>
      <c r="W1657" s="229"/>
      <c r="Y1657" s="223" t="str">
        <f t="shared" si="51"/>
        <v/>
      </c>
    </row>
    <row r="1658" spans="1:25" s="223" customFormat="1" ht="20.25">
      <c r="A1658" s="293"/>
      <c r="B1658" s="294" t="str">
        <f>IF(LEN(A1658)=0,"",INDEX('Smelter Reference List'!$A:$A,MATCH($A1658,'Smelter Reference List'!$E:$E,0)))</f>
        <v/>
      </c>
      <c r="C1658" s="301" t="str">
        <f>IF(LEN(A1658)=0,"",INDEX('Smelter Reference List'!$C:$C,MATCH($A1658,'Smelter Reference List'!$E:$E,0)))</f>
        <v/>
      </c>
      <c r="D1658" s="294" t="str">
        <f ca="1">IF(ISERROR($S1658),"",OFFSET('Smelter Reference List'!$C$4,$S1658-4,0)&amp;"")</f>
        <v/>
      </c>
      <c r="E1658" s="294" t="str">
        <f ca="1">IF(ISERROR($S1658),"",OFFSET('Smelter Reference List'!$D$4,$S1658-4,0)&amp;"")</f>
        <v/>
      </c>
      <c r="F1658" s="294" t="str">
        <f ca="1">IF(ISERROR($S1658),"",OFFSET('Smelter Reference List'!$E$4,$S1658-4,0))</f>
        <v/>
      </c>
      <c r="G1658" s="294" t="str">
        <f ca="1">IF(C1658=$U$4,"Enter smelter details", IF(ISERROR($S1658),"",OFFSET('Smelter Reference List'!$F$4,$S1658-4,0)))</f>
        <v/>
      </c>
      <c r="H1658" s="295" t="str">
        <f ca="1">IF(ISERROR($S1658),"",OFFSET('Smelter Reference List'!$G$4,$S1658-4,0))</f>
        <v/>
      </c>
      <c r="I1658" s="296" t="str">
        <f ca="1">IF(ISERROR($S1658),"",OFFSET('Smelter Reference List'!$H$4,$S1658-4,0))</f>
        <v/>
      </c>
      <c r="J1658" s="296" t="str">
        <f ca="1">IF(ISERROR($S1658),"",OFFSET('Smelter Reference List'!$I$4,$S1658-4,0))</f>
        <v/>
      </c>
      <c r="K1658" s="298"/>
      <c r="L1658" s="298"/>
      <c r="M1658" s="298"/>
      <c r="N1658" s="298"/>
      <c r="O1658" s="298"/>
      <c r="P1658" s="298"/>
      <c r="Q1658" s="299"/>
      <c r="R1658" s="227"/>
      <c r="S1658" s="228" t="e">
        <f>IF(C1658="",NA(),MATCH($B1658&amp;$C1658,'Smelter Reference List'!$J:$J,0))</f>
        <v>#N/A</v>
      </c>
      <c r="T1658" s="229"/>
      <c r="U1658" s="229">
        <f t="shared" ca="1" si="50"/>
        <v>0</v>
      </c>
      <c r="V1658" s="229"/>
      <c r="W1658" s="229"/>
      <c r="Y1658" s="223" t="str">
        <f t="shared" si="51"/>
        <v/>
      </c>
    </row>
    <row r="1659" spans="1:25" s="223" customFormat="1" ht="20.25">
      <c r="A1659" s="293"/>
      <c r="B1659" s="294" t="str">
        <f>IF(LEN(A1659)=0,"",INDEX('Smelter Reference List'!$A:$A,MATCH($A1659,'Smelter Reference List'!$E:$E,0)))</f>
        <v/>
      </c>
      <c r="C1659" s="301" t="str">
        <f>IF(LEN(A1659)=0,"",INDEX('Smelter Reference List'!$C:$C,MATCH($A1659,'Smelter Reference List'!$E:$E,0)))</f>
        <v/>
      </c>
      <c r="D1659" s="294" t="str">
        <f ca="1">IF(ISERROR($S1659),"",OFFSET('Smelter Reference List'!$C$4,$S1659-4,0)&amp;"")</f>
        <v/>
      </c>
      <c r="E1659" s="294" t="str">
        <f ca="1">IF(ISERROR($S1659),"",OFFSET('Smelter Reference List'!$D$4,$S1659-4,0)&amp;"")</f>
        <v/>
      </c>
      <c r="F1659" s="294" t="str">
        <f ca="1">IF(ISERROR($S1659),"",OFFSET('Smelter Reference List'!$E$4,$S1659-4,0))</f>
        <v/>
      </c>
      <c r="G1659" s="294" t="str">
        <f ca="1">IF(C1659=$U$4,"Enter smelter details", IF(ISERROR($S1659),"",OFFSET('Smelter Reference List'!$F$4,$S1659-4,0)))</f>
        <v/>
      </c>
      <c r="H1659" s="295" t="str">
        <f ca="1">IF(ISERROR($S1659),"",OFFSET('Smelter Reference List'!$G$4,$S1659-4,0))</f>
        <v/>
      </c>
      <c r="I1659" s="296" t="str">
        <f ca="1">IF(ISERROR($S1659),"",OFFSET('Smelter Reference List'!$H$4,$S1659-4,0))</f>
        <v/>
      </c>
      <c r="J1659" s="296" t="str">
        <f ca="1">IF(ISERROR($S1659),"",OFFSET('Smelter Reference List'!$I$4,$S1659-4,0))</f>
        <v/>
      </c>
      <c r="K1659" s="298"/>
      <c r="L1659" s="298"/>
      <c r="M1659" s="298"/>
      <c r="N1659" s="298"/>
      <c r="O1659" s="298"/>
      <c r="P1659" s="298"/>
      <c r="Q1659" s="299"/>
      <c r="R1659" s="227"/>
      <c r="S1659" s="228" t="e">
        <f>IF(C1659="",NA(),MATCH($B1659&amp;$C1659,'Smelter Reference List'!$J:$J,0))</f>
        <v>#N/A</v>
      </c>
      <c r="T1659" s="229"/>
      <c r="U1659" s="229">
        <f t="shared" ca="1" si="50"/>
        <v>0</v>
      </c>
      <c r="V1659" s="229"/>
      <c r="W1659" s="229"/>
      <c r="Y1659" s="223" t="str">
        <f t="shared" si="51"/>
        <v/>
      </c>
    </row>
    <row r="1660" spans="1:25" s="223" customFormat="1" ht="20.25">
      <c r="A1660" s="293"/>
      <c r="B1660" s="294" t="str">
        <f>IF(LEN(A1660)=0,"",INDEX('Smelter Reference List'!$A:$A,MATCH($A1660,'Smelter Reference List'!$E:$E,0)))</f>
        <v/>
      </c>
      <c r="C1660" s="301" t="str">
        <f>IF(LEN(A1660)=0,"",INDEX('Smelter Reference List'!$C:$C,MATCH($A1660,'Smelter Reference List'!$E:$E,0)))</f>
        <v/>
      </c>
      <c r="D1660" s="294" t="str">
        <f ca="1">IF(ISERROR($S1660),"",OFFSET('Smelter Reference List'!$C$4,$S1660-4,0)&amp;"")</f>
        <v/>
      </c>
      <c r="E1660" s="294" t="str">
        <f ca="1">IF(ISERROR($S1660),"",OFFSET('Smelter Reference List'!$D$4,$S1660-4,0)&amp;"")</f>
        <v/>
      </c>
      <c r="F1660" s="294" t="str">
        <f ca="1">IF(ISERROR($S1660),"",OFFSET('Smelter Reference List'!$E$4,$S1660-4,0))</f>
        <v/>
      </c>
      <c r="G1660" s="294" t="str">
        <f ca="1">IF(C1660=$U$4,"Enter smelter details", IF(ISERROR($S1660),"",OFFSET('Smelter Reference List'!$F$4,$S1660-4,0)))</f>
        <v/>
      </c>
      <c r="H1660" s="295" t="str">
        <f ca="1">IF(ISERROR($S1660),"",OFFSET('Smelter Reference List'!$G$4,$S1660-4,0))</f>
        <v/>
      </c>
      <c r="I1660" s="296" t="str">
        <f ca="1">IF(ISERROR($S1660),"",OFFSET('Smelter Reference List'!$H$4,$S1660-4,0))</f>
        <v/>
      </c>
      <c r="J1660" s="296" t="str">
        <f ca="1">IF(ISERROR($S1660),"",OFFSET('Smelter Reference List'!$I$4,$S1660-4,0))</f>
        <v/>
      </c>
      <c r="K1660" s="298"/>
      <c r="L1660" s="298"/>
      <c r="M1660" s="298"/>
      <c r="N1660" s="298"/>
      <c r="O1660" s="298"/>
      <c r="P1660" s="298"/>
      <c r="Q1660" s="299"/>
      <c r="R1660" s="227"/>
      <c r="S1660" s="228" t="e">
        <f>IF(C1660="",NA(),MATCH($B1660&amp;$C1660,'Smelter Reference List'!$J:$J,0))</f>
        <v>#N/A</v>
      </c>
      <c r="T1660" s="229"/>
      <c r="U1660" s="229">
        <f t="shared" ca="1" si="50"/>
        <v>0</v>
      </c>
      <c r="V1660" s="229"/>
      <c r="W1660" s="229"/>
      <c r="Y1660" s="223" t="str">
        <f t="shared" si="51"/>
        <v/>
      </c>
    </row>
    <row r="1661" spans="1:25" s="223" customFormat="1" ht="20.25">
      <c r="A1661" s="293"/>
      <c r="B1661" s="294" t="str">
        <f>IF(LEN(A1661)=0,"",INDEX('Smelter Reference List'!$A:$A,MATCH($A1661,'Smelter Reference List'!$E:$E,0)))</f>
        <v/>
      </c>
      <c r="C1661" s="301" t="str">
        <f>IF(LEN(A1661)=0,"",INDEX('Smelter Reference List'!$C:$C,MATCH($A1661,'Smelter Reference List'!$E:$E,0)))</f>
        <v/>
      </c>
      <c r="D1661" s="294" t="str">
        <f ca="1">IF(ISERROR($S1661),"",OFFSET('Smelter Reference List'!$C$4,$S1661-4,0)&amp;"")</f>
        <v/>
      </c>
      <c r="E1661" s="294" t="str">
        <f ca="1">IF(ISERROR($S1661),"",OFFSET('Smelter Reference List'!$D$4,$S1661-4,0)&amp;"")</f>
        <v/>
      </c>
      <c r="F1661" s="294" t="str">
        <f ca="1">IF(ISERROR($S1661),"",OFFSET('Smelter Reference List'!$E$4,$S1661-4,0))</f>
        <v/>
      </c>
      <c r="G1661" s="294" t="str">
        <f ca="1">IF(C1661=$U$4,"Enter smelter details", IF(ISERROR($S1661),"",OFFSET('Smelter Reference List'!$F$4,$S1661-4,0)))</f>
        <v/>
      </c>
      <c r="H1661" s="295" t="str">
        <f ca="1">IF(ISERROR($S1661),"",OFFSET('Smelter Reference List'!$G$4,$S1661-4,0))</f>
        <v/>
      </c>
      <c r="I1661" s="296" t="str">
        <f ca="1">IF(ISERROR($S1661),"",OFFSET('Smelter Reference List'!$H$4,$S1661-4,0))</f>
        <v/>
      </c>
      <c r="J1661" s="296" t="str">
        <f ca="1">IF(ISERROR($S1661),"",OFFSET('Smelter Reference List'!$I$4,$S1661-4,0))</f>
        <v/>
      </c>
      <c r="K1661" s="298"/>
      <c r="L1661" s="298"/>
      <c r="M1661" s="298"/>
      <c r="N1661" s="298"/>
      <c r="O1661" s="298"/>
      <c r="P1661" s="298"/>
      <c r="Q1661" s="299"/>
      <c r="R1661" s="227"/>
      <c r="S1661" s="228" t="e">
        <f>IF(C1661="",NA(),MATCH($B1661&amp;$C1661,'Smelter Reference List'!$J:$J,0))</f>
        <v>#N/A</v>
      </c>
      <c r="T1661" s="229"/>
      <c r="U1661" s="229">
        <f t="shared" ca="1" si="50"/>
        <v>0</v>
      </c>
      <c r="V1661" s="229"/>
      <c r="W1661" s="229"/>
      <c r="Y1661" s="223" t="str">
        <f t="shared" si="51"/>
        <v/>
      </c>
    </row>
    <row r="1662" spans="1:25" s="223" customFormat="1" ht="20.25">
      <c r="A1662" s="293"/>
      <c r="B1662" s="294" t="str">
        <f>IF(LEN(A1662)=0,"",INDEX('Smelter Reference List'!$A:$A,MATCH($A1662,'Smelter Reference List'!$E:$E,0)))</f>
        <v/>
      </c>
      <c r="C1662" s="301" t="str">
        <f>IF(LEN(A1662)=0,"",INDEX('Smelter Reference List'!$C:$C,MATCH($A1662,'Smelter Reference List'!$E:$E,0)))</f>
        <v/>
      </c>
      <c r="D1662" s="294" t="str">
        <f ca="1">IF(ISERROR($S1662),"",OFFSET('Smelter Reference List'!$C$4,$S1662-4,0)&amp;"")</f>
        <v/>
      </c>
      <c r="E1662" s="294" t="str">
        <f ca="1">IF(ISERROR($S1662),"",OFFSET('Smelter Reference List'!$D$4,$S1662-4,0)&amp;"")</f>
        <v/>
      </c>
      <c r="F1662" s="294" t="str">
        <f ca="1">IF(ISERROR($S1662),"",OFFSET('Smelter Reference List'!$E$4,$S1662-4,0))</f>
        <v/>
      </c>
      <c r="G1662" s="294" t="str">
        <f ca="1">IF(C1662=$U$4,"Enter smelter details", IF(ISERROR($S1662),"",OFFSET('Smelter Reference List'!$F$4,$S1662-4,0)))</f>
        <v/>
      </c>
      <c r="H1662" s="295" t="str">
        <f ca="1">IF(ISERROR($S1662),"",OFFSET('Smelter Reference List'!$G$4,$S1662-4,0))</f>
        <v/>
      </c>
      <c r="I1662" s="296" t="str">
        <f ca="1">IF(ISERROR($S1662),"",OFFSET('Smelter Reference List'!$H$4,$S1662-4,0))</f>
        <v/>
      </c>
      <c r="J1662" s="296" t="str">
        <f ca="1">IF(ISERROR($S1662),"",OFFSET('Smelter Reference List'!$I$4,$S1662-4,0))</f>
        <v/>
      </c>
      <c r="K1662" s="298"/>
      <c r="L1662" s="298"/>
      <c r="M1662" s="298"/>
      <c r="N1662" s="298"/>
      <c r="O1662" s="298"/>
      <c r="P1662" s="298"/>
      <c r="Q1662" s="299"/>
      <c r="R1662" s="227"/>
      <c r="S1662" s="228" t="e">
        <f>IF(C1662="",NA(),MATCH($B1662&amp;$C1662,'Smelter Reference List'!$J:$J,0))</f>
        <v>#N/A</v>
      </c>
      <c r="T1662" s="229"/>
      <c r="U1662" s="229">
        <f t="shared" ca="1" si="50"/>
        <v>0</v>
      </c>
      <c r="V1662" s="229"/>
      <c r="W1662" s="229"/>
      <c r="Y1662" s="223" t="str">
        <f t="shared" si="51"/>
        <v/>
      </c>
    </row>
    <row r="1663" spans="1:25" s="223" customFormat="1" ht="20.25">
      <c r="A1663" s="293"/>
      <c r="B1663" s="294" t="str">
        <f>IF(LEN(A1663)=0,"",INDEX('Smelter Reference List'!$A:$A,MATCH($A1663,'Smelter Reference List'!$E:$E,0)))</f>
        <v/>
      </c>
      <c r="C1663" s="301" t="str">
        <f>IF(LEN(A1663)=0,"",INDEX('Smelter Reference List'!$C:$C,MATCH($A1663,'Smelter Reference List'!$E:$E,0)))</f>
        <v/>
      </c>
      <c r="D1663" s="294" t="str">
        <f ca="1">IF(ISERROR($S1663),"",OFFSET('Smelter Reference List'!$C$4,$S1663-4,0)&amp;"")</f>
        <v/>
      </c>
      <c r="E1663" s="294" t="str">
        <f ca="1">IF(ISERROR($S1663),"",OFFSET('Smelter Reference List'!$D$4,$S1663-4,0)&amp;"")</f>
        <v/>
      </c>
      <c r="F1663" s="294" t="str">
        <f ca="1">IF(ISERROR($S1663),"",OFFSET('Smelter Reference List'!$E$4,$S1663-4,0))</f>
        <v/>
      </c>
      <c r="G1663" s="294" t="str">
        <f ca="1">IF(C1663=$U$4,"Enter smelter details", IF(ISERROR($S1663),"",OFFSET('Smelter Reference List'!$F$4,$S1663-4,0)))</f>
        <v/>
      </c>
      <c r="H1663" s="295" t="str">
        <f ca="1">IF(ISERROR($S1663),"",OFFSET('Smelter Reference List'!$G$4,$S1663-4,0))</f>
        <v/>
      </c>
      <c r="I1663" s="296" t="str">
        <f ca="1">IF(ISERROR($S1663),"",OFFSET('Smelter Reference List'!$H$4,$S1663-4,0))</f>
        <v/>
      </c>
      <c r="J1663" s="296" t="str">
        <f ca="1">IF(ISERROR($S1663),"",OFFSET('Smelter Reference List'!$I$4,$S1663-4,0))</f>
        <v/>
      </c>
      <c r="K1663" s="298"/>
      <c r="L1663" s="298"/>
      <c r="M1663" s="298"/>
      <c r="N1663" s="298"/>
      <c r="O1663" s="298"/>
      <c r="P1663" s="298"/>
      <c r="Q1663" s="299"/>
      <c r="R1663" s="227"/>
      <c r="S1663" s="228" t="e">
        <f>IF(C1663="",NA(),MATCH($B1663&amp;$C1663,'Smelter Reference List'!$J:$J,0))</f>
        <v>#N/A</v>
      </c>
      <c r="T1663" s="229"/>
      <c r="U1663" s="229">
        <f t="shared" ca="1" si="50"/>
        <v>0</v>
      </c>
      <c r="V1663" s="229"/>
      <c r="W1663" s="229"/>
      <c r="Y1663" s="223" t="str">
        <f t="shared" si="51"/>
        <v/>
      </c>
    </row>
    <row r="1664" spans="1:25" s="223" customFormat="1" ht="20.25">
      <c r="A1664" s="293"/>
      <c r="B1664" s="294" t="str">
        <f>IF(LEN(A1664)=0,"",INDEX('Smelter Reference List'!$A:$A,MATCH($A1664,'Smelter Reference List'!$E:$E,0)))</f>
        <v/>
      </c>
      <c r="C1664" s="301" t="str">
        <f>IF(LEN(A1664)=0,"",INDEX('Smelter Reference List'!$C:$C,MATCH($A1664,'Smelter Reference List'!$E:$E,0)))</f>
        <v/>
      </c>
      <c r="D1664" s="294" t="str">
        <f ca="1">IF(ISERROR($S1664),"",OFFSET('Smelter Reference List'!$C$4,$S1664-4,0)&amp;"")</f>
        <v/>
      </c>
      <c r="E1664" s="294" t="str">
        <f ca="1">IF(ISERROR($S1664),"",OFFSET('Smelter Reference List'!$D$4,$S1664-4,0)&amp;"")</f>
        <v/>
      </c>
      <c r="F1664" s="294" t="str">
        <f ca="1">IF(ISERROR($S1664),"",OFFSET('Smelter Reference List'!$E$4,$S1664-4,0))</f>
        <v/>
      </c>
      <c r="G1664" s="294" t="str">
        <f ca="1">IF(C1664=$U$4,"Enter smelter details", IF(ISERROR($S1664),"",OFFSET('Smelter Reference List'!$F$4,$S1664-4,0)))</f>
        <v/>
      </c>
      <c r="H1664" s="295" t="str">
        <f ca="1">IF(ISERROR($S1664),"",OFFSET('Smelter Reference List'!$G$4,$S1664-4,0))</f>
        <v/>
      </c>
      <c r="I1664" s="296" t="str">
        <f ca="1">IF(ISERROR($S1664),"",OFFSET('Smelter Reference List'!$H$4,$S1664-4,0))</f>
        <v/>
      </c>
      <c r="J1664" s="296" t="str">
        <f ca="1">IF(ISERROR($S1664),"",OFFSET('Smelter Reference List'!$I$4,$S1664-4,0))</f>
        <v/>
      </c>
      <c r="K1664" s="298"/>
      <c r="L1664" s="298"/>
      <c r="M1664" s="298"/>
      <c r="N1664" s="298"/>
      <c r="O1664" s="298"/>
      <c r="P1664" s="298"/>
      <c r="Q1664" s="299"/>
      <c r="R1664" s="227"/>
      <c r="S1664" s="228" t="e">
        <f>IF(C1664="",NA(),MATCH($B1664&amp;$C1664,'Smelter Reference List'!$J:$J,0))</f>
        <v>#N/A</v>
      </c>
      <c r="T1664" s="229"/>
      <c r="U1664" s="229">
        <f t="shared" ca="1" si="50"/>
        <v>0</v>
      </c>
      <c r="V1664" s="229"/>
      <c r="W1664" s="229"/>
      <c r="Y1664" s="223" t="str">
        <f t="shared" si="51"/>
        <v/>
      </c>
    </row>
    <row r="1665" spans="1:25" s="223" customFormat="1" ht="20.25">
      <c r="A1665" s="293"/>
      <c r="B1665" s="294" t="str">
        <f>IF(LEN(A1665)=0,"",INDEX('Smelter Reference List'!$A:$A,MATCH($A1665,'Smelter Reference List'!$E:$E,0)))</f>
        <v/>
      </c>
      <c r="C1665" s="301" t="str">
        <f>IF(LEN(A1665)=0,"",INDEX('Smelter Reference List'!$C:$C,MATCH($A1665,'Smelter Reference List'!$E:$E,0)))</f>
        <v/>
      </c>
      <c r="D1665" s="294" t="str">
        <f ca="1">IF(ISERROR($S1665),"",OFFSET('Smelter Reference List'!$C$4,$S1665-4,0)&amp;"")</f>
        <v/>
      </c>
      <c r="E1665" s="294" t="str">
        <f ca="1">IF(ISERROR($S1665),"",OFFSET('Smelter Reference List'!$D$4,$S1665-4,0)&amp;"")</f>
        <v/>
      </c>
      <c r="F1665" s="294" t="str">
        <f ca="1">IF(ISERROR($S1665),"",OFFSET('Smelter Reference List'!$E$4,$S1665-4,0))</f>
        <v/>
      </c>
      <c r="G1665" s="294" t="str">
        <f ca="1">IF(C1665=$U$4,"Enter smelter details", IF(ISERROR($S1665),"",OFFSET('Smelter Reference List'!$F$4,$S1665-4,0)))</f>
        <v/>
      </c>
      <c r="H1665" s="295" t="str">
        <f ca="1">IF(ISERROR($S1665),"",OFFSET('Smelter Reference List'!$G$4,$S1665-4,0))</f>
        <v/>
      </c>
      <c r="I1665" s="296" t="str">
        <f ca="1">IF(ISERROR($S1665),"",OFFSET('Smelter Reference List'!$H$4,$S1665-4,0))</f>
        <v/>
      </c>
      <c r="J1665" s="296" t="str">
        <f ca="1">IF(ISERROR($S1665),"",OFFSET('Smelter Reference List'!$I$4,$S1665-4,0))</f>
        <v/>
      </c>
      <c r="K1665" s="298"/>
      <c r="L1665" s="298"/>
      <c r="M1665" s="298"/>
      <c r="N1665" s="298"/>
      <c r="O1665" s="298"/>
      <c r="P1665" s="298"/>
      <c r="Q1665" s="299"/>
      <c r="R1665" s="227"/>
      <c r="S1665" s="228" t="e">
        <f>IF(C1665="",NA(),MATCH($B1665&amp;$C1665,'Smelter Reference List'!$J:$J,0))</f>
        <v>#N/A</v>
      </c>
      <c r="T1665" s="229"/>
      <c r="U1665" s="229">
        <f t="shared" ca="1" si="50"/>
        <v>0</v>
      </c>
      <c r="V1665" s="229"/>
      <c r="W1665" s="229"/>
      <c r="Y1665" s="223" t="str">
        <f t="shared" si="51"/>
        <v/>
      </c>
    </row>
    <row r="1666" spans="1:25" s="223" customFormat="1" ht="20.25">
      <c r="A1666" s="293"/>
      <c r="B1666" s="294" t="str">
        <f>IF(LEN(A1666)=0,"",INDEX('Smelter Reference List'!$A:$A,MATCH($A1666,'Smelter Reference List'!$E:$E,0)))</f>
        <v/>
      </c>
      <c r="C1666" s="301" t="str">
        <f>IF(LEN(A1666)=0,"",INDEX('Smelter Reference List'!$C:$C,MATCH($A1666,'Smelter Reference List'!$E:$E,0)))</f>
        <v/>
      </c>
      <c r="D1666" s="294" t="str">
        <f ca="1">IF(ISERROR($S1666),"",OFFSET('Smelter Reference List'!$C$4,$S1666-4,0)&amp;"")</f>
        <v/>
      </c>
      <c r="E1666" s="294" t="str">
        <f ca="1">IF(ISERROR($S1666),"",OFFSET('Smelter Reference List'!$D$4,$S1666-4,0)&amp;"")</f>
        <v/>
      </c>
      <c r="F1666" s="294" t="str">
        <f ca="1">IF(ISERROR($S1666),"",OFFSET('Smelter Reference List'!$E$4,$S1666-4,0))</f>
        <v/>
      </c>
      <c r="G1666" s="294" t="str">
        <f ca="1">IF(C1666=$U$4,"Enter smelter details", IF(ISERROR($S1666),"",OFFSET('Smelter Reference List'!$F$4,$S1666-4,0)))</f>
        <v/>
      </c>
      <c r="H1666" s="295" t="str">
        <f ca="1">IF(ISERROR($S1666),"",OFFSET('Smelter Reference List'!$G$4,$S1666-4,0))</f>
        <v/>
      </c>
      <c r="I1666" s="296" t="str">
        <f ca="1">IF(ISERROR($S1666),"",OFFSET('Smelter Reference List'!$H$4,$S1666-4,0))</f>
        <v/>
      </c>
      <c r="J1666" s="296" t="str">
        <f ca="1">IF(ISERROR($S1666),"",OFFSET('Smelter Reference List'!$I$4,$S1666-4,0))</f>
        <v/>
      </c>
      <c r="K1666" s="298"/>
      <c r="L1666" s="298"/>
      <c r="M1666" s="298"/>
      <c r="N1666" s="298"/>
      <c r="O1666" s="298"/>
      <c r="P1666" s="298"/>
      <c r="Q1666" s="299"/>
      <c r="R1666" s="227"/>
      <c r="S1666" s="228" t="e">
        <f>IF(C1666="",NA(),MATCH($B1666&amp;$C1666,'Smelter Reference List'!$J:$J,0))</f>
        <v>#N/A</v>
      </c>
      <c r="T1666" s="229"/>
      <c r="U1666" s="229">
        <f t="shared" ca="1" si="50"/>
        <v>0</v>
      </c>
      <c r="V1666" s="229"/>
      <c r="W1666" s="229"/>
      <c r="Y1666" s="223" t="str">
        <f t="shared" si="51"/>
        <v/>
      </c>
    </row>
    <row r="1667" spans="1:25" s="223" customFormat="1" ht="20.25">
      <c r="A1667" s="293"/>
      <c r="B1667" s="294" t="str">
        <f>IF(LEN(A1667)=0,"",INDEX('Smelter Reference List'!$A:$A,MATCH($A1667,'Smelter Reference List'!$E:$E,0)))</f>
        <v/>
      </c>
      <c r="C1667" s="301" t="str">
        <f>IF(LEN(A1667)=0,"",INDEX('Smelter Reference List'!$C:$C,MATCH($A1667,'Smelter Reference List'!$E:$E,0)))</f>
        <v/>
      </c>
      <c r="D1667" s="294" t="str">
        <f ca="1">IF(ISERROR($S1667),"",OFFSET('Smelter Reference List'!$C$4,$S1667-4,0)&amp;"")</f>
        <v/>
      </c>
      <c r="E1667" s="294" t="str">
        <f ca="1">IF(ISERROR($S1667),"",OFFSET('Smelter Reference List'!$D$4,$S1667-4,0)&amp;"")</f>
        <v/>
      </c>
      <c r="F1667" s="294" t="str">
        <f ca="1">IF(ISERROR($S1667),"",OFFSET('Smelter Reference List'!$E$4,$S1667-4,0))</f>
        <v/>
      </c>
      <c r="G1667" s="294" t="str">
        <f ca="1">IF(C1667=$U$4,"Enter smelter details", IF(ISERROR($S1667),"",OFFSET('Smelter Reference List'!$F$4,$S1667-4,0)))</f>
        <v/>
      </c>
      <c r="H1667" s="295" t="str">
        <f ca="1">IF(ISERROR($S1667),"",OFFSET('Smelter Reference List'!$G$4,$S1667-4,0))</f>
        <v/>
      </c>
      <c r="I1667" s="296" t="str">
        <f ca="1">IF(ISERROR($S1667),"",OFFSET('Smelter Reference List'!$H$4,$S1667-4,0))</f>
        <v/>
      </c>
      <c r="J1667" s="296" t="str">
        <f ca="1">IF(ISERROR($S1667),"",OFFSET('Smelter Reference List'!$I$4,$S1667-4,0))</f>
        <v/>
      </c>
      <c r="K1667" s="298"/>
      <c r="L1667" s="298"/>
      <c r="M1667" s="298"/>
      <c r="N1667" s="298"/>
      <c r="O1667" s="298"/>
      <c r="P1667" s="298"/>
      <c r="Q1667" s="299"/>
      <c r="R1667" s="227"/>
      <c r="S1667" s="228" t="e">
        <f>IF(C1667="",NA(),MATCH($B1667&amp;$C1667,'Smelter Reference List'!$J:$J,0))</f>
        <v>#N/A</v>
      </c>
      <c r="T1667" s="229"/>
      <c r="U1667" s="229">
        <f t="shared" ca="1" si="50"/>
        <v>0</v>
      </c>
      <c r="V1667" s="229"/>
      <c r="W1667" s="229"/>
      <c r="Y1667" s="223" t="str">
        <f t="shared" si="51"/>
        <v/>
      </c>
    </row>
    <row r="1668" spans="1:25" s="223" customFormat="1" ht="20.25">
      <c r="A1668" s="293"/>
      <c r="B1668" s="294" t="str">
        <f>IF(LEN(A1668)=0,"",INDEX('Smelter Reference List'!$A:$A,MATCH($A1668,'Smelter Reference List'!$E:$E,0)))</f>
        <v/>
      </c>
      <c r="C1668" s="301" t="str">
        <f>IF(LEN(A1668)=0,"",INDEX('Smelter Reference List'!$C:$C,MATCH($A1668,'Smelter Reference List'!$E:$E,0)))</f>
        <v/>
      </c>
      <c r="D1668" s="294" t="str">
        <f ca="1">IF(ISERROR($S1668),"",OFFSET('Smelter Reference List'!$C$4,$S1668-4,0)&amp;"")</f>
        <v/>
      </c>
      <c r="E1668" s="294" t="str">
        <f ca="1">IF(ISERROR($S1668),"",OFFSET('Smelter Reference List'!$D$4,$S1668-4,0)&amp;"")</f>
        <v/>
      </c>
      <c r="F1668" s="294" t="str">
        <f ca="1">IF(ISERROR($S1668),"",OFFSET('Smelter Reference List'!$E$4,$S1668-4,0))</f>
        <v/>
      </c>
      <c r="G1668" s="294" t="str">
        <f ca="1">IF(C1668=$U$4,"Enter smelter details", IF(ISERROR($S1668),"",OFFSET('Smelter Reference List'!$F$4,$S1668-4,0)))</f>
        <v/>
      </c>
      <c r="H1668" s="295" t="str">
        <f ca="1">IF(ISERROR($S1668),"",OFFSET('Smelter Reference List'!$G$4,$S1668-4,0))</f>
        <v/>
      </c>
      <c r="I1668" s="296" t="str">
        <f ca="1">IF(ISERROR($S1668),"",OFFSET('Smelter Reference List'!$H$4,$S1668-4,0))</f>
        <v/>
      </c>
      <c r="J1668" s="296" t="str">
        <f ca="1">IF(ISERROR($S1668),"",OFFSET('Smelter Reference List'!$I$4,$S1668-4,0))</f>
        <v/>
      </c>
      <c r="K1668" s="298"/>
      <c r="L1668" s="298"/>
      <c r="M1668" s="298"/>
      <c r="N1668" s="298"/>
      <c r="O1668" s="298"/>
      <c r="P1668" s="298"/>
      <c r="Q1668" s="299"/>
      <c r="R1668" s="227"/>
      <c r="S1668" s="228" t="e">
        <f>IF(C1668="",NA(),MATCH($B1668&amp;$C1668,'Smelter Reference List'!$J:$J,0))</f>
        <v>#N/A</v>
      </c>
      <c r="T1668" s="229"/>
      <c r="U1668" s="229">
        <f t="shared" ca="1" si="50"/>
        <v>0</v>
      </c>
      <c r="V1668" s="229"/>
      <c r="W1668" s="229"/>
      <c r="Y1668" s="223" t="str">
        <f t="shared" si="51"/>
        <v/>
      </c>
    </row>
    <row r="1669" spans="1:25" s="223" customFormat="1" ht="20.25">
      <c r="A1669" s="293"/>
      <c r="B1669" s="294" t="str">
        <f>IF(LEN(A1669)=0,"",INDEX('Smelter Reference List'!$A:$A,MATCH($A1669,'Smelter Reference List'!$E:$E,0)))</f>
        <v/>
      </c>
      <c r="C1669" s="301" t="str">
        <f>IF(LEN(A1669)=0,"",INDEX('Smelter Reference List'!$C:$C,MATCH($A1669,'Smelter Reference List'!$E:$E,0)))</f>
        <v/>
      </c>
      <c r="D1669" s="294" t="str">
        <f ca="1">IF(ISERROR($S1669),"",OFFSET('Smelter Reference List'!$C$4,$S1669-4,0)&amp;"")</f>
        <v/>
      </c>
      <c r="E1669" s="294" t="str">
        <f ca="1">IF(ISERROR($S1669),"",OFFSET('Smelter Reference List'!$D$4,$S1669-4,0)&amp;"")</f>
        <v/>
      </c>
      <c r="F1669" s="294" t="str">
        <f ca="1">IF(ISERROR($S1669),"",OFFSET('Smelter Reference List'!$E$4,$S1669-4,0))</f>
        <v/>
      </c>
      <c r="G1669" s="294" t="str">
        <f ca="1">IF(C1669=$U$4,"Enter smelter details", IF(ISERROR($S1669),"",OFFSET('Smelter Reference List'!$F$4,$S1669-4,0)))</f>
        <v/>
      </c>
      <c r="H1669" s="295" t="str">
        <f ca="1">IF(ISERROR($S1669),"",OFFSET('Smelter Reference List'!$G$4,$S1669-4,0))</f>
        <v/>
      </c>
      <c r="I1669" s="296" t="str">
        <f ca="1">IF(ISERROR($S1669),"",OFFSET('Smelter Reference List'!$H$4,$S1669-4,0))</f>
        <v/>
      </c>
      <c r="J1669" s="296" t="str">
        <f ca="1">IF(ISERROR($S1669),"",OFFSET('Smelter Reference List'!$I$4,$S1669-4,0))</f>
        <v/>
      </c>
      <c r="K1669" s="298"/>
      <c r="L1669" s="298"/>
      <c r="M1669" s="298"/>
      <c r="N1669" s="298"/>
      <c r="O1669" s="298"/>
      <c r="P1669" s="298"/>
      <c r="Q1669" s="299"/>
      <c r="R1669" s="227"/>
      <c r="S1669" s="228" t="e">
        <f>IF(C1669="",NA(),MATCH($B1669&amp;$C1669,'Smelter Reference List'!$J:$J,0))</f>
        <v>#N/A</v>
      </c>
      <c r="T1669" s="229"/>
      <c r="U1669" s="229">
        <f t="shared" ca="1" si="50"/>
        <v>0</v>
      </c>
      <c r="V1669" s="229"/>
      <c r="W1669" s="229"/>
      <c r="Y1669" s="223" t="str">
        <f t="shared" si="51"/>
        <v/>
      </c>
    </row>
    <row r="1670" spans="1:25" s="223" customFormat="1" ht="20.25">
      <c r="A1670" s="293"/>
      <c r="B1670" s="294" t="str">
        <f>IF(LEN(A1670)=0,"",INDEX('Smelter Reference List'!$A:$A,MATCH($A1670,'Smelter Reference List'!$E:$E,0)))</f>
        <v/>
      </c>
      <c r="C1670" s="301" t="str">
        <f>IF(LEN(A1670)=0,"",INDEX('Smelter Reference List'!$C:$C,MATCH($A1670,'Smelter Reference List'!$E:$E,0)))</f>
        <v/>
      </c>
      <c r="D1670" s="294" t="str">
        <f ca="1">IF(ISERROR($S1670),"",OFFSET('Smelter Reference List'!$C$4,$S1670-4,0)&amp;"")</f>
        <v/>
      </c>
      <c r="E1670" s="294" t="str">
        <f ca="1">IF(ISERROR($S1670),"",OFFSET('Smelter Reference List'!$D$4,$S1670-4,0)&amp;"")</f>
        <v/>
      </c>
      <c r="F1670" s="294" t="str">
        <f ca="1">IF(ISERROR($S1670),"",OFFSET('Smelter Reference List'!$E$4,$S1670-4,0))</f>
        <v/>
      </c>
      <c r="G1670" s="294" t="str">
        <f ca="1">IF(C1670=$U$4,"Enter smelter details", IF(ISERROR($S1670),"",OFFSET('Smelter Reference List'!$F$4,$S1670-4,0)))</f>
        <v/>
      </c>
      <c r="H1670" s="295" t="str">
        <f ca="1">IF(ISERROR($S1670),"",OFFSET('Smelter Reference List'!$G$4,$S1670-4,0))</f>
        <v/>
      </c>
      <c r="I1670" s="296" t="str">
        <f ca="1">IF(ISERROR($S1670),"",OFFSET('Smelter Reference List'!$H$4,$S1670-4,0))</f>
        <v/>
      </c>
      <c r="J1670" s="296" t="str">
        <f ca="1">IF(ISERROR($S1670),"",OFFSET('Smelter Reference List'!$I$4,$S1670-4,0))</f>
        <v/>
      </c>
      <c r="K1670" s="298"/>
      <c r="L1670" s="298"/>
      <c r="M1670" s="298"/>
      <c r="N1670" s="298"/>
      <c r="O1670" s="298"/>
      <c r="P1670" s="298"/>
      <c r="Q1670" s="299"/>
      <c r="R1670" s="227"/>
      <c r="S1670" s="228" t="e">
        <f>IF(C1670="",NA(),MATCH($B1670&amp;$C1670,'Smelter Reference List'!$J:$J,0))</f>
        <v>#N/A</v>
      </c>
      <c r="T1670" s="229"/>
      <c r="U1670" s="229">
        <f t="shared" ref="U1670:U1733" ca="1" si="52">IF(AND(C1670="Smelter not listed",OR(LEN(D1670)=0,LEN(E1670)=0)),1,0)</f>
        <v>0</v>
      </c>
      <c r="V1670" s="229"/>
      <c r="W1670" s="229"/>
      <c r="Y1670" s="223" t="str">
        <f t="shared" ref="Y1670:Y1733" si="53">B1670&amp;C1670</f>
        <v/>
      </c>
    </row>
    <row r="1671" spans="1:25" s="223" customFormat="1" ht="20.25">
      <c r="A1671" s="293"/>
      <c r="B1671" s="294" t="str">
        <f>IF(LEN(A1671)=0,"",INDEX('Smelter Reference List'!$A:$A,MATCH($A1671,'Smelter Reference List'!$E:$E,0)))</f>
        <v/>
      </c>
      <c r="C1671" s="301" t="str">
        <f>IF(LEN(A1671)=0,"",INDEX('Smelter Reference List'!$C:$C,MATCH($A1671,'Smelter Reference List'!$E:$E,0)))</f>
        <v/>
      </c>
      <c r="D1671" s="294" t="str">
        <f ca="1">IF(ISERROR($S1671),"",OFFSET('Smelter Reference List'!$C$4,$S1671-4,0)&amp;"")</f>
        <v/>
      </c>
      <c r="E1671" s="294" t="str">
        <f ca="1">IF(ISERROR($S1671),"",OFFSET('Smelter Reference List'!$D$4,$S1671-4,0)&amp;"")</f>
        <v/>
      </c>
      <c r="F1671" s="294" t="str">
        <f ca="1">IF(ISERROR($S1671),"",OFFSET('Smelter Reference List'!$E$4,$S1671-4,0))</f>
        <v/>
      </c>
      <c r="G1671" s="294" t="str">
        <f ca="1">IF(C1671=$U$4,"Enter smelter details", IF(ISERROR($S1671),"",OFFSET('Smelter Reference List'!$F$4,$S1671-4,0)))</f>
        <v/>
      </c>
      <c r="H1671" s="295" t="str">
        <f ca="1">IF(ISERROR($S1671),"",OFFSET('Smelter Reference List'!$G$4,$S1671-4,0))</f>
        <v/>
      </c>
      <c r="I1671" s="296" t="str">
        <f ca="1">IF(ISERROR($S1671),"",OFFSET('Smelter Reference List'!$H$4,$S1671-4,0))</f>
        <v/>
      </c>
      <c r="J1671" s="296" t="str">
        <f ca="1">IF(ISERROR($S1671),"",OFFSET('Smelter Reference List'!$I$4,$S1671-4,0))</f>
        <v/>
      </c>
      <c r="K1671" s="298"/>
      <c r="L1671" s="298"/>
      <c r="M1671" s="298"/>
      <c r="N1671" s="298"/>
      <c r="O1671" s="298"/>
      <c r="P1671" s="298"/>
      <c r="Q1671" s="299"/>
      <c r="R1671" s="227"/>
      <c r="S1671" s="228" t="e">
        <f>IF(C1671="",NA(),MATCH($B1671&amp;$C1671,'Smelter Reference List'!$J:$J,0))</f>
        <v>#N/A</v>
      </c>
      <c r="T1671" s="229"/>
      <c r="U1671" s="229">
        <f t="shared" ca="1" si="52"/>
        <v>0</v>
      </c>
      <c r="V1671" s="229"/>
      <c r="W1671" s="229"/>
      <c r="Y1671" s="223" t="str">
        <f t="shared" si="53"/>
        <v/>
      </c>
    </row>
    <row r="1672" spans="1:25" s="223" customFormat="1" ht="20.25">
      <c r="A1672" s="293"/>
      <c r="B1672" s="294" t="str">
        <f>IF(LEN(A1672)=0,"",INDEX('Smelter Reference List'!$A:$A,MATCH($A1672,'Smelter Reference List'!$E:$E,0)))</f>
        <v/>
      </c>
      <c r="C1672" s="301" t="str">
        <f>IF(LEN(A1672)=0,"",INDEX('Smelter Reference List'!$C:$C,MATCH($A1672,'Smelter Reference List'!$E:$E,0)))</f>
        <v/>
      </c>
      <c r="D1672" s="294" t="str">
        <f ca="1">IF(ISERROR($S1672),"",OFFSET('Smelter Reference List'!$C$4,$S1672-4,0)&amp;"")</f>
        <v/>
      </c>
      <c r="E1672" s="294" t="str">
        <f ca="1">IF(ISERROR($S1672),"",OFFSET('Smelter Reference List'!$D$4,$S1672-4,0)&amp;"")</f>
        <v/>
      </c>
      <c r="F1672" s="294" t="str">
        <f ca="1">IF(ISERROR($S1672),"",OFFSET('Smelter Reference List'!$E$4,$S1672-4,0))</f>
        <v/>
      </c>
      <c r="G1672" s="294" t="str">
        <f ca="1">IF(C1672=$U$4,"Enter smelter details", IF(ISERROR($S1672),"",OFFSET('Smelter Reference List'!$F$4,$S1672-4,0)))</f>
        <v/>
      </c>
      <c r="H1672" s="295" t="str">
        <f ca="1">IF(ISERROR($S1672),"",OFFSET('Smelter Reference List'!$G$4,$S1672-4,0))</f>
        <v/>
      </c>
      <c r="I1672" s="296" t="str">
        <f ca="1">IF(ISERROR($S1672),"",OFFSET('Smelter Reference List'!$H$4,$S1672-4,0))</f>
        <v/>
      </c>
      <c r="J1672" s="296" t="str">
        <f ca="1">IF(ISERROR($S1672),"",OFFSET('Smelter Reference List'!$I$4,$S1672-4,0))</f>
        <v/>
      </c>
      <c r="K1672" s="298"/>
      <c r="L1672" s="298"/>
      <c r="M1672" s="298"/>
      <c r="N1672" s="298"/>
      <c r="O1672" s="298"/>
      <c r="P1672" s="298"/>
      <c r="Q1672" s="299"/>
      <c r="R1672" s="227"/>
      <c r="S1672" s="228" t="e">
        <f>IF(C1672="",NA(),MATCH($B1672&amp;$C1672,'Smelter Reference List'!$J:$J,0))</f>
        <v>#N/A</v>
      </c>
      <c r="T1672" s="229"/>
      <c r="U1672" s="229">
        <f t="shared" ca="1" si="52"/>
        <v>0</v>
      </c>
      <c r="V1672" s="229"/>
      <c r="W1672" s="229"/>
      <c r="Y1672" s="223" t="str">
        <f t="shared" si="53"/>
        <v/>
      </c>
    </row>
    <row r="1673" spans="1:25" s="223" customFormat="1" ht="20.25">
      <c r="A1673" s="293"/>
      <c r="B1673" s="294" t="str">
        <f>IF(LEN(A1673)=0,"",INDEX('Smelter Reference List'!$A:$A,MATCH($A1673,'Smelter Reference List'!$E:$E,0)))</f>
        <v/>
      </c>
      <c r="C1673" s="301" t="str">
        <f>IF(LEN(A1673)=0,"",INDEX('Smelter Reference List'!$C:$C,MATCH($A1673,'Smelter Reference List'!$E:$E,0)))</f>
        <v/>
      </c>
      <c r="D1673" s="294" t="str">
        <f ca="1">IF(ISERROR($S1673),"",OFFSET('Smelter Reference List'!$C$4,$S1673-4,0)&amp;"")</f>
        <v/>
      </c>
      <c r="E1673" s="294" t="str">
        <f ca="1">IF(ISERROR($S1673),"",OFFSET('Smelter Reference List'!$D$4,$S1673-4,0)&amp;"")</f>
        <v/>
      </c>
      <c r="F1673" s="294" t="str">
        <f ca="1">IF(ISERROR($S1673),"",OFFSET('Smelter Reference List'!$E$4,$S1673-4,0))</f>
        <v/>
      </c>
      <c r="G1673" s="294" t="str">
        <f ca="1">IF(C1673=$U$4,"Enter smelter details", IF(ISERROR($S1673),"",OFFSET('Smelter Reference List'!$F$4,$S1673-4,0)))</f>
        <v/>
      </c>
      <c r="H1673" s="295" t="str">
        <f ca="1">IF(ISERROR($S1673),"",OFFSET('Smelter Reference List'!$G$4,$S1673-4,0))</f>
        <v/>
      </c>
      <c r="I1673" s="296" t="str">
        <f ca="1">IF(ISERROR($S1673),"",OFFSET('Smelter Reference List'!$H$4,$S1673-4,0))</f>
        <v/>
      </c>
      <c r="J1673" s="296" t="str">
        <f ca="1">IF(ISERROR($S1673),"",OFFSET('Smelter Reference List'!$I$4,$S1673-4,0))</f>
        <v/>
      </c>
      <c r="K1673" s="298"/>
      <c r="L1673" s="298"/>
      <c r="M1673" s="298"/>
      <c r="N1673" s="298"/>
      <c r="O1673" s="298"/>
      <c r="P1673" s="298"/>
      <c r="Q1673" s="299"/>
      <c r="R1673" s="227"/>
      <c r="S1673" s="228" t="e">
        <f>IF(C1673="",NA(),MATCH($B1673&amp;$C1673,'Smelter Reference List'!$J:$J,0))</f>
        <v>#N/A</v>
      </c>
      <c r="T1673" s="229"/>
      <c r="U1673" s="229">
        <f t="shared" ca="1" si="52"/>
        <v>0</v>
      </c>
      <c r="V1673" s="229"/>
      <c r="W1673" s="229"/>
      <c r="Y1673" s="223" t="str">
        <f t="shared" si="53"/>
        <v/>
      </c>
    </row>
    <row r="1674" spans="1:25" s="223" customFormat="1" ht="20.25">
      <c r="A1674" s="293"/>
      <c r="B1674" s="294" t="str">
        <f>IF(LEN(A1674)=0,"",INDEX('Smelter Reference List'!$A:$A,MATCH($A1674,'Smelter Reference List'!$E:$E,0)))</f>
        <v/>
      </c>
      <c r="C1674" s="301" t="str">
        <f>IF(LEN(A1674)=0,"",INDEX('Smelter Reference List'!$C:$C,MATCH($A1674,'Smelter Reference List'!$E:$E,0)))</f>
        <v/>
      </c>
      <c r="D1674" s="294" t="str">
        <f ca="1">IF(ISERROR($S1674),"",OFFSET('Smelter Reference List'!$C$4,$S1674-4,0)&amp;"")</f>
        <v/>
      </c>
      <c r="E1674" s="294" t="str">
        <f ca="1">IF(ISERROR($S1674),"",OFFSET('Smelter Reference List'!$D$4,$S1674-4,0)&amp;"")</f>
        <v/>
      </c>
      <c r="F1674" s="294" t="str">
        <f ca="1">IF(ISERROR($S1674),"",OFFSET('Smelter Reference List'!$E$4,$S1674-4,0))</f>
        <v/>
      </c>
      <c r="G1674" s="294" t="str">
        <f ca="1">IF(C1674=$U$4,"Enter smelter details", IF(ISERROR($S1674),"",OFFSET('Smelter Reference List'!$F$4,$S1674-4,0)))</f>
        <v/>
      </c>
      <c r="H1674" s="295" t="str">
        <f ca="1">IF(ISERROR($S1674),"",OFFSET('Smelter Reference List'!$G$4,$S1674-4,0))</f>
        <v/>
      </c>
      <c r="I1674" s="296" t="str">
        <f ca="1">IF(ISERROR($S1674),"",OFFSET('Smelter Reference List'!$H$4,$S1674-4,0))</f>
        <v/>
      </c>
      <c r="J1674" s="296" t="str">
        <f ca="1">IF(ISERROR($S1674),"",OFFSET('Smelter Reference List'!$I$4,$S1674-4,0))</f>
        <v/>
      </c>
      <c r="K1674" s="298"/>
      <c r="L1674" s="298"/>
      <c r="M1674" s="298"/>
      <c r="N1674" s="298"/>
      <c r="O1674" s="298"/>
      <c r="P1674" s="298"/>
      <c r="Q1674" s="299"/>
      <c r="R1674" s="227"/>
      <c r="S1674" s="228" t="e">
        <f>IF(C1674="",NA(),MATCH($B1674&amp;$C1674,'Smelter Reference List'!$J:$J,0))</f>
        <v>#N/A</v>
      </c>
      <c r="T1674" s="229"/>
      <c r="U1674" s="229">
        <f t="shared" ca="1" si="52"/>
        <v>0</v>
      </c>
      <c r="V1674" s="229"/>
      <c r="W1674" s="229"/>
      <c r="Y1674" s="223" t="str">
        <f t="shared" si="53"/>
        <v/>
      </c>
    </row>
    <row r="1675" spans="1:25" s="223" customFormat="1" ht="20.25">
      <c r="A1675" s="293"/>
      <c r="B1675" s="294" t="str">
        <f>IF(LEN(A1675)=0,"",INDEX('Smelter Reference List'!$A:$A,MATCH($A1675,'Smelter Reference List'!$E:$E,0)))</f>
        <v/>
      </c>
      <c r="C1675" s="301" t="str">
        <f>IF(LEN(A1675)=0,"",INDEX('Smelter Reference List'!$C:$C,MATCH($A1675,'Smelter Reference List'!$E:$E,0)))</f>
        <v/>
      </c>
      <c r="D1675" s="294" t="str">
        <f ca="1">IF(ISERROR($S1675),"",OFFSET('Smelter Reference List'!$C$4,$S1675-4,0)&amp;"")</f>
        <v/>
      </c>
      <c r="E1675" s="294" t="str">
        <f ca="1">IF(ISERROR($S1675),"",OFFSET('Smelter Reference List'!$D$4,$S1675-4,0)&amp;"")</f>
        <v/>
      </c>
      <c r="F1675" s="294" t="str">
        <f ca="1">IF(ISERROR($S1675),"",OFFSET('Smelter Reference List'!$E$4,$S1675-4,0))</f>
        <v/>
      </c>
      <c r="G1675" s="294" t="str">
        <f ca="1">IF(C1675=$U$4,"Enter smelter details", IF(ISERROR($S1675),"",OFFSET('Smelter Reference List'!$F$4,$S1675-4,0)))</f>
        <v/>
      </c>
      <c r="H1675" s="295" t="str">
        <f ca="1">IF(ISERROR($S1675),"",OFFSET('Smelter Reference List'!$G$4,$S1675-4,0))</f>
        <v/>
      </c>
      <c r="I1675" s="296" t="str">
        <f ca="1">IF(ISERROR($S1675),"",OFFSET('Smelter Reference List'!$H$4,$S1675-4,0))</f>
        <v/>
      </c>
      <c r="J1675" s="296" t="str">
        <f ca="1">IF(ISERROR($S1675),"",OFFSET('Smelter Reference List'!$I$4,$S1675-4,0))</f>
        <v/>
      </c>
      <c r="K1675" s="298"/>
      <c r="L1675" s="298"/>
      <c r="M1675" s="298"/>
      <c r="N1675" s="298"/>
      <c r="O1675" s="298"/>
      <c r="P1675" s="298"/>
      <c r="Q1675" s="299"/>
      <c r="R1675" s="227"/>
      <c r="S1675" s="228" t="e">
        <f>IF(C1675="",NA(),MATCH($B1675&amp;$C1675,'Smelter Reference List'!$J:$J,0))</f>
        <v>#N/A</v>
      </c>
      <c r="T1675" s="229"/>
      <c r="U1675" s="229">
        <f t="shared" ca="1" si="52"/>
        <v>0</v>
      </c>
      <c r="V1675" s="229"/>
      <c r="W1675" s="229"/>
      <c r="Y1675" s="223" t="str">
        <f t="shared" si="53"/>
        <v/>
      </c>
    </row>
    <row r="1676" spans="1:25" s="223" customFormat="1" ht="20.25">
      <c r="A1676" s="293"/>
      <c r="B1676" s="294" t="str">
        <f>IF(LEN(A1676)=0,"",INDEX('Smelter Reference List'!$A:$A,MATCH($A1676,'Smelter Reference List'!$E:$E,0)))</f>
        <v/>
      </c>
      <c r="C1676" s="301" t="str">
        <f>IF(LEN(A1676)=0,"",INDEX('Smelter Reference List'!$C:$C,MATCH($A1676,'Smelter Reference List'!$E:$E,0)))</f>
        <v/>
      </c>
      <c r="D1676" s="294" t="str">
        <f ca="1">IF(ISERROR($S1676),"",OFFSET('Smelter Reference List'!$C$4,$S1676-4,0)&amp;"")</f>
        <v/>
      </c>
      <c r="E1676" s="294" t="str">
        <f ca="1">IF(ISERROR($S1676),"",OFFSET('Smelter Reference List'!$D$4,$S1676-4,0)&amp;"")</f>
        <v/>
      </c>
      <c r="F1676" s="294" t="str">
        <f ca="1">IF(ISERROR($S1676),"",OFFSET('Smelter Reference List'!$E$4,$S1676-4,0))</f>
        <v/>
      </c>
      <c r="G1676" s="294" t="str">
        <f ca="1">IF(C1676=$U$4,"Enter smelter details", IF(ISERROR($S1676),"",OFFSET('Smelter Reference List'!$F$4,$S1676-4,0)))</f>
        <v/>
      </c>
      <c r="H1676" s="295" t="str">
        <f ca="1">IF(ISERROR($S1676),"",OFFSET('Smelter Reference List'!$G$4,$S1676-4,0))</f>
        <v/>
      </c>
      <c r="I1676" s="296" t="str">
        <f ca="1">IF(ISERROR($S1676),"",OFFSET('Smelter Reference List'!$H$4,$S1676-4,0))</f>
        <v/>
      </c>
      <c r="J1676" s="296" t="str">
        <f ca="1">IF(ISERROR($S1676),"",OFFSET('Smelter Reference List'!$I$4,$S1676-4,0))</f>
        <v/>
      </c>
      <c r="K1676" s="298"/>
      <c r="L1676" s="298"/>
      <c r="M1676" s="298"/>
      <c r="N1676" s="298"/>
      <c r="O1676" s="298"/>
      <c r="P1676" s="298"/>
      <c r="Q1676" s="299"/>
      <c r="R1676" s="227"/>
      <c r="S1676" s="228" t="e">
        <f>IF(C1676="",NA(),MATCH($B1676&amp;$C1676,'Smelter Reference List'!$J:$J,0))</f>
        <v>#N/A</v>
      </c>
      <c r="T1676" s="229"/>
      <c r="U1676" s="229">
        <f t="shared" ca="1" si="52"/>
        <v>0</v>
      </c>
      <c r="V1676" s="229"/>
      <c r="W1676" s="229"/>
      <c r="Y1676" s="223" t="str">
        <f t="shared" si="53"/>
        <v/>
      </c>
    </row>
    <row r="1677" spans="1:25" s="223" customFormat="1" ht="20.25">
      <c r="A1677" s="293"/>
      <c r="B1677" s="294" t="str">
        <f>IF(LEN(A1677)=0,"",INDEX('Smelter Reference List'!$A:$A,MATCH($A1677,'Smelter Reference List'!$E:$E,0)))</f>
        <v/>
      </c>
      <c r="C1677" s="301" t="str">
        <f>IF(LEN(A1677)=0,"",INDEX('Smelter Reference List'!$C:$C,MATCH($A1677,'Smelter Reference List'!$E:$E,0)))</f>
        <v/>
      </c>
      <c r="D1677" s="294" t="str">
        <f ca="1">IF(ISERROR($S1677),"",OFFSET('Smelter Reference List'!$C$4,$S1677-4,0)&amp;"")</f>
        <v/>
      </c>
      <c r="E1677" s="294" t="str">
        <f ca="1">IF(ISERROR($S1677),"",OFFSET('Smelter Reference List'!$D$4,$S1677-4,0)&amp;"")</f>
        <v/>
      </c>
      <c r="F1677" s="294" t="str">
        <f ca="1">IF(ISERROR($S1677),"",OFFSET('Smelter Reference List'!$E$4,$S1677-4,0))</f>
        <v/>
      </c>
      <c r="G1677" s="294" t="str">
        <f ca="1">IF(C1677=$U$4,"Enter smelter details", IF(ISERROR($S1677),"",OFFSET('Smelter Reference List'!$F$4,$S1677-4,0)))</f>
        <v/>
      </c>
      <c r="H1677" s="295" t="str">
        <f ca="1">IF(ISERROR($S1677),"",OFFSET('Smelter Reference List'!$G$4,$S1677-4,0))</f>
        <v/>
      </c>
      <c r="I1677" s="296" t="str">
        <f ca="1">IF(ISERROR($S1677),"",OFFSET('Smelter Reference List'!$H$4,$S1677-4,0))</f>
        <v/>
      </c>
      <c r="J1677" s="296" t="str">
        <f ca="1">IF(ISERROR($S1677),"",OFFSET('Smelter Reference List'!$I$4,$S1677-4,0))</f>
        <v/>
      </c>
      <c r="K1677" s="298"/>
      <c r="L1677" s="298"/>
      <c r="M1677" s="298"/>
      <c r="N1677" s="298"/>
      <c r="O1677" s="298"/>
      <c r="P1677" s="298"/>
      <c r="Q1677" s="299"/>
      <c r="R1677" s="227"/>
      <c r="S1677" s="228" t="e">
        <f>IF(C1677="",NA(),MATCH($B1677&amp;$C1677,'Smelter Reference List'!$J:$J,0))</f>
        <v>#N/A</v>
      </c>
      <c r="T1677" s="229"/>
      <c r="U1677" s="229">
        <f t="shared" ca="1" si="52"/>
        <v>0</v>
      </c>
      <c r="V1677" s="229"/>
      <c r="W1677" s="229"/>
      <c r="Y1677" s="223" t="str">
        <f t="shared" si="53"/>
        <v/>
      </c>
    </row>
    <row r="1678" spans="1:25" s="223" customFormat="1" ht="20.25">
      <c r="A1678" s="293"/>
      <c r="B1678" s="294" t="str">
        <f>IF(LEN(A1678)=0,"",INDEX('Smelter Reference List'!$A:$A,MATCH($A1678,'Smelter Reference List'!$E:$E,0)))</f>
        <v/>
      </c>
      <c r="C1678" s="301" t="str">
        <f>IF(LEN(A1678)=0,"",INDEX('Smelter Reference List'!$C:$C,MATCH($A1678,'Smelter Reference List'!$E:$E,0)))</f>
        <v/>
      </c>
      <c r="D1678" s="294" t="str">
        <f ca="1">IF(ISERROR($S1678),"",OFFSET('Smelter Reference List'!$C$4,$S1678-4,0)&amp;"")</f>
        <v/>
      </c>
      <c r="E1678" s="294" t="str">
        <f ca="1">IF(ISERROR($S1678),"",OFFSET('Smelter Reference List'!$D$4,$S1678-4,0)&amp;"")</f>
        <v/>
      </c>
      <c r="F1678" s="294" t="str">
        <f ca="1">IF(ISERROR($S1678),"",OFFSET('Smelter Reference List'!$E$4,$S1678-4,0))</f>
        <v/>
      </c>
      <c r="G1678" s="294" t="str">
        <f ca="1">IF(C1678=$U$4,"Enter smelter details", IF(ISERROR($S1678),"",OFFSET('Smelter Reference List'!$F$4,$S1678-4,0)))</f>
        <v/>
      </c>
      <c r="H1678" s="295" t="str">
        <f ca="1">IF(ISERROR($S1678),"",OFFSET('Smelter Reference List'!$G$4,$S1678-4,0))</f>
        <v/>
      </c>
      <c r="I1678" s="296" t="str">
        <f ca="1">IF(ISERROR($S1678),"",OFFSET('Smelter Reference List'!$H$4,$S1678-4,0))</f>
        <v/>
      </c>
      <c r="J1678" s="296" t="str">
        <f ca="1">IF(ISERROR($S1678),"",OFFSET('Smelter Reference List'!$I$4,$S1678-4,0))</f>
        <v/>
      </c>
      <c r="K1678" s="298"/>
      <c r="L1678" s="298"/>
      <c r="M1678" s="298"/>
      <c r="N1678" s="298"/>
      <c r="O1678" s="298"/>
      <c r="P1678" s="298"/>
      <c r="Q1678" s="299"/>
      <c r="R1678" s="227"/>
      <c r="S1678" s="228" t="e">
        <f>IF(C1678="",NA(),MATCH($B1678&amp;$C1678,'Smelter Reference List'!$J:$J,0))</f>
        <v>#N/A</v>
      </c>
      <c r="T1678" s="229"/>
      <c r="U1678" s="229">
        <f t="shared" ca="1" si="52"/>
        <v>0</v>
      </c>
      <c r="V1678" s="229"/>
      <c r="W1678" s="229"/>
      <c r="Y1678" s="223" t="str">
        <f t="shared" si="53"/>
        <v/>
      </c>
    </row>
    <row r="1679" spans="1:25" s="223" customFormat="1" ht="20.25">
      <c r="A1679" s="293"/>
      <c r="B1679" s="294" t="str">
        <f>IF(LEN(A1679)=0,"",INDEX('Smelter Reference List'!$A:$A,MATCH($A1679,'Smelter Reference List'!$E:$E,0)))</f>
        <v/>
      </c>
      <c r="C1679" s="301" t="str">
        <f>IF(LEN(A1679)=0,"",INDEX('Smelter Reference List'!$C:$C,MATCH($A1679,'Smelter Reference List'!$E:$E,0)))</f>
        <v/>
      </c>
      <c r="D1679" s="294" t="str">
        <f ca="1">IF(ISERROR($S1679),"",OFFSET('Smelter Reference List'!$C$4,$S1679-4,0)&amp;"")</f>
        <v/>
      </c>
      <c r="E1679" s="294" t="str">
        <f ca="1">IF(ISERROR($S1679),"",OFFSET('Smelter Reference List'!$D$4,$S1679-4,0)&amp;"")</f>
        <v/>
      </c>
      <c r="F1679" s="294" t="str">
        <f ca="1">IF(ISERROR($S1679),"",OFFSET('Smelter Reference List'!$E$4,$S1679-4,0))</f>
        <v/>
      </c>
      <c r="G1679" s="294" t="str">
        <f ca="1">IF(C1679=$U$4,"Enter smelter details", IF(ISERROR($S1679),"",OFFSET('Smelter Reference List'!$F$4,$S1679-4,0)))</f>
        <v/>
      </c>
      <c r="H1679" s="295" t="str">
        <f ca="1">IF(ISERROR($S1679),"",OFFSET('Smelter Reference List'!$G$4,$S1679-4,0))</f>
        <v/>
      </c>
      <c r="I1679" s="296" t="str">
        <f ca="1">IF(ISERROR($S1679),"",OFFSET('Smelter Reference List'!$H$4,$S1679-4,0))</f>
        <v/>
      </c>
      <c r="J1679" s="296" t="str">
        <f ca="1">IF(ISERROR($S1679),"",OFFSET('Smelter Reference List'!$I$4,$S1679-4,0))</f>
        <v/>
      </c>
      <c r="K1679" s="298"/>
      <c r="L1679" s="298"/>
      <c r="M1679" s="298"/>
      <c r="N1679" s="298"/>
      <c r="O1679" s="298"/>
      <c r="P1679" s="298"/>
      <c r="Q1679" s="299"/>
      <c r="R1679" s="227"/>
      <c r="S1679" s="228" t="e">
        <f>IF(C1679="",NA(),MATCH($B1679&amp;$C1679,'Smelter Reference List'!$J:$J,0))</f>
        <v>#N/A</v>
      </c>
      <c r="T1679" s="229"/>
      <c r="U1679" s="229">
        <f t="shared" ca="1" si="52"/>
        <v>0</v>
      </c>
      <c r="V1679" s="229"/>
      <c r="W1679" s="229"/>
      <c r="Y1679" s="223" t="str">
        <f t="shared" si="53"/>
        <v/>
      </c>
    </row>
    <row r="1680" spans="1:25" s="223" customFormat="1" ht="20.25">
      <c r="A1680" s="293"/>
      <c r="B1680" s="294" t="str">
        <f>IF(LEN(A1680)=0,"",INDEX('Smelter Reference List'!$A:$A,MATCH($A1680,'Smelter Reference List'!$E:$E,0)))</f>
        <v/>
      </c>
      <c r="C1680" s="301" t="str">
        <f>IF(LEN(A1680)=0,"",INDEX('Smelter Reference List'!$C:$C,MATCH($A1680,'Smelter Reference List'!$E:$E,0)))</f>
        <v/>
      </c>
      <c r="D1680" s="294" t="str">
        <f ca="1">IF(ISERROR($S1680),"",OFFSET('Smelter Reference List'!$C$4,$S1680-4,0)&amp;"")</f>
        <v/>
      </c>
      <c r="E1680" s="294" t="str">
        <f ca="1">IF(ISERROR($S1680),"",OFFSET('Smelter Reference List'!$D$4,$S1680-4,0)&amp;"")</f>
        <v/>
      </c>
      <c r="F1680" s="294" t="str">
        <f ca="1">IF(ISERROR($S1680),"",OFFSET('Smelter Reference List'!$E$4,$S1680-4,0))</f>
        <v/>
      </c>
      <c r="G1680" s="294" t="str">
        <f ca="1">IF(C1680=$U$4,"Enter smelter details", IF(ISERROR($S1680),"",OFFSET('Smelter Reference List'!$F$4,$S1680-4,0)))</f>
        <v/>
      </c>
      <c r="H1680" s="295" t="str">
        <f ca="1">IF(ISERROR($S1680),"",OFFSET('Smelter Reference List'!$G$4,$S1680-4,0))</f>
        <v/>
      </c>
      <c r="I1680" s="296" t="str">
        <f ca="1">IF(ISERROR($S1680),"",OFFSET('Smelter Reference List'!$H$4,$S1680-4,0))</f>
        <v/>
      </c>
      <c r="J1680" s="296" t="str">
        <f ca="1">IF(ISERROR($S1680),"",OFFSET('Smelter Reference List'!$I$4,$S1680-4,0))</f>
        <v/>
      </c>
      <c r="K1680" s="298"/>
      <c r="L1680" s="298"/>
      <c r="M1680" s="298"/>
      <c r="N1680" s="298"/>
      <c r="O1680" s="298"/>
      <c r="P1680" s="298"/>
      <c r="Q1680" s="299"/>
      <c r="R1680" s="227"/>
      <c r="S1680" s="228" t="e">
        <f>IF(C1680="",NA(),MATCH($B1680&amp;$C1680,'Smelter Reference List'!$J:$J,0))</f>
        <v>#N/A</v>
      </c>
      <c r="T1680" s="229"/>
      <c r="U1680" s="229">
        <f t="shared" ca="1" si="52"/>
        <v>0</v>
      </c>
      <c r="V1680" s="229"/>
      <c r="W1680" s="229"/>
      <c r="Y1680" s="223" t="str">
        <f t="shared" si="53"/>
        <v/>
      </c>
    </row>
    <row r="1681" spans="1:25" s="223" customFormat="1" ht="20.25">
      <c r="A1681" s="293"/>
      <c r="B1681" s="294" t="str">
        <f>IF(LEN(A1681)=0,"",INDEX('Smelter Reference List'!$A:$A,MATCH($A1681,'Smelter Reference List'!$E:$E,0)))</f>
        <v/>
      </c>
      <c r="C1681" s="301" t="str">
        <f>IF(LEN(A1681)=0,"",INDEX('Smelter Reference List'!$C:$C,MATCH($A1681,'Smelter Reference List'!$E:$E,0)))</f>
        <v/>
      </c>
      <c r="D1681" s="294" t="str">
        <f ca="1">IF(ISERROR($S1681),"",OFFSET('Smelter Reference List'!$C$4,$S1681-4,0)&amp;"")</f>
        <v/>
      </c>
      <c r="E1681" s="294" t="str">
        <f ca="1">IF(ISERROR($S1681),"",OFFSET('Smelter Reference List'!$D$4,$S1681-4,0)&amp;"")</f>
        <v/>
      </c>
      <c r="F1681" s="294" t="str">
        <f ca="1">IF(ISERROR($S1681),"",OFFSET('Smelter Reference List'!$E$4,$S1681-4,0))</f>
        <v/>
      </c>
      <c r="G1681" s="294" t="str">
        <f ca="1">IF(C1681=$U$4,"Enter smelter details", IF(ISERROR($S1681),"",OFFSET('Smelter Reference List'!$F$4,$S1681-4,0)))</f>
        <v/>
      </c>
      <c r="H1681" s="295" t="str">
        <f ca="1">IF(ISERROR($S1681),"",OFFSET('Smelter Reference List'!$G$4,$S1681-4,0))</f>
        <v/>
      </c>
      <c r="I1681" s="296" t="str">
        <f ca="1">IF(ISERROR($S1681),"",OFFSET('Smelter Reference List'!$H$4,$S1681-4,0))</f>
        <v/>
      </c>
      <c r="J1681" s="296" t="str">
        <f ca="1">IF(ISERROR($S1681),"",OFFSET('Smelter Reference List'!$I$4,$S1681-4,0))</f>
        <v/>
      </c>
      <c r="K1681" s="298"/>
      <c r="L1681" s="298"/>
      <c r="M1681" s="298"/>
      <c r="N1681" s="298"/>
      <c r="O1681" s="298"/>
      <c r="P1681" s="298"/>
      <c r="Q1681" s="299"/>
      <c r="R1681" s="227"/>
      <c r="S1681" s="228" t="e">
        <f>IF(C1681="",NA(),MATCH($B1681&amp;$C1681,'Smelter Reference List'!$J:$J,0))</f>
        <v>#N/A</v>
      </c>
      <c r="T1681" s="229"/>
      <c r="U1681" s="229">
        <f t="shared" ca="1" si="52"/>
        <v>0</v>
      </c>
      <c r="V1681" s="229"/>
      <c r="W1681" s="229"/>
      <c r="Y1681" s="223" t="str">
        <f t="shared" si="53"/>
        <v/>
      </c>
    </row>
    <row r="1682" spans="1:25" s="223" customFormat="1" ht="20.25">
      <c r="A1682" s="293"/>
      <c r="B1682" s="294" t="str">
        <f>IF(LEN(A1682)=0,"",INDEX('Smelter Reference List'!$A:$A,MATCH($A1682,'Smelter Reference List'!$E:$E,0)))</f>
        <v/>
      </c>
      <c r="C1682" s="301" t="str">
        <f>IF(LEN(A1682)=0,"",INDEX('Smelter Reference List'!$C:$C,MATCH($A1682,'Smelter Reference List'!$E:$E,0)))</f>
        <v/>
      </c>
      <c r="D1682" s="294" t="str">
        <f ca="1">IF(ISERROR($S1682),"",OFFSET('Smelter Reference List'!$C$4,$S1682-4,0)&amp;"")</f>
        <v/>
      </c>
      <c r="E1682" s="294" t="str">
        <f ca="1">IF(ISERROR($S1682),"",OFFSET('Smelter Reference List'!$D$4,$S1682-4,0)&amp;"")</f>
        <v/>
      </c>
      <c r="F1682" s="294" t="str">
        <f ca="1">IF(ISERROR($S1682),"",OFFSET('Smelter Reference List'!$E$4,$S1682-4,0))</f>
        <v/>
      </c>
      <c r="G1682" s="294" t="str">
        <f ca="1">IF(C1682=$U$4,"Enter smelter details", IF(ISERROR($S1682),"",OFFSET('Smelter Reference List'!$F$4,$S1682-4,0)))</f>
        <v/>
      </c>
      <c r="H1682" s="295" t="str">
        <f ca="1">IF(ISERROR($S1682),"",OFFSET('Smelter Reference List'!$G$4,$S1682-4,0))</f>
        <v/>
      </c>
      <c r="I1682" s="296" t="str">
        <f ca="1">IF(ISERROR($S1682),"",OFFSET('Smelter Reference List'!$H$4,$S1682-4,0))</f>
        <v/>
      </c>
      <c r="J1682" s="296" t="str">
        <f ca="1">IF(ISERROR($S1682),"",OFFSET('Smelter Reference List'!$I$4,$S1682-4,0))</f>
        <v/>
      </c>
      <c r="K1682" s="298"/>
      <c r="L1682" s="298"/>
      <c r="M1682" s="298"/>
      <c r="N1682" s="298"/>
      <c r="O1682" s="298"/>
      <c r="P1682" s="298"/>
      <c r="Q1682" s="299"/>
      <c r="R1682" s="227"/>
      <c r="S1682" s="228" t="e">
        <f>IF(C1682="",NA(),MATCH($B1682&amp;$C1682,'Smelter Reference List'!$J:$J,0))</f>
        <v>#N/A</v>
      </c>
      <c r="T1682" s="229"/>
      <c r="U1682" s="229">
        <f t="shared" ca="1" si="52"/>
        <v>0</v>
      </c>
      <c r="V1682" s="229"/>
      <c r="W1682" s="229"/>
      <c r="Y1682" s="223" t="str">
        <f t="shared" si="53"/>
        <v/>
      </c>
    </row>
    <row r="1683" spans="1:25" s="223" customFormat="1" ht="20.25">
      <c r="A1683" s="293"/>
      <c r="B1683" s="294" t="str">
        <f>IF(LEN(A1683)=0,"",INDEX('Smelter Reference List'!$A:$A,MATCH($A1683,'Smelter Reference List'!$E:$E,0)))</f>
        <v/>
      </c>
      <c r="C1683" s="301" t="str">
        <f>IF(LEN(A1683)=0,"",INDEX('Smelter Reference List'!$C:$C,MATCH($A1683,'Smelter Reference List'!$E:$E,0)))</f>
        <v/>
      </c>
      <c r="D1683" s="294" t="str">
        <f ca="1">IF(ISERROR($S1683),"",OFFSET('Smelter Reference List'!$C$4,$S1683-4,0)&amp;"")</f>
        <v/>
      </c>
      <c r="E1683" s="294" t="str">
        <f ca="1">IF(ISERROR($S1683),"",OFFSET('Smelter Reference List'!$D$4,$S1683-4,0)&amp;"")</f>
        <v/>
      </c>
      <c r="F1683" s="294" t="str">
        <f ca="1">IF(ISERROR($S1683),"",OFFSET('Smelter Reference List'!$E$4,$S1683-4,0))</f>
        <v/>
      </c>
      <c r="G1683" s="294" t="str">
        <f ca="1">IF(C1683=$U$4,"Enter smelter details", IF(ISERROR($S1683),"",OFFSET('Smelter Reference List'!$F$4,$S1683-4,0)))</f>
        <v/>
      </c>
      <c r="H1683" s="295" t="str">
        <f ca="1">IF(ISERROR($S1683),"",OFFSET('Smelter Reference List'!$G$4,$S1683-4,0))</f>
        <v/>
      </c>
      <c r="I1683" s="296" t="str">
        <f ca="1">IF(ISERROR($S1683),"",OFFSET('Smelter Reference List'!$H$4,$S1683-4,0))</f>
        <v/>
      </c>
      <c r="J1683" s="296" t="str">
        <f ca="1">IF(ISERROR($S1683),"",OFFSET('Smelter Reference List'!$I$4,$S1683-4,0))</f>
        <v/>
      </c>
      <c r="K1683" s="298"/>
      <c r="L1683" s="298"/>
      <c r="M1683" s="298"/>
      <c r="N1683" s="298"/>
      <c r="O1683" s="298"/>
      <c r="P1683" s="298"/>
      <c r="Q1683" s="299"/>
      <c r="R1683" s="227"/>
      <c r="S1683" s="228" t="e">
        <f>IF(C1683="",NA(),MATCH($B1683&amp;$C1683,'Smelter Reference List'!$J:$J,0))</f>
        <v>#N/A</v>
      </c>
      <c r="T1683" s="229"/>
      <c r="U1683" s="229">
        <f t="shared" ca="1" si="52"/>
        <v>0</v>
      </c>
      <c r="V1683" s="229"/>
      <c r="W1683" s="229"/>
      <c r="Y1683" s="223" t="str">
        <f t="shared" si="53"/>
        <v/>
      </c>
    </row>
    <row r="1684" spans="1:25" s="223" customFormat="1" ht="20.25">
      <c r="A1684" s="293"/>
      <c r="B1684" s="294" t="str">
        <f>IF(LEN(A1684)=0,"",INDEX('Smelter Reference List'!$A:$A,MATCH($A1684,'Smelter Reference List'!$E:$E,0)))</f>
        <v/>
      </c>
      <c r="C1684" s="301" t="str">
        <f>IF(LEN(A1684)=0,"",INDEX('Smelter Reference List'!$C:$C,MATCH($A1684,'Smelter Reference List'!$E:$E,0)))</f>
        <v/>
      </c>
      <c r="D1684" s="294" t="str">
        <f ca="1">IF(ISERROR($S1684),"",OFFSET('Smelter Reference List'!$C$4,$S1684-4,0)&amp;"")</f>
        <v/>
      </c>
      <c r="E1684" s="294" t="str">
        <f ca="1">IF(ISERROR($S1684),"",OFFSET('Smelter Reference List'!$D$4,$S1684-4,0)&amp;"")</f>
        <v/>
      </c>
      <c r="F1684" s="294" t="str">
        <f ca="1">IF(ISERROR($S1684),"",OFFSET('Smelter Reference List'!$E$4,$S1684-4,0))</f>
        <v/>
      </c>
      <c r="G1684" s="294" t="str">
        <f ca="1">IF(C1684=$U$4,"Enter smelter details", IF(ISERROR($S1684),"",OFFSET('Smelter Reference List'!$F$4,$S1684-4,0)))</f>
        <v/>
      </c>
      <c r="H1684" s="295" t="str">
        <f ca="1">IF(ISERROR($S1684),"",OFFSET('Smelter Reference List'!$G$4,$S1684-4,0))</f>
        <v/>
      </c>
      <c r="I1684" s="296" t="str">
        <f ca="1">IF(ISERROR($S1684),"",OFFSET('Smelter Reference List'!$H$4,$S1684-4,0))</f>
        <v/>
      </c>
      <c r="J1684" s="296" t="str">
        <f ca="1">IF(ISERROR($S1684),"",OFFSET('Smelter Reference List'!$I$4,$S1684-4,0))</f>
        <v/>
      </c>
      <c r="K1684" s="298"/>
      <c r="L1684" s="298"/>
      <c r="M1684" s="298"/>
      <c r="N1684" s="298"/>
      <c r="O1684" s="298"/>
      <c r="P1684" s="298"/>
      <c r="Q1684" s="299"/>
      <c r="R1684" s="227"/>
      <c r="S1684" s="228" t="e">
        <f>IF(C1684="",NA(),MATCH($B1684&amp;$C1684,'Smelter Reference List'!$J:$J,0))</f>
        <v>#N/A</v>
      </c>
      <c r="T1684" s="229"/>
      <c r="U1684" s="229">
        <f t="shared" ca="1" si="52"/>
        <v>0</v>
      </c>
      <c r="V1684" s="229"/>
      <c r="W1684" s="229"/>
      <c r="Y1684" s="223" t="str">
        <f t="shared" si="53"/>
        <v/>
      </c>
    </row>
    <row r="1685" spans="1:25" s="223" customFormat="1" ht="20.25">
      <c r="A1685" s="293"/>
      <c r="B1685" s="294" t="str">
        <f>IF(LEN(A1685)=0,"",INDEX('Smelter Reference List'!$A:$A,MATCH($A1685,'Smelter Reference List'!$E:$E,0)))</f>
        <v/>
      </c>
      <c r="C1685" s="301" t="str">
        <f>IF(LEN(A1685)=0,"",INDEX('Smelter Reference List'!$C:$C,MATCH($A1685,'Smelter Reference List'!$E:$E,0)))</f>
        <v/>
      </c>
      <c r="D1685" s="294" t="str">
        <f ca="1">IF(ISERROR($S1685),"",OFFSET('Smelter Reference List'!$C$4,$S1685-4,0)&amp;"")</f>
        <v/>
      </c>
      <c r="E1685" s="294" t="str">
        <f ca="1">IF(ISERROR($S1685),"",OFFSET('Smelter Reference List'!$D$4,$S1685-4,0)&amp;"")</f>
        <v/>
      </c>
      <c r="F1685" s="294" t="str">
        <f ca="1">IF(ISERROR($S1685),"",OFFSET('Smelter Reference List'!$E$4,$S1685-4,0))</f>
        <v/>
      </c>
      <c r="G1685" s="294" t="str">
        <f ca="1">IF(C1685=$U$4,"Enter smelter details", IF(ISERROR($S1685),"",OFFSET('Smelter Reference List'!$F$4,$S1685-4,0)))</f>
        <v/>
      </c>
      <c r="H1685" s="295" t="str">
        <f ca="1">IF(ISERROR($S1685),"",OFFSET('Smelter Reference List'!$G$4,$S1685-4,0))</f>
        <v/>
      </c>
      <c r="I1685" s="296" t="str">
        <f ca="1">IF(ISERROR($S1685),"",OFFSET('Smelter Reference List'!$H$4,$S1685-4,0))</f>
        <v/>
      </c>
      <c r="J1685" s="296" t="str">
        <f ca="1">IF(ISERROR($S1685),"",OFFSET('Smelter Reference List'!$I$4,$S1685-4,0))</f>
        <v/>
      </c>
      <c r="K1685" s="298"/>
      <c r="L1685" s="298"/>
      <c r="M1685" s="298"/>
      <c r="N1685" s="298"/>
      <c r="O1685" s="298"/>
      <c r="P1685" s="298"/>
      <c r="Q1685" s="299"/>
      <c r="R1685" s="227"/>
      <c r="S1685" s="228" t="e">
        <f>IF(C1685="",NA(),MATCH($B1685&amp;$C1685,'Smelter Reference List'!$J:$J,0))</f>
        <v>#N/A</v>
      </c>
      <c r="T1685" s="229"/>
      <c r="U1685" s="229">
        <f t="shared" ca="1" si="52"/>
        <v>0</v>
      </c>
      <c r="V1685" s="229"/>
      <c r="W1685" s="229"/>
      <c r="Y1685" s="223" t="str">
        <f t="shared" si="53"/>
        <v/>
      </c>
    </row>
    <row r="1686" spans="1:25" s="223" customFormat="1" ht="20.25">
      <c r="A1686" s="293"/>
      <c r="B1686" s="294" t="str">
        <f>IF(LEN(A1686)=0,"",INDEX('Smelter Reference List'!$A:$A,MATCH($A1686,'Smelter Reference List'!$E:$E,0)))</f>
        <v/>
      </c>
      <c r="C1686" s="301" t="str">
        <f>IF(LEN(A1686)=0,"",INDEX('Smelter Reference List'!$C:$C,MATCH($A1686,'Smelter Reference List'!$E:$E,0)))</f>
        <v/>
      </c>
      <c r="D1686" s="294" t="str">
        <f ca="1">IF(ISERROR($S1686),"",OFFSET('Smelter Reference List'!$C$4,$S1686-4,0)&amp;"")</f>
        <v/>
      </c>
      <c r="E1686" s="294" t="str">
        <f ca="1">IF(ISERROR($S1686),"",OFFSET('Smelter Reference List'!$D$4,$S1686-4,0)&amp;"")</f>
        <v/>
      </c>
      <c r="F1686" s="294" t="str">
        <f ca="1">IF(ISERROR($S1686),"",OFFSET('Smelter Reference List'!$E$4,$S1686-4,0))</f>
        <v/>
      </c>
      <c r="G1686" s="294" t="str">
        <f ca="1">IF(C1686=$U$4,"Enter smelter details", IF(ISERROR($S1686),"",OFFSET('Smelter Reference List'!$F$4,$S1686-4,0)))</f>
        <v/>
      </c>
      <c r="H1686" s="295" t="str">
        <f ca="1">IF(ISERROR($S1686),"",OFFSET('Smelter Reference List'!$G$4,$S1686-4,0))</f>
        <v/>
      </c>
      <c r="I1686" s="296" t="str">
        <f ca="1">IF(ISERROR($S1686),"",OFFSET('Smelter Reference List'!$H$4,$S1686-4,0))</f>
        <v/>
      </c>
      <c r="J1686" s="296" t="str">
        <f ca="1">IF(ISERROR($S1686),"",OFFSET('Smelter Reference List'!$I$4,$S1686-4,0))</f>
        <v/>
      </c>
      <c r="K1686" s="298"/>
      <c r="L1686" s="298"/>
      <c r="M1686" s="298"/>
      <c r="N1686" s="298"/>
      <c r="O1686" s="298"/>
      <c r="P1686" s="298"/>
      <c r="Q1686" s="299"/>
      <c r="R1686" s="227"/>
      <c r="S1686" s="228" t="e">
        <f>IF(C1686="",NA(),MATCH($B1686&amp;$C1686,'Smelter Reference List'!$J:$J,0))</f>
        <v>#N/A</v>
      </c>
      <c r="T1686" s="229"/>
      <c r="U1686" s="229">
        <f t="shared" ca="1" si="52"/>
        <v>0</v>
      </c>
      <c r="V1686" s="229"/>
      <c r="W1686" s="229"/>
      <c r="Y1686" s="223" t="str">
        <f t="shared" si="53"/>
        <v/>
      </c>
    </row>
    <row r="1687" spans="1:25" s="223" customFormat="1" ht="20.25">
      <c r="A1687" s="293"/>
      <c r="B1687" s="294" t="str">
        <f>IF(LEN(A1687)=0,"",INDEX('Smelter Reference List'!$A:$A,MATCH($A1687,'Smelter Reference List'!$E:$E,0)))</f>
        <v/>
      </c>
      <c r="C1687" s="301" t="str">
        <f>IF(LEN(A1687)=0,"",INDEX('Smelter Reference List'!$C:$C,MATCH($A1687,'Smelter Reference List'!$E:$E,0)))</f>
        <v/>
      </c>
      <c r="D1687" s="294" t="str">
        <f ca="1">IF(ISERROR($S1687),"",OFFSET('Smelter Reference List'!$C$4,$S1687-4,0)&amp;"")</f>
        <v/>
      </c>
      <c r="E1687" s="294" t="str">
        <f ca="1">IF(ISERROR($S1687),"",OFFSET('Smelter Reference List'!$D$4,$S1687-4,0)&amp;"")</f>
        <v/>
      </c>
      <c r="F1687" s="294" t="str">
        <f ca="1">IF(ISERROR($S1687),"",OFFSET('Smelter Reference List'!$E$4,$S1687-4,0))</f>
        <v/>
      </c>
      <c r="G1687" s="294" t="str">
        <f ca="1">IF(C1687=$U$4,"Enter smelter details", IF(ISERROR($S1687),"",OFFSET('Smelter Reference List'!$F$4,$S1687-4,0)))</f>
        <v/>
      </c>
      <c r="H1687" s="295" t="str">
        <f ca="1">IF(ISERROR($S1687),"",OFFSET('Smelter Reference List'!$G$4,$S1687-4,0))</f>
        <v/>
      </c>
      <c r="I1687" s="296" t="str">
        <f ca="1">IF(ISERROR($S1687),"",OFFSET('Smelter Reference List'!$H$4,$S1687-4,0))</f>
        <v/>
      </c>
      <c r="J1687" s="296" t="str">
        <f ca="1">IF(ISERROR($S1687),"",OFFSET('Smelter Reference List'!$I$4,$S1687-4,0))</f>
        <v/>
      </c>
      <c r="K1687" s="298"/>
      <c r="L1687" s="298"/>
      <c r="M1687" s="298"/>
      <c r="N1687" s="298"/>
      <c r="O1687" s="298"/>
      <c r="P1687" s="298"/>
      <c r="Q1687" s="299"/>
      <c r="R1687" s="227"/>
      <c r="S1687" s="228" t="e">
        <f>IF(C1687="",NA(),MATCH($B1687&amp;$C1687,'Smelter Reference List'!$J:$J,0))</f>
        <v>#N/A</v>
      </c>
      <c r="T1687" s="229"/>
      <c r="U1687" s="229">
        <f t="shared" ca="1" si="52"/>
        <v>0</v>
      </c>
      <c r="V1687" s="229"/>
      <c r="W1687" s="229"/>
      <c r="Y1687" s="223" t="str">
        <f t="shared" si="53"/>
        <v/>
      </c>
    </row>
    <row r="1688" spans="1:25" s="223" customFormat="1" ht="20.25">
      <c r="A1688" s="293"/>
      <c r="B1688" s="294" t="str">
        <f>IF(LEN(A1688)=0,"",INDEX('Smelter Reference List'!$A:$A,MATCH($A1688,'Smelter Reference List'!$E:$E,0)))</f>
        <v/>
      </c>
      <c r="C1688" s="301" t="str">
        <f>IF(LEN(A1688)=0,"",INDEX('Smelter Reference List'!$C:$C,MATCH($A1688,'Smelter Reference List'!$E:$E,0)))</f>
        <v/>
      </c>
      <c r="D1688" s="294" t="str">
        <f ca="1">IF(ISERROR($S1688),"",OFFSET('Smelter Reference List'!$C$4,$S1688-4,0)&amp;"")</f>
        <v/>
      </c>
      <c r="E1688" s="294" t="str">
        <f ca="1">IF(ISERROR($S1688),"",OFFSET('Smelter Reference List'!$D$4,$S1688-4,0)&amp;"")</f>
        <v/>
      </c>
      <c r="F1688" s="294" t="str">
        <f ca="1">IF(ISERROR($S1688),"",OFFSET('Smelter Reference List'!$E$4,$S1688-4,0))</f>
        <v/>
      </c>
      <c r="G1688" s="294" t="str">
        <f ca="1">IF(C1688=$U$4,"Enter smelter details", IF(ISERROR($S1688),"",OFFSET('Smelter Reference List'!$F$4,$S1688-4,0)))</f>
        <v/>
      </c>
      <c r="H1688" s="295" t="str">
        <f ca="1">IF(ISERROR($S1688),"",OFFSET('Smelter Reference List'!$G$4,$S1688-4,0))</f>
        <v/>
      </c>
      <c r="I1688" s="296" t="str">
        <f ca="1">IF(ISERROR($S1688),"",OFFSET('Smelter Reference List'!$H$4,$S1688-4,0))</f>
        <v/>
      </c>
      <c r="J1688" s="296" t="str">
        <f ca="1">IF(ISERROR($S1688),"",OFFSET('Smelter Reference List'!$I$4,$S1688-4,0))</f>
        <v/>
      </c>
      <c r="K1688" s="298"/>
      <c r="L1688" s="298"/>
      <c r="M1688" s="298"/>
      <c r="N1688" s="298"/>
      <c r="O1688" s="298"/>
      <c r="P1688" s="298"/>
      <c r="Q1688" s="299"/>
      <c r="R1688" s="227"/>
      <c r="S1688" s="228" t="e">
        <f>IF(C1688="",NA(),MATCH($B1688&amp;$C1688,'Smelter Reference List'!$J:$J,0))</f>
        <v>#N/A</v>
      </c>
      <c r="T1688" s="229"/>
      <c r="U1688" s="229">
        <f t="shared" ca="1" si="52"/>
        <v>0</v>
      </c>
      <c r="V1688" s="229"/>
      <c r="W1688" s="229"/>
      <c r="Y1688" s="223" t="str">
        <f t="shared" si="53"/>
        <v/>
      </c>
    </row>
    <row r="1689" spans="1:25" s="223" customFormat="1" ht="20.25">
      <c r="A1689" s="293"/>
      <c r="B1689" s="294" t="str">
        <f>IF(LEN(A1689)=0,"",INDEX('Smelter Reference List'!$A:$A,MATCH($A1689,'Smelter Reference List'!$E:$E,0)))</f>
        <v/>
      </c>
      <c r="C1689" s="301" t="str">
        <f>IF(LEN(A1689)=0,"",INDEX('Smelter Reference List'!$C:$C,MATCH($A1689,'Smelter Reference List'!$E:$E,0)))</f>
        <v/>
      </c>
      <c r="D1689" s="294" t="str">
        <f ca="1">IF(ISERROR($S1689),"",OFFSET('Smelter Reference List'!$C$4,$S1689-4,0)&amp;"")</f>
        <v/>
      </c>
      <c r="E1689" s="294" t="str">
        <f ca="1">IF(ISERROR($S1689),"",OFFSET('Smelter Reference List'!$D$4,$S1689-4,0)&amp;"")</f>
        <v/>
      </c>
      <c r="F1689" s="294" t="str">
        <f ca="1">IF(ISERROR($S1689),"",OFFSET('Smelter Reference List'!$E$4,$S1689-4,0))</f>
        <v/>
      </c>
      <c r="G1689" s="294" t="str">
        <f ca="1">IF(C1689=$U$4,"Enter smelter details", IF(ISERROR($S1689),"",OFFSET('Smelter Reference List'!$F$4,$S1689-4,0)))</f>
        <v/>
      </c>
      <c r="H1689" s="295" t="str">
        <f ca="1">IF(ISERROR($S1689),"",OFFSET('Smelter Reference List'!$G$4,$S1689-4,0))</f>
        <v/>
      </c>
      <c r="I1689" s="296" t="str">
        <f ca="1">IF(ISERROR($S1689),"",OFFSET('Smelter Reference List'!$H$4,$S1689-4,0))</f>
        <v/>
      </c>
      <c r="J1689" s="296" t="str">
        <f ca="1">IF(ISERROR($S1689),"",OFFSET('Smelter Reference List'!$I$4,$S1689-4,0))</f>
        <v/>
      </c>
      <c r="K1689" s="298"/>
      <c r="L1689" s="298"/>
      <c r="M1689" s="298"/>
      <c r="N1689" s="298"/>
      <c r="O1689" s="298"/>
      <c r="P1689" s="298"/>
      <c r="Q1689" s="299"/>
      <c r="R1689" s="227"/>
      <c r="S1689" s="228" t="e">
        <f>IF(C1689="",NA(),MATCH($B1689&amp;$C1689,'Smelter Reference List'!$J:$J,0))</f>
        <v>#N/A</v>
      </c>
      <c r="T1689" s="229"/>
      <c r="U1689" s="229">
        <f t="shared" ca="1" si="52"/>
        <v>0</v>
      </c>
      <c r="V1689" s="229"/>
      <c r="W1689" s="229"/>
      <c r="Y1689" s="223" t="str">
        <f t="shared" si="53"/>
        <v/>
      </c>
    </row>
    <row r="1690" spans="1:25" s="223" customFormat="1" ht="20.25">
      <c r="A1690" s="293"/>
      <c r="B1690" s="294" t="str">
        <f>IF(LEN(A1690)=0,"",INDEX('Smelter Reference List'!$A:$A,MATCH($A1690,'Smelter Reference List'!$E:$E,0)))</f>
        <v/>
      </c>
      <c r="C1690" s="301" t="str">
        <f>IF(LEN(A1690)=0,"",INDEX('Smelter Reference List'!$C:$C,MATCH($A1690,'Smelter Reference List'!$E:$E,0)))</f>
        <v/>
      </c>
      <c r="D1690" s="294" t="str">
        <f ca="1">IF(ISERROR($S1690),"",OFFSET('Smelter Reference List'!$C$4,$S1690-4,0)&amp;"")</f>
        <v/>
      </c>
      <c r="E1690" s="294" t="str">
        <f ca="1">IF(ISERROR($S1690),"",OFFSET('Smelter Reference List'!$D$4,$S1690-4,0)&amp;"")</f>
        <v/>
      </c>
      <c r="F1690" s="294" t="str">
        <f ca="1">IF(ISERROR($S1690),"",OFFSET('Smelter Reference List'!$E$4,$S1690-4,0))</f>
        <v/>
      </c>
      <c r="G1690" s="294" t="str">
        <f ca="1">IF(C1690=$U$4,"Enter smelter details", IF(ISERROR($S1690),"",OFFSET('Smelter Reference List'!$F$4,$S1690-4,0)))</f>
        <v/>
      </c>
      <c r="H1690" s="295" t="str">
        <f ca="1">IF(ISERROR($S1690),"",OFFSET('Smelter Reference List'!$G$4,$S1690-4,0))</f>
        <v/>
      </c>
      <c r="I1690" s="296" t="str">
        <f ca="1">IF(ISERROR($S1690),"",OFFSET('Smelter Reference List'!$H$4,$S1690-4,0))</f>
        <v/>
      </c>
      <c r="J1690" s="296" t="str">
        <f ca="1">IF(ISERROR($S1690),"",OFFSET('Smelter Reference List'!$I$4,$S1690-4,0))</f>
        <v/>
      </c>
      <c r="K1690" s="298"/>
      <c r="L1690" s="298"/>
      <c r="M1690" s="298"/>
      <c r="N1690" s="298"/>
      <c r="O1690" s="298"/>
      <c r="P1690" s="298"/>
      <c r="Q1690" s="299"/>
      <c r="R1690" s="227"/>
      <c r="S1690" s="228" t="e">
        <f>IF(C1690="",NA(),MATCH($B1690&amp;$C1690,'Smelter Reference List'!$J:$J,0))</f>
        <v>#N/A</v>
      </c>
      <c r="T1690" s="229"/>
      <c r="U1690" s="229">
        <f t="shared" ca="1" si="52"/>
        <v>0</v>
      </c>
      <c r="V1690" s="229"/>
      <c r="W1690" s="229"/>
      <c r="Y1690" s="223" t="str">
        <f t="shared" si="53"/>
        <v/>
      </c>
    </row>
    <row r="1691" spans="1:25" s="223" customFormat="1" ht="20.25">
      <c r="A1691" s="293"/>
      <c r="B1691" s="294" t="str">
        <f>IF(LEN(A1691)=0,"",INDEX('Smelter Reference List'!$A:$A,MATCH($A1691,'Smelter Reference List'!$E:$E,0)))</f>
        <v/>
      </c>
      <c r="C1691" s="301" t="str">
        <f>IF(LEN(A1691)=0,"",INDEX('Smelter Reference List'!$C:$C,MATCH($A1691,'Smelter Reference List'!$E:$E,0)))</f>
        <v/>
      </c>
      <c r="D1691" s="294" t="str">
        <f ca="1">IF(ISERROR($S1691),"",OFFSET('Smelter Reference List'!$C$4,$S1691-4,0)&amp;"")</f>
        <v/>
      </c>
      <c r="E1691" s="294" t="str">
        <f ca="1">IF(ISERROR($S1691),"",OFFSET('Smelter Reference List'!$D$4,$S1691-4,0)&amp;"")</f>
        <v/>
      </c>
      <c r="F1691" s="294" t="str">
        <f ca="1">IF(ISERROR($S1691),"",OFFSET('Smelter Reference List'!$E$4,$S1691-4,0))</f>
        <v/>
      </c>
      <c r="G1691" s="294" t="str">
        <f ca="1">IF(C1691=$U$4,"Enter smelter details", IF(ISERROR($S1691),"",OFFSET('Smelter Reference List'!$F$4,$S1691-4,0)))</f>
        <v/>
      </c>
      <c r="H1691" s="295" t="str">
        <f ca="1">IF(ISERROR($S1691),"",OFFSET('Smelter Reference List'!$G$4,$S1691-4,0))</f>
        <v/>
      </c>
      <c r="I1691" s="296" t="str">
        <f ca="1">IF(ISERROR($S1691),"",OFFSET('Smelter Reference List'!$H$4,$S1691-4,0))</f>
        <v/>
      </c>
      <c r="J1691" s="296" t="str">
        <f ca="1">IF(ISERROR($S1691),"",OFFSET('Smelter Reference List'!$I$4,$S1691-4,0))</f>
        <v/>
      </c>
      <c r="K1691" s="298"/>
      <c r="L1691" s="298"/>
      <c r="M1691" s="298"/>
      <c r="N1691" s="298"/>
      <c r="O1691" s="298"/>
      <c r="P1691" s="298"/>
      <c r="Q1691" s="299"/>
      <c r="R1691" s="227"/>
      <c r="S1691" s="228" t="e">
        <f>IF(C1691="",NA(),MATCH($B1691&amp;$C1691,'Smelter Reference List'!$J:$J,0))</f>
        <v>#N/A</v>
      </c>
      <c r="T1691" s="229"/>
      <c r="U1691" s="229">
        <f t="shared" ca="1" si="52"/>
        <v>0</v>
      </c>
      <c r="V1691" s="229"/>
      <c r="W1691" s="229"/>
      <c r="Y1691" s="223" t="str">
        <f t="shared" si="53"/>
        <v/>
      </c>
    </row>
    <row r="1692" spans="1:25" s="223" customFormat="1" ht="20.25">
      <c r="A1692" s="293"/>
      <c r="B1692" s="294" t="str">
        <f>IF(LEN(A1692)=0,"",INDEX('Smelter Reference List'!$A:$A,MATCH($A1692,'Smelter Reference List'!$E:$E,0)))</f>
        <v/>
      </c>
      <c r="C1692" s="301" t="str">
        <f>IF(LEN(A1692)=0,"",INDEX('Smelter Reference List'!$C:$C,MATCH($A1692,'Smelter Reference List'!$E:$E,0)))</f>
        <v/>
      </c>
      <c r="D1692" s="294" t="str">
        <f ca="1">IF(ISERROR($S1692),"",OFFSET('Smelter Reference List'!$C$4,$S1692-4,0)&amp;"")</f>
        <v/>
      </c>
      <c r="E1692" s="294" t="str">
        <f ca="1">IF(ISERROR($S1692),"",OFFSET('Smelter Reference List'!$D$4,$S1692-4,0)&amp;"")</f>
        <v/>
      </c>
      <c r="F1692" s="294" t="str">
        <f ca="1">IF(ISERROR($S1692),"",OFFSET('Smelter Reference List'!$E$4,$S1692-4,0))</f>
        <v/>
      </c>
      <c r="G1692" s="294" t="str">
        <f ca="1">IF(C1692=$U$4,"Enter smelter details", IF(ISERROR($S1692),"",OFFSET('Smelter Reference List'!$F$4,$S1692-4,0)))</f>
        <v/>
      </c>
      <c r="H1692" s="295" t="str">
        <f ca="1">IF(ISERROR($S1692),"",OFFSET('Smelter Reference List'!$G$4,$S1692-4,0))</f>
        <v/>
      </c>
      <c r="I1692" s="296" t="str">
        <f ca="1">IF(ISERROR($S1692),"",OFFSET('Smelter Reference List'!$H$4,$S1692-4,0))</f>
        <v/>
      </c>
      <c r="J1692" s="296" t="str">
        <f ca="1">IF(ISERROR($S1692),"",OFFSET('Smelter Reference List'!$I$4,$S1692-4,0))</f>
        <v/>
      </c>
      <c r="K1692" s="298"/>
      <c r="L1692" s="298"/>
      <c r="M1692" s="298"/>
      <c r="N1692" s="298"/>
      <c r="O1692" s="298"/>
      <c r="P1692" s="298"/>
      <c r="Q1692" s="299"/>
      <c r="R1692" s="227"/>
      <c r="S1692" s="228" t="e">
        <f>IF(C1692="",NA(),MATCH($B1692&amp;$C1692,'Smelter Reference List'!$J:$J,0))</f>
        <v>#N/A</v>
      </c>
      <c r="T1692" s="229"/>
      <c r="U1692" s="229">
        <f t="shared" ca="1" si="52"/>
        <v>0</v>
      </c>
      <c r="V1692" s="229"/>
      <c r="W1692" s="229"/>
      <c r="Y1692" s="223" t="str">
        <f t="shared" si="53"/>
        <v/>
      </c>
    </row>
    <row r="1693" spans="1:25" s="223" customFormat="1" ht="20.25">
      <c r="A1693" s="293"/>
      <c r="B1693" s="294" t="str">
        <f>IF(LEN(A1693)=0,"",INDEX('Smelter Reference List'!$A:$A,MATCH($A1693,'Smelter Reference List'!$E:$E,0)))</f>
        <v/>
      </c>
      <c r="C1693" s="301" t="str">
        <f>IF(LEN(A1693)=0,"",INDEX('Smelter Reference List'!$C:$C,MATCH($A1693,'Smelter Reference List'!$E:$E,0)))</f>
        <v/>
      </c>
      <c r="D1693" s="294" t="str">
        <f ca="1">IF(ISERROR($S1693),"",OFFSET('Smelter Reference List'!$C$4,$S1693-4,0)&amp;"")</f>
        <v/>
      </c>
      <c r="E1693" s="294" t="str">
        <f ca="1">IF(ISERROR($S1693),"",OFFSET('Smelter Reference List'!$D$4,$S1693-4,0)&amp;"")</f>
        <v/>
      </c>
      <c r="F1693" s="294" t="str">
        <f ca="1">IF(ISERROR($S1693),"",OFFSET('Smelter Reference List'!$E$4,$S1693-4,0))</f>
        <v/>
      </c>
      <c r="G1693" s="294" t="str">
        <f ca="1">IF(C1693=$U$4,"Enter smelter details", IF(ISERROR($S1693),"",OFFSET('Smelter Reference List'!$F$4,$S1693-4,0)))</f>
        <v/>
      </c>
      <c r="H1693" s="295" t="str">
        <f ca="1">IF(ISERROR($S1693),"",OFFSET('Smelter Reference List'!$G$4,$S1693-4,0))</f>
        <v/>
      </c>
      <c r="I1693" s="296" t="str">
        <f ca="1">IF(ISERROR($S1693),"",OFFSET('Smelter Reference List'!$H$4,$S1693-4,0))</f>
        <v/>
      </c>
      <c r="J1693" s="296" t="str">
        <f ca="1">IF(ISERROR($S1693),"",OFFSET('Smelter Reference List'!$I$4,$S1693-4,0))</f>
        <v/>
      </c>
      <c r="K1693" s="298"/>
      <c r="L1693" s="298"/>
      <c r="M1693" s="298"/>
      <c r="N1693" s="298"/>
      <c r="O1693" s="298"/>
      <c r="P1693" s="298"/>
      <c r="Q1693" s="299"/>
      <c r="R1693" s="227"/>
      <c r="S1693" s="228" t="e">
        <f>IF(C1693="",NA(),MATCH($B1693&amp;$C1693,'Smelter Reference List'!$J:$J,0))</f>
        <v>#N/A</v>
      </c>
      <c r="T1693" s="229"/>
      <c r="U1693" s="229">
        <f t="shared" ca="1" si="52"/>
        <v>0</v>
      </c>
      <c r="V1693" s="229"/>
      <c r="W1693" s="229"/>
      <c r="Y1693" s="223" t="str">
        <f t="shared" si="53"/>
        <v/>
      </c>
    </row>
    <row r="1694" spans="1:25" s="223" customFormat="1" ht="20.25">
      <c r="A1694" s="293"/>
      <c r="B1694" s="294" t="str">
        <f>IF(LEN(A1694)=0,"",INDEX('Smelter Reference List'!$A:$A,MATCH($A1694,'Smelter Reference List'!$E:$E,0)))</f>
        <v/>
      </c>
      <c r="C1694" s="301" t="str">
        <f>IF(LEN(A1694)=0,"",INDEX('Smelter Reference List'!$C:$C,MATCH($A1694,'Smelter Reference List'!$E:$E,0)))</f>
        <v/>
      </c>
      <c r="D1694" s="294" t="str">
        <f ca="1">IF(ISERROR($S1694),"",OFFSET('Smelter Reference List'!$C$4,$S1694-4,0)&amp;"")</f>
        <v/>
      </c>
      <c r="E1694" s="294" t="str">
        <f ca="1">IF(ISERROR($S1694),"",OFFSET('Smelter Reference List'!$D$4,$S1694-4,0)&amp;"")</f>
        <v/>
      </c>
      <c r="F1694" s="294" t="str">
        <f ca="1">IF(ISERROR($S1694),"",OFFSET('Smelter Reference List'!$E$4,$S1694-4,0))</f>
        <v/>
      </c>
      <c r="G1694" s="294" t="str">
        <f ca="1">IF(C1694=$U$4,"Enter smelter details", IF(ISERROR($S1694),"",OFFSET('Smelter Reference List'!$F$4,$S1694-4,0)))</f>
        <v/>
      </c>
      <c r="H1694" s="295" t="str">
        <f ca="1">IF(ISERROR($S1694),"",OFFSET('Smelter Reference List'!$G$4,$S1694-4,0))</f>
        <v/>
      </c>
      <c r="I1694" s="296" t="str">
        <f ca="1">IF(ISERROR($S1694),"",OFFSET('Smelter Reference List'!$H$4,$S1694-4,0))</f>
        <v/>
      </c>
      <c r="J1694" s="296" t="str">
        <f ca="1">IF(ISERROR($S1694),"",OFFSET('Smelter Reference List'!$I$4,$S1694-4,0))</f>
        <v/>
      </c>
      <c r="K1694" s="298"/>
      <c r="L1694" s="298"/>
      <c r="M1694" s="298"/>
      <c r="N1694" s="298"/>
      <c r="O1694" s="298"/>
      <c r="P1694" s="298"/>
      <c r="Q1694" s="299"/>
      <c r="R1694" s="227"/>
      <c r="S1694" s="228" t="e">
        <f>IF(C1694="",NA(),MATCH($B1694&amp;$C1694,'Smelter Reference List'!$J:$J,0))</f>
        <v>#N/A</v>
      </c>
      <c r="T1694" s="229"/>
      <c r="U1694" s="229">
        <f t="shared" ca="1" si="52"/>
        <v>0</v>
      </c>
      <c r="V1694" s="229"/>
      <c r="W1694" s="229"/>
      <c r="Y1694" s="223" t="str">
        <f t="shared" si="53"/>
        <v/>
      </c>
    </row>
    <row r="1695" spans="1:25" s="223" customFormat="1" ht="20.25">
      <c r="A1695" s="293"/>
      <c r="B1695" s="294" t="str">
        <f>IF(LEN(A1695)=0,"",INDEX('Smelter Reference List'!$A:$A,MATCH($A1695,'Smelter Reference List'!$E:$E,0)))</f>
        <v/>
      </c>
      <c r="C1695" s="301" t="str">
        <f>IF(LEN(A1695)=0,"",INDEX('Smelter Reference List'!$C:$C,MATCH($A1695,'Smelter Reference List'!$E:$E,0)))</f>
        <v/>
      </c>
      <c r="D1695" s="294" t="str">
        <f ca="1">IF(ISERROR($S1695),"",OFFSET('Smelter Reference List'!$C$4,$S1695-4,0)&amp;"")</f>
        <v/>
      </c>
      <c r="E1695" s="294" t="str">
        <f ca="1">IF(ISERROR($S1695),"",OFFSET('Smelter Reference List'!$D$4,$S1695-4,0)&amp;"")</f>
        <v/>
      </c>
      <c r="F1695" s="294" t="str">
        <f ca="1">IF(ISERROR($S1695),"",OFFSET('Smelter Reference List'!$E$4,$S1695-4,0))</f>
        <v/>
      </c>
      <c r="G1695" s="294" t="str">
        <f ca="1">IF(C1695=$U$4,"Enter smelter details", IF(ISERROR($S1695),"",OFFSET('Smelter Reference List'!$F$4,$S1695-4,0)))</f>
        <v/>
      </c>
      <c r="H1695" s="295" t="str">
        <f ca="1">IF(ISERROR($S1695),"",OFFSET('Smelter Reference List'!$G$4,$S1695-4,0))</f>
        <v/>
      </c>
      <c r="I1695" s="296" t="str">
        <f ca="1">IF(ISERROR($S1695),"",OFFSET('Smelter Reference List'!$H$4,$S1695-4,0))</f>
        <v/>
      </c>
      <c r="J1695" s="296" t="str">
        <f ca="1">IF(ISERROR($S1695),"",OFFSET('Smelter Reference List'!$I$4,$S1695-4,0))</f>
        <v/>
      </c>
      <c r="K1695" s="298"/>
      <c r="L1695" s="298"/>
      <c r="M1695" s="298"/>
      <c r="N1695" s="298"/>
      <c r="O1695" s="298"/>
      <c r="P1695" s="298"/>
      <c r="Q1695" s="299"/>
      <c r="R1695" s="227"/>
      <c r="S1695" s="228" t="e">
        <f>IF(C1695="",NA(),MATCH($B1695&amp;$C1695,'Smelter Reference List'!$J:$J,0))</f>
        <v>#N/A</v>
      </c>
      <c r="T1695" s="229"/>
      <c r="U1695" s="229">
        <f t="shared" ca="1" si="52"/>
        <v>0</v>
      </c>
      <c r="V1695" s="229"/>
      <c r="W1695" s="229"/>
      <c r="Y1695" s="223" t="str">
        <f t="shared" si="53"/>
        <v/>
      </c>
    </row>
    <row r="1696" spans="1:25" s="223" customFormat="1" ht="20.25">
      <c r="A1696" s="293"/>
      <c r="B1696" s="294" t="str">
        <f>IF(LEN(A1696)=0,"",INDEX('Smelter Reference List'!$A:$A,MATCH($A1696,'Smelter Reference List'!$E:$E,0)))</f>
        <v/>
      </c>
      <c r="C1696" s="301" t="str">
        <f>IF(LEN(A1696)=0,"",INDEX('Smelter Reference List'!$C:$C,MATCH($A1696,'Smelter Reference List'!$E:$E,0)))</f>
        <v/>
      </c>
      <c r="D1696" s="294" t="str">
        <f ca="1">IF(ISERROR($S1696),"",OFFSET('Smelter Reference List'!$C$4,$S1696-4,0)&amp;"")</f>
        <v/>
      </c>
      <c r="E1696" s="294" t="str">
        <f ca="1">IF(ISERROR($S1696),"",OFFSET('Smelter Reference List'!$D$4,$S1696-4,0)&amp;"")</f>
        <v/>
      </c>
      <c r="F1696" s="294" t="str">
        <f ca="1">IF(ISERROR($S1696),"",OFFSET('Smelter Reference List'!$E$4,$S1696-4,0))</f>
        <v/>
      </c>
      <c r="G1696" s="294" t="str">
        <f ca="1">IF(C1696=$U$4,"Enter smelter details", IF(ISERROR($S1696),"",OFFSET('Smelter Reference List'!$F$4,$S1696-4,0)))</f>
        <v/>
      </c>
      <c r="H1696" s="295" t="str">
        <f ca="1">IF(ISERROR($S1696),"",OFFSET('Smelter Reference List'!$G$4,$S1696-4,0))</f>
        <v/>
      </c>
      <c r="I1696" s="296" t="str">
        <f ca="1">IF(ISERROR($S1696),"",OFFSET('Smelter Reference List'!$H$4,$S1696-4,0))</f>
        <v/>
      </c>
      <c r="J1696" s="296" t="str">
        <f ca="1">IF(ISERROR($S1696),"",OFFSET('Smelter Reference List'!$I$4,$S1696-4,0))</f>
        <v/>
      </c>
      <c r="K1696" s="298"/>
      <c r="L1696" s="298"/>
      <c r="M1696" s="298"/>
      <c r="N1696" s="298"/>
      <c r="O1696" s="298"/>
      <c r="P1696" s="298"/>
      <c r="Q1696" s="299"/>
      <c r="R1696" s="227"/>
      <c r="S1696" s="228" t="e">
        <f>IF(C1696="",NA(),MATCH($B1696&amp;$C1696,'Smelter Reference List'!$J:$J,0))</f>
        <v>#N/A</v>
      </c>
      <c r="T1696" s="229"/>
      <c r="U1696" s="229">
        <f t="shared" ca="1" si="52"/>
        <v>0</v>
      </c>
      <c r="V1696" s="229"/>
      <c r="W1696" s="229"/>
      <c r="Y1696" s="223" t="str">
        <f t="shared" si="53"/>
        <v/>
      </c>
    </row>
    <row r="1697" spans="1:25" s="223" customFormat="1" ht="20.25">
      <c r="A1697" s="293"/>
      <c r="B1697" s="294" t="str">
        <f>IF(LEN(A1697)=0,"",INDEX('Smelter Reference List'!$A:$A,MATCH($A1697,'Smelter Reference List'!$E:$E,0)))</f>
        <v/>
      </c>
      <c r="C1697" s="301" t="str">
        <f>IF(LEN(A1697)=0,"",INDEX('Smelter Reference List'!$C:$C,MATCH($A1697,'Smelter Reference List'!$E:$E,0)))</f>
        <v/>
      </c>
      <c r="D1697" s="294" t="str">
        <f ca="1">IF(ISERROR($S1697),"",OFFSET('Smelter Reference List'!$C$4,$S1697-4,0)&amp;"")</f>
        <v/>
      </c>
      <c r="E1697" s="294" t="str">
        <f ca="1">IF(ISERROR($S1697),"",OFFSET('Smelter Reference List'!$D$4,$S1697-4,0)&amp;"")</f>
        <v/>
      </c>
      <c r="F1697" s="294" t="str">
        <f ca="1">IF(ISERROR($S1697),"",OFFSET('Smelter Reference List'!$E$4,$S1697-4,0))</f>
        <v/>
      </c>
      <c r="G1697" s="294" t="str">
        <f ca="1">IF(C1697=$U$4,"Enter smelter details", IF(ISERROR($S1697),"",OFFSET('Smelter Reference List'!$F$4,$S1697-4,0)))</f>
        <v/>
      </c>
      <c r="H1697" s="295" t="str">
        <f ca="1">IF(ISERROR($S1697),"",OFFSET('Smelter Reference List'!$G$4,$S1697-4,0))</f>
        <v/>
      </c>
      <c r="I1697" s="296" t="str">
        <f ca="1">IF(ISERROR($S1697),"",OFFSET('Smelter Reference List'!$H$4,$S1697-4,0))</f>
        <v/>
      </c>
      <c r="J1697" s="296" t="str">
        <f ca="1">IF(ISERROR($S1697),"",OFFSET('Smelter Reference List'!$I$4,$S1697-4,0))</f>
        <v/>
      </c>
      <c r="K1697" s="298"/>
      <c r="L1697" s="298"/>
      <c r="M1697" s="298"/>
      <c r="N1697" s="298"/>
      <c r="O1697" s="298"/>
      <c r="P1697" s="298"/>
      <c r="Q1697" s="299"/>
      <c r="R1697" s="227"/>
      <c r="S1697" s="228" t="e">
        <f>IF(C1697="",NA(),MATCH($B1697&amp;$C1697,'Smelter Reference List'!$J:$J,0))</f>
        <v>#N/A</v>
      </c>
      <c r="T1697" s="229"/>
      <c r="U1697" s="229">
        <f t="shared" ca="1" si="52"/>
        <v>0</v>
      </c>
      <c r="V1697" s="229"/>
      <c r="W1697" s="229"/>
      <c r="Y1697" s="223" t="str">
        <f t="shared" si="53"/>
        <v/>
      </c>
    </row>
    <row r="1698" spans="1:25" s="223" customFormat="1" ht="20.25">
      <c r="A1698" s="293"/>
      <c r="B1698" s="294" t="str">
        <f>IF(LEN(A1698)=0,"",INDEX('Smelter Reference List'!$A:$A,MATCH($A1698,'Smelter Reference List'!$E:$E,0)))</f>
        <v/>
      </c>
      <c r="C1698" s="301" t="str">
        <f>IF(LEN(A1698)=0,"",INDEX('Smelter Reference List'!$C:$C,MATCH($A1698,'Smelter Reference List'!$E:$E,0)))</f>
        <v/>
      </c>
      <c r="D1698" s="294" t="str">
        <f ca="1">IF(ISERROR($S1698),"",OFFSET('Smelter Reference List'!$C$4,$S1698-4,0)&amp;"")</f>
        <v/>
      </c>
      <c r="E1698" s="294" t="str">
        <f ca="1">IF(ISERROR($S1698),"",OFFSET('Smelter Reference List'!$D$4,$S1698-4,0)&amp;"")</f>
        <v/>
      </c>
      <c r="F1698" s="294" t="str">
        <f ca="1">IF(ISERROR($S1698),"",OFFSET('Smelter Reference List'!$E$4,$S1698-4,0))</f>
        <v/>
      </c>
      <c r="G1698" s="294" t="str">
        <f ca="1">IF(C1698=$U$4,"Enter smelter details", IF(ISERROR($S1698),"",OFFSET('Smelter Reference List'!$F$4,$S1698-4,0)))</f>
        <v/>
      </c>
      <c r="H1698" s="295" t="str">
        <f ca="1">IF(ISERROR($S1698),"",OFFSET('Smelter Reference List'!$G$4,$S1698-4,0))</f>
        <v/>
      </c>
      <c r="I1698" s="296" t="str">
        <f ca="1">IF(ISERROR($S1698),"",OFFSET('Smelter Reference List'!$H$4,$S1698-4,0))</f>
        <v/>
      </c>
      <c r="J1698" s="296" t="str">
        <f ca="1">IF(ISERROR($S1698),"",OFFSET('Smelter Reference List'!$I$4,$S1698-4,0))</f>
        <v/>
      </c>
      <c r="K1698" s="298"/>
      <c r="L1698" s="298"/>
      <c r="M1698" s="298"/>
      <c r="N1698" s="298"/>
      <c r="O1698" s="298"/>
      <c r="P1698" s="298"/>
      <c r="Q1698" s="299"/>
      <c r="R1698" s="227"/>
      <c r="S1698" s="228" t="e">
        <f>IF(C1698="",NA(),MATCH($B1698&amp;$C1698,'Smelter Reference List'!$J:$J,0))</f>
        <v>#N/A</v>
      </c>
      <c r="T1698" s="229"/>
      <c r="U1698" s="229">
        <f t="shared" ca="1" si="52"/>
        <v>0</v>
      </c>
      <c r="V1698" s="229"/>
      <c r="W1698" s="229"/>
      <c r="Y1698" s="223" t="str">
        <f t="shared" si="53"/>
        <v/>
      </c>
    </row>
    <row r="1699" spans="1:25" s="223" customFormat="1" ht="20.25">
      <c r="A1699" s="293"/>
      <c r="B1699" s="294" t="str">
        <f>IF(LEN(A1699)=0,"",INDEX('Smelter Reference List'!$A:$A,MATCH($A1699,'Smelter Reference List'!$E:$E,0)))</f>
        <v/>
      </c>
      <c r="C1699" s="301" t="str">
        <f>IF(LEN(A1699)=0,"",INDEX('Smelter Reference List'!$C:$C,MATCH($A1699,'Smelter Reference List'!$E:$E,0)))</f>
        <v/>
      </c>
      <c r="D1699" s="294" t="str">
        <f ca="1">IF(ISERROR($S1699),"",OFFSET('Smelter Reference List'!$C$4,$S1699-4,0)&amp;"")</f>
        <v/>
      </c>
      <c r="E1699" s="294" t="str">
        <f ca="1">IF(ISERROR($S1699),"",OFFSET('Smelter Reference List'!$D$4,$S1699-4,0)&amp;"")</f>
        <v/>
      </c>
      <c r="F1699" s="294" t="str">
        <f ca="1">IF(ISERROR($S1699),"",OFFSET('Smelter Reference List'!$E$4,$S1699-4,0))</f>
        <v/>
      </c>
      <c r="G1699" s="294" t="str">
        <f ca="1">IF(C1699=$U$4,"Enter smelter details", IF(ISERROR($S1699),"",OFFSET('Smelter Reference List'!$F$4,$S1699-4,0)))</f>
        <v/>
      </c>
      <c r="H1699" s="295" t="str">
        <f ca="1">IF(ISERROR($S1699),"",OFFSET('Smelter Reference List'!$G$4,$S1699-4,0))</f>
        <v/>
      </c>
      <c r="I1699" s="296" t="str">
        <f ca="1">IF(ISERROR($S1699),"",OFFSET('Smelter Reference List'!$H$4,$S1699-4,0))</f>
        <v/>
      </c>
      <c r="J1699" s="296" t="str">
        <f ca="1">IF(ISERROR($S1699),"",OFFSET('Smelter Reference List'!$I$4,$S1699-4,0))</f>
        <v/>
      </c>
      <c r="K1699" s="298"/>
      <c r="L1699" s="298"/>
      <c r="M1699" s="298"/>
      <c r="N1699" s="298"/>
      <c r="O1699" s="298"/>
      <c r="P1699" s="298"/>
      <c r="Q1699" s="299"/>
      <c r="R1699" s="227"/>
      <c r="S1699" s="228" t="e">
        <f>IF(C1699="",NA(),MATCH($B1699&amp;$C1699,'Smelter Reference List'!$J:$J,0))</f>
        <v>#N/A</v>
      </c>
      <c r="T1699" s="229"/>
      <c r="U1699" s="229">
        <f t="shared" ca="1" si="52"/>
        <v>0</v>
      </c>
      <c r="V1699" s="229"/>
      <c r="W1699" s="229"/>
      <c r="Y1699" s="223" t="str">
        <f t="shared" si="53"/>
        <v/>
      </c>
    </row>
    <row r="1700" spans="1:25" s="223" customFormat="1" ht="20.25">
      <c r="A1700" s="293"/>
      <c r="B1700" s="294" t="str">
        <f>IF(LEN(A1700)=0,"",INDEX('Smelter Reference List'!$A:$A,MATCH($A1700,'Smelter Reference List'!$E:$E,0)))</f>
        <v/>
      </c>
      <c r="C1700" s="301" t="str">
        <f>IF(LEN(A1700)=0,"",INDEX('Smelter Reference List'!$C:$C,MATCH($A1700,'Smelter Reference List'!$E:$E,0)))</f>
        <v/>
      </c>
      <c r="D1700" s="294" t="str">
        <f ca="1">IF(ISERROR($S1700),"",OFFSET('Smelter Reference List'!$C$4,$S1700-4,0)&amp;"")</f>
        <v/>
      </c>
      <c r="E1700" s="294" t="str">
        <f ca="1">IF(ISERROR($S1700),"",OFFSET('Smelter Reference List'!$D$4,$S1700-4,0)&amp;"")</f>
        <v/>
      </c>
      <c r="F1700" s="294" t="str">
        <f ca="1">IF(ISERROR($S1700),"",OFFSET('Smelter Reference List'!$E$4,$S1700-4,0))</f>
        <v/>
      </c>
      <c r="G1700" s="294" t="str">
        <f ca="1">IF(C1700=$U$4,"Enter smelter details", IF(ISERROR($S1700),"",OFFSET('Smelter Reference List'!$F$4,$S1700-4,0)))</f>
        <v/>
      </c>
      <c r="H1700" s="295" t="str">
        <f ca="1">IF(ISERROR($S1700),"",OFFSET('Smelter Reference List'!$G$4,$S1700-4,0))</f>
        <v/>
      </c>
      <c r="I1700" s="296" t="str">
        <f ca="1">IF(ISERROR($S1700),"",OFFSET('Smelter Reference List'!$H$4,$S1700-4,0))</f>
        <v/>
      </c>
      <c r="J1700" s="296" t="str">
        <f ca="1">IF(ISERROR($S1700),"",OFFSET('Smelter Reference List'!$I$4,$S1700-4,0))</f>
        <v/>
      </c>
      <c r="K1700" s="298"/>
      <c r="L1700" s="298"/>
      <c r="M1700" s="298"/>
      <c r="N1700" s="298"/>
      <c r="O1700" s="298"/>
      <c r="P1700" s="298"/>
      <c r="Q1700" s="299"/>
      <c r="R1700" s="227"/>
      <c r="S1700" s="228" t="e">
        <f>IF(C1700="",NA(),MATCH($B1700&amp;$C1700,'Smelter Reference List'!$J:$J,0))</f>
        <v>#N/A</v>
      </c>
      <c r="T1700" s="229"/>
      <c r="U1700" s="229">
        <f t="shared" ca="1" si="52"/>
        <v>0</v>
      </c>
      <c r="V1700" s="229"/>
      <c r="W1700" s="229"/>
      <c r="Y1700" s="223" t="str">
        <f t="shared" si="53"/>
        <v/>
      </c>
    </row>
    <row r="1701" spans="1:25" s="223" customFormat="1" ht="20.25">
      <c r="A1701" s="293"/>
      <c r="B1701" s="294" t="str">
        <f>IF(LEN(A1701)=0,"",INDEX('Smelter Reference List'!$A:$A,MATCH($A1701,'Smelter Reference List'!$E:$E,0)))</f>
        <v/>
      </c>
      <c r="C1701" s="301" t="str">
        <f>IF(LEN(A1701)=0,"",INDEX('Smelter Reference List'!$C:$C,MATCH($A1701,'Smelter Reference List'!$E:$E,0)))</f>
        <v/>
      </c>
      <c r="D1701" s="294" t="str">
        <f ca="1">IF(ISERROR($S1701),"",OFFSET('Smelter Reference List'!$C$4,$S1701-4,0)&amp;"")</f>
        <v/>
      </c>
      <c r="E1701" s="294" t="str">
        <f ca="1">IF(ISERROR($S1701),"",OFFSET('Smelter Reference List'!$D$4,$S1701-4,0)&amp;"")</f>
        <v/>
      </c>
      <c r="F1701" s="294" t="str">
        <f ca="1">IF(ISERROR($S1701),"",OFFSET('Smelter Reference List'!$E$4,$S1701-4,0))</f>
        <v/>
      </c>
      <c r="G1701" s="294" t="str">
        <f ca="1">IF(C1701=$U$4,"Enter smelter details", IF(ISERROR($S1701),"",OFFSET('Smelter Reference List'!$F$4,$S1701-4,0)))</f>
        <v/>
      </c>
      <c r="H1701" s="295" t="str">
        <f ca="1">IF(ISERROR($S1701),"",OFFSET('Smelter Reference List'!$G$4,$S1701-4,0))</f>
        <v/>
      </c>
      <c r="I1701" s="296" t="str">
        <f ca="1">IF(ISERROR($S1701),"",OFFSET('Smelter Reference List'!$H$4,$S1701-4,0))</f>
        <v/>
      </c>
      <c r="J1701" s="296" t="str">
        <f ca="1">IF(ISERROR($S1701),"",OFFSET('Smelter Reference List'!$I$4,$S1701-4,0))</f>
        <v/>
      </c>
      <c r="K1701" s="298"/>
      <c r="L1701" s="298"/>
      <c r="M1701" s="298"/>
      <c r="N1701" s="298"/>
      <c r="O1701" s="298"/>
      <c r="P1701" s="298"/>
      <c r="Q1701" s="299"/>
      <c r="R1701" s="227"/>
      <c r="S1701" s="228" t="e">
        <f>IF(C1701="",NA(),MATCH($B1701&amp;$C1701,'Smelter Reference List'!$J:$J,0))</f>
        <v>#N/A</v>
      </c>
      <c r="T1701" s="229"/>
      <c r="U1701" s="229">
        <f t="shared" ca="1" si="52"/>
        <v>0</v>
      </c>
      <c r="V1701" s="229"/>
      <c r="W1701" s="229"/>
      <c r="Y1701" s="223" t="str">
        <f t="shared" si="53"/>
        <v/>
      </c>
    </row>
    <row r="1702" spans="1:25" s="223" customFormat="1" ht="20.25">
      <c r="A1702" s="293"/>
      <c r="B1702" s="294" t="str">
        <f>IF(LEN(A1702)=0,"",INDEX('Smelter Reference List'!$A:$A,MATCH($A1702,'Smelter Reference List'!$E:$E,0)))</f>
        <v/>
      </c>
      <c r="C1702" s="301" t="str">
        <f>IF(LEN(A1702)=0,"",INDEX('Smelter Reference List'!$C:$C,MATCH($A1702,'Smelter Reference List'!$E:$E,0)))</f>
        <v/>
      </c>
      <c r="D1702" s="294" t="str">
        <f ca="1">IF(ISERROR($S1702),"",OFFSET('Smelter Reference List'!$C$4,$S1702-4,0)&amp;"")</f>
        <v/>
      </c>
      <c r="E1702" s="294" t="str">
        <f ca="1">IF(ISERROR($S1702),"",OFFSET('Smelter Reference List'!$D$4,$S1702-4,0)&amp;"")</f>
        <v/>
      </c>
      <c r="F1702" s="294" t="str">
        <f ca="1">IF(ISERROR($S1702),"",OFFSET('Smelter Reference List'!$E$4,$S1702-4,0))</f>
        <v/>
      </c>
      <c r="G1702" s="294" t="str">
        <f ca="1">IF(C1702=$U$4,"Enter smelter details", IF(ISERROR($S1702),"",OFFSET('Smelter Reference List'!$F$4,$S1702-4,0)))</f>
        <v/>
      </c>
      <c r="H1702" s="295" t="str">
        <f ca="1">IF(ISERROR($S1702),"",OFFSET('Smelter Reference List'!$G$4,$S1702-4,0))</f>
        <v/>
      </c>
      <c r="I1702" s="296" t="str">
        <f ca="1">IF(ISERROR($S1702),"",OFFSET('Smelter Reference List'!$H$4,$S1702-4,0))</f>
        <v/>
      </c>
      <c r="J1702" s="296" t="str">
        <f ca="1">IF(ISERROR($S1702),"",OFFSET('Smelter Reference List'!$I$4,$S1702-4,0))</f>
        <v/>
      </c>
      <c r="K1702" s="298"/>
      <c r="L1702" s="298"/>
      <c r="M1702" s="298"/>
      <c r="N1702" s="298"/>
      <c r="O1702" s="298"/>
      <c r="P1702" s="298"/>
      <c r="Q1702" s="299"/>
      <c r="R1702" s="227"/>
      <c r="S1702" s="228" t="e">
        <f>IF(C1702="",NA(),MATCH($B1702&amp;$C1702,'Smelter Reference List'!$J:$J,0))</f>
        <v>#N/A</v>
      </c>
      <c r="T1702" s="229"/>
      <c r="U1702" s="229">
        <f t="shared" ca="1" si="52"/>
        <v>0</v>
      </c>
      <c r="V1702" s="229"/>
      <c r="W1702" s="229"/>
      <c r="Y1702" s="223" t="str">
        <f t="shared" si="53"/>
        <v/>
      </c>
    </row>
    <row r="1703" spans="1:25" s="223" customFormat="1" ht="20.25">
      <c r="A1703" s="293"/>
      <c r="B1703" s="294" t="str">
        <f>IF(LEN(A1703)=0,"",INDEX('Smelter Reference List'!$A:$A,MATCH($A1703,'Smelter Reference List'!$E:$E,0)))</f>
        <v/>
      </c>
      <c r="C1703" s="301" t="str">
        <f>IF(LEN(A1703)=0,"",INDEX('Smelter Reference List'!$C:$C,MATCH($A1703,'Smelter Reference List'!$E:$E,0)))</f>
        <v/>
      </c>
      <c r="D1703" s="294" t="str">
        <f ca="1">IF(ISERROR($S1703),"",OFFSET('Smelter Reference List'!$C$4,$S1703-4,0)&amp;"")</f>
        <v/>
      </c>
      <c r="E1703" s="294" t="str">
        <f ca="1">IF(ISERROR($S1703),"",OFFSET('Smelter Reference List'!$D$4,$S1703-4,0)&amp;"")</f>
        <v/>
      </c>
      <c r="F1703" s="294" t="str">
        <f ca="1">IF(ISERROR($S1703),"",OFFSET('Smelter Reference List'!$E$4,$S1703-4,0))</f>
        <v/>
      </c>
      <c r="G1703" s="294" t="str">
        <f ca="1">IF(C1703=$U$4,"Enter smelter details", IF(ISERROR($S1703),"",OFFSET('Smelter Reference List'!$F$4,$S1703-4,0)))</f>
        <v/>
      </c>
      <c r="H1703" s="295" t="str">
        <f ca="1">IF(ISERROR($S1703),"",OFFSET('Smelter Reference List'!$G$4,$S1703-4,0))</f>
        <v/>
      </c>
      <c r="I1703" s="296" t="str">
        <f ca="1">IF(ISERROR($S1703),"",OFFSET('Smelter Reference List'!$H$4,$S1703-4,0))</f>
        <v/>
      </c>
      <c r="J1703" s="296" t="str">
        <f ca="1">IF(ISERROR($S1703),"",OFFSET('Smelter Reference List'!$I$4,$S1703-4,0))</f>
        <v/>
      </c>
      <c r="K1703" s="298"/>
      <c r="L1703" s="298"/>
      <c r="M1703" s="298"/>
      <c r="N1703" s="298"/>
      <c r="O1703" s="298"/>
      <c r="P1703" s="298"/>
      <c r="Q1703" s="299"/>
      <c r="R1703" s="227"/>
      <c r="S1703" s="228" t="e">
        <f>IF(C1703="",NA(),MATCH($B1703&amp;$C1703,'Smelter Reference List'!$J:$J,0))</f>
        <v>#N/A</v>
      </c>
      <c r="T1703" s="229"/>
      <c r="U1703" s="229">
        <f t="shared" ca="1" si="52"/>
        <v>0</v>
      </c>
      <c r="V1703" s="229"/>
      <c r="W1703" s="229"/>
      <c r="Y1703" s="223" t="str">
        <f t="shared" si="53"/>
        <v/>
      </c>
    </row>
    <row r="1704" spans="1:25" s="223" customFormat="1" ht="20.25">
      <c r="A1704" s="293"/>
      <c r="B1704" s="294" t="str">
        <f>IF(LEN(A1704)=0,"",INDEX('Smelter Reference List'!$A:$A,MATCH($A1704,'Smelter Reference List'!$E:$E,0)))</f>
        <v/>
      </c>
      <c r="C1704" s="301" t="str">
        <f>IF(LEN(A1704)=0,"",INDEX('Smelter Reference List'!$C:$C,MATCH($A1704,'Smelter Reference List'!$E:$E,0)))</f>
        <v/>
      </c>
      <c r="D1704" s="294" t="str">
        <f ca="1">IF(ISERROR($S1704),"",OFFSET('Smelter Reference List'!$C$4,$S1704-4,0)&amp;"")</f>
        <v/>
      </c>
      <c r="E1704" s="294" t="str">
        <f ca="1">IF(ISERROR($S1704),"",OFFSET('Smelter Reference List'!$D$4,$S1704-4,0)&amp;"")</f>
        <v/>
      </c>
      <c r="F1704" s="294" t="str">
        <f ca="1">IF(ISERROR($S1704),"",OFFSET('Smelter Reference List'!$E$4,$S1704-4,0))</f>
        <v/>
      </c>
      <c r="G1704" s="294" t="str">
        <f ca="1">IF(C1704=$U$4,"Enter smelter details", IF(ISERROR($S1704),"",OFFSET('Smelter Reference List'!$F$4,$S1704-4,0)))</f>
        <v/>
      </c>
      <c r="H1704" s="295" t="str">
        <f ca="1">IF(ISERROR($S1704),"",OFFSET('Smelter Reference List'!$G$4,$S1704-4,0))</f>
        <v/>
      </c>
      <c r="I1704" s="296" t="str">
        <f ca="1">IF(ISERROR($S1704),"",OFFSET('Smelter Reference List'!$H$4,$S1704-4,0))</f>
        <v/>
      </c>
      <c r="J1704" s="296" t="str">
        <f ca="1">IF(ISERROR($S1704),"",OFFSET('Smelter Reference List'!$I$4,$S1704-4,0))</f>
        <v/>
      </c>
      <c r="K1704" s="298"/>
      <c r="L1704" s="298"/>
      <c r="M1704" s="298"/>
      <c r="N1704" s="298"/>
      <c r="O1704" s="298"/>
      <c r="P1704" s="298"/>
      <c r="Q1704" s="299"/>
      <c r="R1704" s="227"/>
      <c r="S1704" s="228" t="e">
        <f>IF(C1704="",NA(),MATCH($B1704&amp;$C1704,'Smelter Reference List'!$J:$J,0))</f>
        <v>#N/A</v>
      </c>
      <c r="T1704" s="229"/>
      <c r="U1704" s="229">
        <f t="shared" ca="1" si="52"/>
        <v>0</v>
      </c>
      <c r="V1704" s="229"/>
      <c r="W1704" s="229"/>
      <c r="Y1704" s="223" t="str">
        <f t="shared" si="53"/>
        <v/>
      </c>
    </row>
    <row r="1705" spans="1:25" s="223" customFormat="1" ht="20.25">
      <c r="A1705" s="293"/>
      <c r="B1705" s="294" t="str">
        <f>IF(LEN(A1705)=0,"",INDEX('Smelter Reference List'!$A:$A,MATCH($A1705,'Smelter Reference List'!$E:$E,0)))</f>
        <v/>
      </c>
      <c r="C1705" s="301" t="str">
        <f>IF(LEN(A1705)=0,"",INDEX('Smelter Reference List'!$C:$C,MATCH($A1705,'Smelter Reference List'!$E:$E,0)))</f>
        <v/>
      </c>
      <c r="D1705" s="294" t="str">
        <f ca="1">IF(ISERROR($S1705),"",OFFSET('Smelter Reference List'!$C$4,$S1705-4,0)&amp;"")</f>
        <v/>
      </c>
      <c r="E1705" s="294" t="str">
        <f ca="1">IF(ISERROR($S1705),"",OFFSET('Smelter Reference List'!$D$4,$S1705-4,0)&amp;"")</f>
        <v/>
      </c>
      <c r="F1705" s="294" t="str">
        <f ca="1">IF(ISERROR($S1705),"",OFFSET('Smelter Reference List'!$E$4,$S1705-4,0))</f>
        <v/>
      </c>
      <c r="G1705" s="294" t="str">
        <f ca="1">IF(C1705=$U$4,"Enter smelter details", IF(ISERROR($S1705),"",OFFSET('Smelter Reference List'!$F$4,$S1705-4,0)))</f>
        <v/>
      </c>
      <c r="H1705" s="295" t="str">
        <f ca="1">IF(ISERROR($S1705),"",OFFSET('Smelter Reference List'!$G$4,$S1705-4,0))</f>
        <v/>
      </c>
      <c r="I1705" s="296" t="str">
        <f ca="1">IF(ISERROR($S1705),"",OFFSET('Smelter Reference List'!$H$4,$S1705-4,0))</f>
        <v/>
      </c>
      <c r="J1705" s="296" t="str">
        <f ca="1">IF(ISERROR($S1705),"",OFFSET('Smelter Reference List'!$I$4,$S1705-4,0))</f>
        <v/>
      </c>
      <c r="K1705" s="298"/>
      <c r="L1705" s="298"/>
      <c r="M1705" s="298"/>
      <c r="N1705" s="298"/>
      <c r="O1705" s="298"/>
      <c r="P1705" s="298"/>
      <c r="Q1705" s="299"/>
      <c r="R1705" s="227"/>
      <c r="S1705" s="228" t="e">
        <f>IF(C1705="",NA(),MATCH($B1705&amp;$C1705,'Smelter Reference List'!$J:$J,0))</f>
        <v>#N/A</v>
      </c>
      <c r="T1705" s="229"/>
      <c r="U1705" s="229">
        <f t="shared" ca="1" si="52"/>
        <v>0</v>
      </c>
      <c r="V1705" s="229"/>
      <c r="W1705" s="229"/>
      <c r="Y1705" s="223" t="str">
        <f t="shared" si="53"/>
        <v/>
      </c>
    </row>
    <row r="1706" spans="1:25" s="223" customFormat="1" ht="20.25">
      <c r="A1706" s="293"/>
      <c r="B1706" s="294" t="str">
        <f>IF(LEN(A1706)=0,"",INDEX('Smelter Reference List'!$A:$A,MATCH($A1706,'Smelter Reference List'!$E:$E,0)))</f>
        <v/>
      </c>
      <c r="C1706" s="301" t="str">
        <f>IF(LEN(A1706)=0,"",INDEX('Smelter Reference List'!$C:$C,MATCH($A1706,'Smelter Reference List'!$E:$E,0)))</f>
        <v/>
      </c>
      <c r="D1706" s="294" t="str">
        <f ca="1">IF(ISERROR($S1706),"",OFFSET('Smelter Reference List'!$C$4,$S1706-4,0)&amp;"")</f>
        <v/>
      </c>
      <c r="E1706" s="294" t="str">
        <f ca="1">IF(ISERROR($S1706),"",OFFSET('Smelter Reference List'!$D$4,$S1706-4,0)&amp;"")</f>
        <v/>
      </c>
      <c r="F1706" s="294" t="str">
        <f ca="1">IF(ISERROR($S1706),"",OFFSET('Smelter Reference List'!$E$4,$S1706-4,0))</f>
        <v/>
      </c>
      <c r="G1706" s="294" t="str">
        <f ca="1">IF(C1706=$U$4,"Enter smelter details", IF(ISERROR($S1706),"",OFFSET('Smelter Reference List'!$F$4,$S1706-4,0)))</f>
        <v/>
      </c>
      <c r="H1706" s="295" t="str">
        <f ca="1">IF(ISERROR($S1706),"",OFFSET('Smelter Reference List'!$G$4,$S1706-4,0))</f>
        <v/>
      </c>
      <c r="I1706" s="296" t="str">
        <f ca="1">IF(ISERROR($S1706),"",OFFSET('Smelter Reference List'!$H$4,$S1706-4,0))</f>
        <v/>
      </c>
      <c r="J1706" s="296" t="str">
        <f ca="1">IF(ISERROR($S1706),"",OFFSET('Smelter Reference List'!$I$4,$S1706-4,0))</f>
        <v/>
      </c>
      <c r="K1706" s="298"/>
      <c r="L1706" s="298"/>
      <c r="M1706" s="298"/>
      <c r="N1706" s="298"/>
      <c r="O1706" s="298"/>
      <c r="P1706" s="298"/>
      <c r="Q1706" s="299"/>
      <c r="R1706" s="227"/>
      <c r="S1706" s="228" t="e">
        <f>IF(C1706="",NA(),MATCH($B1706&amp;$C1706,'Smelter Reference List'!$J:$J,0))</f>
        <v>#N/A</v>
      </c>
      <c r="T1706" s="229"/>
      <c r="U1706" s="229">
        <f t="shared" ca="1" si="52"/>
        <v>0</v>
      </c>
      <c r="V1706" s="229"/>
      <c r="W1706" s="229"/>
      <c r="Y1706" s="223" t="str">
        <f t="shared" si="53"/>
        <v/>
      </c>
    </row>
    <row r="1707" spans="1:25" s="223" customFormat="1" ht="20.25">
      <c r="A1707" s="293"/>
      <c r="B1707" s="294" t="str">
        <f>IF(LEN(A1707)=0,"",INDEX('Smelter Reference List'!$A:$A,MATCH($A1707,'Smelter Reference List'!$E:$E,0)))</f>
        <v/>
      </c>
      <c r="C1707" s="301" t="str">
        <f>IF(LEN(A1707)=0,"",INDEX('Smelter Reference List'!$C:$C,MATCH($A1707,'Smelter Reference List'!$E:$E,0)))</f>
        <v/>
      </c>
      <c r="D1707" s="294" t="str">
        <f ca="1">IF(ISERROR($S1707),"",OFFSET('Smelter Reference List'!$C$4,$S1707-4,0)&amp;"")</f>
        <v/>
      </c>
      <c r="E1707" s="294" t="str">
        <f ca="1">IF(ISERROR($S1707),"",OFFSET('Smelter Reference List'!$D$4,$S1707-4,0)&amp;"")</f>
        <v/>
      </c>
      <c r="F1707" s="294" t="str">
        <f ca="1">IF(ISERROR($S1707),"",OFFSET('Smelter Reference List'!$E$4,$S1707-4,0))</f>
        <v/>
      </c>
      <c r="G1707" s="294" t="str">
        <f ca="1">IF(C1707=$U$4,"Enter smelter details", IF(ISERROR($S1707),"",OFFSET('Smelter Reference List'!$F$4,$S1707-4,0)))</f>
        <v/>
      </c>
      <c r="H1707" s="295" t="str">
        <f ca="1">IF(ISERROR($S1707),"",OFFSET('Smelter Reference List'!$G$4,$S1707-4,0))</f>
        <v/>
      </c>
      <c r="I1707" s="296" t="str">
        <f ca="1">IF(ISERROR($S1707),"",OFFSET('Smelter Reference List'!$H$4,$S1707-4,0))</f>
        <v/>
      </c>
      <c r="J1707" s="296" t="str">
        <f ca="1">IF(ISERROR($S1707),"",OFFSET('Smelter Reference List'!$I$4,$S1707-4,0))</f>
        <v/>
      </c>
      <c r="K1707" s="298"/>
      <c r="L1707" s="298"/>
      <c r="M1707" s="298"/>
      <c r="N1707" s="298"/>
      <c r="O1707" s="298"/>
      <c r="P1707" s="298"/>
      <c r="Q1707" s="299"/>
      <c r="R1707" s="227"/>
      <c r="S1707" s="228" t="e">
        <f>IF(C1707="",NA(),MATCH($B1707&amp;$C1707,'Smelter Reference List'!$J:$J,0))</f>
        <v>#N/A</v>
      </c>
      <c r="T1707" s="229"/>
      <c r="U1707" s="229">
        <f t="shared" ca="1" si="52"/>
        <v>0</v>
      </c>
      <c r="V1707" s="229"/>
      <c r="W1707" s="229"/>
      <c r="Y1707" s="223" t="str">
        <f t="shared" si="53"/>
        <v/>
      </c>
    </row>
    <row r="1708" spans="1:25" s="223" customFormat="1" ht="20.25">
      <c r="A1708" s="293"/>
      <c r="B1708" s="294" t="str">
        <f>IF(LEN(A1708)=0,"",INDEX('Smelter Reference List'!$A:$A,MATCH($A1708,'Smelter Reference List'!$E:$E,0)))</f>
        <v/>
      </c>
      <c r="C1708" s="301" t="str">
        <f>IF(LEN(A1708)=0,"",INDEX('Smelter Reference List'!$C:$C,MATCH($A1708,'Smelter Reference List'!$E:$E,0)))</f>
        <v/>
      </c>
      <c r="D1708" s="294" t="str">
        <f ca="1">IF(ISERROR($S1708),"",OFFSET('Smelter Reference List'!$C$4,$S1708-4,0)&amp;"")</f>
        <v/>
      </c>
      <c r="E1708" s="294" t="str">
        <f ca="1">IF(ISERROR($S1708),"",OFFSET('Smelter Reference List'!$D$4,$S1708-4,0)&amp;"")</f>
        <v/>
      </c>
      <c r="F1708" s="294" t="str">
        <f ca="1">IF(ISERROR($S1708),"",OFFSET('Smelter Reference List'!$E$4,$S1708-4,0))</f>
        <v/>
      </c>
      <c r="G1708" s="294" t="str">
        <f ca="1">IF(C1708=$U$4,"Enter smelter details", IF(ISERROR($S1708),"",OFFSET('Smelter Reference List'!$F$4,$S1708-4,0)))</f>
        <v/>
      </c>
      <c r="H1708" s="295" t="str">
        <f ca="1">IF(ISERROR($S1708),"",OFFSET('Smelter Reference List'!$G$4,$S1708-4,0))</f>
        <v/>
      </c>
      <c r="I1708" s="296" t="str">
        <f ca="1">IF(ISERROR($S1708),"",OFFSET('Smelter Reference List'!$H$4,$S1708-4,0))</f>
        <v/>
      </c>
      <c r="J1708" s="296" t="str">
        <f ca="1">IF(ISERROR($S1708),"",OFFSET('Smelter Reference List'!$I$4,$S1708-4,0))</f>
        <v/>
      </c>
      <c r="K1708" s="298"/>
      <c r="L1708" s="298"/>
      <c r="M1708" s="298"/>
      <c r="N1708" s="298"/>
      <c r="O1708" s="298"/>
      <c r="P1708" s="298"/>
      <c r="Q1708" s="299"/>
      <c r="R1708" s="227"/>
      <c r="S1708" s="228" t="e">
        <f>IF(C1708="",NA(),MATCH($B1708&amp;$C1708,'Smelter Reference List'!$J:$J,0))</f>
        <v>#N/A</v>
      </c>
      <c r="T1708" s="229"/>
      <c r="U1708" s="229">
        <f t="shared" ca="1" si="52"/>
        <v>0</v>
      </c>
      <c r="V1708" s="229"/>
      <c r="W1708" s="229"/>
      <c r="Y1708" s="223" t="str">
        <f t="shared" si="53"/>
        <v/>
      </c>
    </row>
    <row r="1709" spans="1:25" s="223" customFormat="1" ht="20.25">
      <c r="A1709" s="293"/>
      <c r="B1709" s="294" t="str">
        <f>IF(LEN(A1709)=0,"",INDEX('Smelter Reference List'!$A:$A,MATCH($A1709,'Smelter Reference List'!$E:$E,0)))</f>
        <v/>
      </c>
      <c r="C1709" s="301" t="str">
        <f>IF(LEN(A1709)=0,"",INDEX('Smelter Reference List'!$C:$C,MATCH($A1709,'Smelter Reference List'!$E:$E,0)))</f>
        <v/>
      </c>
      <c r="D1709" s="294" t="str">
        <f ca="1">IF(ISERROR($S1709),"",OFFSET('Smelter Reference List'!$C$4,$S1709-4,0)&amp;"")</f>
        <v/>
      </c>
      <c r="E1709" s="294" t="str">
        <f ca="1">IF(ISERROR($S1709),"",OFFSET('Smelter Reference List'!$D$4,$S1709-4,0)&amp;"")</f>
        <v/>
      </c>
      <c r="F1709" s="294" t="str">
        <f ca="1">IF(ISERROR($S1709),"",OFFSET('Smelter Reference List'!$E$4,$S1709-4,0))</f>
        <v/>
      </c>
      <c r="G1709" s="294" t="str">
        <f ca="1">IF(C1709=$U$4,"Enter smelter details", IF(ISERROR($S1709),"",OFFSET('Smelter Reference List'!$F$4,$S1709-4,0)))</f>
        <v/>
      </c>
      <c r="H1709" s="295" t="str">
        <f ca="1">IF(ISERROR($S1709),"",OFFSET('Smelter Reference List'!$G$4,$S1709-4,0))</f>
        <v/>
      </c>
      <c r="I1709" s="296" t="str">
        <f ca="1">IF(ISERROR($S1709),"",OFFSET('Smelter Reference List'!$H$4,$S1709-4,0))</f>
        <v/>
      </c>
      <c r="J1709" s="296" t="str">
        <f ca="1">IF(ISERROR($S1709),"",OFFSET('Smelter Reference List'!$I$4,$S1709-4,0))</f>
        <v/>
      </c>
      <c r="K1709" s="298"/>
      <c r="L1709" s="298"/>
      <c r="M1709" s="298"/>
      <c r="N1709" s="298"/>
      <c r="O1709" s="298"/>
      <c r="P1709" s="298"/>
      <c r="Q1709" s="299"/>
      <c r="R1709" s="227"/>
      <c r="S1709" s="228" t="e">
        <f>IF(C1709="",NA(),MATCH($B1709&amp;$C1709,'Smelter Reference List'!$J:$J,0))</f>
        <v>#N/A</v>
      </c>
      <c r="T1709" s="229"/>
      <c r="U1709" s="229">
        <f t="shared" ca="1" si="52"/>
        <v>0</v>
      </c>
      <c r="V1709" s="229"/>
      <c r="W1709" s="229"/>
      <c r="Y1709" s="223" t="str">
        <f t="shared" si="53"/>
        <v/>
      </c>
    </row>
    <row r="1710" spans="1:25" s="223" customFormat="1" ht="20.25">
      <c r="A1710" s="293"/>
      <c r="B1710" s="294" t="str">
        <f>IF(LEN(A1710)=0,"",INDEX('Smelter Reference List'!$A:$A,MATCH($A1710,'Smelter Reference List'!$E:$E,0)))</f>
        <v/>
      </c>
      <c r="C1710" s="301" t="str">
        <f>IF(LEN(A1710)=0,"",INDEX('Smelter Reference List'!$C:$C,MATCH($A1710,'Smelter Reference List'!$E:$E,0)))</f>
        <v/>
      </c>
      <c r="D1710" s="294" t="str">
        <f ca="1">IF(ISERROR($S1710),"",OFFSET('Smelter Reference List'!$C$4,$S1710-4,0)&amp;"")</f>
        <v/>
      </c>
      <c r="E1710" s="294" t="str">
        <f ca="1">IF(ISERROR($S1710),"",OFFSET('Smelter Reference List'!$D$4,$S1710-4,0)&amp;"")</f>
        <v/>
      </c>
      <c r="F1710" s="294" t="str">
        <f ca="1">IF(ISERROR($S1710),"",OFFSET('Smelter Reference List'!$E$4,$S1710-4,0))</f>
        <v/>
      </c>
      <c r="G1710" s="294" t="str">
        <f ca="1">IF(C1710=$U$4,"Enter smelter details", IF(ISERROR($S1710),"",OFFSET('Smelter Reference List'!$F$4,$S1710-4,0)))</f>
        <v/>
      </c>
      <c r="H1710" s="295" t="str">
        <f ca="1">IF(ISERROR($S1710),"",OFFSET('Smelter Reference List'!$G$4,$S1710-4,0))</f>
        <v/>
      </c>
      <c r="I1710" s="296" t="str">
        <f ca="1">IF(ISERROR($S1710),"",OFFSET('Smelter Reference List'!$H$4,$S1710-4,0))</f>
        <v/>
      </c>
      <c r="J1710" s="296" t="str">
        <f ca="1">IF(ISERROR($S1710),"",OFFSET('Smelter Reference List'!$I$4,$S1710-4,0))</f>
        <v/>
      </c>
      <c r="K1710" s="298"/>
      <c r="L1710" s="298"/>
      <c r="M1710" s="298"/>
      <c r="N1710" s="298"/>
      <c r="O1710" s="298"/>
      <c r="P1710" s="298"/>
      <c r="Q1710" s="299"/>
      <c r="R1710" s="227"/>
      <c r="S1710" s="228" t="e">
        <f>IF(C1710="",NA(),MATCH($B1710&amp;$C1710,'Smelter Reference List'!$J:$J,0))</f>
        <v>#N/A</v>
      </c>
      <c r="T1710" s="229"/>
      <c r="U1710" s="229">
        <f t="shared" ca="1" si="52"/>
        <v>0</v>
      </c>
      <c r="V1710" s="229"/>
      <c r="W1710" s="229"/>
      <c r="Y1710" s="223" t="str">
        <f t="shared" si="53"/>
        <v/>
      </c>
    </row>
    <row r="1711" spans="1:25" s="223" customFormat="1" ht="20.25">
      <c r="A1711" s="293"/>
      <c r="B1711" s="294" t="str">
        <f>IF(LEN(A1711)=0,"",INDEX('Smelter Reference List'!$A:$A,MATCH($A1711,'Smelter Reference List'!$E:$E,0)))</f>
        <v/>
      </c>
      <c r="C1711" s="301" t="str">
        <f>IF(LEN(A1711)=0,"",INDEX('Smelter Reference List'!$C:$C,MATCH($A1711,'Smelter Reference List'!$E:$E,0)))</f>
        <v/>
      </c>
      <c r="D1711" s="294" t="str">
        <f ca="1">IF(ISERROR($S1711),"",OFFSET('Smelter Reference List'!$C$4,$S1711-4,0)&amp;"")</f>
        <v/>
      </c>
      <c r="E1711" s="294" t="str">
        <f ca="1">IF(ISERROR($S1711),"",OFFSET('Smelter Reference List'!$D$4,$S1711-4,0)&amp;"")</f>
        <v/>
      </c>
      <c r="F1711" s="294" t="str">
        <f ca="1">IF(ISERROR($S1711),"",OFFSET('Smelter Reference List'!$E$4,$S1711-4,0))</f>
        <v/>
      </c>
      <c r="G1711" s="294" t="str">
        <f ca="1">IF(C1711=$U$4,"Enter smelter details", IF(ISERROR($S1711),"",OFFSET('Smelter Reference List'!$F$4,$S1711-4,0)))</f>
        <v/>
      </c>
      <c r="H1711" s="295" t="str">
        <f ca="1">IF(ISERROR($S1711),"",OFFSET('Smelter Reference List'!$G$4,$S1711-4,0))</f>
        <v/>
      </c>
      <c r="I1711" s="296" t="str">
        <f ca="1">IF(ISERROR($S1711),"",OFFSET('Smelter Reference List'!$H$4,$S1711-4,0))</f>
        <v/>
      </c>
      <c r="J1711" s="296" t="str">
        <f ca="1">IF(ISERROR($S1711),"",OFFSET('Smelter Reference List'!$I$4,$S1711-4,0))</f>
        <v/>
      </c>
      <c r="K1711" s="298"/>
      <c r="L1711" s="298"/>
      <c r="M1711" s="298"/>
      <c r="N1711" s="298"/>
      <c r="O1711" s="298"/>
      <c r="P1711" s="298"/>
      <c r="Q1711" s="299"/>
      <c r="R1711" s="227"/>
      <c r="S1711" s="228" t="e">
        <f>IF(C1711="",NA(),MATCH($B1711&amp;$C1711,'Smelter Reference List'!$J:$J,0))</f>
        <v>#N/A</v>
      </c>
      <c r="T1711" s="229"/>
      <c r="U1711" s="229">
        <f t="shared" ca="1" si="52"/>
        <v>0</v>
      </c>
      <c r="V1711" s="229"/>
      <c r="W1711" s="229"/>
      <c r="Y1711" s="223" t="str">
        <f t="shared" si="53"/>
        <v/>
      </c>
    </row>
    <row r="1712" spans="1:25" s="223" customFormat="1" ht="20.25">
      <c r="A1712" s="293"/>
      <c r="B1712" s="294" t="str">
        <f>IF(LEN(A1712)=0,"",INDEX('Smelter Reference List'!$A:$A,MATCH($A1712,'Smelter Reference List'!$E:$E,0)))</f>
        <v/>
      </c>
      <c r="C1712" s="301" t="str">
        <f>IF(LEN(A1712)=0,"",INDEX('Smelter Reference List'!$C:$C,MATCH($A1712,'Smelter Reference List'!$E:$E,0)))</f>
        <v/>
      </c>
      <c r="D1712" s="294" t="str">
        <f ca="1">IF(ISERROR($S1712),"",OFFSET('Smelter Reference List'!$C$4,$S1712-4,0)&amp;"")</f>
        <v/>
      </c>
      <c r="E1712" s="294" t="str">
        <f ca="1">IF(ISERROR($S1712),"",OFFSET('Smelter Reference List'!$D$4,$S1712-4,0)&amp;"")</f>
        <v/>
      </c>
      <c r="F1712" s="294" t="str">
        <f ca="1">IF(ISERROR($S1712),"",OFFSET('Smelter Reference List'!$E$4,$S1712-4,0))</f>
        <v/>
      </c>
      <c r="G1712" s="294" t="str">
        <f ca="1">IF(C1712=$U$4,"Enter smelter details", IF(ISERROR($S1712),"",OFFSET('Smelter Reference List'!$F$4,$S1712-4,0)))</f>
        <v/>
      </c>
      <c r="H1712" s="295" t="str">
        <f ca="1">IF(ISERROR($S1712),"",OFFSET('Smelter Reference List'!$G$4,$S1712-4,0))</f>
        <v/>
      </c>
      <c r="I1712" s="296" t="str">
        <f ca="1">IF(ISERROR($S1712),"",OFFSET('Smelter Reference List'!$H$4,$S1712-4,0))</f>
        <v/>
      </c>
      <c r="J1712" s="296" t="str">
        <f ca="1">IF(ISERROR($S1712),"",OFFSET('Smelter Reference List'!$I$4,$S1712-4,0))</f>
        <v/>
      </c>
      <c r="K1712" s="298"/>
      <c r="L1712" s="298"/>
      <c r="M1712" s="298"/>
      <c r="N1712" s="298"/>
      <c r="O1712" s="298"/>
      <c r="P1712" s="298"/>
      <c r="Q1712" s="299"/>
      <c r="R1712" s="227"/>
      <c r="S1712" s="228" t="e">
        <f>IF(C1712="",NA(),MATCH($B1712&amp;$C1712,'Smelter Reference List'!$J:$J,0))</f>
        <v>#N/A</v>
      </c>
      <c r="T1712" s="229"/>
      <c r="U1712" s="229">
        <f t="shared" ca="1" si="52"/>
        <v>0</v>
      </c>
      <c r="V1712" s="229"/>
      <c r="W1712" s="229"/>
      <c r="Y1712" s="223" t="str">
        <f t="shared" si="53"/>
        <v/>
      </c>
    </row>
    <row r="1713" spans="1:25" s="223" customFormat="1" ht="20.25">
      <c r="A1713" s="293"/>
      <c r="B1713" s="294" t="str">
        <f>IF(LEN(A1713)=0,"",INDEX('Smelter Reference List'!$A:$A,MATCH($A1713,'Smelter Reference List'!$E:$E,0)))</f>
        <v/>
      </c>
      <c r="C1713" s="301" t="str">
        <f>IF(LEN(A1713)=0,"",INDEX('Smelter Reference List'!$C:$C,MATCH($A1713,'Smelter Reference List'!$E:$E,0)))</f>
        <v/>
      </c>
      <c r="D1713" s="294" t="str">
        <f ca="1">IF(ISERROR($S1713),"",OFFSET('Smelter Reference List'!$C$4,$S1713-4,0)&amp;"")</f>
        <v/>
      </c>
      <c r="E1713" s="294" t="str">
        <f ca="1">IF(ISERROR($S1713),"",OFFSET('Smelter Reference List'!$D$4,$S1713-4,0)&amp;"")</f>
        <v/>
      </c>
      <c r="F1713" s="294" t="str">
        <f ca="1">IF(ISERROR($S1713),"",OFFSET('Smelter Reference List'!$E$4,$S1713-4,0))</f>
        <v/>
      </c>
      <c r="G1713" s="294" t="str">
        <f ca="1">IF(C1713=$U$4,"Enter smelter details", IF(ISERROR($S1713),"",OFFSET('Smelter Reference List'!$F$4,$S1713-4,0)))</f>
        <v/>
      </c>
      <c r="H1713" s="295" t="str">
        <f ca="1">IF(ISERROR($S1713),"",OFFSET('Smelter Reference List'!$G$4,$S1713-4,0))</f>
        <v/>
      </c>
      <c r="I1713" s="296" t="str">
        <f ca="1">IF(ISERROR($S1713),"",OFFSET('Smelter Reference List'!$H$4,$S1713-4,0))</f>
        <v/>
      </c>
      <c r="J1713" s="296" t="str">
        <f ca="1">IF(ISERROR($S1713),"",OFFSET('Smelter Reference List'!$I$4,$S1713-4,0))</f>
        <v/>
      </c>
      <c r="K1713" s="298"/>
      <c r="L1713" s="298"/>
      <c r="M1713" s="298"/>
      <c r="N1713" s="298"/>
      <c r="O1713" s="298"/>
      <c r="P1713" s="298"/>
      <c r="Q1713" s="299"/>
      <c r="R1713" s="227"/>
      <c r="S1713" s="228" t="e">
        <f>IF(C1713="",NA(),MATCH($B1713&amp;$C1713,'Smelter Reference List'!$J:$J,0))</f>
        <v>#N/A</v>
      </c>
      <c r="T1713" s="229"/>
      <c r="U1713" s="229">
        <f t="shared" ca="1" si="52"/>
        <v>0</v>
      </c>
      <c r="V1713" s="229"/>
      <c r="W1713" s="229"/>
      <c r="Y1713" s="223" t="str">
        <f t="shared" si="53"/>
        <v/>
      </c>
    </row>
    <row r="1714" spans="1:25" s="223" customFormat="1" ht="20.25">
      <c r="A1714" s="293"/>
      <c r="B1714" s="294" t="str">
        <f>IF(LEN(A1714)=0,"",INDEX('Smelter Reference List'!$A:$A,MATCH($A1714,'Smelter Reference List'!$E:$E,0)))</f>
        <v/>
      </c>
      <c r="C1714" s="301" t="str">
        <f>IF(LEN(A1714)=0,"",INDEX('Smelter Reference List'!$C:$C,MATCH($A1714,'Smelter Reference List'!$E:$E,0)))</f>
        <v/>
      </c>
      <c r="D1714" s="294" t="str">
        <f ca="1">IF(ISERROR($S1714),"",OFFSET('Smelter Reference List'!$C$4,$S1714-4,0)&amp;"")</f>
        <v/>
      </c>
      <c r="E1714" s="294" t="str">
        <f ca="1">IF(ISERROR($S1714),"",OFFSET('Smelter Reference List'!$D$4,$S1714-4,0)&amp;"")</f>
        <v/>
      </c>
      <c r="F1714" s="294" t="str">
        <f ca="1">IF(ISERROR($S1714),"",OFFSET('Smelter Reference List'!$E$4,$S1714-4,0))</f>
        <v/>
      </c>
      <c r="G1714" s="294" t="str">
        <f ca="1">IF(C1714=$U$4,"Enter smelter details", IF(ISERROR($S1714),"",OFFSET('Smelter Reference List'!$F$4,$S1714-4,0)))</f>
        <v/>
      </c>
      <c r="H1714" s="295" t="str">
        <f ca="1">IF(ISERROR($S1714),"",OFFSET('Smelter Reference List'!$G$4,$S1714-4,0))</f>
        <v/>
      </c>
      <c r="I1714" s="296" t="str">
        <f ca="1">IF(ISERROR($S1714),"",OFFSET('Smelter Reference List'!$H$4,$S1714-4,0))</f>
        <v/>
      </c>
      <c r="J1714" s="296" t="str">
        <f ca="1">IF(ISERROR($S1714),"",OFFSET('Smelter Reference List'!$I$4,$S1714-4,0))</f>
        <v/>
      </c>
      <c r="K1714" s="298"/>
      <c r="L1714" s="298"/>
      <c r="M1714" s="298"/>
      <c r="N1714" s="298"/>
      <c r="O1714" s="298"/>
      <c r="P1714" s="298"/>
      <c r="Q1714" s="299"/>
      <c r="R1714" s="227"/>
      <c r="S1714" s="228" t="e">
        <f>IF(C1714="",NA(),MATCH($B1714&amp;$C1714,'Smelter Reference List'!$J:$J,0))</f>
        <v>#N/A</v>
      </c>
      <c r="T1714" s="229"/>
      <c r="U1714" s="229">
        <f t="shared" ca="1" si="52"/>
        <v>0</v>
      </c>
      <c r="V1714" s="229"/>
      <c r="W1714" s="229"/>
      <c r="Y1714" s="223" t="str">
        <f t="shared" si="53"/>
        <v/>
      </c>
    </row>
    <row r="1715" spans="1:25" s="223" customFormat="1" ht="20.25">
      <c r="A1715" s="293"/>
      <c r="B1715" s="294" t="str">
        <f>IF(LEN(A1715)=0,"",INDEX('Smelter Reference List'!$A:$A,MATCH($A1715,'Smelter Reference List'!$E:$E,0)))</f>
        <v/>
      </c>
      <c r="C1715" s="301" t="str">
        <f>IF(LEN(A1715)=0,"",INDEX('Smelter Reference List'!$C:$C,MATCH($A1715,'Smelter Reference List'!$E:$E,0)))</f>
        <v/>
      </c>
      <c r="D1715" s="294" t="str">
        <f ca="1">IF(ISERROR($S1715),"",OFFSET('Smelter Reference List'!$C$4,$S1715-4,0)&amp;"")</f>
        <v/>
      </c>
      <c r="E1715" s="294" t="str">
        <f ca="1">IF(ISERROR($S1715),"",OFFSET('Smelter Reference List'!$D$4,$S1715-4,0)&amp;"")</f>
        <v/>
      </c>
      <c r="F1715" s="294" t="str">
        <f ca="1">IF(ISERROR($S1715),"",OFFSET('Smelter Reference List'!$E$4,$S1715-4,0))</f>
        <v/>
      </c>
      <c r="G1715" s="294" t="str">
        <f ca="1">IF(C1715=$U$4,"Enter smelter details", IF(ISERROR($S1715),"",OFFSET('Smelter Reference List'!$F$4,$S1715-4,0)))</f>
        <v/>
      </c>
      <c r="H1715" s="295" t="str">
        <f ca="1">IF(ISERROR($S1715),"",OFFSET('Smelter Reference List'!$G$4,$S1715-4,0))</f>
        <v/>
      </c>
      <c r="I1715" s="296" t="str">
        <f ca="1">IF(ISERROR($S1715),"",OFFSET('Smelter Reference List'!$H$4,$S1715-4,0))</f>
        <v/>
      </c>
      <c r="J1715" s="296" t="str">
        <f ca="1">IF(ISERROR($S1715),"",OFFSET('Smelter Reference List'!$I$4,$S1715-4,0))</f>
        <v/>
      </c>
      <c r="K1715" s="298"/>
      <c r="L1715" s="298"/>
      <c r="M1715" s="298"/>
      <c r="N1715" s="298"/>
      <c r="O1715" s="298"/>
      <c r="P1715" s="298"/>
      <c r="Q1715" s="299"/>
      <c r="R1715" s="227"/>
      <c r="S1715" s="228" t="e">
        <f>IF(C1715="",NA(),MATCH($B1715&amp;$C1715,'Smelter Reference List'!$J:$J,0))</f>
        <v>#N/A</v>
      </c>
      <c r="T1715" s="229"/>
      <c r="U1715" s="229">
        <f t="shared" ca="1" si="52"/>
        <v>0</v>
      </c>
      <c r="V1715" s="229"/>
      <c r="W1715" s="229"/>
      <c r="Y1715" s="223" t="str">
        <f t="shared" si="53"/>
        <v/>
      </c>
    </row>
    <row r="1716" spans="1:25" s="223" customFormat="1" ht="20.25">
      <c r="A1716" s="293"/>
      <c r="B1716" s="294" t="str">
        <f>IF(LEN(A1716)=0,"",INDEX('Smelter Reference List'!$A:$A,MATCH($A1716,'Smelter Reference List'!$E:$E,0)))</f>
        <v/>
      </c>
      <c r="C1716" s="301" t="str">
        <f>IF(LEN(A1716)=0,"",INDEX('Smelter Reference List'!$C:$C,MATCH($A1716,'Smelter Reference List'!$E:$E,0)))</f>
        <v/>
      </c>
      <c r="D1716" s="294" t="str">
        <f ca="1">IF(ISERROR($S1716),"",OFFSET('Smelter Reference List'!$C$4,$S1716-4,0)&amp;"")</f>
        <v/>
      </c>
      <c r="E1716" s="294" t="str">
        <f ca="1">IF(ISERROR($S1716),"",OFFSET('Smelter Reference List'!$D$4,$S1716-4,0)&amp;"")</f>
        <v/>
      </c>
      <c r="F1716" s="294" t="str">
        <f ca="1">IF(ISERROR($S1716),"",OFFSET('Smelter Reference List'!$E$4,$S1716-4,0))</f>
        <v/>
      </c>
      <c r="G1716" s="294" t="str">
        <f ca="1">IF(C1716=$U$4,"Enter smelter details", IF(ISERROR($S1716),"",OFFSET('Smelter Reference List'!$F$4,$S1716-4,0)))</f>
        <v/>
      </c>
      <c r="H1716" s="295" t="str">
        <f ca="1">IF(ISERROR($S1716),"",OFFSET('Smelter Reference List'!$G$4,$S1716-4,0))</f>
        <v/>
      </c>
      <c r="I1716" s="296" t="str">
        <f ca="1">IF(ISERROR($S1716),"",OFFSET('Smelter Reference List'!$H$4,$S1716-4,0))</f>
        <v/>
      </c>
      <c r="J1716" s="296" t="str">
        <f ca="1">IF(ISERROR($S1716),"",OFFSET('Smelter Reference List'!$I$4,$S1716-4,0))</f>
        <v/>
      </c>
      <c r="K1716" s="298"/>
      <c r="L1716" s="298"/>
      <c r="M1716" s="298"/>
      <c r="N1716" s="298"/>
      <c r="O1716" s="298"/>
      <c r="P1716" s="298"/>
      <c r="Q1716" s="299"/>
      <c r="R1716" s="227"/>
      <c r="S1716" s="228" t="e">
        <f>IF(C1716="",NA(),MATCH($B1716&amp;$C1716,'Smelter Reference List'!$J:$J,0))</f>
        <v>#N/A</v>
      </c>
      <c r="T1716" s="229"/>
      <c r="U1716" s="229">
        <f t="shared" ca="1" si="52"/>
        <v>0</v>
      </c>
      <c r="V1716" s="229"/>
      <c r="W1716" s="229"/>
      <c r="Y1716" s="223" t="str">
        <f t="shared" si="53"/>
        <v/>
      </c>
    </row>
    <row r="1717" spans="1:25" s="223" customFormat="1" ht="20.25">
      <c r="A1717" s="293"/>
      <c r="B1717" s="294" t="str">
        <f>IF(LEN(A1717)=0,"",INDEX('Smelter Reference List'!$A:$A,MATCH($A1717,'Smelter Reference List'!$E:$E,0)))</f>
        <v/>
      </c>
      <c r="C1717" s="301" t="str">
        <f>IF(LEN(A1717)=0,"",INDEX('Smelter Reference List'!$C:$C,MATCH($A1717,'Smelter Reference List'!$E:$E,0)))</f>
        <v/>
      </c>
      <c r="D1717" s="294" t="str">
        <f ca="1">IF(ISERROR($S1717),"",OFFSET('Smelter Reference List'!$C$4,$S1717-4,0)&amp;"")</f>
        <v/>
      </c>
      <c r="E1717" s="294" t="str">
        <f ca="1">IF(ISERROR($S1717),"",OFFSET('Smelter Reference List'!$D$4,$S1717-4,0)&amp;"")</f>
        <v/>
      </c>
      <c r="F1717" s="294" t="str">
        <f ca="1">IF(ISERROR($S1717),"",OFFSET('Smelter Reference List'!$E$4,$S1717-4,0))</f>
        <v/>
      </c>
      <c r="G1717" s="294" t="str">
        <f ca="1">IF(C1717=$U$4,"Enter smelter details", IF(ISERROR($S1717),"",OFFSET('Smelter Reference List'!$F$4,$S1717-4,0)))</f>
        <v/>
      </c>
      <c r="H1717" s="295" t="str">
        <f ca="1">IF(ISERROR($S1717),"",OFFSET('Smelter Reference List'!$G$4,$S1717-4,0))</f>
        <v/>
      </c>
      <c r="I1717" s="296" t="str">
        <f ca="1">IF(ISERROR($S1717),"",OFFSET('Smelter Reference List'!$H$4,$S1717-4,0))</f>
        <v/>
      </c>
      <c r="J1717" s="296" t="str">
        <f ca="1">IF(ISERROR($S1717),"",OFFSET('Smelter Reference List'!$I$4,$S1717-4,0))</f>
        <v/>
      </c>
      <c r="K1717" s="298"/>
      <c r="L1717" s="298"/>
      <c r="M1717" s="298"/>
      <c r="N1717" s="298"/>
      <c r="O1717" s="298"/>
      <c r="P1717" s="298"/>
      <c r="Q1717" s="299"/>
      <c r="R1717" s="227"/>
      <c r="S1717" s="228" t="e">
        <f>IF(C1717="",NA(),MATCH($B1717&amp;$C1717,'Smelter Reference List'!$J:$J,0))</f>
        <v>#N/A</v>
      </c>
      <c r="T1717" s="229"/>
      <c r="U1717" s="229">
        <f t="shared" ca="1" si="52"/>
        <v>0</v>
      </c>
      <c r="V1717" s="229"/>
      <c r="W1717" s="229"/>
      <c r="Y1717" s="223" t="str">
        <f t="shared" si="53"/>
        <v/>
      </c>
    </row>
    <row r="1718" spans="1:25" s="223" customFormat="1" ht="20.25">
      <c r="A1718" s="293"/>
      <c r="B1718" s="294" t="str">
        <f>IF(LEN(A1718)=0,"",INDEX('Smelter Reference List'!$A:$A,MATCH($A1718,'Smelter Reference List'!$E:$E,0)))</f>
        <v/>
      </c>
      <c r="C1718" s="301" t="str">
        <f>IF(LEN(A1718)=0,"",INDEX('Smelter Reference List'!$C:$C,MATCH($A1718,'Smelter Reference List'!$E:$E,0)))</f>
        <v/>
      </c>
      <c r="D1718" s="294" t="str">
        <f ca="1">IF(ISERROR($S1718),"",OFFSET('Smelter Reference List'!$C$4,$S1718-4,0)&amp;"")</f>
        <v/>
      </c>
      <c r="E1718" s="294" t="str">
        <f ca="1">IF(ISERROR($S1718),"",OFFSET('Smelter Reference List'!$D$4,$S1718-4,0)&amp;"")</f>
        <v/>
      </c>
      <c r="F1718" s="294" t="str">
        <f ca="1">IF(ISERROR($S1718),"",OFFSET('Smelter Reference List'!$E$4,$S1718-4,0))</f>
        <v/>
      </c>
      <c r="G1718" s="294" t="str">
        <f ca="1">IF(C1718=$U$4,"Enter smelter details", IF(ISERROR($S1718),"",OFFSET('Smelter Reference List'!$F$4,$S1718-4,0)))</f>
        <v/>
      </c>
      <c r="H1718" s="295" t="str">
        <f ca="1">IF(ISERROR($S1718),"",OFFSET('Smelter Reference List'!$G$4,$S1718-4,0))</f>
        <v/>
      </c>
      <c r="I1718" s="296" t="str">
        <f ca="1">IF(ISERROR($S1718),"",OFFSET('Smelter Reference List'!$H$4,$S1718-4,0))</f>
        <v/>
      </c>
      <c r="J1718" s="296" t="str">
        <f ca="1">IF(ISERROR($S1718),"",OFFSET('Smelter Reference List'!$I$4,$S1718-4,0))</f>
        <v/>
      </c>
      <c r="K1718" s="298"/>
      <c r="L1718" s="298"/>
      <c r="M1718" s="298"/>
      <c r="N1718" s="298"/>
      <c r="O1718" s="298"/>
      <c r="P1718" s="298"/>
      <c r="Q1718" s="299"/>
      <c r="R1718" s="227"/>
      <c r="S1718" s="228" t="e">
        <f>IF(C1718="",NA(),MATCH($B1718&amp;$C1718,'Smelter Reference List'!$J:$J,0))</f>
        <v>#N/A</v>
      </c>
      <c r="T1718" s="229"/>
      <c r="U1718" s="229">
        <f t="shared" ca="1" si="52"/>
        <v>0</v>
      </c>
      <c r="V1718" s="229"/>
      <c r="W1718" s="229"/>
      <c r="Y1718" s="223" t="str">
        <f t="shared" si="53"/>
        <v/>
      </c>
    </row>
    <row r="1719" spans="1:25" s="223" customFormat="1" ht="20.25">
      <c r="A1719" s="293"/>
      <c r="B1719" s="294" t="str">
        <f>IF(LEN(A1719)=0,"",INDEX('Smelter Reference List'!$A:$A,MATCH($A1719,'Smelter Reference List'!$E:$E,0)))</f>
        <v/>
      </c>
      <c r="C1719" s="301" t="str">
        <f>IF(LEN(A1719)=0,"",INDEX('Smelter Reference List'!$C:$C,MATCH($A1719,'Smelter Reference List'!$E:$E,0)))</f>
        <v/>
      </c>
      <c r="D1719" s="294" t="str">
        <f ca="1">IF(ISERROR($S1719),"",OFFSET('Smelter Reference List'!$C$4,$S1719-4,0)&amp;"")</f>
        <v/>
      </c>
      <c r="E1719" s="294" t="str">
        <f ca="1">IF(ISERROR($S1719),"",OFFSET('Smelter Reference List'!$D$4,$S1719-4,0)&amp;"")</f>
        <v/>
      </c>
      <c r="F1719" s="294" t="str">
        <f ca="1">IF(ISERROR($S1719),"",OFFSET('Smelter Reference List'!$E$4,$S1719-4,0))</f>
        <v/>
      </c>
      <c r="G1719" s="294" t="str">
        <f ca="1">IF(C1719=$U$4,"Enter smelter details", IF(ISERROR($S1719),"",OFFSET('Smelter Reference List'!$F$4,$S1719-4,0)))</f>
        <v/>
      </c>
      <c r="H1719" s="295" t="str">
        <f ca="1">IF(ISERROR($S1719),"",OFFSET('Smelter Reference List'!$G$4,$S1719-4,0))</f>
        <v/>
      </c>
      <c r="I1719" s="296" t="str">
        <f ca="1">IF(ISERROR($S1719),"",OFFSET('Smelter Reference List'!$H$4,$S1719-4,0))</f>
        <v/>
      </c>
      <c r="J1719" s="296" t="str">
        <f ca="1">IF(ISERROR($S1719),"",OFFSET('Smelter Reference List'!$I$4,$S1719-4,0))</f>
        <v/>
      </c>
      <c r="K1719" s="298"/>
      <c r="L1719" s="298"/>
      <c r="M1719" s="298"/>
      <c r="N1719" s="298"/>
      <c r="O1719" s="298"/>
      <c r="P1719" s="298"/>
      <c r="Q1719" s="299"/>
      <c r="R1719" s="227"/>
      <c r="S1719" s="228" t="e">
        <f>IF(C1719="",NA(),MATCH($B1719&amp;$C1719,'Smelter Reference List'!$J:$J,0))</f>
        <v>#N/A</v>
      </c>
      <c r="T1719" s="229"/>
      <c r="U1719" s="229">
        <f t="shared" ca="1" si="52"/>
        <v>0</v>
      </c>
      <c r="V1719" s="229"/>
      <c r="W1719" s="229"/>
      <c r="Y1719" s="223" t="str">
        <f t="shared" si="53"/>
        <v/>
      </c>
    </row>
    <row r="1720" spans="1:25" s="223" customFormat="1" ht="20.25">
      <c r="A1720" s="293"/>
      <c r="B1720" s="294" t="str">
        <f>IF(LEN(A1720)=0,"",INDEX('Smelter Reference List'!$A:$A,MATCH($A1720,'Smelter Reference List'!$E:$E,0)))</f>
        <v/>
      </c>
      <c r="C1720" s="301" t="str">
        <f>IF(LEN(A1720)=0,"",INDEX('Smelter Reference List'!$C:$C,MATCH($A1720,'Smelter Reference List'!$E:$E,0)))</f>
        <v/>
      </c>
      <c r="D1720" s="294" t="str">
        <f ca="1">IF(ISERROR($S1720),"",OFFSET('Smelter Reference List'!$C$4,$S1720-4,0)&amp;"")</f>
        <v/>
      </c>
      <c r="E1720" s="294" t="str">
        <f ca="1">IF(ISERROR($S1720),"",OFFSET('Smelter Reference List'!$D$4,$S1720-4,0)&amp;"")</f>
        <v/>
      </c>
      <c r="F1720" s="294" t="str">
        <f ca="1">IF(ISERROR($S1720),"",OFFSET('Smelter Reference List'!$E$4,$S1720-4,0))</f>
        <v/>
      </c>
      <c r="G1720" s="294" t="str">
        <f ca="1">IF(C1720=$U$4,"Enter smelter details", IF(ISERROR($S1720),"",OFFSET('Smelter Reference List'!$F$4,$S1720-4,0)))</f>
        <v/>
      </c>
      <c r="H1720" s="295" t="str">
        <f ca="1">IF(ISERROR($S1720),"",OFFSET('Smelter Reference List'!$G$4,$S1720-4,0))</f>
        <v/>
      </c>
      <c r="I1720" s="296" t="str">
        <f ca="1">IF(ISERROR($S1720),"",OFFSET('Smelter Reference List'!$H$4,$S1720-4,0))</f>
        <v/>
      </c>
      <c r="J1720" s="296" t="str">
        <f ca="1">IF(ISERROR($S1720),"",OFFSET('Smelter Reference List'!$I$4,$S1720-4,0))</f>
        <v/>
      </c>
      <c r="K1720" s="298"/>
      <c r="L1720" s="298"/>
      <c r="M1720" s="298"/>
      <c r="N1720" s="298"/>
      <c r="O1720" s="298"/>
      <c r="P1720" s="298"/>
      <c r="Q1720" s="299"/>
      <c r="R1720" s="227"/>
      <c r="S1720" s="228" t="e">
        <f>IF(C1720="",NA(),MATCH($B1720&amp;$C1720,'Smelter Reference List'!$J:$J,0))</f>
        <v>#N/A</v>
      </c>
      <c r="T1720" s="229"/>
      <c r="U1720" s="229">
        <f t="shared" ca="1" si="52"/>
        <v>0</v>
      </c>
      <c r="V1720" s="229"/>
      <c r="W1720" s="229"/>
      <c r="Y1720" s="223" t="str">
        <f t="shared" si="53"/>
        <v/>
      </c>
    </row>
    <row r="1721" spans="1:25" s="223" customFormat="1" ht="20.25">
      <c r="A1721" s="293"/>
      <c r="B1721" s="294" t="str">
        <f>IF(LEN(A1721)=0,"",INDEX('Smelter Reference List'!$A:$A,MATCH($A1721,'Smelter Reference List'!$E:$E,0)))</f>
        <v/>
      </c>
      <c r="C1721" s="301" t="str">
        <f>IF(LEN(A1721)=0,"",INDEX('Smelter Reference List'!$C:$C,MATCH($A1721,'Smelter Reference List'!$E:$E,0)))</f>
        <v/>
      </c>
      <c r="D1721" s="294" t="str">
        <f ca="1">IF(ISERROR($S1721),"",OFFSET('Smelter Reference List'!$C$4,$S1721-4,0)&amp;"")</f>
        <v/>
      </c>
      <c r="E1721" s="294" t="str">
        <f ca="1">IF(ISERROR($S1721),"",OFFSET('Smelter Reference List'!$D$4,$S1721-4,0)&amp;"")</f>
        <v/>
      </c>
      <c r="F1721" s="294" t="str">
        <f ca="1">IF(ISERROR($S1721),"",OFFSET('Smelter Reference List'!$E$4,$S1721-4,0))</f>
        <v/>
      </c>
      <c r="G1721" s="294" t="str">
        <f ca="1">IF(C1721=$U$4,"Enter smelter details", IF(ISERROR($S1721),"",OFFSET('Smelter Reference List'!$F$4,$S1721-4,0)))</f>
        <v/>
      </c>
      <c r="H1721" s="295" t="str">
        <f ca="1">IF(ISERROR($S1721),"",OFFSET('Smelter Reference List'!$G$4,$S1721-4,0))</f>
        <v/>
      </c>
      <c r="I1721" s="296" t="str">
        <f ca="1">IF(ISERROR($S1721),"",OFFSET('Smelter Reference List'!$H$4,$S1721-4,0))</f>
        <v/>
      </c>
      <c r="J1721" s="296" t="str">
        <f ca="1">IF(ISERROR($S1721),"",OFFSET('Smelter Reference List'!$I$4,$S1721-4,0))</f>
        <v/>
      </c>
      <c r="K1721" s="298"/>
      <c r="L1721" s="298"/>
      <c r="M1721" s="298"/>
      <c r="N1721" s="298"/>
      <c r="O1721" s="298"/>
      <c r="P1721" s="298"/>
      <c r="Q1721" s="299"/>
      <c r="R1721" s="227"/>
      <c r="S1721" s="228" t="e">
        <f>IF(C1721="",NA(),MATCH($B1721&amp;$C1721,'Smelter Reference List'!$J:$J,0))</f>
        <v>#N/A</v>
      </c>
      <c r="T1721" s="229"/>
      <c r="U1721" s="229">
        <f t="shared" ca="1" si="52"/>
        <v>0</v>
      </c>
      <c r="V1721" s="229"/>
      <c r="W1721" s="229"/>
      <c r="Y1721" s="223" t="str">
        <f t="shared" si="53"/>
        <v/>
      </c>
    </row>
    <row r="1722" spans="1:25" s="223" customFormat="1" ht="20.25">
      <c r="A1722" s="293"/>
      <c r="B1722" s="294" t="str">
        <f>IF(LEN(A1722)=0,"",INDEX('Smelter Reference List'!$A:$A,MATCH($A1722,'Smelter Reference List'!$E:$E,0)))</f>
        <v/>
      </c>
      <c r="C1722" s="301" t="str">
        <f>IF(LEN(A1722)=0,"",INDEX('Smelter Reference List'!$C:$C,MATCH($A1722,'Smelter Reference List'!$E:$E,0)))</f>
        <v/>
      </c>
      <c r="D1722" s="294" t="str">
        <f ca="1">IF(ISERROR($S1722),"",OFFSET('Smelter Reference List'!$C$4,$S1722-4,0)&amp;"")</f>
        <v/>
      </c>
      <c r="E1722" s="294" t="str">
        <f ca="1">IF(ISERROR($S1722),"",OFFSET('Smelter Reference List'!$D$4,$S1722-4,0)&amp;"")</f>
        <v/>
      </c>
      <c r="F1722" s="294" t="str">
        <f ca="1">IF(ISERROR($S1722),"",OFFSET('Smelter Reference List'!$E$4,$S1722-4,0))</f>
        <v/>
      </c>
      <c r="G1722" s="294" t="str">
        <f ca="1">IF(C1722=$U$4,"Enter smelter details", IF(ISERROR($S1722),"",OFFSET('Smelter Reference List'!$F$4,$S1722-4,0)))</f>
        <v/>
      </c>
      <c r="H1722" s="295" t="str">
        <f ca="1">IF(ISERROR($S1722),"",OFFSET('Smelter Reference List'!$G$4,$S1722-4,0))</f>
        <v/>
      </c>
      <c r="I1722" s="296" t="str">
        <f ca="1">IF(ISERROR($S1722),"",OFFSET('Smelter Reference List'!$H$4,$S1722-4,0))</f>
        <v/>
      </c>
      <c r="J1722" s="296" t="str">
        <f ca="1">IF(ISERROR($S1722),"",OFFSET('Smelter Reference List'!$I$4,$S1722-4,0))</f>
        <v/>
      </c>
      <c r="K1722" s="298"/>
      <c r="L1722" s="298"/>
      <c r="M1722" s="298"/>
      <c r="N1722" s="298"/>
      <c r="O1722" s="298"/>
      <c r="P1722" s="298"/>
      <c r="Q1722" s="299"/>
      <c r="R1722" s="227"/>
      <c r="S1722" s="228" t="e">
        <f>IF(C1722="",NA(),MATCH($B1722&amp;$C1722,'Smelter Reference List'!$J:$J,0))</f>
        <v>#N/A</v>
      </c>
      <c r="T1722" s="229"/>
      <c r="U1722" s="229">
        <f t="shared" ca="1" si="52"/>
        <v>0</v>
      </c>
      <c r="V1722" s="229"/>
      <c r="W1722" s="229"/>
      <c r="Y1722" s="223" t="str">
        <f t="shared" si="53"/>
        <v/>
      </c>
    </row>
    <row r="1723" spans="1:25" s="223" customFormat="1" ht="20.25">
      <c r="A1723" s="293"/>
      <c r="B1723" s="294" t="str">
        <f>IF(LEN(A1723)=0,"",INDEX('Smelter Reference List'!$A:$A,MATCH($A1723,'Smelter Reference List'!$E:$E,0)))</f>
        <v/>
      </c>
      <c r="C1723" s="301" t="str">
        <f>IF(LEN(A1723)=0,"",INDEX('Smelter Reference List'!$C:$C,MATCH($A1723,'Smelter Reference List'!$E:$E,0)))</f>
        <v/>
      </c>
      <c r="D1723" s="294" t="str">
        <f ca="1">IF(ISERROR($S1723),"",OFFSET('Smelter Reference List'!$C$4,$S1723-4,0)&amp;"")</f>
        <v/>
      </c>
      <c r="E1723" s="294" t="str">
        <f ca="1">IF(ISERROR($S1723),"",OFFSET('Smelter Reference List'!$D$4,$S1723-4,0)&amp;"")</f>
        <v/>
      </c>
      <c r="F1723" s="294" t="str">
        <f ca="1">IF(ISERROR($S1723),"",OFFSET('Smelter Reference List'!$E$4,$S1723-4,0))</f>
        <v/>
      </c>
      <c r="G1723" s="294" t="str">
        <f ca="1">IF(C1723=$U$4,"Enter smelter details", IF(ISERROR($S1723),"",OFFSET('Smelter Reference List'!$F$4,$S1723-4,0)))</f>
        <v/>
      </c>
      <c r="H1723" s="295" t="str">
        <f ca="1">IF(ISERROR($S1723),"",OFFSET('Smelter Reference List'!$G$4,$S1723-4,0))</f>
        <v/>
      </c>
      <c r="I1723" s="296" t="str">
        <f ca="1">IF(ISERROR($S1723),"",OFFSET('Smelter Reference List'!$H$4,$S1723-4,0))</f>
        <v/>
      </c>
      <c r="J1723" s="296" t="str">
        <f ca="1">IF(ISERROR($S1723),"",OFFSET('Smelter Reference List'!$I$4,$S1723-4,0))</f>
        <v/>
      </c>
      <c r="K1723" s="298"/>
      <c r="L1723" s="298"/>
      <c r="M1723" s="298"/>
      <c r="N1723" s="298"/>
      <c r="O1723" s="298"/>
      <c r="P1723" s="298"/>
      <c r="Q1723" s="299"/>
      <c r="R1723" s="227"/>
      <c r="S1723" s="228" t="e">
        <f>IF(C1723="",NA(),MATCH($B1723&amp;$C1723,'Smelter Reference List'!$J:$J,0))</f>
        <v>#N/A</v>
      </c>
      <c r="T1723" s="229"/>
      <c r="U1723" s="229">
        <f t="shared" ca="1" si="52"/>
        <v>0</v>
      </c>
      <c r="V1723" s="229"/>
      <c r="W1723" s="229"/>
      <c r="Y1723" s="223" t="str">
        <f t="shared" si="53"/>
        <v/>
      </c>
    </row>
    <row r="1724" spans="1:25" s="223" customFormat="1" ht="20.25">
      <c r="A1724" s="293"/>
      <c r="B1724" s="294" t="str">
        <f>IF(LEN(A1724)=0,"",INDEX('Smelter Reference List'!$A:$A,MATCH($A1724,'Smelter Reference List'!$E:$E,0)))</f>
        <v/>
      </c>
      <c r="C1724" s="301" t="str">
        <f>IF(LEN(A1724)=0,"",INDEX('Smelter Reference List'!$C:$C,MATCH($A1724,'Smelter Reference List'!$E:$E,0)))</f>
        <v/>
      </c>
      <c r="D1724" s="294" t="str">
        <f ca="1">IF(ISERROR($S1724),"",OFFSET('Smelter Reference List'!$C$4,$S1724-4,0)&amp;"")</f>
        <v/>
      </c>
      <c r="E1724" s="294" t="str">
        <f ca="1">IF(ISERROR($S1724),"",OFFSET('Smelter Reference List'!$D$4,$S1724-4,0)&amp;"")</f>
        <v/>
      </c>
      <c r="F1724" s="294" t="str">
        <f ca="1">IF(ISERROR($S1724),"",OFFSET('Smelter Reference List'!$E$4,$S1724-4,0))</f>
        <v/>
      </c>
      <c r="G1724" s="294" t="str">
        <f ca="1">IF(C1724=$U$4,"Enter smelter details", IF(ISERROR($S1724),"",OFFSET('Smelter Reference List'!$F$4,$S1724-4,0)))</f>
        <v/>
      </c>
      <c r="H1724" s="295" t="str">
        <f ca="1">IF(ISERROR($S1724),"",OFFSET('Smelter Reference List'!$G$4,$S1724-4,0))</f>
        <v/>
      </c>
      <c r="I1724" s="296" t="str">
        <f ca="1">IF(ISERROR($S1724),"",OFFSET('Smelter Reference List'!$H$4,$S1724-4,0))</f>
        <v/>
      </c>
      <c r="J1724" s="296" t="str">
        <f ca="1">IF(ISERROR($S1724),"",OFFSET('Smelter Reference List'!$I$4,$S1724-4,0))</f>
        <v/>
      </c>
      <c r="K1724" s="298"/>
      <c r="L1724" s="298"/>
      <c r="M1724" s="298"/>
      <c r="N1724" s="298"/>
      <c r="O1724" s="298"/>
      <c r="P1724" s="298"/>
      <c r="Q1724" s="299"/>
      <c r="R1724" s="227"/>
      <c r="S1724" s="228" t="e">
        <f>IF(C1724="",NA(),MATCH($B1724&amp;$C1724,'Smelter Reference List'!$J:$J,0))</f>
        <v>#N/A</v>
      </c>
      <c r="T1724" s="229"/>
      <c r="U1724" s="229">
        <f t="shared" ca="1" si="52"/>
        <v>0</v>
      </c>
      <c r="V1724" s="229"/>
      <c r="W1724" s="229"/>
      <c r="Y1724" s="223" t="str">
        <f t="shared" si="53"/>
        <v/>
      </c>
    </row>
    <row r="1725" spans="1:25" s="223" customFormat="1" ht="20.25">
      <c r="A1725" s="293"/>
      <c r="B1725" s="294" t="str">
        <f>IF(LEN(A1725)=0,"",INDEX('Smelter Reference List'!$A:$A,MATCH($A1725,'Smelter Reference List'!$E:$E,0)))</f>
        <v/>
      </c>
      <c r="C1725" s="301" t="str">
        <f>IF(LEN(A1725)=0,"",INDEX('Smelter Reference List'!$C:$C,MATCH($A1725,'Smelter Reference List'!$E:$E,0)))</f>
        <v/>
      </c>
      <c r="D1725" s="294" t="str">
        <f ca="1">IF(ISERROR($S1725),"",OFFSET('Smelter Reference List'!$C$4,$S1725-4,0)&amp;"")</f>
        <v/>
      </c>
      <c r="E1725" s="294" t="str">
        <f ca="1">IF(ISERROR($S1725),"",OFFSET('Smelter Reference List'!$D$4,$S1725-4,0)&amp;"")</f>
        <v/>
      </c>
      <c r="F1725" s="294" t="str">
        <f ca="1">IF(ISERROR($S1725),"",OFFSET('Smelter Reference List'!$E$4,$S1725-4,0))</f>
        <v/>
      </c>
      <c r="G1725" s="294" t="str">
        <f ca="1">IF(C1725=$U$4,"Enter smelter details", IF(ISERROR($S1725),"",OFFSET('Smelter Reference List'!$F$4,$S1725-4,0)))</f>
        <v/>
      </c>
      <c r="H1725" s="295" t="str">
        <f ca="1">IF(ISERROR($S1725),"",OFFSET('Smelter Reference List'!$G$4,$S1725-4,0))</f>
        <v/>
      </c>
      <c r="I1725" s="296" t="str">
        <f ca="1">IF(ISERROR($S1725),"",OFFSET('Smelter Reference List'!$H$4,$S1725-4,0))</f>
        <v/>
      </c>
      <c r="J1725" s="296" t="str">
        <f ca="1">IF(ISERROR($S1725),"",OFFSET('Smelter Reference List'!$I$4,$S1725-4,0))</f>
        <v/>
      </c>
      <c r="K1725" s="298"/>
      <c r="L1725" s="298"/>
      <c r="M1725" s="298"/>
      <c r="N1725" s="298"/>
      <c r="O1725" s="298"/>
      <c r="P1725" s="298"/>
      <c r="Q1725" s="299"/>
      <c r="R1725" s="227"/>
      <c r="S1725" s="228" t="e">
        <f>IF(C1725="",NA(),MATCH($B1725&amp;$C1725,'Smelter Reference List'!$J:$J,0))</f>
        <v>#N/A</v>
      </c>
      <c r="T1725" s="229"/>
      <c r="U1725" s="229">
        <f t="shared" ca="1" si="52"/>
        <v>0</v>
      </c>
      <c r="V1725" s="229"/>
      <c r="W1725" s="229"/>
      <c r="Y1725" s="223" t="str">
        <f t="shared" si="53"/>
        <v/>
      </c>
    </row>
    <row r="1726" spans="1:25" s="223" customFormat="1" ht="20.25">
      <c r="A1726" s="293"/>
      <c r="B1726" s="294" t="str">
        <f>IF(LEN(A1726)=0,"",INDEX('Smelter Reference List'!$A:$A,MATCH($A1726,'Smelter Reference List'!$E:$E,0)))</f>
        <v/>
      </c>
      <c r="C1726" s="301" t="str">
        <f>IF(LEN(A1726)=0,"",INDEX('Smelter Reference List'!$C:$C,MATCH($A1726,'Smelter Reference List'!$E:$E,0)))</f>
        <v/>
      </c>
      <c r="D1726" s="294" t="str">
        <f ca="1">IF(ISERROR($S1726),"",OFFSET('Smelter Reference List'!$C$4,$S1726-4,0)&amp;"")</f>
        <v/>
      </c>
      <c r="E1726" s="294" t="str">
        <f ca="1">IF(ISERROR($S1726),"",OFFSET('Smelter Reference List'!$D$4,$S1726-4,0)&amp;"")</f>
        <v/>
      </c>
      <c r="F1726" s="294" t="str">
        <f ca="1">IF(ISERROR($S1726),"",OFFSET('Smelter Reference List'!$E$4,$S1726-4,0))</f>
        <v/>
      </c>
      <c r="G1726" s="294" t="str">
        <f ca="1">IF(C1726=$U$4,"Enter smelter details", IF(ISERROR($S1726),"",OFFSET('Smelter Reference List'!$F$4,$S1726-4,0)))</f>
        <v/>
      </c>
      <c r="H1726" s="295" t="str">
        <f ca="1">IF(ISERROR($S1726),"",OFFSET('Smelter Reference List'!$G$4,$S1726-4,0))</f>
        <v/>
      </c>
      <c r="I1726" s="296" t="str">
        <f ca="1">IF(ISERROR($S1726),"",OFFSET('Smelter Reference List'!$H$4,$S1726-4,0))</f>
        <v/>
      </c>
      <c r="J1726" s="296" t="str">
        <f ca="1">IF(ISERROR($S1726),"",OFFSET('Smelter Reference List'!$I$4,$S1726-4,0))</f>
        <v/>
      </c>
      <c r="K1726" s="298"/>
      <c r="L1726" s="298"/>
      <c r="M1726" s="298"/>
      <c r="N1726" s="298"/>
      <c r="O1726" s="298"/>
      <c r="P1726" s="298"/>
      <c r="Q1726" s="299"/>
      <c r="R1726" s="227"/>
      <c r="S1726" s="228" t="e">
        <f>IF(C1726="",NA(),MATCH($B1726&amp;$C1726,'Smelter Reference List'!$J:$J,0))</f>
        <v>#N/A</v>
      </c>
      <c r="T1726" s="229"/>
      <c r="U1726" s="229">
        <f t="shared" ca="1" si="52"/>
        <v>0</v>
      </c>
      <c r="V1726" s="229"/>
      <c r="W1726" s="229"/>
      <c r="Y1726" s="223" t="str">
        <f t="shared" si="53"/>
        <v/>
      </c>
    </row>
    <row r="1727" spans="1:25" s="223" customFormat="1" ht="20.25">
      <c r="A1727" s="293"/>
      <c r="B1727" s="294" t="str">
        <f>IF(LEN(A1727)=0,"",INDEX('Smelter Reference List'!$A:$A,MATCH($A1727,'Smelter Reference List'!$E:$E,0)))</f>
        <v/>
      </c>
      <c r="C1727" s="301" t="str">
        <f>IF(LEN(A1727)=0,"",INDEX('Smelter Reference List'!$C:$C,MATCH($A1727,'Smelter Reference List'!$E:$E,0)))</f>
        <v/>
      </c>
      <c r="D1727" s="294" t="str">
        <f ca="1">IF(ISERROR($S1727),"",OFFSET('Smelter Reference List'!$C$4,$S1727-4,0)&amp;"")</f>
        <v/>
      </c>
      <c r="E1727" s="294" t="str">
        <f ca="1">IF(ISERROR($S1727),"",OFFSET('Smelter Reference List'!$D$4,$S1727-4,0)&amp;"")</f>
        <v/>
      </c>
      <c r="F1727" s="294" t="str">
        <f ca="1">IF(ISERROR($S1727),"",OFFSET('Smelter Reference List'!$E$4,$S1727-4,0))</f>
        <v/>
      </c>
      <c r="G1727" s="294" t="str">
        <f ca="1">IF(C1727=$U$4,"Enter smelter details", IF(ISERROR($S1727),"",OFFSET('Smelter Reference List'!$F$4,$S1727-4,0)))</f>
        <v/>
      </c>
      <c r="H1727" s="295" t="str">
        <f ca="1">IF(ISERROR($S1727),"",OFFSET('Smelter Reference List'!$G$4,$S1727-4,0))</f>
        <v/>
      </c>
      <c r="I1727" s="296" t="str">
        <f ca="1">IF(ISERROR($S1727),"",OFFSET('Smelter Reference List'!$H$4,$S1727-4,0))</f>
        <v/>
      </c>
      <c r="J1727" s="296" t="str">
        <f ca="1">IF(ISERROR($S1727),"",OFFSET('Smelter Reference List'!$I$4,$S1727-4,0))</f>
        <v/>
      </c>
      <c r="K1727" s="298"/>
      <c r="L1727" s="298"/>
      <c r="M1727" s="298"/>
      <c r="N1727" s="298"/>
      <c r="O1727" s="298"/>
      <c r="P1727" s="298"/>
      <c r="Q1727" s="299"/>
      <c r="R1727" s="227"/>
      <c r="S1727" s="228" t="e">
        <f>IF(C1727="",NA(),MATCH($B1727&amp;$C1727,'Smelter Reference List'!$J:$J,0))</f>
        <v>#N/A</v>
      </c>
      <c r="T1727" s="229"/>
      <c r="U1727" s="229">
        <f t="shared" ca="1" si="52"/>
        <v>0</v>
      </c>
      <c r="V1727" s="229"/>
      <c r="W1727" s="229"/>
      <c r="Y1727" s="223" t="str">
        <f t="shared" si="53"/>
        <v/>
      </c>
    </row>
    <row r="1728" spans="1:25" s="223" customFormat="1" ht="20.25">
      <c r="A1728" s="293"/>
      <c r="B1728" s="294" t="str">
        <f>IF(LEN(A1728)=0,"",INDEX('Smelter Reference List'!$A:$A,MATCH($A1728,'Smelter Reference List'!$E:$E,0)))</f>
        <v/>
      </c>
      <c r="C1728" s="301" t="str">
        <f>IF(LEN(A1728)=0,"",INDEX('Smelter Reference List'!$C:$C,MATCH($A1728,'Smelter Reference List'!$E:$E,0)))</f>
        <v/>
      </c>
      <c r="D1728" s="294" t="str">
        <f ca="1">IF(ISERROR($S1728),"",OFFSET('Smelter Reference List'!$C$4,$S1728-4,0)&amp;"")</f>
        <v/>
      </c>
      <c r="E1728" s="294" t="str">
        <f ca="1">IF(ISERROR($S1728),"",OFFSET('Smelter Reference List'!$D$4,$S1728-4,0)&amp;"")</f>
        <v/>
      </c>
      <c r="F1728" s="294" t="str">
        <f ca="1">IF(ISERROR($S1728),"",OFFSET('Smelter Reference List'!$E$4,$S1728-4,0))</f>
        <v/>
      </c>
      <c r="G1728" s="294" t="str">
        <f ca="1">IF(C1728=$U$4,"Enter smelter details", IF(ISERROR($S1728),"",OFFSET('Smelter Reference List'!$F$4,$S1728-4,0)))</f>
        <v/>
      </c>
      <c r="H1728" s="295" t="str">
        <f ca="1">IF(ISERROR($S1728),"",OFFSET('Smelter Reference List'!$G$4,$S1728-4,0))</f>
        <v/>
      </c>
      <c r="I1728" s="296" t="str">
        <f ca="1">IF(ISERROR($S1728),"",OFFSET('Smelter Reference List'!$H$4,$S1728-4,0))</f>
        <v/>
      </c>
      <c r="J1728" s="296" t="str">
        <f ca="1">IF(ISERROR($S1728),"",OFFSET('Smelter Reference List'!$I$4,$S1728-4,0))</f>
        <v/>
      </c>
      <c r="K1728" s="298"/>
      <c r="L1728" s="298"/>
      <c r="M1728" s="298"/>
      <c r="N1728" s="298"/>
      <c r="O1728" s="298"/>
      <c r="P1728" s="298"/>
      <c r="Q1728" s="299"/>
      <c r="R1728" s="227"/>
      <c r="S1728" s="228" t="e">
        <f>IF(C1728="",NA(),MATCH($B1728&amp;$C1728,'Smelter Reference List'!$J:$J,0))</f>
        <v>#N/A</v>
      </c>
      <c r="T1728" s="229"/>
      <c r="U1728" s="229">
        <f t="shared" ca="1" si="52"/>
        <v>0</v>
      </c>
      <c r="V1728" s="229"/>
      <c r="W1728" s="229"/>
      <c r="Y1728" s="223" t="str">
        <f t="shared" si="53"/>
        <v/>
      </c>
    </row>
    <row r="1729" spans="1:25" s="223" customFormat="1" ht="20.25">
      <c r="A1729" s="293"/>
      <c r="B1729" s="294" t="str">
        <f>IF(LEN(A1729)=0,"",INDEX('Smelter Reference List'!$A:$A,MATCH($A1729,'Smelter Reference List'!$E:$E,0)))</f>
        <v/>
      </c>
      <c r="C1729" s="301" t="str">
        <f>IF(LEN(A1729)=0,"",INDEX('Smelter Reference List'!$C:$C,MATCH($A1729,'Smelter Reference List'!$E:$E,0)))</f>
        <v/>
      </c>
      <c r="D1729" s="294" t="str">
        <f ca="1">IF(ISERROR($S1729),"",OFFSET('Smelter Reference List'!$C$4,$S1729-4,0)&amp;"")</f>
        <v/>
      </c>
      <c r="E1729" s="294" t="str">
        <f ca="1">IF(ISERROR($S1729),"",OFFSET('Smelter Reference List'!$D$4,$S1729-4,0)&amp;"")</f>
        <v/>
      </c>
      <c r="F1729" s="294" t="str">
        <f ca="1">IF(ISERROR($S1729),"",OFFSET('Smelter Reference List'!$E$4,$S1729-4,0))</f>
        <v/>
      </c>
      <c r="G1729" s="294" t="str">
        <f ca="1">IF(C1729=$U$4,"Enter smelter details", IF(ISERROR($S1729),"",OFFSET('Smelter Reference List'!$F$4,$S1729-4,0)))</f>
        <v/>
      </c>
      <c r="H1729" s="295" t="str">
        <f ca="1">IF(ISERROR($S1729),"",OFFSET('Smelter Reference List'!$G$4,$S1729-4,0))</f>
        <v/>
      </c>
      <c r="I1729" s="296" t="str">
        <f ca="1">IF(ISERROR($S1729),"",OFFSET('Smelter Reference List'!$H$4,$S1729-4,0))</f>
        <v/>
      </c>
      <c r="J1729" s="296" t="str">
        <f ca="1">IF(ISERROR($S1729),"",OFFSET('Smelter Reference List'!$I$4,$S1729-4,0))</f>
        <v/>
      </c>
      <c r="K1729" s="298"/>
      <c r="L1729" s="298"/>
      <c r="M1729" s="298"/>
      <c r="N1729" s="298"/>
      <c r="O1729" s="298"/>
      <c r="P1729" s="298"/>
      <c r="Q1729" s="299"/>
      <c r="R1729" s="227"/>
      <c r="S1729" s="228" t="e">
        <f>IF(C1729="",NA(),MATCH($B1729&amp;$C1729,'Smelter Reference List'!$J:$J,0))</f>
        <v>#N/A</v>
      </c>
      <c r="T1729" s="229"/>
      <c r="U1729" s="229">
        <f t="shared" ca="1" si="52"/>
        <v>0</v>
      </c>
      <c r="V1729" s="229"/>
      <c r="W1729" s="229"/>
      <c r="Y1729" s="223" t="str">
        <f t="shared" si="53"/>
        <v/>
      </c>
    </row>
    <row r="1730" spans="1:25" s="223" customFormat="1" ht="20.25">
      <c r="A1730" s="293"/>
      <c r="B1730" s="294" t="str">
        <f>IF(LEN(A1730)=0,"",INDEX('Smelter Reference List'!$A:$A,MATCH($A1730,'Smelter Reference List'!$E:$E,0)))</f>
        <v/>
      </c>
      <c r="C1730" s="301" t="str">
        <f>IF(LEN(A1730)=0,"",INDEX('Smelter Reference List'!$C:$C,MATCH($A1730,'Smelter Reference List'!$E:$E,0)))</f>
        <v/>
      </c>
      <c r="D1730" s="294" t="str">
        <f ca="1">IF(ISERROR($S1730),"",OFFSET('Smelter Reference List'!$C$4,$S1730-4,0)&amp;"")</f>
        <v/>
      </c>
      <c r="E1730" s="294" t="str">
        <f ca="1">IF(ISERROR($S1730),"",OFFSET('Smelter Reference List'!$D$4,$S1730-4,0)&amp;"")</f>
        <v/>
      </c>
      <c r="F1730" s="294" t="str">
        <f ca="1">IF(ISERROR($S1730),"",OFFSET('Smelter Reference List'!$E$4,$S1730-4,0))</f>
        <v/>
      </c>
      <c r="G1730" s="294" t="str">
        <f ca="1">IF(C1730=$U$4,"Enter smelter details", IF(ISERROR($S1730),"",OFFSET('Smelter Reference List'!$F$4,$S1730-4,0)))</f>
        <v/>
      </c>
      <c r="H1730" s="295" t="str">
        <f ca="1">IF(ISERROR($S1730),"",OFFSET('Smelter Reference List'!$G$4,$S1730-4,0))</f>
        <v/>
      </c>
      <c r="I1730" s="296" t="str">
        <f ca="1">IF(ISERROR($S1730),"",OFFSET('Smelter Reference List'!$H$4,$S1730-4,0))</f>
        <v/>
      </c>
      <c r="J1730" s="296" t="str">
        <f ca="1">IF(ISERROR($S1730),"",OFFSET('Smelter Reference List'!$I$4,$S1730-4,0))</f>
        <v/>
      </c>
      <c r="K1730" s="298"/>
      <c r="L1730" s="298"/>
      <c r="M1730" s="298"/>
      <c r="N1730" s="298"/>
      <c r="O1730" s="298"/>
      <c r="P1730" s="298"/>
      <c r="Q1730" s="299"/>
      <c r="R1730" s="227"/>
      <c r="S1730" s="228" t="e">
        <f>IF(C1730="",NA(),MATCH($B1730&amp;$C1730,'Smelter Reference List'!$J:$J,0))</f>
        <v>#N/A</v>
      </c>
      <c r="T1730" s="229"/>
      <c r="U1730" s="229">
        <f t="shared" ca="1" si="52"/>
        <v>0</v>
      </c>
      <c r="V1730" s="229"/>
      <c r="W1730" s="229"/>
      <c r="Y1730" s="223" t="str">
        <f t="shared" si="53"/>
        <v/>
      </c>
    </row>
    <row r="1731" spans="1:25" s="223" customFormat="1" ht="20.25">
      <c r="A1731" s="293"/>
      <c r="B1731" s="294" t="str">
        <f>IF(LEN(A1731)=0,"",INDEX('Smelter Reference List'!$A:$A,MATCH($A1731,'Smelter Reference List'!$E:$E,0)))</f>
        <v/>
      </c>
      <c r="C1731" s="301" t="str">
        <f>IF(LEN(A1731)=0,"",INDEX('Smelter Reference List'!$C:$C,MATCH($A1731,'Smelter Reference List'!$E:$E,0)))</f>
        <v/>
      </c>
      <c r="D1731" s="294" t="str">
        <f ca="1">IF(ISERROR($S1731),"",OFFSET('Smelter Reference List'!$C$4,$S1731-4,0)&amp;"")</f>
        <v/>
      </c>
      <c r="E1731" s="294" t="str">
        <f ca="1">IF(ISERROR($S1731),"",OFFSET('Smelter Reference List'!$D$4,$S1731-4,0)&amp;"")</f>
        <v/>
      </c>
      <c r="F1731" s="294" t="str">
        <f ca="1">IF(ISERROR($S1731),"",OFFSET('Smelter Reference List'!$E$4,$S1731-4,0))</f>
        <v/>
      </c>
      <c r="G1731" s="294" t="str">
        <f ca="1">IF(C1731=$U$4,"Enter smelter details", IF(ISERROR($S1731),"",OFFSET('Smelter Reference List'!$F$4,$S1731-4,0)))</f>
        <v/>
      </c>
      <c r="H1731" s="295" t="str">
        <f ca="1">IF(ISERROR($S1731),"",OFFSET('Smelter Reference List'!$G$4,$S1731-4,0))</f>
        <v/>
      </c>
      <c r="I1731" s="296" t="str">
        <f ca="1">IF(ISERROR($S1731),"",OFFSET('Smelter Reference List'!$H$4,$S1731-4,0))</f>
        <v/>
      </c>
      <c r="J1731" s="296" t="str">
        <f ca="1">IF(ISERROR($S1731),"",OFFSET('Smelter Reference List'!$I$4,$S1731-4,0))</f>
        <v/>
      </c>
      <c r="K1731" s="298"/>
      <c r="L1731" s="298"/>
      <c r="M1731" s="298"/>
      <c r="N1731" s="298"/>
      <c r="O1731" s="298"/>
      <c r="P1731" s="298"/>
      <c r="Q1731" s="299"/>
      <c r="R1731" s="227"/>
      <c r="S1731" s="228" t="e">
        <f>IF(C1731="",NA(),MATCH($B1731&amp;$C1731,'Smelter Reference List'!$J:$J,0))</f>
        <v>#N/A</v>
      </c>
      <c r="T1731" s="229"/>
      <c r="U1731" s="229">
        <f t="shared" ca="1" si="52"/>
        <v>0</v>
      </c>
      <c r="V1731" s="229"/>
      <c r="W1731" s="229"/>
      <c r="Y1731" s="223" t="str">
        <f t="shared" si="53"/>
        <v/>
      </c>
    </row>
    <row r="1732" spans="1:25" s="223" customFormat="1" ht="20.25">
      <c r="A1732" s="293"/>
      <c r="B1732" s="294" t="str">
        <f>IF(LEN(A1732)=0,"",INDEX('Smelter Reference List'!$A:$A,MATCH($A1732,'Smelter Reference List'!$E:$E,0)))</f>
        <v/>
      </c>
      <c r="C1732" s="301" t="str">
        <f>IF(LEN(A1732)=0,"",INDEX('Smelter Reference List'!$C:$C,MATCH($A1732,'Smelter Reference List'!$E:$E,0)))</f>
        <v/>
      </c>
      <c r="D1732" s="294" t="str">
        <f ca="1">IF(ISERROR($S1732),"",OFFSET('Smelter Reference List'!$C$4,$S1732-4,0)&amp;"")</f>
        <v/>
      </c>
      <c r="E1732" s="294" t="str">
        <f ca="1">IF(ISERROR($S1732),"",OFFSET('Smelter Reference List'!$D$4,$S1732-4,0)&amp;"")</f>
        <v/>
      </c>
      <c r="F1732" s="294" t="str">
        <f ca="1">IF(ISERROR($S1732),"",OFFSET('Smelter Reference List'!$E$4,$S1732-4,0))</f>
        <v/>
      </c>
      <c r="G1732" s="294" t="str">
        <f ca="1">IF(C1732=$U$4,"Enter smelter details", IF(ISERROR($S1732),"",OFFSET('Smelter Reference List'!$F$4,$S1732-4,0)))</f>
        <v/>
      </c>
      <c r="H1732" s="295" t="str">
        <f ca="1">IF(ISERROR($S1732),"",OFFSET('Smelter Reference List'!$G$4,$S1732-4,0))</f>
        <v/>
      </c>
      <c r="I1732" s="296" t="str">
        <f ca="1">IF(ISERROR($S1732),"",OFFSET('Smelter Reference List'!$H$4,$S1732-4,0))</f>
        <v/>
      </c>
      <c r="J1732" s="296" t="str">
        <f ca="1">IF(ISERROR($S1732),"",OFFSET('Smelter Reference List'!$I$4,$S1732-4,0))</f>
        <v/>
      </c>
      <c r="K1732" s="298"/>
      <c r="L1732" s="298"/>
      <c r="M1732" s="298"/>
      <c r="N1732" s="298"/>
      <c r="O1732" s="298"/>
      <c r="P1732" s="298"/>
      <c r="Q1732" s="299"/>
      <c r="R1732" s="227"/>
      <c r="S1732" s="228" t="e">
        <f>IF(C1732="",NA(),MATCH($B1732&amp;$C1732,'Smelter Reference List'!$J:$J,0))</f>
        <v>#N/A</v>
      </c>
      <c r="T1732" s="229"/>
      <c r="U1732" s="229">
        <f t="shared" ca="1" si="52"/>
        <v>0</v>
      </c>
      <c r="V1732" s="229"/>
      <c r="W1732" s="229"/>
      <c r="Y1732" s="223" t="str">
        <f t="shared" si="53"/>
        <v/>
      </c>
    </row>
    <row r="1733" spans="1:25" s="223" customFormat="1" ht="20.25">
      <c r="A1733" s="293"/>
      <c r="B1733" s="294" t="str">
        <f>IF(LEN(A1733)=0,"",INDEX('Smelter Reference List'!$A:$A,MATCH($A1733,'Smelter Reference List'!$E:$E,0)))</f>
        <v/>
      </c>
      <c r="C1733" s="301" t="str">
        <f>IF(LEN(A1733)=0,"",INDEX('Smelter Reference List'!$C:$C,MATCH($A1733,'Smelter Reference List'!$E:$E,0)))</f>
        <v/>
      </c>
      <c r="D1733" s="294" t="str">
        <f ca="1">IF(ISERROR($S1733),"",OFFSET('Smelter Reference List'!$C$4,$S1733-4,0)&amp;"")</f>
        <v/>
      </c>
      <c r="E1733" s="294" t="str">
        <f ca="1">IF(ISERROR($S1733),"",OFFSET('Smelter Reference List'!$D$4,$S1733-4,0)&amp;"")</f>
        <v/>
      </c>
      <c r="F1733" s="294" t="str">
        <f ca="1">IF(ISERROR($S1733),"",OFFSET('Smelter Reference List'!$E$4,$S1733-4,0))</f>
        <v/>
      </c>
      <c r="G1733" s="294" t="str">
        <f ca="1">IF(C1733=$U$4,"Enter smelter details", IF(ISERROR($S1733),"",OFFSET('Smelter Reference List'!$F$4,$S1733-4,0)))</f>
        <v/>
      </c>
      <c r="H1733" s="295" t="str">
        <f ca="1">IF(ISERROR($S1733),"",OFFSET('Smelter Reference List'!$G$4,$S1733-4,0))</f>
        <v/>
      </c>
      <c r="I1733" s="296" t="str">
        <f ca="1">IF(ISERROR($S1733),"",OFFSET('Smelter Reference List'!$H$4,$S1733-4,0))</f>
        <v/>
      </c>
      <c r="J1733" s="296" t="str">
        <f ca="1">IF(ISERROR($S1733),"",OFFSET('Smelter Reference List'!$I$4,$S1733-4,0))</f>
        <v/>
      </c>
      <c r="K1733" s="298"/>
      <c r="L1733" s="298"/>
      <c r="M1733" s="298"/>
      <c r="N1733" s="298"/>
      <c r="O1733" s="298"/>
      <c r="P1733" s="298"/>
      <c r="Q1733" s="299"/>
      <c r="R1733" s="227"/>
      <c r="S1733" s="228" t="e">
        <f>IF(C1733="",NA(),MATCH($B1733&amp;$C1733,'Smelter Reference List'!$J:$J,0))</f>
        <v>#N/A</v>
      </c>
      <c r="T1733" s="229"/>
      <c r="U1733" s="229">
        <f t="shared" ca="1" si="52"/>
        <v>0</v>
      </c>
      <c r="V1733" s="229"/>
      <c r="W1733" s="229"/>
      <c r="Y1733" s="223" t="str">
        <f t="shared" si="53"/>
        <v/>
      </c>
    </row>
    <row r="1734" spans="1:25" s="223" customFormat="1" ht="20.25">
      <c r="A1734" s="293"/>
      <c r="B1734" s="294" t="str">
        <f>IF(LEN(A1734)=0,"",INDEX('Smelter Reference List'!$A:$A,MATCH($A1734,'Smelter Reference List'!$E:$E,0)))</f>
        <v/>
      </c>
      <c r="C1734" s="301" t="str">
        <f>IF(LEN(A1734)=0,"",INDEX('Smelter Reference List'!$C:$C,MATCH($A1734,'Smelter Reference List'!$E:$E,0)))</f>
        <v/>
      </c>
      <c r="D1734" s="294" t="str">
        <f ca="1">IF(ISERROR($S1734),"",OFFSET('Smelter Reference List'!$C$4,$S1734-4,0)&amp;"")</f>
        <v/>
      </c>
      <c r="E1734" s="294" t="str">
        <f ca="1">IF(ISERROR($S1734),"",OFFSET('Smelter Reference List'!$D$4,$S1734-4,0)&amp;"")</f>
        <v/>
      </c>
      <c r="F1734" s="294" t="str">
        <f ca="1">IF(ISERROR($S1734),"",OFFSET('Smelter Reference List'!$E$4,$S1734-4,0))</f>
        <v/>
      </c>
      <c r="G1734" s="294" t="str">
        <f ca="1">IF(C1734=$U$4,"Enter smelter details", IF(ISERROR($S1734),"",OFFSET('Smelter Reference List'!$F$4,$S1734-4,0)))</f>
        <v/>
      </c>
      <c r="H1734" s="295" t="str">
        <f ca="1">IF(ISERROR($S1734),"",OFFSET('Smelter Reference List'!$G$4,$S1734-4,0))</f>
        <v/>
      </c>
      <c r="I1734" s="296" t="str">
        <f ca="1">IF(ISERROR($S1734),"",OFFSET('Smelter Reference List'!$H$4,$S1734-4,0))</f>
        <v/>
      </c>
      <c r="J1734" s="296" t="str">
        <f ca="1">IF(ISERROR($S1734),"",OFFSET('Smelter Reference List'!$I$4,$S1734-4,0))</f>
        <v/>
      </c>
      <c r="K1734" s="298"/>
      <c r="L1734" s="298"/>
      <c r="M1734" s="298"/>
      <c r="N1734" s="298"/>
      <c r="O1734" s="298"/>
      <c r="P1734" s="298"/>
      <c r="Q1734" s="299"/>
      <c r="R1734" s="227"/>
      <c r="S1734" s="228" t="e">
        <f>IF(C1734="",NA(),MATCH($B1734&amp;$C1734,'Smelter Reference List'!$J:$J,0))</f>
        <v>#N/A</v>
      </c>
      <c r="T1734" s="229"/>
      <c r="U1734" s="229">
        <f t="shared" ref="U1734:U1797" ca="1" si="54">IF(AND(C1734="Smelter not listed",OR(LEN(D1734)=0,LEN(E1734)=0)),1,0)</f>
        <v>0</v>
      </c>
      <c r="V1734" s="229"/>
      <c r="W1734" s="229"/>
      <c r="Y1734" s="223" t="str">
        <f t="shared" ref="Y1734:Y1797" si="55">B1734&amp;C1734</f>
        <v/>
      </c>
    </row>
    <row r="1735" spans="1:25" s="223" customFormat="1" ht="20.25">
      <c r="A1735" s="293"/>
      <c r="B1735" s="294" t="str">
        <f>IF(LEN(A1735)=0,"",INDEX('Smelter Reference List'!$A:$A,MATCH($A1735,'Smelter Reference List'!$E:$E,0)))</f>
        <v/>
      </c>
      <c r="C1735" s="301" t="str">
        <f>IF(LEN(A1735)=0,"",INDEX('Smelter Reference List'!$C:$C,MATCH($A1735,'Smelter Reference List'!$E:$E,0)))</f>
        <v/>
      </c>
      <c r="D1735" s="294" t="str">
        <f ca="1">IF(ISERROR($S1735),"",OFFSET('Smelter Reference List'!$C$4,$S1735-4,0)&amp;"")</f>
        <v/>
      </c>
      <c r="E1735" s="294" t="str">
        <f ca="1">IF(ISERROR($S1735),"",OFFSET('Smelter Reference List'!$D$4,$S1735-4,0)&amp;"")</f>
        <v/>
      </c>
      <c r="F1735" s="294" t="str">
        <f ca="1">IF(ISERROR($S1735),"",OFFSET('Smelter Reference List'!$E$4,$S1735-4,0))</f>
        <v/>
      </c>
      <c r="G1735" s="294" t="str">
        <f ca="1">IF(C1735=$U$4,"Enter smelter details", IF(ISERROR($S1735),"",OFFSET('Smelter Reference List'!$F$4,$S1735-4,0)))</f>
        <v/>
      </c>
      <c r="H1735" s="295" t="str">
        <f ca="1">IF(ISERROR($S1735),"",OFFSET('Smelter Reference List'!$G$4,$S1735-4,0))</f>
        <v/>
      </c>
      <c r="I1735" s="296" t="str">
        <f ca="1">IF(ISERROR($S1735),"",OFFSET('Smelter Reference List'!$H$4,$S1735-4,0))</f>
        <v/>
      </c>
      <c r="J1735" s="296" t="str">
        <f ca="1">IF(ISERROR($S1735),"",OFFSET('Smelter Reference List'!$I$4,$S1735-4,0))</f>
        <v/>
      </c>
      <c r="K1735" s="298"/>
      <c r="L1735" s="298"/>
      <c r="M1735" s="298"/>
      <c r="N1735" s="298"/>
      <c r="O1735" s="298"/>
      <c r="P1735" s="298"/>
      <c r="Q1735" s="299"/>
      <c r="R1735" s="227"/>
      <c r="S1735" s="228" t="e">
        <f>IF(C1735="",NA(),MATCH($B1735&amp;$C1735,'Smelter Reference List'!$J:$J,0))</f>
        <v>#N/A</v>
      </c>
      <c r="T1735" s="229"/>
      <c r="U1735" s="229">
        <f t="shared" ca="1" si="54"/>
        <v>0</v>
      </c>
      <c r="V1735" s="229"/>
      <c r="W1735" s="229"/>
      <c r="Y1735" s="223" t="str">
        <f t="shared" si="55"/>
        <v/>
      </c>
    </row>
    <row r="1736" spans="1:25" s="223" customFormat="1" ht="20.25">
      <c r="A1736" s="293"/>
      <c r="B1736" s="294" t="str">
        <f>IF(LEN(A1736)=0,"",INDEX('Smelter Reference List'!$A:$A,MATCH($A1736,'Smelter Reference List'!$E:$E,0)))</f>
        <v/>
      </c>
      <c r="C1736" s="301" t="str">
        <f>IF(LEN(A1736)=0,"",INDEX('Smelter Reference List'!$C:$C,MATCH($A1736,'Smelter Reference List'!$E:$E,0)))</f>
        <v/>
      </c>
      <c r="D1736" s="294" t="str">
        <f ca="1">IF(ISERROR($S1736),"",OFFSET('Smelter Reference List'!$C$4,$S1736-4,0)&amp;"")</f>
        <v/>
      </c>
      <c r="E1736" s="294" t="str">
        <f ca="1">IF(ISERROR($S1736),"",OFFSET('Smelter Reference List'!$D$4,$S1736-4,0)&amp;"")</f>
        <v/>
      </c>
      <c r="F1736" s="294" t="str">
        <f ca="1">IF(ISERROR($S1736),"",OFFSET('Smelter Reference List'!$E$4,$S1736-4,0))</f>
        <v/>
      </c>
      <c r="G1736" s="294" t="str">
        <f ca="1">IF(C1736=$U$4,"Enter smelter details", IF(ISERROR($S1736),"",OFFSET('Smelter Reference List'!$F$4,$S1736-4,0)))</f>
        <v/>
      </c>
      <c r="H1736" s="295" t="str">
        <f ca="1">IF(ISERROR($S1736),"",OFFSET('Smelter Reference List'!$G$4,$S1736-4,0))</f>
        <v/>
      </c>
      <c r="I1736" s="296" t="str">
        <f ca="1">IF(ISERROR($S1736),"",OFFSET('Smelter Reference List'!$H$4,$S1736-4,0))</f>
        <v/>
      </c>
      <c r="J1736" s="296" t="str">
        <f ca="1">IF(ISERROR($S1736),"",OFFSET('Smelter Reference List'!$I$4,$S1736-4,0))</f>
        <v/>
      </c>
      <c r="K1736" s="298"/>
      <c r="L1736" s="298"/>
      <c r="M1736" s="298"/>
      <c r="N1736" s="298"/>
      <c r="O1736" s="298"/>
      <c r="P1736" s="298"/>
      <c r="Q1736" s="299"/>
      <c r="R1736" s="227"/>
      <c r="S1736" s="228" t="e">
        <f>IF(C1736="",NA(),MATCH($B1736&amp;$C1736,'Smelter Reference List'!$J:$J,0))</f>
        <v>#N/A</v>
      </c>
      <c r="T1736" s="229"/>
      <c r="U1736" s="229">
        <f t="shared" ca="1" si="54"/>
        <v>0</v>
      </c>
      <c r="V1736" s="229"/>
      <c r="W1736" s="229"/>
      <c r="Y1736" s="223" t="str">
        <f t="shared" si="55"/>
        <v/>
      </c>
    </row>
    <row r="1737" spans="1:25" s="223" customFormat="1" ht="20.25">
      <c r="A1737" s="293"/>
      <c r="B1737" s="294" t="str">
        <f>IF(LEN(A1737)=0,"",INDEX('Smelter Reference List'!$A:$A,MATCH($A1737,'Smelter Reference List'!$E:$E,0)))</f>
        <v/>
      </c>
      <c r="C1737" s="301" t="str">
        <f>IF(LEN(A1737)=0,"",INDEX('Smelter Reference List'!$C:$C,MATCH($A1737,'Smelter Reference List'!$E:$E,0)))</f>
        <v/>
      </c>
      <c r="D1737" s="294" t="str">
        <f ca="1">IF(ISERROR($S1737),"",OFFSET('Smelter Reference List'!$C$4,$S1737-4,0)&amp;"")</f>
        <v/>
      </c>
      <c r="E1737" s="294" t="str">
        <f ca="1">IF(ISERROR($S1737),"",OFFSET('Smelter Reference List'!$D$4,$S1737-4,0)&amp;"")</f>
        <v/>
      </c>
      <c r="F1737" s="294" t="str">
        <f ca="1">IF(ISERROR($S1737),"",OFFSET('Smelter Reference List'!$E$4,$S1737-4,0))</f>
        <v/>
      </c>
      <c r="G1737" s="294" t="str">
        <f ca="1">IF(C1737=$U$4,"Enter smelter details", IF(ISERROR($S1737),"",OFFSET('Smelter Reference List'!$F$4,$S1737-4,0)))</f>
        <v/>
      </c>
      <c r="H1737" s="295" t="str">
        <f ca="1">IF(ISERROR($S1737),"",OFFSET('Smelter Reference List'!$G$4,$S1737-4,0))</f>
        <v/>
      </c>
      <c r="I1737" s="296" t="str">
        <f ca="1">IF(ISERROR($S1737),"",OFFSET('Smelter Reference List'!$H$4,$S1737-4,0))</f>
        <v/>
      </c>
      <c r="J1737" s="296" t="str">
        <f ca="1">IF(ISERROR($S1737),"",OFFSET('Smelter Reference List'!$I$4,$S1737-4,0))</f>
        <v/>
      </c>
      <c r="K1737" s="298"/>
      <c r="L1737" s="298"/>
      <c r="M1737" s="298"/>
      <c r="N1737" s="298"/>
      <c r="O1737" s="298"/>
      <c r="P1737" s="298"/>
      <c r="Q1737" s="299"/>
      <c r="R1737" s="227"/>
      <c r="S1737" s="228" t="e">
        <f>IF(C1737="",NA(),MATCH($B1737&amp;$C1737,'Smelter Reference List'!$J:$J,0))</f>
        <v>#N/A</v>
      </c>
      <c r="T1737" s="229"/>
      <c r="U1737" s="229">
        <f t="shared" ca="1" si="54"/>
        <v>0</v>
      </c>
      <c r="V1737" s="229"/>
      <c r="W1737" s="229"/>
      <c r="Y1737" s="223" t="str">
        <f t="shared" si="55"/>
        <v/>
      </c>
    </row>
    <row r="1738" spans="1:25" s="223" customFormat="1" ht="20.25">
      <c r="A1738" s="293"/>
      <c r="B1738" s="294" t="str">
        <f>IF(LEN(A1738)=0,"",INDEX('Smelter Reference List'!$A:$A,MATCH($A1738,'Smelter Reference List'!$E:$E,0)))</f>
        <v/>
      </c>
      <c r="C1738" s="301" t="str">
        <f>IF(LEN(A1738)=0,"",INDEX('Smelter Reference List'!$C:$C,MATCH($A1738,'Smelter Reference List'!$E:$E,0)))</f>
        <v/>
      </c>
      <c r="D1738" s="294" t="str">
        <f ca="1">IF(ISERROR($S1738),"",OFFSET('Smelter Reference List'!$C$4,$S1738-4,0)&amp;"")</f>
        <v/>
      </c>
      <c r="E1738" s="294" t="str">
        <f ca="1">IF(ISERROR($S1738),"",OFFSET('Smelter Reference List'!$D$4,$S1738-4,0)&amp;"")</f>
        <v/>
      </c>
      <c r="F1738" s="294" t="str">
        <f ca="1">IF(ISERROR($S1738),"",OFFSET('Smelter Reference List'!$E$4,$S1738-4,0))</f>
        <v/>
      </c>
      <c r="G1738" s="294" t="str">
        <f ca="1">IF(C1738=$U$4,"Enter smelter details", IF(ISERROR($S1738),"",OFFSET('Smelter Reference List'!$F$4,$S1738-4,0)))</f>
        <v/>
      </c>
      <c r="H1738" s="295" t="str">
        <f ca="1">IF(ISERROR($S1738),"",OFFSET('Smelter Reference List'!$G$4,$S1738-4,0))</f>
        <v/>
      </c>
      <c r="I1738" s="296" t="str">
        <f ca="1">IF(ISERROR($S1738),"",OFFSET('Smelter Reference List'!$H$4,$S1738-4,0))</f>
        <v/>
      </c>
      <c r="J1738" s="296" t="str">
        <f ca="1">IF(ISERROR($S1738),"",OFFSET('Smelter Reference List'!$I$4,$S1738-4,0))</f>
        <v/>
      </c>
      <c r="K1738" s="298"/>
      <c r="L1738" s="298"/>
      <c r="M1738" s="298"/>
      <c r="N1738" s="298"/>
      <c r="O1738" s="298"/>
      <c r="P1738" s="298"/>
      <c r="Q1738" s="299"/>
      <c r="R1738" s="227"/>
      <c r="S1738" s="228" t="e">
        <f>IF(C1738="",NA(),MATCH($B1738&amp;$C1738,'Smelter Reference List'!$J:$J,0))</f>
        <v>#N/A</v>
      </c>
      <c r="T1738" s="229"/>
      <c r="U1738" s="229">
        <f t="shared" ca="1" si="54"/>
        <v>0</v>
      </c>
      <c r="V1738" s="229"/>
      <c r="W1738" s="229"/>
      <c r="Y1738" s="223" t="str">
        <f t="shared" si="55"/>
        <v/>
      </c>
    </row>
    <row r="1739" spans="1:25" s="223" customFormat="1" ht="20.25">
      <c r="A1739" s="293"/>
      <c r="B1739" s="294" t="str">
        <f>IF(LEN(A1739)=0,"",INDEX('Smelter Reference List'!$A:$A,MATCH($A1739,'Smelter Reference List'!$E:$E,0)))</f>
        <v/>
      </c>
      <c r="C1739" s="301" t="str">
        <f>IF(LEN(A1739)=0,"",INDEX('Smelter Reference List'!$C:$C,MATCH($A1739,'Smelter Reference List'!$E:$E,0)))</f>
        <v/>
      </c>
      <c r="D1739" s="294" t="str">
        <f ca="1">IF(ISERROR($S1739),"",OFFSET('Smelter Reference List'!$C$4,$S1739-4,0)&amp;"")</f>
        <v/>
      </c>
      <c r="E1739" s="294" t="str">
        <f ca="1">IF(ISERROR($S1739),"",OFFSET('Smelter Reference List'!$D$4,$S1739-4,0)&amp;"")</f>
        <v/>
      </c>
      <c r="F1739" s="294" t="str">
        <f ca="1">IF(ISERROR($S1739),"",OFFSET('Smelter Reference List'!$E$4,$S1739-4,0))</f>
        <v/>
      </c>
      <c r="G1739" s="294" t="str">
        <f ca="1">IF(C1739=$U$4,"Enter smelter details", IF(ISERROR($S1739),"",OFFSET('Smelter Reference List'!$F$4,$S1739-4,0)))</f>
        <v/>
      </c>
      <c r="H1739" s="295" t="str">
        <f ca="1">IF(ISERROR($S1739),"",OFFSET('Smelter Reference List'!$G$4,$S1739-4,0))</f>
        <v/>
      </c>
      <c r="I1739" s="296" t="str">
        <f ca="1">IF(ISERROR($S1739),"",OFFSET('Smelter Reference List'!$H$4,$S1739-4,0))</f>
        <v/>
      </c>
      <c r="J1739" s="296" t="str">
        <f ca="1">IF(ISERROR($S1739),"",OFFSET('Smelter Reference List'!$I$4,$S1739-4,0))</f>
        <v/>
      </c>
      <c r="K1739" s="298"/>
      <c r="L1739" s="298"/>
      <c r="M1739" s="298"/>
      <c r="N1739" s="298"/>
      <c r="O1739" s="298"/>
      <c r="P1739" s="298"/>
      <c r="Q1739" s="299"/>
      <c r="R1739" s="227"/>
      <c r="S1739" s="228" t="e">
        <f>IF(C1739="",NA(),MATCH($B1739&amp;$C1739,'Smelter Reference List'!$J:$J,0))</f>
        <v>#N/A</v>
      </c>
      <c r="T1739" s="229"/>
      <c r="U1739" s="229">
        <f t="shared" ca="1" si="54"/>
        <v>0</v>
      </c>
      <c r="V1739" s="229"/>
      <c r="W1739" s="229"/>
      <c r="Y1739" s="223" t="str">
        <f t="shared" si="55"/>
        <v/>
      </c>
    </row>
    <row r="1740" spans="1:25" s="223" customFormat="1" ht="20.25">
      <c r="A1740" s="293"/>
      <c r="B1740" s="294" t="str">
        <f>IF(LEN(A1740)=0,"",INDEX('Smelter Reference List'!$A:$A,MATCH($A1740,'Smelter Reference List'!$E:$E,0)))</f>
        <v/>
      </c>
      <c r="C1740" s="301" t="str">
        <f>IF(LEN(A1740)=0,"",INDEX('Smelter Reference List'!$C:$C,MATCH($A1740,'Smelter Reference List'!$E:$E,0)))</f>
        <v/>
      </c>
      <c r="D1740" s="294" t="str">
        <f ca="1">IF(ISERROR($S1740),"",OFFSET('Smelter Reference List'!$C$4,$S1740-4,0)&amp;"")</f>
        <v/>
      </c>
      <c r="E1740" s="294" t="str">
        <f ca="1">IF(ISERROR($S1740),"",OFFSET('Smelter Reference List'!$D$4,$S1740-4,0)&amp;"")</f>
        <v/>
      </c>
      <c r="F1740" s="294" t="str">
        <f ca="1">IF(ISERROR($S1740),"",OFFSET('Smelter Reference List'!$E$4,$S1740-4,0))</f>
        <v/>
      </c>
      <c r="G1740" s="294" t="str">
        <f ca="1">IF(C1740=$U$4,"Enter smelter details", IF(ISERROR($S1740),"",OFFSET('Smelter Reference List'!$F$4,$S1740-4,0)))</f>
        <v/>
      </c>
      <c r="H1740" s="295" t="str">
        <f ca="1">IF(ISERROR($S1740),"",OFFSET('Smelter Reference List'!$G$4,$S1740-4,0))</f>
        <v/>
      </c>
      <c r="I1740" s="296" t="str">
        <f ca="1">IF(ISERROR($S1740),"",OFFSET('Smelter Reference List'!$H$4,$S1740-4,0))</f>
        <v/>
      </c>
      <c r="J1740" s="296" t="str">
        <f ca="1">IF(ISERROR($S1740),"",OFFSET('Smelter Reference List'!$I$4,$S1740-4,0))</f>
        <v/>
      </c>
      <c r="K1740" s="298"/>
      <c r="L1740" s="298"/>
      <c r="M1740" s="298"/>
      <c r="N1740" s="298"/>
      <c r="O1740" s="298"/>
      <c r="P1740" s="298"/>
      <c r="Q1740" s="299"/>
      <c r="R1740" s="227"/>
      <c r="S1740" s="228" t="e">
        <f>IF(C1740="",NA(),MATCH($B1740&amp;$C1740,'Smelter Reference List'!$J:$J,0))</f>
        <v>#N/A</v>
      </c>
      <c r="T1740" s="229"/>
      <c r="U1740" s="229">
        <f t="shared" ca="1" si="54"/>
        <v>0</v>
      </c>
      <c r="V1740" s="229"/>
      <c r="W1740" s="229"/>
      <c r="Y1740" s="223" t="str">
        <f t="shared" si="55"/>
        <v/>
      </c>
    </row>
    <row r="1741" spans="1:25" s="223" customFormat="1" ht="20.25">
      <c r="A1741" s="293"/>
      <c r="B1741" s="294" t="str">
        <f>IF(LEN(A1741)=0,"",INDEX('Smelter Reference List'!$A:$A,MATCH($A1741,'Smelter Reference List'!$E:$E,0)))</f>
        <v/>
      </c>
      <c r="C1741" s="301" t="str">
        <f>IF(LEN(A1741)=0,"",INDEX('Smelter Reference List'!$C:$C,MATCH($A1741,'Smelter Reference List'!$E:$E,0)))</f>
        <v/>
      </c>
      <c r="D1741" s="294" t="str">
        <f ca="1">IF(ISERROR($S1741),"",OFFSET('Smelter Reference List'!$C$4,$S1741-4,0)&amp;"")</f>
        <v/>
      </c>
      <c r="E1741" s="294" t="str">
        <f ca="1">IF(ISERROR($S1741),"",OFFSET('Smelter Reference List'!$D$4,$S1741-4,0)&amp;"")</f>
        <v/>
      </c>
      <c r="F1741" s="294" t="str">
        <f ca="1">IF(ISERROR($S1741),"",OFFSET('Smelter Reference List'!$E$4,$S1741-4,0))</f>
        <v/>
      </c>
      <c r="G1741" s="294" t="str">
        <f ca="1">IF(C1741=$U$4,"Enter smelter details", IF(ISERROR($S1741),"",OFFSET('Smelter Reference List'!$F$4,$S1741-4,0)))</f>
        <v/>
      </c>
      <c r="H1741" s="295" t="str">
        <f ca="1">IF(ISERROR($S1741),"",OFFSET('Smelter Reference List'!$G$4,$S1741-4,0))</f>
        <v/>
      </c>
      <c r="I1741" s="296" t="str">
        <f ca="1">IF(ISERROR($S1741),"",OFFSET('Smelter Reference List'!$H$4,$S1741-4,0))</f>
        <v/>
      </c>
      <c r="J1741" s="296" t="str">
        <f ca="1">IF(ISERROR($S1741),"",OFFSET('Smelter Reference List'!$I$4,$S1741-4,0))</f>
        <v/>
      </c>
      <c r="K1741" s="298"/>
      <c r="L1741" s="298"/>
      <c r="M1741" s="298"/>
      <c r="N1741" s="298"/>
      <c r="O1741" s="298"/>
      <c r="P1741" s="298"/>
      <c r="Q1741" s="299"/>
      <c r="R1741" s="227"/>
      <c r="S1741" s="228" t="e">
        <f>IF(C1741="",NA(),MATCH($B1741&amp;$C1741,'Smelter Reference List'!$J:$J,0))</f>
        <v>#N/A</v>
      </c>
      <c r="T1741" s="229"/>
      <c r="U1741" s="229">
        <f t="shared" ca="1" si="54"/>
        <v>0</v>
      </c>
      <c r="V1741" s="229"/>
      <c r="W1741" s="229"/>
      <c r="Y1741" s="223" t="str">
        <f t="shared" si="55"/>
        <v/>
      </c>
    </row>
    <row r="1742" spans="1:25" s="223" customFormat="1" ht="20.25">
      <c r="A1742" s="293"/>
      <c r="B1742" s="294" t="str">
        <f>IF(LEN(A1742)=0,"",INDEX('Smelter Reference List'!$A:$A,MATCH($A1742,'Smelter Reference List'!$E:$E,0)))</f>
        <v/>
      </c>
      <c r="C1742" s="301" t="str">
        <f>IF(LEN(A1742)=0,"",INDEX('Smelter Reference List'!$C:$C,MATCH($A1742,'Smelter Reference List'!$E:$E,0)))</f>
        <v/>
      </c>
      <c r="D1742" s="294" t="str">
        <f ca="1">IF(ISERROR($S1742),"",OFFSET('Smelter Reference List'!$C$4,$S1742-4,0)&amp;"")</f>
        <v/>
      </c>
      <c r="E1742" s="294" t="str">
        <f ca="1">IF(ISERROR($S1742),"",OFFSET('Smelter Reference List'!$D$4,$S1742-4,0)&amp;"")</f>
        <v/>
      </c>
      <c r="F1742" s="294" t="str">
        <f ca="1">IF(ISERROR($S1742),"",OFFSET('Smelter Reference List'!$E$4,$S1742-4,0))</f>
        <v/>
      </c>
      <c r="G1742" s="294" t="str">
        <f ca="1">IF(C1742=$U$4,"Enter smelter details", IF(ISERROR($S1742),"",OFFSET('Smelter Reference List'!$F$4,$S1742-4,0)))</f>
        <v/>
      </c>
      <c r="H1742" s="295" t="str">
        <f ca="1">IF(ISERROR($S1742),"",OFFSET('Smelter Reference List'!$G$4,$S1742-4,0))</f>
        <v/>
      </c>
      <c r="I1742" s="296" t="str">
        <f ca="1">IF(ISERROR($S1742),"",OFFSET('Smelter Reference List'!$H$4,$S1742-4,0))</f>
        <v/>
      </c>
      <c r="J1742" s="296" t="str">
        <f ca="1">IF(ISERROR($S1742),"",OFFSET('Smelter Reference List'!$I$4,$S1742-4,0))</f>
        <v/>
      </c>
      <c r="K1742" s="298"/>
      <c r="L1742" s="298"/>
      <c r="M1742" s="298"/>
      <c r="N1742" s="298"/>
      <c r="O1742" s="298"/>
      <c r="P1742" s="298"/>
      <c r="Q1742" s="299"/>
      <c r="R1742" s="227"/>
      <c r="S1742" s="228" t="e">
        <f>IF(C1742="",NA(),MATCH($B1742&amp;$C1742,'Smelter Reference List'!$J:$J,0))</f>
        <v>#N/A</v>
      </c>
      <c r="T1742" s="229"/>
      <c r="U1742" s="229">
        <f t="shared" ca="1" si="54"/>
        <v>0</v>
      </c>
      <c r="V1742" s="229"/>
      <c r="W1742" s="229"/>
      <c r="Y1742" s="223" t="str">
        <f t="shared" si="55"/>
        <v/>
      </c>
    </row>
    <row r="1743" spans="1:25" s="223" customFormat="1" ht="20.25">
      <c r="A1743" s="293"/>
      <c r="B1743" s="294" t="str">
        <f>IF(LEN(A1743)=0,"",INDEX('Smelter Reference List'!$A:$A,MATCH($A1743,'Smelter Reference List'!$E:$E,0)))</f>
        <v/>
      </c>
      <c r="C1743" s="301" t="str">
        <f>IF(LEN(A1743)=0,"",INDEX('Smelter Reference List'!$C:$C,MATCH($A1743,'Smelter Reference List'!$E:$E,0)))</f>
        <v/>
      </c>
      <c r="D1743" s="294" t="str">
        <f ca="1">IF(ISERROR($S1743),"",OFFSET('Smelter Reference List'!$C$4,$S1743-4,0)&amp;"")</f>
        <v/>
      </c>
      <c r="E1743" s="294" t="str">
        <f ca="1">IF(ISERROR($S1743),"",OFFSET('Smelter Reference List'!$D$4,$S1743-4,0)&amp;"")</f>
        <v/>
      </c>
      <c r="F1743" s="294" t="str">
        <f ca="1">IF(ISERROR($S1743),"",OFFSET('Smelter Reference List'!$E$4,$S1743-4,0))</f>
        <v/>
      </c>
      <c r="G1743" s="294" t="str">
        <f ca="1">IF(C1743=$U$4,"Enter smelter details", IF(ISERROR($S1743),"",OFFSET('Smelter Reference List'!$F$4,$S1743-4,0)))</f>
        <v/>
      </c>
      <c r="H1743" s="295" t="str">
        <f ca="1">IF(ISERROR($S1743),"",OFFSET('Smelter Reference List'!$G$4,$S1743-4,0))</f>
        <v/>
      </c>
      <c r="I1743" s="296" t="str">
        <f ca="1">IF(ISERROR($S1743),"",OFFSET('Smelter Reference List'!$H$4,$S1743-4,0))</f>
        <v/>
      </c>
      <c r="J1743" s="296" t="str">
        <f ca="1">IF(ISERROR($S1743),"",OFFSET('Smelter Reference List'!$I$4,$S1743-4,0))</f>
        <v/>
      </c>
      <c r="K1743" s="298"/>
      <c r="L1743" s="298"/>
      <c r="M1743" s="298"/>
      <c r="N1743" s="298"/>
      <c r="O1743" s="298"/>
      <c r="P1743" s="298"/>
      <c r="Q1743" s="299"/>
      <c r="R1743" s="227"/>
      <c r="S1743" s="228" t="e">
        <f>IF(C1743="",NA(),MATCH($B1743&amp;$C1743,'Smelter Reference List'!$J:$J,0))</f>
        <v>#N/A</v>
      </c>
      <c r="T1743" s="229"/>
      <c r="U1743" s="229">
        <f t="shared" ca="1" si="54"/>
        <v>0</v>
      </c>
      <c r="V1743" s="229"/>
      <c r="W1743" s="229"/>
      <c r="Y1743" s="223" t="str">
        <f t="shared" si="55"/>
        <v/>
      </c>
    </row>
    <row r="1744" spans="1:25" s="223" customFormat="1" ht="20.25">
      <c r="A1744" s="293"/>
      <c r="B1744" s="294" t="str">
        <f>IF(LEN(A1744)=0,"",INDEX('Smelter Reference List'!$A:$A,MATCH($A1744,'Smelter Reference List'!$E:$E,0)))</f>
        <v/>
      </c>
      <c r="C1744" s="301" t="str">
        <f>IF(LEN(A1744)=0,"",INDEX('Smelter Reference List'!$C:$C,MATCH($A1744,'Smelter Reference List'!$E:$E,0)))</f>
        <v/>
      </c>
      <c r="D1744" s="294" t="str">
        <f ca="1">IF(ISERROR($S1744),"",OFFSET('Smelter Reference List'!$C$4,$S1744-4,0)&amp;"")</f>
        <v/>
      </c>
      <c r="E1744" s="294" t="str">
        <f ca="1">IF(ISERROR($S1744),"",OFFSET('Smelter Reference List'!$D$4,$S1744-4,0)&amp;"")</f>
        <v/>
      </c>
      <c r="F1744" s="294" t="str">
        <f ca="1">IF(ISERROR($S1744),"",OFFSET('Smelter Reference List'!$E$4,$S1744-4,0))</f>
        <v/>
      </c>
      <c r="G1744" s="294" t="str">
        <f ca="1">IF(C1744=$U$4,"Enter smelter details", IF(ISERROR($S1744),"",OFFSET('Smelter Reference List'!$F$4,$S1744-4,0)))</f>
        <v/>
      </c>
      <c r="H1744" s="295" t="str">
        <f ca="1">IF(ISERROR($S1744),"",OFFSET('Smelter Reference List'!$G$4,$S1744-4,0))</f>
        <v/>
      </c>
      <c r="I1744" s="296" t="str">
        <f ca="1">IF(ISERROR($S1744),"",OFFSET('Smelter Reference List'!$H$4,$S1744-4,0))</f>
        <v/>
      </c>
      <c r="J1744" s="296" t="str">
        <f ca="1">IF(ISERROR($S1744),"",OFFSET('Smelter Reference List'!$I$4,$S1744-4,0))</f>
        <v/>
      </c>
      <c r="K1744" s="298"/>
      <c r="L1744" s="298"/>
      <c r="M1744" s="298"/>
      <c r="N1744" s="298"/>
      <c r="O1744" s="298"/>
      <c r="P1744" s="298"/>
      <c r="Q1744" s="299"/>
      <c r="R1744" s="227"/>
      <c r="S1744" s="228" t="e">
        <f>IF(C1744="",NA(),MATCH($B1744&amp;$C1744,'Smelter Reference List'!$J:$J,0))</f>
        <v>#N/A</v>
      </c>
      <c r="T1744" s="229"/>
      <c r="U1744" s="229">
        <f t="shared" ca="1" si="54"/>
        <v>0</v>
      </c>
      <c r="V1744" s="229"/>
      <c r="W1744" s="229"/>
      <c r="Y1744" s="223" t="str">
        <f t="shared" si="55"/>
        <v/>
      </c>
    </row>
    <row r="1745" spans="1:25" s="223" customFormat="1" ht="20.25">
      <c r="A1745" s="293"/>
      <c r="B1745" s="294" t="str">
        <f>IF(LEN(A1745)=0,"",INDEX('Smelter Reference List'!$A:$A,MATCH($A1745,'Smelter Reference List'!$E:$E,0)))</f>
        <v/>
      </c>
      <c r="C1745" s="301" t="str">
        <f>IF(LEN(A1745)=0,"",INDEX('Smelter Reference List'!$C:$C,MATCH($A1745,'Smelter Reference List'!$E:$E,0)))</f>
        <v/>
      </c>
      <c r="D1745" s="294" t="str">
        <f ca="1">IF(ISERROR($S1745),"",OFFSET('Smelter Reference List'!$C$4,$S1745-4,0)&amp;"")</f>
        <v/>
      </c>
      <c r="E1745" s="294" t="str">
        <f ca="1">IF(ISERROR($S1745),"",OFFSET('Smelter Reference List'!$D$4,$S1745-4,0)&amp;"")</f>
        <v/>
      </c>
      <c r="F1745" s="294" t="str">
        <f ca="1">IF(ISERROR($S1745),"",OFFSET('Smelter Reference List'!$E$4,$S1745-4,0))</f>
        <v/>
      </c>
      <c r="G1745" s="294" t="str">
        <f ca="1">IF(C1745=$U$4,"Enter smelter details", IF(ISERROR($S1745),"",OFFSET('Smelter Reference List'!$F$4,$S1745-4,0)))</f>
        <v/>
      </c>
      <c r="H1745" s="295" t="str">
        <f ca="1">IF(ISERROR($S1745),"",OFFSET('Smelter Reference List'!$G$4,$S1745-4,0))</f>
        <v/>
      </c>
      <c r="I1745" s="296" t="str">
        <f ca="1">IF(ISERROR($S1745),"",OFFSET('Smelter Reference List'!$H$4,$S1745-4,0))</f>
        <v/>
      </c>
      <c r="J1745" s="296" t="str">
        <f ca="1">IF(ISERROR($S1745),"",OFFSET('Smelter Reference List'!$I$4,$S1745-4,0))</f>
        <v/>
      </c>
      <c r="K1745" s="298"/>
      <c r="L1745" s="298"/>
      <c r="M1745" s="298"/>
      <c r="N1745" s="298"/>
      <c r="O1745" s="298"/>
      <c r="P1745" s="298"/>
      <c r="Q1745" s="299"/>
      <c r="R1745" s="227"/>
      <c r="S1745" s="228" t="e">
        <f>IF(C1745="",NA(),MATCH($B1745&amp;$C1745,'Smelter Reference List'!$J:$J,0))</f>
        <v>#N/A</v>
      </c>
      <c r="T1745" s="229"/>
      <c r="U1745" s="229">
        <f t="shared" ca="1" si="54"/>
        <v>0</v>
      </c>
      <c r="V1745" s="229"/>
      <c r="W1745" s="229"/>
      <c r="Y1745" s="223" t="str">
        <f t="shared" si="55"/>
        <v/>
      </c>
    </row>
    <row r="1746" spans="1:25" s="223" customFormat="1" ht="20.25">
      <c r="A1746" s="293"/>
      <c r="B1746" s="294" t="str">
        <f>IF(LEN(A1746)=0,"",INDEX('Smelter Reference List'!$A:$A,MATCH($A1746,'Smelter Reference List'!$E:$E,0)))</f>
        <v/>
      </c>
      <c r="C1746" s="301" t="str">
        <f>IF(LEN(A1746)=0,"",INDEX('Smelter Reference List'!$C:$C,MATCH($A1746,'Smelter Reference List'!$E:$E,0)))</f>
        <v/>
      </c>
      <c r="D1746" s="294" t="str">
        <f ca="1">IF(ISERROR($S1746),"",OFFSET('Smelter Reference List'!$C$4,$S1746-4,0)&amp;"")</f>
        <v/>
      </c>
      <c r="E1746" s="294" t="str">
        <f ca="1">IF(ISERROR($S1746),"",OFFSET('Smelter Reference List'!$D$4,$S1746-4,0)&amp;"")</f>
        <v/>
      </c>
      <c r="F1746" s="294" t="str">
        <f ca="1">IF(ISERROR($S1746),"",OFFSET('Smelter Reference List'!$E$4,$S1746-4,0))</f>
        <v/>
      </c>
      <c r="G1746" s="294" t="str">
        <f ca="1">IF(C1746=$U$4,"Enter smelter details", IF(ISERROR($S1746),"",OFFSET('Smelter Reference List'!$F$4,$S1746-4,0)))</f>
        <v/>
      </c>
      <c r="H1746" s="295" t="str">
        <f ca="1">IF(ISERROR($S1746),"",OFFSET('Smelter Reference List'!$G$4,$S1746-4,0))</f>
        <v/>
      </c>
      <c r="I1746" s="296" t="str">
        <f ca="1">IF(ISERROR($S1746),"",OFFSET('Smelter Reference List'!$H$4,$S1746-4,0))</f>
        <v/>
      </c>
      <c r="J1746" s="296" t="str">
        <f ca="1">IF(ISERROR($S1746),"",OFFSET('Smelter Reference List'!$I$4,$S1746-4,0))</f>
        <v/>
      </c>
      <c r="K1746" s="298"/>
      <c r="L1746" s="298"/>
      <c r="M1746" s="298"/>
      <c r="N1746" s="298"/>
      <c r="O1746" s="298"/>
      <c r="P1746" s="298"/>
      <c r="Q1746" s="299"/>
      <c r="R1746" s="227"/>
      <c r="S1746" s="228" t="e">
        <f>IF(C1746="",NA(),MATCH($B1746&amp;$C1746,'Smelter Reference List'!$J:$J,0))</f>
        <v>#N/A</v>
      </c>
      <c r="T1746" s="229"/>
      <c r="U1746" s="229">
        <f t="shared" ca="1" si="54"/>
        <v>0</v>
      </c>
      <c r="V1746" s="229"/>
      <c r="W1746" s="229"/>
      <c r="Y1746" s="223" t="str">
        <f t="shared" si="55"/>
        <v/>
      </c>
    </row>
    <row r="1747" spans="1:25" s="223" customFormat="1" ht="20.25">
      <c r="A1747" s="293"/>
      <c r="B1747" s="294" t="str">
        <f>IF(LEN(A1747)=0,"",INDEX('Smelter Reference List'!$A:$A,MATCH($A1747,'Smelter Reference List'!$E:$E,0)))</f>
        <v/>
      </c>
      <c r="C1747" s="301" t="str">
        <f>IF(LEN(A1747)=0,"",INDEX('Smelter Reference List'!$C:$C,MATCH($A1747,'Smelter Reference List'!$E:$E,0)))</f>
        <v/>
      </c>
      <c r="D1747" s="294" t="str">
        <f ca="1">IF(ISERROR($S1747),"",OFFSET('Smelter Reference List'!$C$4,$S1747-4,0)&amp;"")</f>
        <v/>
      </c>
      <c r="E1747" s="294" t="str">
        <f ca="1">IF(ISERROR($S1747),"",OFFSET('Smelter Reference List'!$D$4,$S1747-4,0)&amp;"")</f>
        <v/>
      </c>
      <c r="F1747" s="294" t="str">
        <f ca="1">IF(ISERROR($S1747),"",OFFSET('Smelter Reference List'!$E$4,$S1747-4,0))</f>
        <v/>
      </c>
      <c r="G1747" s="294" t="str">
        <f ca="1">IF(C1747=$U$4,"Enter smelter details", IF(ISERROR($S1747),"",OFFSET('Smelter Reference List'!$F$4,$S1747-4,0)))</f>
        <v/>
      </c>
      <c r="H1747" s="295" t="str">
        <f ca="1">IF(ISERROR($S1747),"",OFFSET('Smelter Reference List'!$G$4,$S1747-4,0))</f>
        <v/>
      </c>
      <c r="I1747" s="296" t="str">
        <f ca="1">IF(ISERROR($S1747),"",OFFSET('Smelter Reference List'!$H$4,$S1747-4,0))</f>
        <v/>
      </c>
      <c r="J1747" s="296" t="str">
        <f ca="1">IF(ISERROR($S1747),"",OFFSET('Smelter Reference List'!$I$4,$S1747-4,0))</f>
        <v/>
      </c>
      <c r="K1747" s="298"/>
      <c r="L1747" s="298"/>
      <c r="M1747" s="298"/>
      <c r="N1747" s="298"/>
      <c r="O1747" s="298"/>
      <c r="P1747" s="298"/>
      <c r="Q1747" s="299"/>
      <c r="R1747" s="227"/>
      <c r="S1747" s="228" t="e">
        <f>IF(C1747="",NA(),MATCH($B1747&amp;$C1747,'Smelter Reference List'!$J:$J,0))</f>
        <v>#N/A</v>
      </c>
      <c r="T1747" s="229"/>
      <c r="U1747" s="229">
        <f t="shared" ca="1" si="54"/>
        <v>0</v>
      </c>
      <c r="V1747" s="229"/>
      <c r="W1747" s="229"/>
      <c r="Y1747" s="223" t="str">
        <f t="shared" si="55"/>
        <v/>
      </c>
    </row>
    <row r="1748" spans="1:25" s="223" customFormat="1" ht="20.25">
      <c r="A1748" s="293"/>
      <c r="B1748" s="294" t="str">
        <f>IF(LEN(A1748)=0,"",INDEX('Smelter Reference List'!$A:$A,MATCH($A1748,'Smelter Reference List'!$E:$E,0)))</f>
        <v/>
      </c>
      <c r="C1748" s="301" t="str">
        <f>IF(LEN(A1748)=0,"",INDEX('Smelter Reference List'!$C:$C,MATCH($A1748,'Smelter Reference List'!$E:$E,0)))</f>
        <v/>
      </c>
      <c r="D1748" s="294" t="str">
        <f ca="1">IF(ISERROR($S1748),"",OFFSET('Smelter Reference List'!$C$4,$S1748-4,0)&amp;"")</f>
        <v/>
      </c>
      <c r="E1748" s="294" t="str">
        <f ca="1">IF(ISERROR($S1748),"",OFFSET('Smelter Reference List'!$D$4,$S1748-4,0)&amp;"")</f>
        <v/>
      </c>
      <c r="F1748" s="294" t="str">
        <f ca="1">IF(ISERROR($S1748),"",OFFSET('Smelter Reference List'!$E$4,$S1748-4,0))</f>
        <v/>
      </c>
      <c r="G1748" s="294" t="str">
        <f ca="1">IF(C1748=$U$4,"Enter smelter details", IF(ISERROR($S1748),"",OFFSET('Smelter Reference List'!$F$4,$S1748-4,0)))</f>
        <v/>
      </c>
      <c r="H1748" s="295" t="str">
        <f ca="1">IF(ISERROR($S1748),"",OFFSET('Smelter Reference List'!$G$4,$S1748-4,0))</f>
        <v/>
      </c>
      <c r="I1748" s="296" t="str">
        <f ca="1">IF(ISERROR($S1748),"",OFFSET('Smelter Reference List'!$H$4,$S1748-4,0))</f>
        <v/>
      </c>
      <c r="J1748" s="296" t="str">
        <f ca="1">IF(ISERROR($S1748),"",OFFSET('Smelter Reference List'!$I$4,$S1748-4,0))</f>
        <v/>
      </c>
      <c r="K1748" s="298"/>
      <c r="L1748" s="298"/>
      <c r="M1748" s="298"/>
      <c r="N1748" s="298"/>
      <c r="O1748" s="298"/>
      <c r="P1748" s="298"/>
      <c r="Q1748" s="299"/>
      <c r="R1748" s="227"/>
      <c r="S1748" s="228" t="e">
        <f>IF(C1748="",NA(),MATCH($B1748&amp;$C1748,'Smelter Reference List'!$J:$J,0))</f>
        <v>#N/A</v>
      </c>
      <c r="T1748" s="229"/>
      <c r="U1748" s="229">
        <f t="shared" ca="1" si="54"/>
        <v>0</v>
      </c>
      <c r="V1748" s="229"/>
      <c r="W1748" s="229"/>
      <c r="Y1748" s="223" t="str">
        <f t="shared" si="55"/>
        <v/>
      </c>
    </row>
    <row r="1749" spans="1:25" s="223" customFormat="1" ht="20.25">
      <c r="A1749" s="293"/>
      <c r="B1749" s="294" t="str">
        <f>IF(LEN(A1749)=0,"",INDEX('Smelter Reference List'!$A:$A,MATCH($A1749,'Smelter Reference List'!$E:$E,0)))</f>
        <v/>
      </c>
      <c r="C1749" s="301" t="str">
        <f>IF(LEN(A1749)=0,"",INDEX('Smelter Reference List'!$C:$C,MATCH($A1749,'Smelter Reference List'!$E:$E,0)))</f>
        <v/>
      </c>
      <c r="D1749" s="294" t="str">
        <f ca="1">IF(ISERROR($S1749),"",OFFSET('Smelter Reference List'!$C$4,$S1749-4,0)&amp;"")</f>
        <v/>
      </c>
      <c r="E1749" s="294" t="str">
        <f ca="1">IF(ISERROR($S1749),"",OFFSET('Smelter Reference List'!$D$4,$S1749-4,0)&amp;"")</f>
        <v/>
      </c>
      <c r="F1749" s="294" t="str">
        <f ca="1">IF(ISERROR($S1749),"",OFFSET('Smelter Reference List'!$E$4,$S1749-4,0))</f>
        <v/>
      </c>
      <c r="G1749" s="294" t="str">
        <f ca="1">IF(C1749=$U$4,"Enter smelter details", IF(ISERROR($S1749),"",OFFSET('Smelter Reference List'!$F$4,$S1749-4,0)))</f>
        <v/>
      </c>
      <c r="H1749" s="295" t="str">
        <f ca="1">IF(ISERROR($S1749),"",OFFSET('Smelter Reference List'!$G$4,$S1749-4,0))</f>
        <v/>
      </c>
      <c r="I1749" s="296" t="str">
        <f ca="1">IF(ISERROR($S1749),"",OFFSET('Smelter Reference List'!$H$4,$S1749-4,0))</f>
        <v/>
      </c>
      <c r="J1749" s="296" t="str">
        <f ca="1">IF(ISERROR($S1749),"",OFFSET('Smelter Reference List'!$I$4,$S1749-4,0))</f>
        <v/>
      </c>
      <c r="K1749" s="298"/>
      <c r="L1749" s="298"/>
      <c r="M1749" s="298"/>
      <c r="N1749" s="298"/>
      <c r="O1749" s="298"/>
      <c r="P1749" s="298"/>
      <c r="Q1749" s="299"/>
      <c r="R1749" s="227"/>
      <c r="S1749" s="228" t="e">
        <f>IF(C1749="",NA(),MATCH($B1749&amp;$C1749,'Smelter Reference List'!$J:$J,0))</f>
        <v>#N/A</v>
      </c>
      <c r="T1749" s="229"/>
      <c r="U1749" s="229">
        <f t="shared" ca="1" si="54"/>
        <v>0</v>
      </c>
      <c r="V1749" s="229"/>
      <c r="W1749" s="229"/>
      <c r="Y1749" s="223" t="str">
        <f t="shared" si="55"/>
        <v/>
      </c>
    </row>
    <row r="1750" spans="1:25" s="223" customFormat="1" ht="20.25">
      <c r="A1750" s="293"/>
      <c r="B1750" s="294" t="str">
        <f>IF(LEN(A1750)=0,"",INDEX('Smelter Reference List'!$A:$A,MATCH($A1750,'Smelter Reference List'!$E:$E,0)))</f>
        <v/>
      </c>
      <c r="C1750" s="301" t="str">
        <f>IF(LEN(A1750)=0,"",INDEX('Smelter Reference List'!$C:$C,MATCH($A1750,'Smelter Reference List'!$E:$E,0)))</f>
        <v/>
      </c>
      <c r="D1750" s="294" t="str">
        <f ca="1">IF(ISERROR($S1750),"",OFFSET('Smelter Reference List'!$C$4,$S1750-4,0)&amp;"")</f>
        <v/>
      </c>
      <c r="E1750" s="294" t="str">
        <f ca="1">IF(ISERROR($S1750),"",OFFSET('Smelter Reference List'!$D$4,$S1750-4,0)&amp;"")</f>
        <v/>
      </c>
      <c r="F1750" s="294" t="str">
        <f ca="1">IF(ISERROR($S1750),"",OFFSET('Smelter Reference List'!$E$4,$S1750-4,0))</f>
        <v/>
      </c>
      <c r="G1750" s="294" t="str">
        <f ca="1">IF(C1750=$U$4,"Enter smelter details", IF(ISERROR($S1750),"",OFFSET('Smelter Reference List'!$F$4,$S1750-4,0)))</f>
        <v/>
      </c>
      <c r="H1750" s="295" t="str">
        <f ca="1">IF(ISERROR($S1750),"",OFFSET('Smelter Reference List'!$G$4,$S1750-4,0))</f>
        <v/>
      </c>
      <c r="I1750" s="296" t="str">
        <f ca="1">IF(ISERROR($S1750),"",OFFSET('Smelter Reference List'!$H$4,$S1750-4,0))</f>
        <v/>
      </c>
      <c r="J1750" s="296" t="str">
        <f ca="1">IF(ISERROR($S1750),"",OFFSET('Smelter Reference List'!$I$4,$S1750-4,0))</f>
        <v/>
      </c>
      <c r="K1750" s="298"/>
      <c r="L1750" s="298"/>
      <c r="M1750" s="298"/>
      <c r="N1750" s="298"/>
      <c r="O1750" s="298"/>
      <c r="P1750" s="298"/>
      <c r="Q1750" s="299"/>
      <c r="R1750" s="227"/>
      <c r="S1750" s="228" t="e">
        <f>IF(C1750="",NA(),MATCH($B1750&amp;$C1750,'Smelter Reference List'!$J:$J,0))</f>
        <v>#N/A</v>
      </c>
      <c r="T1750" s="229"/>
      <c r="U1750" s="229">
        <f t="shared" ca="1" si="54"/>
        <v>0</v>
      </c>
      <c r="V1750" s="229"/>
      <c r="W1750" s="229"/>
      <c r="Y1750" s="223" t="str">
        <f t="shared" si="55"/>
        <v/>
      </c>
    </row>
    <row r="1751" spans="1:25" s="223" customFormat="1" ht="20.25">
      <c r="A1751" s="293"/>
      <c r="B1751" s="294" t="str">
        <f>IF(LEN(A1751)=0,"",INDEX('Smelter Reference List'!$A:$A,MATCH($A1751,'Smelter Reference List'!$E:$E,0)))</f>
        <v/>
      </c>
      <c r="C1751" s="301" t="str">
        <f>IF(LEN(A1751)=0,"",INDEX('Smelter Reference List'!$C:$C,MATCH($A1751,'Smelter Reference List'!$E:$E,0)))</f>
        <v/>
      </c>
      <c r="D1751" s="294" t="str">
        <f ca="1">IF(ISERROR($S1751),"",OFFSET('Smelter Reference List'!$C$4,$S1751-4,0)&amp;"")</f>
        <v/>
      </c>
      <c r="E1751" s="294" t="str">
        <f ca="1">IF(ISERROR($S1751),"",OFFSET('Smelter Reference List'!$D$4,$S1751-4,0)&amp;"")</f>
        <v/>
      </c>
      <c r="F1751" s="294" t="str">
        <f ca="1">IF(ISERROR($S1751),"",OFFSET('Smelter Reference List'!$E$4,$S1751-4,0))</f>
        <v/>
      </c>
      <c r="G1751" s="294" t="str">
        <f ca="1">IF(C1751=$U$4,"Enter smelter details", IF(ISERROR($S1751),"",OFFSET('Smelter Reference List'!$F$4,$S1751-4,0)))</f>
        <v/>
      </c>
      <c r="H1751" s="295" t="str">
        <f ca="1">IF(ISERROR($S1751),"",OFFSET('Smelter Reference List'!$G$4,$S1751-4,0))</f>
        <v/>
      </c>
      <c r="I1751" s="296" t="str">
        <f ca="1">IF(ISERROR($S1751),"",OFFSET('Smelter Reference List'!$H$4,$S1751-4,0))</f>
        <v/>
      </c>
      <c r="J1751" s="296" t="str">
        <f ca="1">IF(ISERROR($S1751),"",OFFSET('Smelter Reference List'!$I$4,$S1751-4,0))</f>
        <v/>
      </c>
      <c r="K1751" s="298"/>
      <c r="L1751" s="298"/>
      <c r="M1751" s="298"/>
      <c r="N1751" s="298"/>
      <c r="O1751" s="298"/>
      <c r="P1751" s="298"/>
      <c r="Q1751" s="299"/>
      <c r="R1751" s="227"/>
      <c r="S1751" s="228" t="e">
        <f>IF(C1751="",NA(),MATCH($B1751&amp;$C1751,'Smelter Reference List'!$J:$J,0))</f>
        <v>#N/A</v>
      </c>
      <c r="T1751" s="229"/>
      <c r="U1751" s="229">
        <f t="shared" ca="1" si="54"/>
        <v>0</v>
      </c>
      <c r="V1751" s="229"/>
      <c r="W1751" s="229"/>
      <c r="Y1751" s="223" t="str">
        <f t="shared" si="55"/>
        <v/>
      </c>
    </row>
    <row r="1752" spans="1:25" s="223" customFormat="1" ht="20.25">
      <c r="A1752" s="293"/>
      <c r="B1752" s="294" t="str">
        <f>IF(LEN(A1752)=0,"",INDEX('Smelter Reference List'!$A:$A,MATCH($A1752,'Smelter Reference List'!$E:$E,0)))</f>
        <v/>
      </c>
      <c r="C1752" s="301" t="str">
        <f>IF(LEN(A1752)=0,"",INDEX('Smelter Reference List'!$C:$C,MATCH($A1752,'Smelter Reference List'!$E:$E,0)))</f>
        <v/>
      </c>
      <c r="D1752" s="294" t="str">
        <f ca="1">IF(ISERROR($S1752),"",OFFSET('Smelter Reference List'!$C$4,$S1752-4,0)&amp;"")</f>
        <v/>
      </c>
      <c r="E1752" s="294" t="str">
        <f ca="1">IF(ISERROR($S1752),"",OFFSET('Smelter Reference List'!$D$4,$S1752-4,0)&amp;"")</f>
        <v/>
      </c>
      <c r="F1752" s="294" t="str">
        <f ca="1">IF(ISERROR($S1752),"",OFFSET('Smelter Reference List'!$E$4,$S1752-4,0))</f>
        <v/>
      </c>
      <c r="G1752" s="294" t="str">
        <f ca="1">IF(C1752=$U$4,"Enter smelter details", IF(ISERROR($S1752),"",OFFSET('Smelter Reference List'!$F$4,$S1752-4,0)))</f>
        <v/>
      </c>
      <c r="H1752" s="295" t="str">
        <f ca="1">IF(ISERROR($S1752),"",OFFSET('Smelter Reference List'!$G$4,$S1752-4,0))</f>
        <v/>
      </c>
      <c r="I1752" s="296" t="str">
        <f ca="1">IF(ISERROR($S1752),"",OFFSET('Smelter Reference List'!$H$4,$S1752-4,0))</f>
        <v/>
      </c>
      <c r="J1752" s="296" t="str">
        <f ca="1">IF(ISERROR($S1752),"",OFFSET('Smelter Reference List'!$I$4,$S1752-4,0))</f>
        <v/>
      </c>
      <c r="K1752" s="298"/>
      <c r="L1752" s="298"/>
      <c r="M1752" s="298"/>
      <c r="N1752" s="298"/>
      <c r="O1752" s="298"/>
      <c r="P1752" s="298"/>
      <c r="Q1752" s="299"/>
      <c r="R1752" s="227"/>
      <c r="S1752" s="228" t="e">
        <f>IF(C1752="",NA(),MATCH($B1752&amp;$C1752,'Smelter Reference List'!$J:$J,0))</f>
        <v>#N/A</v>
      </c>
      <c r="T1752" s="229"/>
      <c r="U1752" s="229">
        <f t="shared" ca="1" si="54"/>
        <v>0</v>
      </c>
      <c r="V1752" s="229"/>
      <c r="W1752" s="229"/>
      <c r="Y1752" s="223" t="str">
        <f t="shared" si="55"/>
        <v/>
      </c>
    </row>
    <row r="1753" spans="1:25" s="223" customFormat="1" ht="20.25">
      <c r="A1753" s="293"/>
      <c r="B1753" s="294" t="str">
        <f>IF(LEN(A1753)=0,"",INDEX('Smelter Reference List'!$A:$A,MATCH($A1753,'Smelter Reference List'!$E:$E,0)))</f>
        <v/>
      </c>
      <c r="C1753" s="301" t="str">
        <f>IF(LEN(A1753)=0,"",INDEX('Smelter Reference List'!$C:$C,MATCH($A1753,'Smelter Reference List'!$E:$E,0)))</f>
        <v/>
      </c>
      <c r="D1753" s="294" t="str">
        <f ca="1">IF(ISERROR($S1753),"",OFFSET('Smelter Reference List'!$C$4,$S1753-4,0)&amp;"")</f>
        <v/>
      </c>
      <c r="E1753" s="294" t="str">
        <f ca="1">IF(ISERROR($S1753),"",OFFSET('Smelter Reference List'!$D$4,$S1753-4,0)&amp;"")</f>
        <v/>
      </c>
      <c r="F1753" s="294" t="str">
        <f ca="1">IF(ISERROR($S1753),"",OFFSET('Smelter Reference List'!$E$4,$S1753-4,0))</f>
        <v/>
      </c>
      <c r="G1753" s="294" t="str">
        <f ca="1">IF(C1753=$U$4,"Enter smelter details", IF(ISERROR($S1753),"",OFFSET('Smelter Reference List'!$F$4,$S1753-4,0)))</f>
        <v/>
      </c>
      <c r="H1753" s="295" t="str">
        <f ca="1">IF(ISERROR($S1753),"",OFFSET('Smelter Reference List'!$G$4,$S1753-4,0))</f>
        <v/>
      </c>
      <c r="I1753" s="296" t="str">
        <f ca="1">IF(ISERROR($S1753),"",OFFSET('Smelter Reference List'!$H$4,$S1753-4,0))</f>
        <v/>
      </c>
      <c r="J1753" s="296" t="str">
        <f ca="1">IF(ISERROR($S1753),"",OFFSET('Smelter Reference List'!$I$4,$S1753-4,0))</f>
        <v/>
      </c>
      <c r="K1753" s="298"/>
      <c r="L1753" s="298"/>
      <c r="M1753" s="298"/>
      <c r="N1753" s="298"/>
      <c r="O1753" s="298"/>
      <c r="P1753" s="298"/>
      <c r="Q1753" s="299"/>
      <c r="R1753" s="227"/>
      <c r="S1753" s="228" t="e">
        <f>IF(C1753="",NA(),MATCH($B1753&amp;$C1753,'Smelter Reference List'!$J:$J,0))</f>
        <v>#N/A</v>
      </c>
      <c r="T1753" s="229"/>
      <c r="U1753" s="229">
        <f t="shared" ca="1" si="54"/>
        <v>0</v>
      </c>
      <c r="V1753" s="229"/>
      <c r="W1753" s="229"/>
      <c r="Y1753" s="223" t="str">
        <f t="shared" si="55"/>
        <v/>
      </c>
    </row>
    <row r="1754" spans="1:25" s="223" customFormat="1" ht="20.25">
      <c r="A1754" s="293"/>
      <c r="B1754" s="294" t="str">
        <f>IF(LEN(A1754)=0,"",INDEX('Smelter Reference List'!$A:$A,MATCH($A1754,'Smelter Reference List'!$E:$E,0)))</f>
        <v/>
      </c>
      <c r="C1754" s="301" t="str">
        <f>IF(LEN(A1754)=0,"",INDEX('Smelter Reference List'!$C:$C,MATCH($A1754,'Smelter Reference List'!$E:$E,0)))</f>
        <v/>
      </c>
      <c r="D1754" s="294" t="str">
        <f ca="1">IF(ISERROR($S1754),"",OFFSET('Smelter Reference List'!$C$4,$S1754-4,0)&amp;"")</f>
        <v/>
      </c>
      <c r="E1754" s="294" t="str">
        <f ca="1">IF(ISERROR($S1754),"",OFFSET('Smelter Reference List'!$D$4,$S1754-4,0)&amp;"")</f>
        <v/>
      </c>
      <c r="F1754" s="294" t="str">
        <f ca="1">IF(ISERROR($S1754),"",OFFSET('Smelter Reference List'!$E$4,$S1754-4,0))</f>
        <v/>
      </c>
      <c r="G1754" s="294" t="str">
        <f ca="1">IF(C1754=$U$4,"Enter smelter details", IF(ISERROR($S1754),"",OFFSET('Smelter Reference List'!$F$4,$S1754-4,0)))</f>
        <v/>
      </c>
      <c r="H1754" s="295" t="str">
        <f ca="1">IF(ISERROR($S1754),"",OFFSET('Smelter Reference List'!$G$4,$S1754-4,0))</f>
        <v/>
      </c>
      <c r="I1754" s="296" t="str">
        <f ca="1">IF(ISERROR($S1754),"",OFFSET('Smelter Reference List'!$H$4,$S1754-4,0))</f>
        <v/>
      </c>
      <c r="J1754" s="296" t="str">
        <f ca="1">IF(ISERROR($S1754),"",OFFSET('Smelter Reference List'!$I$4,$S1754-4,0))</f>
        <v/>
      </c>
      <c r="K1754" s="298"/>
      <c r="L1754" s="298"/>
      <c r="M1754" s="298"/>
      <c r="N1754" s="298"/>
      <c r="O1754" s="298"/>
      <c r="P1754" s="298"/>
      <c r="Q1754" s="299"/>
      <c r="R1754" s="227"/>
      <c r="S1754" s="228" t="e">
        <f>IF(C1754="",NA(),MATCH($B1754&amp;$C1754,'Smelter Reference List'!$J:$J,0))</f>
        <v>#N/A</v>
      </c>
      <c r="T1754" s="229"/>
      <c r="U1754" s="229">
        <f t="shared" ca="1" si="54"/>
        <v>0</v>
      </c>
      <c r="V1754" s="229"/>
      <c r="W1754" s="229"/>
      <c r="Y1754" s="223" t="str">
        <f t="shared" si="55"/>
        <v/>
      </c>
    </row>
    <row r="1755" spans="1:25" s="223" customFormat="1" ht="20.25">
      <c r="A1755" s="293"/>
      <c r="B1755" s="294" t="str">
        <f>IF(LEN(A1755)=0,"",INDEX('Smelter Reference List'!$A:$A,MATCH($A1755,'Smelter Reference List'!$E:$E,0)))</f>
        <v/>
      </c>
      <c r="C1755" s="301" t="str">
        <f>IF(LEN(A1755)=0,"",INDEX('Smelter Reference List'!$C:$C,MATCH($A1755,'Smelter Reference List'!$E:$E,0)))</f>
        <v/>
      </c>
      <c r="D1755" s="294" t="str">
        <f ca="1">IF(ISERROR($S1755),"",OFFSET('Smelter Reference List'!$C$4,$S1755-4,0)&amp;"")</f>
        <v/>
      </c>
      <c r="E1755" s="294" t="str">
        <f ca="1">IF(ISERROR($S1755),"",OFFSET('Smelter Reference List'!$D$4,$S1755-4,0)&amp;"")</f>
        <v/>
      </c>
      <c r="F1755" s="294" t="str">
        <f ca="1">IF(ISERROR($S1755),"",OFFSET('Smelter Reference List'!$E$4,$S1755-4,0))</f>
        <v/>
      </c>
      <c r="G1755" s="294" t="str">
        <f ca="1">IF(C1755=$U$4,"Enter smelter details", IF(ISERROR($S1755),"",OFFSET('Smelter Reference List'!$F$4,$S1755-4,0)))</f>
        <v/>
      </c>
      <c r="H1755" s="295" t="str">
        <f ca="1">IF(ISERROR($S1755),"",OFFSET('Smelter Reference List'!$G$4,$S1755-4,0))</f>
        <v/>
      </c>
      <c r="I1755" s="296" t="str">
        <f ca="1">IF(ISERROR($S1755),"",OFFSET('Smelter Reference List'!$H$4,$S1755-4,0))</f>
        <v/>
      </c>
      <c r="J1755" s="296" t="str">
        <f ca="1">IF(ISERROR($S1755),"",OFFSET('Smelter Reference List'!$I$4,$S1755-4,0))</f>
        <v/>
      </c>
      <c r="K1755" s="298"/>
      <c r="L1755" s="298"/>
      <c r="M1755" s="298"/>
      <c r="N1755" s="298"/>
      <c r="O1755" s="298"/>
      <c r="P1755" s="298"/>
      <c r="Q1755" s="299"/>
      <c r="R1755" s="227"/>
      <c r="S1755" s="228" t="e">
        <f>IF(C1755="",NA(),MATCH($B1755&amp;$C1755,'Smelter Reference List'!$J:$J,0))</f>
        <v>#N/A</v>
      </c>
      <c r="T1755" s="229"/>
      <c r="U1755" s="229">
        <f t="shared" ca="1" si="54"/>
        <v>0</v>
      </c>
      <c r="V1755" s="229"/>
      <c r="W1755" s="229"/>
      <c r="Y1755" s="223" t="str">
        <f t="shared" si="55"/>
        <v/>
      </c>
    </row>
    <row r="1756" spans="1:25" s="223" customFormat="1" ht="20.25">
      <c r="A1756" s="293"/>
      <c r="B1756" s="294" t="str">
        <f>IF(LEN(A1756)=0,"",INDEX('Smelter Reference List'!$A:$A,MATCH($A1756,'Smelter Reference List'!$E:$E,0)))</f>
        <v/>
      </c>
      <c r="C1756" s="301" t="str">
        <f>IF(LEN(A1756)=0,"",INDEX('Smelter Reference List'!$C:$C,MATCH($A1756,'Smelter Reference List'!$E:$E,0)))</f>
        <v/>
      </c>
      <c r="D1756" s="294" t="str">
        <f ca="1">IF(ISERROR($S1756),"",OFFSET('Smelter Reference List'!$C$4,$S1756-4,0)&amp;"")</f>
        <v/>
      </c>
      <c r="E1756" s="294" t="str">
        <f ca="1">IF(ISERROR($S1756),"",OFFSET('Smelter Reference List'!$D$4,$S1756-4,0)&amp;"")</f>
        <v/>
      </c>
      <c r="F1756" s="294" t="str">
        <f ca="1">IF(ISERROR($S1756),"",OFFSET('Smelter Reference List'!$E$4,$S1756-4,0))</f>
        <v/>
      </c>
      <c r="G1756" s="294" t="str">
        <f ca="1">IF(C1756=$U$4,"Enter smelter details", IF(ISERROR($S1756),"",OFFSET('Smelter Reference List'!$F$4,$S1756-4,0)))</f>
        <v/>
      </c>
      <c r="H1756" s="295" t="str">
        <f ca="1">IF(ISERROR($S1756),"",OFFSET('Smelter Reference List'!$G$4,$S1756-4,0))</f>
        <v/>
      </c>
      <c r="I1756" s="296" t="str">
        <f ca="1">IF(ISERROR($S1756),"",OFFSET('Smelter Reference List'!$H$4,$S1756-4,0))</f>
        <v/>
      </c>
      <c r="J1756" s="296" t="str">
        <f ca="1">IF(ISERROR($S1756),"",OFFSET('Smelter Reference List'!$I$4,$S1756-4,0))</f>
        <v/>
      </c>
      <c r="K1756" s="298"/>
      <c r="L1756" s="298"/>
      <c r="M1756" s="298"/>
      <c r="N1756" s="298"/>
      <c r="O1756" s="298"/>
      <c r="P1756" s="298"/>
      <c r="Q1756" s="299"/>
      <c r="R1756" s="227"/>
      <c r="S1756" s="228" t="e">
        <f>IF(C1756="",NA(),MATCH($B1756&amp;$C1756,'Smelter Reference List'!$J:$J,0))</f>
        <v>#N/A</v>
      </c>
      <c r="T1756" s="229"/>
      <c r="U1756" s="229">
        <f t="shared" ca="1" si="54"/>
        <v>0</v>
      </c>
      <c r="V1756" s="229"/>
      <c r="W1756" s="229"/>
      <c r="Y1756" s="223" t="str">
        <f t="shared" si="55"/>
        <v/>
      </c>
    </row>
    <row r="1757" spans="1:25" s="223" customFormat="1" ht="20.25">
      <c r="A1757" s="293"/>
      <c r="B1757" s="294" t="str">
        <f>IF(LEN(A1757)=0,"",INDEX('Smelter Reference List'!$A:$A,MATCH($A1757,'Smelter Reference List'!$E:$E,0)))</f>
        <v/>
      </c>
      <c r="C1757" s="301" t="str">
        <f>IF(LEN(A1757)=0,"",INDEX('Smelter Reference List'!$C:$C,MATCH($A1757,'Smelter Reference List'!$E:$E,0)))</f>
        <v/>
      </c>
      <c r="D1757" s="294" t="str">
        <f ca="1">IF(ISERROR($S1757),"",OFFSET('Smelter Reference List'!$C$4,$S1757-4,0)&amp;"")</f>
        <v/>
      </c>
      <c r="E1757" s="294" t="str">
        <f ca="1">IF(ISERROR($S1757),"",OFFSET('Smelter Reference List'!$D$4,$S1757-4,0)&amp;"")</f>
        <v/>
      </c>
      <c r="F1757" s="294" t="str">
        <f ca="1">IF(ISERROR($S1757),"",OFFSET('Smelter Reference List'!$E$4,$S1757-4,0))</f>
        <v/>
      </c>
      <c r="G1757" s="294" t="str">
        <f ca="1">IF(C1757=$U$4,"Enter smelter details", IF(ISERROR($S1757),"",OFFSET('Smelter Reference List'!$F$4,$S1757-4,0)))</f>
        <v/>
      </c>
      <c r="H1757" s="295" t="str">
        <f ca="1">IF(ISERROR($S1757),"",OFFSET('Smelter Reference List'!$G$4,$S1757-4,0))</f>
        <v/>
      </c>
      <c r="I1757" s="296" t="str">
        <f ca="1">IF(ISERROR($S1757),"",OFFSET('Smelter Reference List'!$H$4,$S1757-4,0))</f>
        <v/>
      </c>
      <c r="J1757" s="296" t="str">
        <f ca="1">IF(ISERROR($S1757),"",OFFSET('Smelter Reference List'!$I$4,$S1757-4,0))</f>
        <v/>
      </c>
      <c r="K1757" s="298"/>
      <c r="L1757" s="298"/>
      <c r="M1757" s="298"/>
      <c r="N1757" s="298"/>
      <c r="O1757" s="298"/>
      <c r="P1757" s="298"/>
      <c r="Q1757" s="299"/>
      <c r="R1757" s="227"/>
      <c r="S1757" s="228" t="e">
        <f>IF(C1757="",NA(),MATCH($B1757&amp;$C1757,'Smelter Reference List'!$J:$J,0))</f>
        <v>#N/A</v>
      </c>
      <c r="T1757" s="229"/>
      <c r="U1757" s="229">
        <f t="shared" ca="1" si="54"/>
        <v>0</v>
      </c>
      <c r="V1757" s="229"/>
      <c r="W1757" s="229"/>
      <c r="Y1757" s="223" t="str">
        <f t="shared" si="55"/>
        <v/>
      </c>
    </row>
    <row r="1758" spans="1:25" s="223" customFormat="1" ht="20.25">
      <c r="A1758" s="293"/>
      <c r="B1758" s="294" t="str">
        <f>IF(LEN(A1758)=0,"",INDEX('Smelter Reference List'!$A:$A,MATCH($A1758,'Smelter Reference List'!$E:$E,0)))</f>
        <v/>
      </c>
      <c r="C1758" s="301" t="str">
        <f>IF(LEN(A1758)=0,"",INDEX('Smelter Reference List'!$C:$C,MATCH($A1758,'Smelter Reference List'!$E:$E,0)))</f>
        <v/>
      </c>
      <c r="D1758" s="294" t="str">
        <f ca="1">IF(ISERROR($S1758),"",OFFSET('Smelter Reference List'!$C$4,$S1758-4,0)&amp;"")</f>
        <v/>
      </c>
      <c r="E1758" s="294" t="str">
        <f ca="1">IF(ISERROR($S1758),"",OFFSET('Smelter Reference List'!$D$4,$S1758-4,0)&amp;"")</f>
        <v/>
      </c>
      <c r="F1758" s="294" t="str">
        <f ca="1">IF(ISERROR($S1758),"",OFFSET('Smelter Reference List'!$E$4,$S1758-4,0))</f>
        <v/>
      </c>
      <c r="G1758" s="294" t="str">
        <f ca="1">IF(C1758=$U$4,"Enter smelter details", IF(ISERROR($S1758),"",OFFSET('Smelter Reference List'!$F$4,$S1758-4,0)))</f>
        <v/>
      </c>
      <c r="H1758" s="295" t="str">
        <f ca="1">IF(ISERROR($S1758),"",OFFSET('Smelter Reference List'!$G$4,$S1758-4,0))</f>
        <v/>
      </c>
      <c r="I1758" s="296" t="str">
        <f ca="1">IF(ISERROR($S1758),"",OFFSET('Smelter Reference List'!$H$4,$S1758-4,0))</f>
        <v/>
      </c>
      <c r="J1758" s="296" t="str">
        <f ca="1">IF(ISERROR($S1758),"",OFFSET('Smelter Reference List'!$I$4,$S1758-4,0))</f>
        <v/>
      </c>
      <c r="K1758" s="298"/>
      <c r="L1758" s="298"/>
      <c r="M1758" s="298"/>
      <c r="N1758" s="298"/>
      <c r="O1758" s="298"/>
      <c r="P1758" s="298"/>
      <c r="Q1758" s="299"/>
      <c r="R1758" s="227"/>
      <c r="S1758" s="228" t="e">
        <f>IF(C1758="",NA(),MATCH($B1758&amp;$C1758,'Smelter Reference List'!$J:$J,0))</f>
        <v>#N/A</v>
      </c>
      <c r="T1758" s="229"/>
      <c r="U1758" s="229">
        <f t="shared" ca="1" si="54"/>
        <v>0</v>
      </c>
      <c r="V1758" s="229"/>
      <c r="W1758" s="229"/>
      <c r="Y1758" s="223" t="str">
        <f t="shared" si="55"/>
        <v/>
      </c>
    </row>
    <row r="1759" spans="1:25" s="223" customFormat="1" ht="20.25">
      <c r="A1759" s="293"/>
      <c r="B1759" s="294" t="str">
        <f>IF(LEN(A1759)=0,"",INDEX('Smelter Reference List'!$A:$A,MATCH($A1759,'Smelter Reference List'!$E:$E,0)))</f>
        <v/>
      </c>
      <c r="C1759" s="301" t="str">
        <f>IF(LEN(A1759)=0,"",INDEX('Smelter Reference List'!$C:$C,MATCH($A1759,'Smelter Reference List'!$E:$E,0)))</f>
        <v/>
      </c>
      <c r="D1759" s="294" t="str">
        <f ca="1">IF(ISERROR($S1759),"",OFFSET('Smelter Reference List'!$C$4,$S1759-4,0)&amp;"")</f>
        <v/>
      </c>
      <c r="E1759" s="294" t="str">
        <f ca="1">IF(ISERROR($S1759),"",OFFSET('Smelter Reference List'!$D$4,$S1759-4,0)&amp;"")</f>
        <v/>
      </c>
      <c r="F1759" s="294" t="str">
        <f ca="1">IF(ISERROR($S1759),"",OFFSET('Smelter Reference List'!$E$4,$S1759-4,0))</f>
        <v/>
      </c>
      <c r="G1759" s="294" t="str">
        <f ca="1">IF(C1759=$U$4,"Enter smelter details", IF(ISERROR($S1759),"",OFFSET('Smelter Reference List'!$F$4,$S1759-4,0)))</f>
        <v/>
      </c>
      <c r="H1759" s="295" t="str">
        <f ca="1">IF(ISERROR($S1759),"",OFFSET('Smelter Reference List'!$G$4,$S1759-4,0))</f>
        <v/>
      </c>
      <c r="I1759" s="296" t="str">
        <f ca="1">IF(ISERROR($S1759),"",OFFSET('Smelter Reference List'!$H$4,$S1759-4,0))</f>
        <v/>
      </c>
      <c r="J1759" s="296" t="str">
        <f ca="1">IF(ISERROR($S1759),"",OFFSET('Smelter Reference List'!$I$4,$S1759-4,0))</f>
        <v/>
      </c>
      <c r="K1759" s="298"/>
      <c r="L1759" s="298"/>
      <c r="M1759" s="298"/>
      <c r="N1759" s="298"/>
      <c r="O1759" s="298"/>
      <c r="P1759" s="298"/>
      <c r="Q1759" s="299"/>
      <c r="R1759" s="227"/>
      <c r="S1759" s="228" t="e">
        <f>IF(C1759="",NA(),MATCH($B1759&amp;$C1759,'Smelter Reference List'!$J:$J,0))</f>
        <v>#N/A</v>
      </c>
      <c r="T1759" s="229"/>
      <c r="U1759" s="229">
        <f t="shared" ca="1" si="54"/>
        <v>0</v>
      </c>
      <c r="V1759" s="229"/>
      <c r="W1759" s="229"/>
      <c r="Y1759" s="223" t="str">
        <f t="shared" si="55"/>
        <v/>
      </c>
    </row>
    <row r="1760" spans="1:25" s="223" customFormat="1" ht="20.25">
      <c r="A1760" s="293"/>
      <c r="B1760" s="294" t="str">
        <f>IF(LEN(A1760)=0,"",INDEX('Smelter Reference List'!$A:$A,MATCH($A1760,'Smelter Reference List'!$E:$E,0)))</f>
        <v/>
      </c>
      <c r="C1760" s="301" t="str">
        <f>IF(LEN(A1760)=0,"",INDEX('Smelter Reference List'!$C:$C,MATCH($A1760,'Smelter Reference List'!$E:$E,0)))</f>
        <v/>
      </c>
      <c r="D1760" s="294" t="str">
        <f ca="1">IF(ISERROR($S1760),"",OFFSET('Smelter Reference List'!$C$4,$S1760-4,0)&amp;"")</f>
        <v/>
      </c>
      <c r="E1760" s="294" t="str">
        <f ca="1">IF(ISERROR($S1760),"",OFFSET('Smelter Reference List'!$D$4,$S1760-4,0)&amp;"")</f>
        <v/>
      </c>
      <c r="F1760" s="294" t="str">
        <f ca="1">IF(ISERROR($S1760),"",OFFSET('Smelter Reference List'!$E$4,$S1760-4,0))</f>
        <v/>
      </c>
      <c r="G1760" s="294" t="str">
        <f ca="1">IF(C1760=$U$4,"Enter smelter details", IF(ISERROR($S1760),"",OFFSET('Smelter Reference List'!$F$4,$S1760-4,0)))</f>
        <v/>
      </c>
      <c r="H1760" s="295" t="str">
        <f ca="1">IF(ISERROR($S1760),"",OFFSET('Smelter Reference List'!$G$4,$S1760-4,0))</f>
        <v/>
      </c>
      <c r="I1760" s="296" t="str">
        <f ca="1">IF(ISERROR($S1760),"",OFFSET('Smelter Reference List'!$H$4,$S1760-4,0))</f>
        <v/>
      </c>
      <c r="J1760" s="296" t="str">
        <f ca="1">IF(ISERROR($S1760),"",OFFSET('Smelter Reference List'!$I$4,$S1760-4,0))</f>
        <v/>
      </c>
      <c r="K1760" s="298"/>
      <c r="L1760" s="298"/>
      <c r="M1760" s="298"/>
      <c r="N1760" s="298"/>
      <c r="O1760" s="298"/>
      <c r="P1760" s="298"/>
      <c r="Q1760" s="299"/>
      <c r="R1760" s="227"/>
      <c r="S1760" s="228" t="e">
        <f>IF(C1760="",NA(),MATCH($B1760&amp;$C1760,'Smelter Reference List'!$J:$J,0))</f>
        <v>#N/A</v>
      </c>
      <c r="T1760" s="229"/>
      <c r="U1760" s="229">
        <f t="shared" ca="1" si="54"/>
        <v>0</v>
      </c>
      <c r="V1760" s="229"/>
      <c r="W1760" s="229"/>
      <c r="Y1760" s="223" t="str">
        <f t="shared" si="55"/>
        <v/>
      </c>
    </row>
    <row r="1761" spans="1:25" s="223" customFormat="1" ht="20.25">
      <c r="A1761" s="293"/>
      <c r="B1761" s="294" t="str">
        <f>IF(LEN(A1761)=0,"",INDEX('Smelter Reference List'!$A:$A,MATCH($A1761,'Smelter Reference List'!$E:$E,0)))</f>
        <v/>
      </c>
      <c r="C1761" s="301" t="str">
        <f>IF(LEN(A1761)=0,"",INDEX('Smelter Reference List'!$C:$C,MATCH($A1761,'Smelter Reference List'!$E:$E,0)))</f>
        <v/>
      </c>
      <c r="D1761" s="294" t="str">
        <f ca="1">IF(ISERROR($S1761),"",OFFSET('Smelter Reference List'!$C$4,$S1761-4,0)&amp;"")</f>
        <v/>
      </c>
      <c r="E1761" s="294" t="str">
        <f ca="1">IF(ISERROR($S1761),"",OFFSET('Smelter Reference List'!$D$4,$S1761-4,0)&amp;"")</f>
        <v/>
      </c>
      <c r="F1761" s="294" t="str">
        <f ca="1">IF(ISERROR($S1761),"",OFFSET('Smelter Reference List'!$E$4,$S1761-4,0))</f>
        <v/>
      </c>
      <c r="G1761" s="294" t="str">
        <f ca="1">IF(C1761=$U$4,"Enter smelter details", IF(ISERROR($S1761),"",OFFSET('Smelter Reference List'!$F$4,$S1761-4,0)))</f>
        <v/>
      </c>
      <c r="H1761" s="295" t="str">
        <f ca="1">IF(ISERROR($S1761),"",OFFSET('Smelter Reference List'!$G$4,$S1761-4,0))</f>
        <v/>
      </c>
      <c r="I1761" s="296" t="str">
        <f ca="1">IF(ISERROR($S1761),"",OFFSET('Smelter Reference List'!$H$4,$S1761-4,0))</f>
        <v/>
      </c>
      <c r="J1761" s="296" t="str">
        <f ca="1">IF(ISERROR($S1761),"",OFFSET('Smelter Reference List'!$I$4,$S1761-4,0))</f>
        <v/>
      </c>
      <c r="K1761" s="298"/>
      <c r="L1761" s="298"/>
      <c r="M1761" s="298"/>
      <c r="N1761" s="298"/>
      <c r="O1761" s="298"/>
      <c r="P1761" s="298"/>
      <c r="Q1761" s="299"/>
      <c r="R1761" s="227"/>
      <c r="S1761" s="228" t="e">
        <f>IF(C1761="",NA(),MATCH($B1761&amp;$C1761,'Smelter Reference List'!$J:$J,0))</f>
        <v>#N/A</v>
      </c>
      <c r="T1761" s="229"/>
      <c r="U1761" s="229">
        <f t="shared" ca="1" si="54"/>
        <v>0</v>
      </c>
      <c r="V1761" s="229"/>
      <c r="W1761" s="229"/>
      <c r="Y1761" s="223" t="str">
        <f t="shared" si="55"/>
        <v/>
      </c>
    </row>
    <row r="1762" spans="1:25" s="223" customFormat="1" ht="20.25">
      <c r="A1762" s="293"/>
      <c r="B1762" s="294" t="str">
        <f>IF(LEN(A1762)=0,"",INDEX('Smelter Reference List'!$A:$A,MATCH($A1762,'Smelter Reference List'!$E:$E,0)))</f>
        <v/>
      </c>
      <c r="C1762" s="301" t="str">
        <f>IF(LEN(A1762)=0,"",INDEX('Smelter Reference List'!$C:$C,MATCH($A1762,'Smelter Reference List'!$E:$E,0)))</f>
        <v/>
      </c>
      <c r="D1762" s="294" t="str">
        <f ca="1">IF(ISERROR($S1762),"",OFFSET('Smelter Reference List'!$C$4,$S1762-4,0)&amp;"")</f>
        <v/>
      </c>
      <c r="E1762" s="294" t="str">
        <f ca="1">IF(ISERROR($S1762),"",OFFSET('Smelter Reference List'!$D$4,$S1762-4,0)&amp;"")</f>
        <v/>
      </c>
      <c r="F1762" s="294" t="str">
        <f ca="1">IF(ISERROR($S1762),"",OFFSET('Smelter Reference List'!$E$4,$S1762-4,0))</f>
        <v/>
      </c>
      <c r="G1762" s="294" t="str">
        <f ca="1">IF(C1762=$U$4,"Enter smelter details", IF(ISERROR($S1762),"",OFFSET('Smelter Reference List'!$F$4,$S1762-4,0)))</f>
        <v/>
      </c>
      <c r="H1762" s="295" t="str">
        <f ca="1">IF(ISERROR($S1762),"",OFFSET('Smelter Reference List'!$G$4,$S1762-4,0))</f>
        <v/>
      </c>
      <c r="I1762" s="296" t="str">
        <f ca="1">IF(ISERROR($S1762),"",OFFSET('Smelter Reference List'!$H$4,$S1762-4,0))</f>
        <v/>
      </c>
      <c r="J1762" s="296" t="str">
        <f ca="1">IF(ISERROR($S1762),"",OFFSET('Smelter Reference List'!$I$4,$S1762-4,0))</f>
        <v/>
      </c>
      <c r="K1762" s="298"/>
      <c r="L1762" s="298"/>
      <c r="M1762" s="298"/>
      <c r="N1762" s="298"/>
      <c r="O1762" s="298"/>
      <c r="P1762" s="298"/>
      <c r="Q1762" s="299"/>
      <c r="R1762" s="227"/>
      <c r="S1762" s="228" t="e">
        <f>IF(C1762="",NA(),MATCH($B1762&amp;$C1762,'Smelter Reference List'!$J:$J,0))</f>
        <v>#N/A</v>
      </c>
      <c r="T1762" s="229"/>
      <c r="U1762" s="229">
        <f t="shared" ca="1" si="54"/>
        <v>0</v>
      </c>
      <c r="V1762" s="229"/>
      <c r="W1762" s="229"/>
      <c r="Y1762" s="223" t="str">
        <f t="shared" si="55"/>
        <v/>
      </c>
    </row>
    <row r="1763" spans="1:25" s="223" customFormat="1" ht="20.25">
      <c r="A1763" s="293"/>
      <c r="B1763" s="294" t="str">
        <f>IF(LEN(A1763)=0,"",INDEX('Smelter Reference List'!$A:$A,MATCH($A1763,'Smelter Reference List'!$E:$E,0)))</f>
        <v/>
      </c>
      <c r="C1763" s="301" t="str">
        <f>IF(LEN(A1763)=0,"",INDEX('Smelter Reference List'!$C:$C,MATCH($A1763,'Smelter Reference List'!$E:$E,0)))</f>
        <v/>
      </c>
      <c r="D1763" s="294" t="str">
        <f ca="1">IF(ISERROR($S1763),"",OFFSET('Smelter Reference List'!$C$4,$S1763-4,0)&amp;"")</f>
        <v/>
      </c>
      <c r="E1763" s="294" t="str">
        <f ca="1">IF(ISERROR($S1763),"",OFFSET('Smelter Reference List'!$D$4,$S1763-4,0)&amp;"")</f>
        <v/>
      </c>
      <c r="F1763" s="294" t="str">
        <f ca="1">IF(ISERROR($S1763),"",OFFSET('Smelter Reference List'!$E$4,$S1763-4,0))</f>
        <v/>
      </c>
      <c r="G1763" s="294" t="str">
        <f ca="1">IF(C1763=$U$4,"Enter smelter details", IF(ISERROR($S1763),"",OFFSET('Smelter Reference List'!$F$4,$S1763-4,0)))</f>
        <v/>
      </c>
      <c r="H1763" s="295" t="str">
        <f ca="1">IF(ISERROR($S1763),"",OFFSET('Smelter Reference List'!$G$4,$S1763-4,0))</f>
        <v/>
      </c>
      <c r="I1763" s="296" t="str">
        <f ca="1">IF(ISERROR($S1763),"",OFFSET('Smelter Reference List'!$H$4,$S1763-4,0))</f>
        <v/>
      </c>
      <c r="J1763" s="296" t="str">
        <f ca="1">IF(ISERROR($S1763),"",OFFSET('Smelter Reference List'!$I$4,$S1763-4,0))</f>
        <v/>
      </c>
      <c r="K1763" s="298"/>
      <c r="L1763" s="298"/>
      <c r="M1763" s="298"/>
      <c r="N1763" s="298"/>
      <c r="O1763" s="298"/>
      <c r="P1763" s="298"/>
      <c r="Q1763" s="299"/>
      <c r="R1763" s="227"/>
      <c r="S1763" s="228" t="e">
        <f>IF(C1763="",NA(),MATCH($B1763&amp;$C1763,'Smelter Reference List'!$J:$J,0))</f>
        <v>#N/A</v>
      </c>
      <c r="T1763" s="229"/>
      <c r="U1763" s="229">
        <f t="shared" ca="1" si="54"/>
        <v>0</v>
      </c>
      <c r="V1763" s="229"/>
      <c r="W1763" s="229"/>
      <c r="Y1763" s="223" t="str">
        <f t="shared" si="55"/>
        <v/>
      </c>
    </row>
    <row r="1764" spans="1:25" s="223" customFormat="1" ht="20.25">
      <c r="A1764" s="293"/>
      <c r="B1764" s="294" t="str">
        <f>IF(LEN(A1764)=0,"",INDEX('Smelter Reference List'!$A:$A,MATCH($A1764,'Smelter Reference List'!$E:$E,0)))</f>
        <v/>
      </c>
      <c r="C1764" s="301" t="str">
        <f>IF(LEN(A1764)=0,"",INDEX('Smelter Reference List'!$C:$C,MATCH($A1764,'Smelter Reference List'!$E:$E,0)))</f>
        <v/>
      </c>
      <c r="D1764" s="294" t="str">
        <f ca="1">IF(ISERROR($S1764),"",OFFSET('Smelter Reference List'!$C$4,$S1764-4,0)&amp;"")</f>
        <v/>
      </c>
      <c r="E1764" s="294" t="str">
        <f ca="1">IF(ISERROR($S1764),"",OFFSET('Smelter Reference List'!$D$4,$S1764-4,0)&amp;"")</f>
        <v/>
      </c>
      <c r="F1764" s="294" t="str">
        <f ca="1">IF(ISERROR($S1764),"",OFFSET('Smelter Reference List'!$E$4,$S1764-4,0))</f>
        <v/>
      </c>
      <c r="G1764" s="294" t="str">
        <f ca="1">IF(C1764=$U$4,"Enter smelter details", IF(ISERROR($S1764),"",OFFSET('Smelter Reference List'!$F$4,$S1764-4,0)))</f>
        <v/>
      </c>
      <c r="H1764" s="295" t="str">
        <f ca="1">IF(ISERROR($S1764),"",OFFSET('Smelter Reference List'!$G$4,$S1764-4,0))</f>
        <v/>
      </c>
      <c r="I1764" s="296" t="str">
        <f ca="1">IF(ISERROR($S1764),"",OFFSET('Smelter Reference List'!$H$4,$S1764-4,0))</f>
        <v/>
      </c>
      <c r="J1764" s="296" t="str">
        <f ca="1">IF(ISERROR($S1764),"",OFFSET('Smelter Reference List'!$I$4,$S1764-4,0))</f>
        <v/>
      </c>
      <c r="K1764" s="298"/>
      <c r="L1764" s="298"/>
      <c r="M1764" s="298"/>
      <c r="N1764" s="298"/>
      <c r="O1764" s="298"/>
      <c r="P1764" s="298"/>
      <c r="Q1764" s="299"/>
      <c r="R1764" s="227"/>
      <c r="S1764" s="228" t="e">
        <f>IF(C1764="",NA(),MATCH($B1764&amp;$C1764,'Smelter Reference List'!$J:$J,0))</f>
        <v>#N/A</v>
      </c>
      <c r="T1764" s="229"/>
      <c r="U1764" s="229">
        <f t="shared" ca="1" si="54"/>
        <v>0</v>
      </c>
      <c r="V1764" s="229"/>
      <c r="W1764" s="229"/>
      <c r="Y1764" s="223" t="str">
        <f t="shared" si="55"/>
        <v/>
      </c>
    </row>
    <row r="1765" spans="1:25" s="223" customFormat="1" ht="20.25">
      <c r="A1765" s="293"/>
      <c r="B1765" s="294" t="str">
        <f>IF(LEN(A1765)=0,"",INDEX('Smelter Reference List'!$A:$A,MATCH($A1765,'Smelter Reference List'!$E:$E,0)))</f>
        <v/>
      </c>
      <c r="C1765" s="301" t="str">
        <f>IF(LEN(A1765)=0,"",INDEX('Smelter Reference List'!$C:$C,MATCH($A1765,'Smelter Reference List'!$E:$E,0)))</f>
        <v/>
      </c>
      <c r="D1765" s="294" t="str">
        <f ca="1">IF(ISERROR($S1765),"",OFFSET('Smelter Reference List'!$C$4,$S1765-4,0)&amp;"")</f>
        <v/>
      </c>
      <c r="E1765" s="294" t="str">
        <f ca="1">IF(ISERROR($S1765),"",OFFSET('Smelter Reference List'!$D$4,$S1765-4,0)&amp;"")</f>
        <v/>
      </c>
      <c r="F1765" s="294" t="str">
        <f ca="1">IF(ISERROR($S1765),"",OFFSET('Smelter Reference List'!$E$4,$S1765-4,0))</f>
        <v/>
      </c>
      <c r="G1765" s="294" t="str">
        <f ca="1">IF(C1765=$U$4,"Enter smelter details", IF(ISERROR($S1765),"",OFFSET('Smelter Reference List'!$F$4,$S1765-4,0)))</f>
        <v/>
      </c>
      <c r="H1765" s="295" t="str">
        <f ca="1">IF(ISERROR($S1765),"",OFFSET('Smelter Reference List'!$G$4,$S1765-4,0))</f>
        <v/>
      </c>
      <c r="I1765" s="296" t="str">
        <f ca="1">IF(ISERROR($S1765),"",OFFSET('Smelter Reference List'!$H$4,$S1765-4,0))</f>
        <v/>
      </c>
      <c r="J1765" s="296" t="str">
        <f ca="1">IF(ISERROR($S1765),"",OFFSET('Smelter Reference List'!$I$4,$S1765-4,0))</f>
        <v/>
      </c>
      <c r="K1765" s="298"/>
      <c r="L1765" s="298"/>
      <c r="M1765" s="298"/>
      <c r="N1765" s="298"/>
      <c r="O1765" s="298"/>
      <c r="P1765" s="298"/>
      <c r="Q1765" s="299"/>
      <c r="R1765" s="227"/>
      <c r="S1765" s="228" t="e">
        <f>IF(C1765="",NA(),MATCH($B1765&amp;$C1765,'Smelter Reference List'!$J:$J,0))</f>
        <v>#N/A</v>
      </c>
      <c r="T1765" s="229"/>
      <c r="U1765" s="229">
        <f t="shared" ca="1" si="54"/>
        <v>0</v>
      </c>
      <c r="V1765" s="229"/>
      <c r="W1765" s="229"/>
      <c r="Y1765" s="223" t="str">
        <f t="shared" si="55"/>
        <v/>
      </c>
    </row>
    <row r="1766" spans="1:25" s="223" customFormat="1" ht="20.25">
      <c r="A1766" s="293"/>
      <c r="B1766" s="294" t="str">
        <f>IF(LEN(A1766)=0,"",INDEX('Smelter Reference List'!$A:$A,MATCH($A1766,'Smelter Reference List'!$E:$E,0)))</f>
        <v/>
      </c>
      <c r="C1766" s="301" t="str">
        <f>IF(LEN(A1766)=0,"",INDEX('Smelter Reference List'!$C:$C,MATCH($A1766,'Smelter Reference List'!$E:$E,0)))</f>
        <v/>
      </c>
      <c r="D1766" s="294" t="str">
        <f ca="1">IF(ISERROR($S1766),"",OFFSET('Smelter Reference List'!$C$4,$S1766-4,0)&amp;"")</f>
        <v/>
      </c>
      <c r="E1766" s="294" t="str">
        <f ca="1">IF(ISERROR($S1766),"",OFFSET('Smelter Reference List'!$D$4,$S1766-4,0)&amp;"")</f>
        <v/>
      </c>
      <c r="F1766" s="294" t="str">
        <f ca="1">IF(ISERROR($S1766),"",OFFSET('Smelter Reference List'!$E$4,$S1766-4,0))</f>
        <v/>
      </c>
      <c r="G1766" s="294" t="str">
        <f ca="1">IF(C1766=$U$4,"Enter smelter details", IF(ISERROR($S1766),"",OFFSET('Smelter Reference List'!$F$4,$S1766-4,0)))</f>
        <v/>
      </c>
      <c r="H1766" s="295" t="str">
        <f ca="1">IF(ISERROR($S1766),"",OFFSET('Smelter Reference List'!$G$4,$S1766-4,0))</f>
        <v/>
      </c>
      <c r="I1766" s="296" t="str">
        <f ca="1">IF(ISERROR($S1766),"",OFFSET('Smelter Reference List'!$H$4,$S1766-4,0))</f>
        <v/>
      </c>
      <c r="J1766" s="296" t="str">
        <f ca="1">IF(ISERROR($S1766),"",OFFSET('Smelter Reference List'!$I$4,$S1766-4,0))</f>
        <v/>
      </c>
      <c r="K1766" s="298"/>
      <c r="L1766" s="298"/>
      <c r="M1766" s="298"/>
      <c r="N1766" s="298"/>
      <c r="O1766" s="298"/>
      <c r="P1766" s="298"/>
      <c r="Q1766" s="299"/>
      <c r="R1766" s="227"/>
      <c r="S1766" s="228" t="e">
        <f>IF(C1766="",NA(),MATCH($B1766&amp;$C1766,'Smelter Reference List'!$J:$J,0))</f>
        <v>#N/A</v>
      </c>
      <c r="T1766" s="229"/>
      <c r="U1766" s="229">
        <f t="shared" ca="1" si="54"/>
        <v>0</v>
      </c>
      <c r="V1766" s="229"/>
      <c r="W1766" s="229"/>
      <c r="Y1766" s="223" t="str">
        <f t="shared" si="55"/>
        <v/>
      </c>
    </row>
    <row r="1767" spans="1:25" s="223" customFormat="1" ht="20.25">
      <c r="A1767" s="293"/>
      <c r="B1767" s="294" t="str">
        <f>IF(LEN(A1767)=0,"",INDEX('Smelter Reference List'!$A:$A,MATCH($A1767,'Smelter Reference List'!$E:$E,0)))</f>
        <v/>
      </c>
      <c r="C1767" s="301" t="str">
        <f>IF(LEN(A1767)=0,"",INDEX('Smelter Reference List'!$C:$C,MATCH($A1767,'Smelter Reference List'!$E:$E,0)))</f>
        <v/>
      </c>
      <c r="D1767" s="294" t="str">
        <f ca="1">IF(ISERROR($S1767),"",OFFSET('Smelter Reference List'!$C$4,$S1767-4,0)&amp;"")</f>
        <v/>
      </c>
      <c r="E1767" s="294" t="str">
        <f ca="1">IF(ISERROR($S1767),"",OFFSET('Smelter Reference List'!$D$4,$S1767-4,0)&amp;"")</f>
        <v/>
      </c>
      <c r="F1767" s="294" t="str">
        <f ca="1">IF(ISERROR($S1767),"",OFFSET('Smelter Reference List'!$E$4,$S1767-4,0))</f>
        <v/>
      </c>
      <c r="G1767" s="294" t="str">
        <f ca="1">IF(C1767=$U$4,"Enter smelter details", IF(ISERROR($S1767),"",OFFSET('Smelter Reference List'!$F$4,$S1767-4,0)))</f>
        <v/>
      </c>
      <c r="H1767" s="295" t="str">
        <f ca="1">IF(ISERROR($S1767),"",OFFSET('Smelter Reference List'!$G$4,$S1767-4,0))</f>
        <v/>
      </c>
      <c r="I1767" s="296" t="str">
        <f ca="1">IF(ISERROR($S1767),"",OFFSET('Smelter Reference List'!$H$4,$S1767-4,0))</f>
        <v/>
      </c>
      <c r="J1767" s="296" t="str">
        <f ca="1">IF(ISERROR($S1767),"",OFFSET('Smelter Reference List'!$I$4,$S1767-4,0))</f>
        <v/>
      </c>
      <c r="K1767" s="298"/>
      <c r="L1767" s="298"/>
      <c r="M1767" s="298"/>
      <c r="N1767" s="298"/>
      <c r="O1767" s="298"/>
      <c r="P1767" s="298"/>
      <c r="Q1767" s="299"/>
      <c r="R1767" s="227"/>
      <c r="S1767" s="228" t="e">
        <f>IF(C1767="",NA(),MATCH($B1767&amp;$C1767,'Smelter Reference List'!$J:$J,0))</f>
        <v>#N/A</v>
      </c>
      <c r="T1767" s="229"/>
      <c r="U1767" s="229">
        <f t="shared" ca="1" si="54"/>
        <v>0</v>
      </c>
      <c r="V1767" s="229"/>
      <c r="W1767" s="229"/>
      <c r="Y1767" s="223" t="str">
        <f t="shared" si="55"/>
        <v/>
      </c>
    </row>
    <row r="1768" spans="1:25" s="223" customFormat="1" ht="20.25">
      <c r="A1768" s="293"/>
      <c r="B1768" s="294" t="str">
        <f>IF(LEN(A1768)=0,"",INDEX('Smelter Reference List'!$A:$A,MATCH($A1768,'Smelter Reference List'!$E:$E,0)))</f>
        <v/>
      </c>
      <c r="C1768" s="301" t="str">
        <f>IF(LEN(A1768)=0,"",INDEX('Smelter Reference List'!$C:$C,MATCH($A1768,'Smelter Reference List'!$E:$E,0)))</f>
        <v/>
      </c>
      <c r="D1768" s="294" t="str">
        <f ca="1">IF(ISERROR($S1768),"",OFFSET('Smelter Reference List'!$C$4,$S1768-4,0)&amp;"")</f>
        <v/>
      </c>
      <c r="E1768" s="294" t="str">
        <f ca="1">IF(ISERROR($S1768),"",OFFSET('Smelter Reference List'!$D$4,$S1768-4,0)&amp;"")</f>
        <v/>
      </c>
      <c r="F1768" s="294" t="str">
        <f ca="1">IF(ISERROR($S1768),"",OFFSET('Smelter Reference List'!$E$4,$S1768-4,0))</f>
        <v/>
      </c>
      <c r="G1768" s="294" t="str">
        <f ca="1">IF(C1768=$U$4,"Enter smelter details", IF(ISERROR($S1768),"",OFFSET('Smelter Reference List'!$F$4,$S1768-4,0)))</f>
        <v/>
      </c>
      <c r="H1768" s="295" t="str">
        <f ca="1">IF(ISERROR($S1768),"",OFFSET('Smelter Reference List'!$G$4,$S1768-4,0))</f>
        <v/>
      </c>
      <c r="I1768" s="296" t="str">
        <f ca="1">IF(ISERROR($S1768),"",OFFSET('Smelter Reference List'!$H$4,$S1768-4,0))</f>
        <v/>
      </c>
      <c r="J1768" s="296" t="str">
        <f ca="1">IF(ISERROR($S1768),"",OFFSET('Smelter Reference List'!$I$4,$S1768-4,0))</f>
        <v/>
      </c>
      <c r="K1768" s="298"/>
      <c r="L1768" s="298"/>
      <c r="M1768" s="298"/>
      <c r="N1768" s="298"/>
      <c r="O1768" s="298"/>
      <c r="P1768" s="298"/>
      <c r="Q1768" s="299"/>
      <c r="R1768" s="227"/>
      <c r="S1768" s="228" t="e">
        <f>IF(C1768="",NA(),MATCH($B1768&amp;$C1768,'Smelter Reference List'!$J:$J,0))</f>
        <v>#N/A</v>
      </c>
      <c r="T1768" s="229"/>
      <c r="U1768" s="229">
        <f t="shared" ca="1" si="54"/>
        <v>0</v>
      </c>
      <c r="V1768" s="229"/>
      <c r="W1768" s="229"/>
      <c r="Y1768" s="223" t="str">
        <f t="shared" si="55"/>
        <v/>
      </c>
    </row>
    <row r="1769" spans="1:25" s="223" customFormat="1" ht="20.25">
      <c r="A1769" s="293"/>
      <c r="B1769" s="294" t="str">
        <f>IF(LEN(A1769)=0,"",INDEX('Smelter Reference List'!$A:$A,MATCH($A1769,'Smelter Reference List'!$E:$E,0)))</f>
        <v/>
      </c>
      <c r="C1769" s="301" t="str">
        <f>IF(LEN(A1769)=0,"",INDEX('Smelter Reference List'!$C:$C,MATCH($A1769,'Smelter Reference List'!$E:$E,0)))</f>
        <v/>
      </c>
      <c r="D1769" s="294" t="str">
        <f ca="1">IF(ISERROR($S1769),"",OFFSET('Smelter Reference List'!$C$4,$S1769-4,0)&amp;"")</f>
        <v/>
      </c>
      <c r="E1769" s="294" t="str">
        <f ca="1">IF(ISERROR($S1769),"",OFFSET('Smelter Reference List'!$D$4,$S1769-4,0)&amp;"")</f>
        <v/>
      </c>
      <c r="F1769" s="294" t="str">
        <f ca="1">IF(ISERROR($S1769),"",OFFSET('Smelter Reference List'!$E$4,$S1769-4,0))</f>
        <v/>
      </c>
      <c r="G1769" s="294" t="str">
        <f ca="1">IF(C1769=$U$4,"Enter smelter details", IF(ISERROR($S1769),"",OFFSET('Smelter Reference List'!$F$4,$S1769-4,0)))</f>
        <v/>
      </c>
      <c r="H1769" s="295" t="str">
        <f ca="1">IF(ISERROR($S1769),"",OFFSET('Smelter Reference List'!$G$4,$S1769-4,0))</f>
        <v/>
      </c>
      <c r="I1769" s="296" t="str">
        <f ca="1">IF(ISERROR($S1769),"",OFFSET('Smelter Reference List'!$H$4,$S1769-4,0))</f>
        <v/>
      </c>
      <c r="J1769" s="296" t="str">
        <f ca="1">IF(ISERROR($S1769),"",OFFSET('Smelter Reference List'!$I$4,$S1769-4,0))</f>
        <v/>
      </c>
      <c r="K1769" s="298"/>
      <c r="L1769" s="298"/>
      <c r="M1769" s="298"/>
      <c r="N1769" s="298"/>
      <c r="O1769" s="298"/>
      <c r="P1769" s="298"/>
      <c r="Q1769" s="299"/>
      <c r="R1769" s="227"/>
      <c r="S1769" s="228" t="e">
        <f>IF(C1769="",NA(),MATCH($B1769&amp;$C1769,'Smelter Reference List'!$J:$J,0))</f>
        <v>#N/A</v>
      </c>
      <c r="T1769" s="229"/>
      <c r="U1769" s="229">
        <f t="shared" ca="1" si="54"/>
        <v>0</v>
      </c>
      <c r="V1769" s="229"/>
      <c r="W1769" s="229"/>
      <c r="Y1769" s="223" t="str">
        <f t="shared" si="55"/>
        <v/>
      </c>
    </row>
    <row r="1770" spans="1:25" s="223" customFormat="1" ht="20.25">
      <c r="A1770" s="293"/>
      <c r="B1770" s="294" t="str">
        <f>IF(LEN(A1770)=0,"",INDEX('Smelter Reference List'!$A:$A,MATCH($A1770,'Smelter Reference List'!$E:$E,0)))</f>
        <v/>
      </c>
      <c r="C1770" s="301" t="str">
        <f>IF(LEN(A1770)=0,"",INDEX('Smelter Reference List'!$C:$C,MATCH($A1770,'Smelter Reference List'!$E:$E,0)))</f>
        <v/>
      </c>
      <c r="D1770" s="294" t="str">
        <f ca="1">IF(ISERROR($S1770),"",OFFSET('Smelter Reference List'!$C$4,$S1770-4,0)&amp;"")</f>
        <v/>
      </c>
      <c r="E1770" s="294" t="str">
        <f ca="1">IF(ISERROR($S1770),"",OFFSET('Smelter Reference List'!$D$4,$S1770-4,0)&amp;"")</f>
        <v/>
      </c>
      <c r="F1770" s="294" t="str">
        <f ca="1">IF(ISERROR($S1770),"",OFFSET('Smelter Reference List'!$E$4,$S1770-4,0))</f>
        <v/>
      </c>
      <c r="G1770" s="294" t="str">
        <f ca="1">IF(C1770=$U$4,"Enter smelter details", IF(ISERROR($S1770),"",OFFSET('Smelter Reference List'!$F$4,$S1770-4,0)))</f>
        <v/>
      </c>
      <c r="H1770" s="295" t="str">
        <f ca="1">IF(ISERROR($S1770),"",OFFSET('Smelter Reference List'!$G$4,$S1770-4,0))</f>
        <v/>
      </c>
      <c r="I1770" s="296" t="str">
        <f ca="1">IF(ISERROR($S1770),"",OFFSET('Smelter Reference List'!$H$4,$S1770-4,0))</f>
        <v/>
      </c>
      <c r="J1770" s="296" t="str">
        <f ca="1">IF(ISERROR($S1770),"",OFFSET('Smelter Reference List'!$I$4,$S1770-4,0))</f>
        <v/>
      </c>
      <c r="K1770" s="298"/>
      <c r="L1770" s="298"/>
      <c r="M1770" s="298"/>
      <c r="N1770" s="298"/>
      <c r="O1770" s="298"/>
      <c r="P1770" s="298"/>
      <c r="Q1770" s="299"/>
      <c r="R1770" s="227"/>
      <c r="S1770" s="228" t="e">
        <f>IF(C1770="",NA(),MATCH($B1770&amp;$C1770,'Smelter Reference List'!$J:$J,0))</f>
        <v>#N/A</v>
      </c>
      <c r="T1770" s="229"/>
      <c r="U1770" s="229">
        <f t="shared" ca="1" si="54"/>
        <v>0</v>
      </c>
      <c r="V1770" s="229"/>
      <c r="W1770" s="229"/>
      <c r="Y1770" s="223" t="str">
        <f t="shared" si="55"/>
        <v/>
      </c>
    </row>
    <row r="1771" spans="1:25" s="223" customFormat="1" ht="20.25">
      <c r="A1771" s="293"/>
      <c r="B1771" s="294" t="str">
        <f>IF(LEN(A1771)=0,"",INDEX('Smelter Reference List'!$A:$A,MATCH($A1771,'Smelter Reference List'!$E:$E,0)))</f>
        <v/>
      </c>
      <c r="C1771" s="301" t="str">
        <f>IF(LEN(A1771)=0,"",INDEX('Smelter Reference List'!$C:$C,MATCH($A1771,'Smelter Reference List'!$E:$E,0)))</f>
        <v/>
      </c>
      <c r="D1771" s="294" t="str">
        <f ca="1">IF(ISERROR($S1771),"",OFFSET('Smelter Reference List'!$C$4,$S1771-4,0)&amp;"")</f>
        <v/>
      </c>
      <c r="E1771" s="294" t="str">
        <f ca="1">IF(ISERROR($S1771),"",OFFSET('Smelter Reference List'!$D$4,$S1771-4,0)&amp;"")</f>
        <v/>
      </c>
      <c r="F1771" s="294" t="str">
        <f ca="1">IF(ISERROR($S1771),"",OFFSET('Smelter Reference List'!$E$4,$S1771-4,0))</f>
        <v/>
      </c>
      <c r="G1771" s="294" t="str">
        <f ca="1">IF(C1771=$U$4,"Enter smelter details", IF(ISERROR($S1771),"",OFFSET('Smelter Reference List'!$F$4,$S1771-4,0)))</f>
        <v/>
      </c>
      <c r="H1771" s="295" t="str">
        <f ca="1">IF(ISERROR($S1771),"",OFFSET('Smelter Reference List'!$G$4,$S1771-4,0))</f>
        <v/>
      </c>
      <c r="I1771" s="296" t="str">
        <f ca="1">IF(ISERROR($S1771),"",OFFSET('Smelter Reference List'!$H$4,$S1771-4,0))</f>
        <v/>
      </c>
      <c r="J1771" s="296" t="str">
        <f ca="1">IF(ISERROR($S1771),"",OFFSET('Smelter Reference List'!$I$4,$S1771-4,0))</f>
        <v/>
      </c>
      <c r="K1771" s="298"/>
      <c r="L1771" s="298"/>
      <c r="M1771" s="298"/>
      <c r="N1771" s="298"/>
      <c r="O1771" s="298"/>
      <c r="P1771" s="298"/>
      <c r="Q1771" s="299"/>
      <c r="R1771" s="227"/>
      <c r="S1771" s="228" t="e">
        <f>IF(C1771="",NA(),MATCH($B1771&amp;$C1771,'Smelter Reference List'!$J:$J,0))</f>
        <v>#N/A</v>
      </c>
      <c r="T1771" s="229"/>
      <c r="U1771" s="229">
        <f t="shared" ca="1" si="54"/>
        <v>0</v>
      </c>
      <c r="V1771" s="229"/>
      <c r="W1771" s="229"/>
      <c r="Y1771" s="223" t="str">
        <f t="shared" si="55"/>
        <v/>
      </c>
    </row>
    <row r="1772" spans="1:25" s="223" customFormat="1" ht="20.25">
      <c r="A1772" s="293"/>
      <c r="B1772" s="294" t="str">
        <f>IF(LEN(A1772)=0,"",INDEX('Smelter Reference List'!$A:$A,MATCH($A1772,'Smelter Reference List'!$E:$E,0)))</f>
        <v/>
      </c>
      <c r="C1772" s="301" t="str">
        <f>IF(LEN(A1772)=0,"",INDEX('Smelter Reference List'!$C:$C,MATCH($A1772,'Smelter Reference List'!$E:$E,0)))</f>
        <v/>
      </c>
      <c r="D1772" s="294" t="str">
        <f ca="1">IF(ISERROR($S1772),"",OFFSET('Smelter Reference List'!$C$4,$S1772-4,0)&amp;"")</f>
        <v/>
      </c>
      <c r="E1772" s="294" t="str">
        <f ca="1">IF(ISERROR($S1772),"",OFFSET('Smelter Reference List'!$D$4,$S1772-4,0)&amp;"")</f>
        <v/>
      </c>
      <c r="F1772" s="294" t="str">
        <f ca="1">IF(ISERROR($S1772),"",OFFSET('Smelter Reference List'!$E$4,$S1772-4,0))</f>
        <v/>
      </c>
      <c r="G1772" s="294" t="str">
        <f ca="1">IF(C1772=$U$4,"Enter smelter details", IF(ISERROR($S1772),"",OFFSET('Smelter Reference List'!$F$4,$S1772-4,0)))</f>
        <v/>
      </c>
      <c r="H1772" s="295" t="str">
        <f ca="1">IF(ISERROR($S1772),"",OFFSET('Smelter Reference List'!$G$4,$S1772-4,0))</f>
        <v/>
      </c>
      <c r="I1772" s="296" t="str">
        <f ca="1">IF(ISERROR($S1772),"",OFFSET('Smelter Reference List'!$H$4,$S1772-4,0))</f>
        <v/>
      </c>
      <c r="J1772" s="296" t="str">
        <f ca="1">IF(ISERROR($S1772),"",OFFSET('Smelter Reference List'!$I$4,$S1772-4,0))</f>
        <v/>
      </c>
      <c r="K1772" s="298"/>
      <c r="L1772" s="298"/>
      <c r="M1772" s="298"/>
      <c r="N1772" s="298"/>
      <c r="O1772" s="298"/>
      <c r="P1772" s="298"/>
      <c r="Q1772" s="299"/>
      <c r="R1772" s="227"/>
      <c r="S1772" s="228" t="e">
        <f>IF(C1772="",NA(),MATCH($B1772&amp;$C1772,'Smelter Reference List'!$J:$J,0))</f>
        <v>#N/A</v>
      </c>
      <c r="T1772" s="229"/>
      <c r="U1772" s="229">
        <f t="shared" ca="1" si="54"/>
        <v>0</v>
      </c>
      <c r="V1772" s="229"/>
      <c r="W1772" s="229"/>
      <c r="Y1772" s="223" t="str">
        <f t="shared" si="55"/>
        <v/>
      </c>
    </row>
    <row r="1773" spans="1:25" s="223" customFormat="1" ht="20.25">
      <c r="A1773" s="293"/>
      <c r="B1773" s="294" t="str">
        <f>IF(LEN(A1773)=0,"",INDEX('Smelter Reference List'!$A:$A,MATCH($A1773,'Smelter Reference List'!$E:$E,0)))</f>
        <v/>
      </c>
      <c r="C1773" s="301" t="str">
        <f>IF(LEN(A1773)=0,"",INDEX('Smelter Reference List'!$C:$C,MATCH($A1773,'Smelter Reference List'!$E:$E,0)))</f>
        <v/>
      </c>
      <c r="D1773" s="294" t="str">
        <f ca="1">IF(ISERROR($S1773),"",OFFSET('Smelter Reference List'!$C$4,$S1773-4,0)&amp;"")</f>
        <v/>
      </c>
      <c r="E1773" s="294" t="str">
        <f ca="1">IF(ISERROR($S1773),"",OFFSET('Smelter Reference List'!$D$4,$S1773-4,0)&amp;"")</f>
        <v/>
      </c>
      <c r="F1773" s="294" t="str">
        <f ca="1">IF(ISERROR($S1773),"",OFFSET('Smelter Reference List'!$E$4,$S1773-4,0))</f>
        <v/>
      </c>
      <c r="G1773" s="294" t="str">
        <f ca="1">IF(C1773=$U$4,"Enter smelter details", IF(ISERROR($S1773),"",OFFSET('Smelter Reference List'!$F$4,$S1773-4,0)))</f>
        <v/>
      </c>
      <c r="H1773" s="295" t="str">
        <f ca="1">IF(ISERROR($S1773),"",OFFSET('Smelter Reference List'!$G$4,$S1773-4,0))</f>
        <v/>
      </c>
      <c r="I1773" s="296" t="str">
        <f ca="1">IF(ISERROR($S1773),"",OFFSET('Smelter Reference List'!$H$4,$S1773-4,0))</f>
        <v/>
      </c>
      <c r="J1773" s="296" t="str">
        <f ca="1">IF(ISERROR($S1773),"",OFFSET('Smelter Reference List'!$I$4,$S1773-4,0))</f>
        <v/>
      </c>
      <c r="K1773" s="298"/>
      <c r="L1773" s="298"/>
      <c r="M1773" s="298"/>
      <c r="N1773" s="298"/>
      <c r="O1773" s="298"/>
      <c r="P1773" s="298"/>
      <c r="Q1773" s="299"/>
      <c r="R1773" s="227"/>
      <c r="S1773" s="228" t="e">
        <f>IF(C1773="",NA(),MATCH($B1773&amp;$C1773,'Smelter Reference List'!$J:$J,0))</f>
        <v>#N/A</v>
      </c>
      <c r="T1773" s="229"/>
      <c r="U1773" s="229">
        <f t="shared" ca="1" si="54"/>
        <v>0</v>
      </c>
      <c r="V1773" s="229"/>
      <c r="W1773" s="229"/>
      <c r="Y1773" s="223" t="str">
        <f t="shared" si="55"/>
        <v/>
      </c>
    </row>
    <row r="1774" spans="1:25" s="223" customFormat="1" ht="20.25">
      <c r="A1774" s="293"/>
      <c r="B1774" s="294" t="str">
        <f>IF(LEN(A1774)=0,"",INDEX('Smelter Reference List'!$A:$A,MATCH($A1774,'Smelter Reference List'!$E:$E,0)))</f>
        <v/>
      </c>
      <c r="C1774" s="301" t="str">
        <f>IF(LEN(A1774)=0,"",INDEX('Smelter Reference List'!$C:$C,MATCH($A1774,'Smelter Reference List'!$E:$E,0)))</f>
        <v/>
      </c>
      <c r="D1774" s="294" t="str">
        <f ca="1">IF(ISERROR($S1774),"",OFFSET('Smelter Reference List'!$C$4,$S1774-4,0)&amp;"")</f>
        <v/>
      </c>
      <c r="E1774" s="294" t="str">
        <f ca="1">IF(ISERROR($S1774),"",OFFSET('Smelter Reference List'!$D$4,$S1774-4,0)&amp;"")</f>
        <v/>
      </c>
      <c r="F1774" s="294" t="str">
        <f ca="1">IF(ISERROR($S1774),"",OFFSET('Smelter Reference List'!$E$4,$S1774-4,0))</f>
        <v/>
      </c>
      <c r="G1774" s="294" t="str">
        <f ca="1">IF(C1774=$U$4,"Enter smelter details", IF(ISERROR($S1774),"",OFFSET('Smelter Reference List'!$F$4,$S1774-4,0)))</f>
        <v/>
      </c>
      <c r="H1774" s="295" t="str">
        <f ca="1">IF(ISERROR($S1774),"",OFFSET('Smelter Reference List'!$G$4,$S1774-4,0))</f>
        <v/>
      </c>
      <c r="I1774" s="296" t="str">
        <f ca="1">IF(ISERROR($S1774),"",OFFSET('Smelter Reference List'!$H$4,$S1774-4,0))</f>
        <v/>
      </c>
      <c r="J1774" s="296" t="str">
        <f ca="1">IF(ISERROR($S1774),"",OFFSET('Smelter Reference List'!$I$4,$S1774-4,0))</f>
        <v/>
      </c>
      <c r="K1774" s="298"/>
      <c r="L1774" s="298"/>
      <c r="M1774" s="298"/>
      <c r="N1774" s="298"/>
      <c r="O1774" s="298"/>
      <c r="P1774" s="298"/>
      <c r="Q1774" s="299"/>
      <c r="R1774" s="227"/>
      <c r="S1774" s="228" t="e">
        <f>IF(C1774="",NA(),MATCH($B1774&amp;$C1774,'Smelter Reference List'!$J:$J,0))</f>
        <v>#N/A</v>
      </c>
      <c r="T1774" s="229"/>
      <c r="U1774" s="229">
        <f t="shared" ca="1" si="54"/>
        <v>0</v>
      </c>
      <c r="V1774" s="229"/>
      <c r="W1774" s="229"/>
      <c r="Y1774" s="223" t="str">
        <f t="shared" si="55"/>
        <v/>
      </c>
    </row>
    <row r="1775" spans="1:25" s="223" customFormat="1" ht="20.25">
      <c r="A1775" s="293"/>
      <c r="B1775" s="294" t="str">
        <f>IF(LEN(A1775)=0,"",INDEX('Smelter Reference List'!$A:$A,MATCH($A1775,'Smelter Reference List'!$E:$E,0)))</f>
        <v/>
      </c>
      <c r="C1775" s="301" t="str">
        <f>IF(LEN(A1775)=0,"",INDEX('Smelter Reference List'!$C:$C,MATCH($A1775,'Smelter Reference List'!$E:$E,0)))</f>
        <v/>
      </c>
      <c r="D1775" s="294" t="str">
        <f ca="1">IF(ISERROR($S1775),"",OFFSET('Smelter Reference List'!$C$4,$S1775-4,0)&amp;"")</f>
        <v/>
      </c>
      <c r="E1775" s="294" t="str">
        <f ca="1">IF(ISERROR($S1775),"",OFFSET('Smelter Reference List'!$D$4,$S1775-4,0)&amp;"")</f>
        <v/>
      </c>
      <c r="F1775" s="294" t="str">
        <f ca="1">IF(ISERROR($S1775),"",OFFSET('Smelter Reference List'!$E$4,$S1775-4,0))</f>
        <v/>
      </c>
      <c r="G1775" s="294" t="str">
        <f ca="1">IF(C1775=$U$4,"Enter smelter details", IF(ISERROR($S1775),"",OFFSET('Smelter Reference List'!$F$4,$S1775-4,0)))</f>
        <v/>
      </c>
      <c r="H1775" s="295" t="str">
        <f ca="1">IF(ISERROR($S1775),"",OFFSET('Smelter Reference List'!$G$4,$S1775-4,0))</f>
        <v/>
      </c>
      <c r="I1775" s="296" t="str">
        <f ca="1">IF(ISERROR($S1775),"",OFFSET('Smelter Reference List'!$H$4,$S1775-4,0))</f>
        <v/>
      </c>
      <c r="J1775" s="296" t="str">
        <f ca="1">IF(ISERROR($S1775),"",OFFSET('Smelter Reference List'!$I$4,$S1775-4,0))</f>
        <v/>
      </c>
      <c r="K1775" s="298"/>
      <c r="L1775" s="298"/>
      <c r="M1775" s="298"/>
      <c r="N1775" s="298"/>
      <c r="O1775" s="298"/>
      <c r="P1775" s="298"/>
      <c r="Q1775" s="299"/>
      <c r="R1775" s="227"/>
      <c r="S1775" s="228" t="e">
        <f>IF(C1775="",NA(),MATCH($B1775&amp;$C1775,'Smelter Reference List'!$J:$J,0))</f>
        <v>#N/A</v>
      </c>
      <c r="T1775" s="229"/>
      <c r="U1775" s="229">
        <f t="shared" ca="1" si="54"/>
        <v>0</v>
      </c>
      <c r="V1775" s="229"/>
      <c r="W1775" s="229"/>
      <c r="Y1775" s="223" t="str">
        <f t="shared" si="55"/>
        <v/>
      </c>
    </row>
    <row r="1776" spans="1:25" s="223" customFormat="1" ht="20.25">
      <c r="A1776" s="293"/>
      <c r="B1776" s="294" t="str">
        <f>IF(LEN(A1776)=0,"",INDEX('Smelter Reference List'!$A:$A,MATCH($A1776,'Smelter Reference List'!$E:$E,0)))</f>
        <v/>
      </c>
      <c r="C1776" s="301" t="str">
        <f>IF(LEN(A1776)=0,"",INDEX('Smelter Reference List'!$C:$C,MATCH($A1776,'Smelter Reference List'!$E:$E,0)))</f>
        <v/>
      </c>
      <c r="D1776" s="294" t="str">
        <f ca="1">IF(ISERROR($S1776),"",OFFSET('Smelter Reference List'!$C$4,$S1776-4,0)&amp;"")</f>
        <v/>
      </c>
      <c r="E1776" s="294" t="str">
        <f ca="1">IF(ISERROR($S1776),"",OFFSET('Smelter Reference List'!$D$4,$S1776-4,0)&amp;"")</f>
        <v/>
      </c>
      <c r="F1776" s="294" t="str">
        <f ca="1">IF(ISERROR($S1776),"",OFFSET('Smelter Reference List'!$E$4,$S1776-4,0))</f>
        <v/>
      </c>
      <c r="G1776" s="294" t="str">
        <f ca="1">IF(C1776=$U$4,"Enter smelter details", IF(ISERROR($S1776),"",OFFSET('Smelter Reference List'!$F$4,$S1776-4,0)))</f>
        <v/>
      </c>
      <c r="H1776" s="295" t="str">
        <f ca="1">IF(ISERROR($S1776),"",OFFSET('Smelter Reference List'!$G$4,$S1776-4,0))</f>
        <v/>
      </c>
      <c r="I1776" s="296" t="str">
        <f ca="1">IF(ISERROR($S1776),"",OFFSET('Smelter Reference List'!$H$4,$S1776-4,0))</f>
        <v/>
      </c>
      <c r="J1776" s="296" t="str">
        <f ca="1">IF(ISERROR($S1776),"",OFFSET('Smelter Reference List'!$I$4,$S1776-4,0))</f>
        <v/>
      </c>
      <c r="K1776" s="298"/>
      <c r="L1776" s="298"/>
      <c r="M1776" s="298"/>
      <c r="N1776" s="298"/>
      <c r="O1776" s="298"/>
      <c r="P1776" s="298"/>
      <c r="Q1776" s="299"/>
      <c r="R1776" s="227"/>
      <c r="S1776" s="228" t="e">
        <f>IF(C1776="",NA(),MATCH($B1776&amp;$C1776,'Smelter Reference List'!$J:$J,0))</f>
        <v>#N/A</v>
      </c>
      <c r="T1776" s="229"/>
      <c r="U1776" s="229">
        <f t="shared" ca="1" si="54"/>
        <v>0</v>
      </c>
      <c r="V1776" s="229"/>
      <c r="W1776" s="229"/>
      <c r="Y1776" s="223" t="str">
        <f t="shared" si="55"/>
        <v/>
      </c>
    </row>
    <row r="1777" spans="1:25" s="223" customFormat="1" ht="20.25">
      <c r="A1777" s="293"/>
      <c r="B1777" s="294" t="str">
        <f>IF(LEN(A1777)=0,"",INDEX('Smelter Reference List'!$A:$A,MATCH($A1777,'Smelter Reference List'!$E:$E,0)))</f>
        <v/>
      </c>
      <c r="C1777" s="301" t="str">
        <f>IF(LEN(A1777)=0,"",INDEX('Smelter Reference List'!$C:$C,MATCH($A1777,'Smelter Reference List'!$E:$E,0)))</f>
        <v/>
      </c>
      <c r="D1777" s="294" t="str">
        <f ca="1">IF(ISERROR($S1777),"",OFFSET('Smelter Reference List'!$C$4,$S1777-4,0)&amp;"")</f>
        <v/>
      </c>
      <c r="E1777" s="294" t="str">
        <f ca="1">IF(ISERROR($S1777),"",OFFSET('Smelter Reference List'!$D$4,$S1777-4,0)&amp;"")</f>
        <v/>
      </c>
      <c r="F1777" s="294" t="str">
        <f ca="1">IF(ISERROR($S1777),"",OFFSET('Smelter Reference List'!$E$4,$S1777-4,0))</f>
        <v/>
      </c>
      <c r="G1777" s="294" t="str">
        <f ca="1">IF(C1777=$U$4,"Enter smelter details", IF(ISERROR($S1777),"",OFFSET('Smelter Reference List'!$F$4,$S1777-4,0)))</f>
        <v/>
      </c>
      <c r="H1777" s="295" t="str">
        <f ca="1">IF(ISERROR($S1777),"",OFFSET('Smelter Reference List'!$G$4,$S1777-4,0))</f>
        <v/>
      </c>
      <c r="I1777" s="296" t="str">
        <f ca="1">IF(ISERROR($S1777),"",OFFSET('Smelter Reference List'!$H$4,$S1777-4,0))</f>
        <v/>
      </c>
      <c r="J1777" s="296" t="str">
        <f ca="1">IF(ISERROR($S1777),"",OFFSET('Smelter Reference List'!$I$4,$S1777-4,0))</f>
        <v/>
      </c>
      <c r="K1777" s="298"/>
      <c r="L1777" s="298"/>
      <c r="M1777" s="298"/>
      <c r="N1777" s="298"/>
      <c r="O1777" s="298"/>
      <c r="P1777" s="298"/>
      <c r="Q1777" s="299"/>
      <c r="R1777" s="227"/>
      <c r="S1777" s="228" t="e">
        <f>IF(C1777="",NA(),MATCH($B1777&amp;$C1777,'Smelter Reference List'!$J:$J,0))</f>
        <v>#N/A</v>
      </c>
      <c r="T1777" s="229"/>
      <c r="U1777" s="229">
        <f t="shared" ca="1" si="54"/>
        <v>0</v>
      </c>
      <c r="V1777" s="229"/>
      <c r="W1777" s="229"/>
      <c r="Y1777" s="223" t="str">
        <f t="shared" si="55"/>
        <v/>
      </c>
    </row>
    <row r="1778" spans="1:25" s="223" customFormat="1" ht="20.25">
      <c r="A1778" s="293"/>
      <c r="B1778" s="294" t="str">
        <f>IF(LEN(A1778)=0,"",INDEX('Smelter Reference List'!$A:$A,MATCH($A1778,'Smelter Reference List'!$E:$E,0)))</f>
        <v/>
      </c>
      <c r="C1778" s="301" t="str">
        <f>IF(LEN(A1778)=0,"",INDEX('Smelter Reference List'!$C:$C,MATCH($A1778,'Smelter Reference List'!$E:$E,0)))</f>
        <v/>
      </c>
      <c r="D1778" s="294" t="str">
        <f ca="1">IF(ISERROR($S1778),"",OFFSET('Smelter Reference List'!$C$4,$S1778-4,0)&amp;"")</f>
        <v/>
      </c>
      <c r="E1778" s="294" t="str">
        <f ca="1">IF(ISERROR($S1778),"",OFFSET('Smelter Reference List'!$D$4,$S1778-4,0)&amp;"")</f>
        <v/>
      </c>
      <c r="F1778" s="294" t="str">
        <f ca="1">IF(ISERROR($S1778),"",OFFSET('Smelter Reference List'!$E$4,$S1778-4,0))</f>
        <v/>
      </c>
      <c r="G1778" s="294" t="str">
        <f ca="1">IF(C1778=$U$4,"Enter smelter details", IF(ISERROR($S1778),"",OFFSET('Smelter Reference List'!$F$4,$S1778-4,0)))</f>
        <v/>
      </c>
      <c r="H1778" s="295" t="str">
        <f ca="1">IF(ISERROR($S1778),"",OFFSET('Smelter Reference List'!$G$4,$S1778-4,0))</f>
        <v/>
      </c>
      <c r="I1778" s="296" t="str">
        <f ca="1">IF(ISERROR($S1778),"",OFFSET('Smelter Reference List'!$H$4,$S1778-4,0))</f>
        <v/>
      </c>
      <c r="J1778" s="296" t="str">
        <f ca="1">IF(ISERROR($S1778),"",OFFSET('Smelter Reference List'!$I$4,$S1778-4,0))</f>
        <v/>
      </c>
      <c r="K1778" s="298"/>
      <c r="L1778" s="298"/>
      <c r="M1778" s="298"/>
      <c r="N1778" s="298"/>
      <c r="O1778" s="298"/>
      <c r="P1778" s="298"/>
      <c r="Q1778" s="299"/>
      <c r="R1778" s="227"/>
      <c r="S1778" s="228" t="e">
        <f>IF(C1778="",NA(),MATCH($B1778&amp;$C1778,'Smelter Reference List'!$J:$J,0))</f>
        <v>#N/A</v>
      </c>
      <c r="T1778" s="229"/>
      <c r="U1778" s="229">
        <f t="shared" ca="1" si="54"/>
        <v>0</v>
      </c>
      <c r="V1778" s="229"/>
      <c r="W1778" s="229"/>
      <c r="Y1778" s="223" t="str">
        <f t="shared" si="55"/>
        <v/>
      </c>
    </row>
    <row r="1779" spans="1:25" s="223" customFormat="1" ht="20.25">
      <c r="A1779" s="293"/>
      <c r="B1779" s="294" t="str">
        <f>IF(LEN(A1779)=0,"",INDEX('Smelter Reference List'!$A:$A,MATCH($A1779,'Smelter Reference List'!$E:$E,0)))</f>
        <v/>
      </c>
      <c r="C1779" s="301" t="str">
        <f>IF(LEN(A1779)=0,"",INDEX('Smelter Reference List'!$C:$C,MATCH($A1779,'Smelter Reference List'!$E:$E,0)))</f>
        <v/>
      </c>
      <c r="D1779" s="294" t="str">
        <f ca="1">IF(ISERROR($S1779),"",OFFSET('Smelter Reference List'!$C$4,$S1779-4,0)&amp;"")</f>
        <v/>
      </c>
      <c r="E1779" s="294" t="str">
        <f ca="1">IF(ISERROR($S1779),"",OFFSET('Smelter Reference List'!$D$4,$S1779-4,0)&amp;"")</f>
        <v/>
      </c>
      <c r="F1779" s="294" t="str">
        <f ca="1">IF(ISERROR($S1779),"",OFFSET('Smelter Reference List'!$E$4,$S1779-4,0))</f>
        <v/>
      </c>
      <c r="G1779" s="294" t="str">
        <f ca="1">IF(C1779=$U$4,"Enter smelter details", IF(ISERROR($S1779),"",OFFSET('Smelter Reference List'!$F$4,$S1779-4,0)))</f>
        <v/>
      </c>
      <c r="H1779" s="295" t="str">
        <f ca="1">IF(ISERROR($S1779),"",OFFSET('Smelter Reference List'!$G$4,$S1779-4,0))</f>
        <v/>
      </c>
      <c r="I1779" s="296" t="str">
        <f ca="1">IF(ISERROR($S1779),"",OFFSET('Smelter Reference List'!$H$4,$S1779-4,0))</f>
        <v/>
      </c>
      <c r="J1779" s="296" t="str">
        <f ca="1">IF(ISERROR($S1779),"",OFFSET('Smelter Reference List'!$I$4,$S1779-4,0))</f>
        <v/>
      </c>
      <c r="K1779" s="298"/>
      <c r="L1779" s="298"/>
      <c r="M1779" s="298"/>
      <c r="N1779" s="298"/>
      <c r="O1779" s="298"/>
      <c r="P1779" s="298"/>
      <c r="Q1779" s="299"/>
      <c r="R1779" s="227"/>
      <c r="S1779" s="228" t="e">
        <f>IF(C1779="",NA(),MATCH($B1779&amp;$C1779,'Smelter Reference List'!$J:$J,0))</f>
        <v>#N/A</v>
      </c>
      <c r="T1779" s="229"/>
      <c r="U1779" s="229">
        <f t="shared" ca="1" si="54"/>
        <v>0</v>
      </c>
      <c r="V1779" s="229"/>
      <c r="W1779" s="229"/>
      <c r="Y1779" s="223" t="str">
        <f t="shared" si="55"/>
        <v/>
      </c>
    </row>
    <row r="1780" spans="1:25" s="223" customFormat="1" ht="20.25">
      <c r="A1780" s="293"/>
      <c r="B1780" s="294" t="str">
        <f>IF(LEN(A1780)=0,"",INDEX('Smelter Reference List'!$A:$A,MATCH($A1780,'Smelter Reference List'!$E:$E,0)))</f>
        <v/>
      </c>
      <c r="C1780" s="301" t="str">
        <f>IF(LEN(A1780)=0,"",INDEX('Smelter Reference List'!$C:$C,MATCH($A1780,'Smelter Reference List'!$E:$E,0)))</f>
        <v/>
      </c>
      <c r="D1780" s="294" t="str">
        <f ca="1">IF(ISERROR($S1780),"",OFFSET('Smelter Reference List'!$C$4,$S1780-4,0)&amp;"")</f>
        <v/>
      </c>
      <c r="E1780" s="294" t="str">
        <f ca="1">IF(ISERROR($S1780),"",OFFSET('Smelter Reference List'!$D$4,$S1780-4,0)&amp;"")</f>
        <v/>
      </c>
      <c r="F1780" s="294" t="str">
        <f ca="1">IF(ISERROR($S1780),"",OFFSET('Smelter Reference List'!$E$4,$S1780-4,0))</f>
        <v/>
      </c>
      <c r="G1780" s="294" t="str">
        <f ca="1">IF(C1780=$U$4,"Enter smelter details", IF(ISERROR($S1780),"",OFFSET('Smelter Reference List'!$F$4,$S1780-4,0)))</f>
        <v/>
      </c>
      <c r="H1780" s="295" t="str">
        <f ca="1">IF(ISERROR($S1780),"",OFFSET('Smelter Reference List'!$G$4,$S1780-4,0))</f>
        <v/>
      </c>
      <c r="I1780" s="296" t="str">
        <f ca="1">IF(ISERROR($S1780),"",OFFSET('Smelter Reference List'!$H$4,$S1780-4,0))</f>
        <v/>
      </c>
      <c r="J1780" s="296" t="str">
        <f ca="1">IF(ISERROR($S1780),"",OFFSET('Smelter Reference List'!$I$4,$S1780-4,0))</f>
        <v/>
      </c>
      <c r="K1780" s="298"/>
      <c r="L1780" s="298"/>
      <c r="M1780" s="298"/>
      <c r="N1780" s="298"/>
      <c r="O1780" s="298"/>
      <c r="P1780" s="298"/>
      <c r="Q1780" s="299"/>
      <c r="R1780" s="227"/>
      <c r="S1780" s="228" t="e">
        <f>IF(C1780="",NA(),MATCH($B1780&amp;$C1780,'Smelter Reference List'!$J:$J,0))</f>
        <v>#N/A</v>
      </c>
      <c r="T1780" s="229"/>
      <c r="U1780" s="229">
        <f t="shared" ca="1" si="54"/>
        <v>0</v>
      </c>
      <c r="V1780" s="229"/>
      <c r="W1780" s="229"/>
      <c r="Y1780" s="223" t="str">
        <f t="shared" si="55"/>
        <v/>
      </c>
    </row>
    <row r="1781" spans="1:25" s="223" customFormat="1" ht="20.25">
      <c r="A1781" s="293"/>
      <c r="B1781" s="294" t="str">
        <f>IF(LEN(A1781)=0,"",INDEX('Smelter Reference List'!$A:$A,MATCH($A1781,'Smelter Reference List'!$E:$E,0)))</f>
        <v/>
      </c>
      <c r="C1781" s="301" t="str">
        <f>IF(LEN(A1781)=0,"",INDEX('Smelter Reference List'!$C:$C,MATCH($A1781,'Smelter Reference List'!$E:$E,0)))</f>
        <v/>
      </c>
      <c r="D1781" s="294" t="str">
        <f ca="1">IF(ISERROR($S1781),"",OFFSET('Smelter Reference List'!$C$4,$S1781-4,0)&amp;"")</f>
        <v/>
      </c>
      <c r="E1781" s="294" t="str">
        <f ca="1">IF(ISERROR($S1781),"",OFFSET('Smelter Reference List'!$D$4,$S1781-4,0)&amp;"")</f>
        <v/>
      </c>
      <c r="F1781" s="294" t="str">
        <f ca="1">IF(ISERROR($S1781),"",OFFSET('Smelter Reference List'!$E$4,$S1781-4,0))</f>
        <v/>
      </c>
      <c r="G1781" s="294" t="str">
        <f ca="1">IF(C1781=$U$4,"Enter smelter details", IF(ISERROR($S1781),"",OFFSET('Smelter Reference List'!$F$4,$S1781-4,0)))</f>
        <v/>
      </c>
      <c r="H1781" s="295" t="str">
        <f ca="1">IF(ISERROR($S1781),"",OFFSET('Smelter Reference List'!$G$4,$S1781-4,0))</f>
        <v/>
      </c>
      <c r="I1781" s="296" t="str">
        <f ca="1">IF(ISERROR($S1781),"",OFFSET('Smelter Reference List'!$H$4,$S1781-4,0))</f>
        <v/>
      </c>
      <c r="J1781" s="296" t="str">
        <f ca="1">IF(ISERROR($S1781),"",OFFSET('Smelter Reference List'!$I$4,$S1781-4,0))</f>
        <v/>
      </c>
      <c r="K1781" s="298"/>
      <c r="L1781" s="298"/>
      <c r="M1781" s="298"/>
      <c r="N1781" s="298"/>
      <c r="O1781" s="298"/>
      <c r="P1781" s="298"/>
      <c r="Q1781" s="299"/>
      <c r="R1781" s="227"/>
      <c r="S1781" s="228" t="e">
        <f>IF(C1781="",NA(),MATCH($B1781&amp;$C1781,'Smelter Reference List'!$J:$J,0))</f>
        <v>#N/A</v>
      </c>
      <c r="T1781" s="229"/>
      <c r="U1781" s="229">
        <f t="shared" ca="1" si="54"/>
        <v>0</v>
      </c>
      <c r="V1781" s="229"/>
      <c r="W1781" s="229"/>
      <c r="Y1781" s="223" t="str">
        <f t="shared" si="55"/>
        <v/>
      </c>
    </row>
    <row r="1782" spans="1:25" s="223" customFormat="1" ht="20.25">
      <c r="A1782" s="293"/>
      <c r="B1782" s="294" t="str">
        <f>IF(LEN(A1782)=0,"",INDEX('Smelter Reference List'!$A:$A,MATCH($A1782,'Smelter Reference List'!$E:$E,0)))</f>
        <v/>
      </c>
      <c r="C1782" s="301" t="str">
        <f>IF(LEN(A1782)=0,"",INDEX('Smelter Reference List'!$C:$C,MATCH($A1782,'Smelter Reference List'!$E:$E,0)))</f>
        <v/>
      </c>
      <c r="D1782" s="294" t="str">
        <f ca="1">IF(ISERROR($S1782),"",OFFSET('Smelter Reference List'!$C$4,$S1782-4,0)&amp;"")</f>
        <v/>
      </c>
      <c r="E1782" s="294" t="str">
        <f ca="1">IF(ISERROR($S1782),"",OFFSET('Smelter Reference List'!$D$4,$S1782-4,0)&amp;"")</f>
        <v/>
      </c>
      <c r="F1782" s="294" t="str">
        <f ca="1">IF(ISERROR($S1782),"",OFFSET('Smelter Reference List'!$E$4,$S1782-4,0))</f>
        <v/>
      </c>
      <c r="G1782" s="294" t="str">
        <f ca="1">IF(C1782=$U$4,"Enter smelter details", IF(ISERROR($S1782),"",OFFSET('Smelter Reference List'!$F$4,$S1782-4,0)))</f>
        <v/>
      </c>
      <c r="H1782" s="295" t="str">
        <f ca="1">IF(ISERROR($S1782),"",OFFSET('Smelter Reference List'!$G$4,$S1782-4,0))</f>
        <v/>
      </c>
      <c r="I1782" s="296" t="str">
        <f ca="1">IF(ISERROR($S1782),"",OFFSET('Smelter Reference List'!$H$4,$S1782-4,0))</f>
        <v/>
      </c>
      <c r="J1782" s="296" t="str">
        <f ca="1">IF(ISERROR($S1782),"",OFFSET('Smelter Reference List'!$I$4,$S1782-4,0))</f>
        <v/>
      </c>
      <c r="K1782" s="298"/>
      <c r="L1782" s="298"/>
      <c r="M1782" s="298"/>
      <c r="N1782" s="298"/>
      <c r="O1782" s="298"/>
      <c r="P1782" s="298"/>
      <c r="Q1782" s="299"/>
      <c r="R1782" s="227"/>
      <c r="S1782" s="228" t="e">
        <f>IF(C1782="",NA(),MATCH($B1782&amp;$C1782,'Smelter Reference List'!$J:$J,0))</f>
        <v>#N/A</v>
      </c>
      <c r="T1782" s="229"/>
      <c r="U1782" s="229">
        <f t="shared" ca="1" si="54"/>
        <v>0</v>
      </c>
      <c r="V1782" s="229"/>
      <c r="W1782" s="229"/>
      <c r="Y1782" s="223" t="str">
        <f t="shared" si="55"/>
        <v/>
      </c>
    </row>
    <row r="1783" spans="1:25" s="223" customFormat="1" ht="20.25">
      <c r="A1783" s="293"/>
      <c r="B1783" s="294" t="str">
        <f>IF(LEN(A1783)=0,"",INDEX('Smelter Reference List'!$A:$A,MATCH($A1783,'Smelter Reference List'!$E:$E,0)))</f>
        <v/>
      </c>
      <c r="C1783" s="301" t="str">
        <f>IF(LEN(A1783)=0,"",INDEX('Smelter Reference List'!$C:$C,MATCH($A1783,'Smelter Reference List'!$E:$E,0)))</f>
        <v/>
      </c>
      <c r="D1783" s="294" t="str">
        <f ca="1">IF(ISERROR($S1783),"",OFFSET('Smelter Reference List'!$C$4,$S1783-4,0)&amp;"")</f>
        <v/>
      </c>
      <c r="E1783" s="294" t="str">
        <f ca="1">IF(ISERROR($S1783),"",OFFSET('Smelter Reference List'!$D$4,$S1783-4,0)&amp;"")</f>
        <v/>
      </c>
      <c r="F1783" s="294" t="str">
        <f ca="1">IF(ISERROR($S1783),"",OFFSET('Smelter Reference List'!$E$4,$S1783-4,0))</f>
        <v/>
      </c>
      <c r="G1783" s="294" t="str">
        <f ca="1">IF(C1783=$U$4,"Enter smelter details", IF(ISERROR($S1783),"",OFFSET('Smelter Reference List'!$F$4,$S1783-4,0)))</f>
        <v/>
      </c>
      <c r="H1783" s="295" t="str">
        <f ca="1">IF(ISERROR($S1783),"",OFFSET('Smelter Reference List'!$G$4,$S1783-4,0))</f>
        <v/>
      </c>
      <c r="I1783" s="296" t="str">
        <f ca="1">IF(ISERROR($S1783),"",OFFSET('Smelter Reference List'!$H$4,$S1783-4,0))</f>
        <v/>
      </c>
      <c r="J1783" s="296" t="str">
        <f ca="1">IF(ISERROR($S1783),"",OFFSET('Smelter Reference List'!$I$4,$S1783-4,0))</f>
        <v/>
      </c>
      <c r="K1783" s="298"/>
      <c r="L1783" s="298"/>
      <c r="M1783" s="298"/>
      <c r="N1783" s="298"/>
      <c r="O1783" s="298"/>
      <c r="P1783" s="298"/>
      <c r="Q1783" s="299"/>
      <c r="R1783" s="227"/>
      <c r="S1783" s="228" t="e">
        <f>IF(C1783="",NA(),MATCH($B1783&amp;$C1783,'Smelter Reference List'!$J:$J,0))</f>
        <v>#N/A</v>
      </c>
      <c r="T1783" s="229"/>
      <c r="U1783" s="229">
        <f t="shared" ca="1" si="54"/>
        <v>0</v>
      </c>
      <c r="V1783" s="229"/>
      <c r="W1783" s="229"/>
      <c r="Y1783" s="223" t="str">
        <f t="shared" si="55"/>
        <v/>
      </c>
    </row>
    <row r="1784" spans="1:25" s="223" customFormat="1" ht="20.25">
      <c r="A1784" s="293"/>
      <c r="B1784" s="294" t="str">
        <f>IF(LEN(A1784)=0,"",INDEX('Smelter Reference List'!$A:$A,MATCH($A1784,'Smelter Reference List'!$E:$E,0)))</f>
        <v/>
      </c>
      <c r="C1784" s="301" t="str">
        <f>IF(LEN(A1784)=0,"",INDEX('Smelter Reference List'!$C:$C,MATCH($A1784,'Smelter Reference List'!$E:$E,0)))</f>
        <v/>
      </c>
      <c r="D1784" s="294" t="str">
        <f ca="1">IF(ISERROR($S1784),"",OFFSET('Smelter Reference List'!$C$4,$S1784-4,0)&amp;"")</f>
        <v/>
      </c>
      <c r="E1784" s="294" t="str">
        <f ca="1">IF(ISERROR($S1784),"",OFFSET('Smelter Reference List'!$D$4,$S1784-4,0)&amp;"")</f>
        <v/>
      </c>
      <c r="F1784" s="294" t="str">
        <f ca="1">IF(ISERROR($S1784),"",OFFSET('Smelter Reference List'!$E$4,$S1784-4,0))</f>
        <v/>
      </c>
      <c r="G1784" s="294" t="str">
        <f ca="1">IF(C1784=$U$4,"Enter smelter details", IF(ISERROR($S1784),"",OFFSET('Smelter Reference List'!$F$4,$S1784-4,0)))</f>
        <v/>
      </c>
      <c r="H1784" s="295" t="str">
        <f ca="1">IF(ISERROR($S1784),"",OFFSET('Smelter Reference List'!$G$4,$S1784-4,0))</f>
        <v/>
      </c>
      <c r="I1784" s="296" t="str">
        <f ca="1">IF(ISERROR($S1784),"",OFFSET('Smelter Reference List'!$H$4,$S1784-4,0))</f>
        <v/>
      </c>
      <c r="J1784" s="296" t="str">
        <f ca="1">IF(ISERROR($S1784),"",OFFSET('Smelter Reference List'!$I$4,$S1784-4,0))</f>
        <v/>
      </c>
      <c r="K1784" s="298"/>
      <c r="L1784" s="298"/>
      <c r="M1784" s="298"/>
      <c r="N1784" s="298"/>
      <c r="O1784" s="298"/>
      <c r="P1784" s="298"/>
      <c r="Q1784" s="299"/>
      <c r="R1784" s="227"/>
      <c r="S1784" s="228" t="e">
        <f>IF(C1784="",NA(),MATCH($B1784&amp;$C1784,'Smelter Reference List'!$J:$J,0))</f>
        <v>#N/A</v>
      </c>
      <c r="T1784" s="229"/>
      <c r="U1784" s="229">
        <f t="shared" ca="1" si="54"/>
        <v>0</v>
      </c>
      <c r="V1784" s="229"/>
      <c r="W1784" s="229"/>
      <c r="Y1784" s="223" t="str">
        <f t="shared" si="55"/>
        <v/>
      </c>
    </row>
    <row r="1785" spans="1:25" s="223" customFormat="1" ht="20.25">
      <c r="A1785" s="293"/>
      <c r="B1785" s="294" t="str">
        <f>IF(LEN(A1785)=0,"",INDEX('Smelter Reference List'!$A:$A,MATCH($A1785,'Smelter Reference List'!$E:$E,0)))</f>
        <v/>
      </c>
      <c r="C1785" s="301" t="str">
        <f>IF(LEN(A1785)=0,"",INDEX('Smelter Reference List'!$C:$C,MATCH($A1785,'Smelter Reference List'!$E:$E,0)))</f>
        <v/>
      </c>
      <c r="D1785" s="294" t="str">
        <f ca="1">IF(ISERROR($S1785),"",OFFSET('Smelter Reference List'!$C$4,$S1785-4,0)&amp;"")</f>
        <v/>
      </c>
      <c r="E1785" s="294" t="str">
        <f ca="1">IF(ISERROR($S1785),"",OFFSET('Smelter Reference List'!$D$4,$S1785-4,0)&amp;"")</f>
        <v/>
      </c>
      <c r="F1785" s="294" t="str">
        <f ca="1">IF(ISERROR($S1785),"",OFFSET('Smelter Reference List'!$E$4,$S1785-4,0))</f>
        <v/>
      </c>
      <c r="G1785" s="294" t="str">
        <f ca="1">IF(C1785=$U$4,"Enter smelter details", IF(ISERROR($S1785),"",OFFSET('Smelter Reference List'!$F$4,$S1785-4,0)))</f>
        <v/>
      </c>
      <c r="H1785" s="295" t="str">
        <f ca="1">IF(ISERROR($S1785),"",OFFSET('Smelter Reference List'!$G$4,$S1785-4,0))</f>
        <v/>
      </c>
      <c r="I1785" s="296" t="str">
        <f ca="1">IF(ISERROR($S1785),"",OFFSET('Smelter Reference List'!$H$4,$S1785-4,0))</f>
        <v/>
      </c>
      <c r="J1785" s="296" t="str">
        <f ca="1">IF(ISERROR($S1785),"",OFFSET('Smelter Reference List'!$I$4,$S1785-4,0))</f>
        <v/>
      </c>
      <c r="K1785" s="298"/>
      <c r="L1785" s="298"/>
      <c r="M1785" s="298"/>
      <c r="N1785" s="298"/>
      <c r="O1785" s="298"/>
      <c r="P1785" s="298"/>
      <c r="Q1785" s="299"/>
      <c r="R1785" s="227"/>
      <c r="S1785" s="228" t="e">
        <f>IF(C1785="",NA(),MATCH($B1785&amp;$C1785,'Smelter Reference List'!$J:$J,0))</f>
        <v>#N/A</v>
      </c>
      <c r="T1785" s="229"/>
      <c r="U1785" s="229">
        <f t="shared" ca="1" si="54"/>
        <v>0</v>
      </c>
      <c r="V1785" s="229"/>
      <c r="W1785" s="229"/>
      <c r="Y1785" s="223" t="str">
        <f t="shared" si="55"/>
        <v/>
      </c>
    </row>
    <row r="1786" spans="1:25" s="223" customFormat="1" ht="20.25">
      <c r="A1786" s="293"/>
      <c r="B1786" s="294" t="str">
        <f>IF(LEN(A1786)=0,"",INDEX('Smelter Reference List'!$A:$A,MATCH($A1786,'Smelter Reference List'!$E:$E,0)))</f>
        <v/>
      </c>
      <c r="C1786" s="301" t="str">
        <f>IF(LEN(A1786)=0,"",INDEX('Smelter Reference List'!$C:$C,MATCH($A1786,'Smelter Reference List'!$E:$E,0)))</f>
        <v/>
      </c>
      <c r="D1786" s="294" t="str">
        <f ca="1">IF(ISERROR($S1786),"",OFFSET('Smelter Reference List'!$C$4,$S1786-4,0)&amp;"")</f>
        <v/>
      </c>
      <c r="E1786" s="294" t="str">
        <f ca="1">IF(ISERROR($S1786),"",OFFSET('Smelter Reference List'!$D$4,$S1786-4,0)&amp;"")</f>
        <v/>
      </c>
      <c r="F1786" s="294" t="str">
        <f ca="1">IF(ISERROR($S1786),"",OFFSET('Smelter Reference List'!$E$4,$S1786-4,0))</f>
        <v/>
      </c>
      <c r="G1786" s="294" t="str">
        <f ca="1">IF(C1786=$U$4,"Enter smelter details", IF(ISERROR($S1786),"",OFFSET('Smelter Reference List'!$F$4,$S1786-4,0)))</f>
        <v/>
      </c>
      <c r="H1786" s="295" t="str">
        <f ca="1">IF(ISERROR($S1786),"",OFFSET('Smelter Reference List'!$G$4,$S1786-4,0))</f>
        <v/>
      </c>
      <c r="I1786" s="296" t="str">
        <f ca="1">IF(ISERROR($S1786),"",OFFSET('Smelter Reference List'!$H$4,$S1786-4,0))</f>
        <v/>
      </c>
      <c r="J1786" s="296" t="str">
        <f ca="1">IF(ISERROR($S1786),"",OFFSET('Smelter Reference List'!$I$4,$S1786-4,0))</f>
        <v/>
      </c>
      <c r="K1786" s="298"/>
      <c r="L1786" s="298"/>
      <c r="M1786" s="298"/>
      <c r="N1786" s="298"/>
      <c r="O1786" s="298"/>
      <c r="P1786" s="298"/>
      <c r="Q1786" s="299"/>
      <c r="R1786" s="227"/>
      <c r="S1786" s="228" t="e">
        <f>IF(C1786="",NA(),MATCH($B1786&amp;$C1786,'Smelter Reference List'!$J:$J,0))</f>
        <v>#N/A</v>
      </c>
      <c r="T1786" s="229"/>
      <c r="U1786" s="229">
        <f t="shared" ca="1" si="54"/>
        <v>0</v>
      </c>
      <c r="V1786" s="229"/>
      <c r="W1786" s="229"/>
      <c r="Y1786" s="223" t="str">
        <f t="shared" si="55"/>
        <v/>
      </c>
    </row>
    <row r="1787" spans="1:25" s="223" customFormat="1" ht="20.25">
      <c r="A1787" s="293"/>
      <c r="B1787" s="294" t="str">
        <f>IF(LEN(A1787)=0,"",INDEX('Smelter Reference List'!$A:$A,MATCH($A1787,'Smelter Reference List'!$E:$E,0)))</f>
        <v/>
      </c>
      <c r="C1787" s="301" t="str">
        <f>IF(LEN(A1787)=0,"",INDEX('Smelter Reference List'!$C:$C,MATCH($A1787,'Smelter Reference List'!$E:$E,0)))</f>
        <v/>
      </c>
      <c r="D1787" s="294" t="str">
        <f ca="1">IF(ISERROR($S1787),"",OFFSET('Smelter Reference List'!$C$4,$S1787-4,0)&amp;"")</f>
        <v/>
      </c>
      <c r="E1787" s="294" t="str">
        <f ca="1">IF(ISERROR($S1787),"",OFFSET('Smelter Reference List'!$D$4,$S1787-4,0)&amp;"")</f>
        <v/>
      </c>
      <c r="F1787" s="294" t="str">
        <f ca="1">IF(ISERROR($S1787),"",OFFSET('Smelter Reference List'!$E$4,$S1787-4,0))</f>
        <v/>
      </c>
      <c r="G1787" s="294" t="str">
        <f ca="1">IF(C1787=$U$4,"Enter smelter details", IF(ISERROR($S1787),"",OFFSET('Smelter Reference List'!$F$4,$S1787-4,0)))</f>
        <v/>
      </c>
      <c r="H1787" s="295" t="str">
        <f ca="1">IF(ISERROR($S1787),"",OFFSET('Smelter Reference List'!$G$4,$S1787-4,0))</f>
        <v/>
      </c>
      <c r="I1787" s="296" t="str">
        <f ca="1">IF(ISERROR($S1787),"",OFFSET('Smelter Reference List'!$H$4,$S1787-4,0))</f>
        <v/>
      </c>
      <c r="J1787" s="296" t="str">
        <f ca="1">IF(ISERROR($S1787),"",OFFSET('Smelter Reference List'!$I$4,$S1787-4,0))</f>
        <v/>
      </c>
      <c r="K1787" s="298"/>
      <c r="L1787" s="298"/>
      <c r="M1787" s="298"/>
      <c r="N1787" s="298"/>
      <c r="O1787" s="298"/>
      <c r="P1787" s="298"/>
      <c r="Q1787" s="299"/>
      <c r="R1787" s="227"/>
      <c r="S1787" s="228" t="e">
        <f>IF(C1787="",NA(),MATCH($B1787&amp;$C1787,'Smelter Reference List'!$J:$J,0))</f>
        <v>#N/A</v>
      </c>
      <c r="T1787" s="229"/>
      <c r="U1787" s="229">
        <f t="shared" ca="1" si="54"/>
        <v>0</v>
      </c>
      <c r="V1787" s="229"/>
      <c r="W1787" s="229"/>
      <c r="Y1787" s="223" t="str">
        <f t="shared" si="55"/>
        <v/>
      </c>
    </row>
    <row r="1788" spans="1:25" s="223" customFormat="1" ht="20.25">
      <c r="A1788" s="293"/>
      <c r="B1788" s="294" t="str">
        <f>IF(LEN(A1788)=0,"",INDEX('Smelter Reference List'!$A:$A,MATCH($A1788,'Smelter Reference List'!$E:$E,0)))</f>
        <v/>
      </c>
      <c r="C1788" s="301" t="str">
        <f>IF(LEN(A1788)=0,"",INDEX('Smelter Reference List'!$C:$C,MATCH($A1788,'Smelter Reference List'!$E:$E,0)))</f>
        <v/>
      </c>
      <c r="D1788" s="294" t="str">
        <f ca="1">IF(ISERROR($S1788),"",OFFSET('Smelter Reference List'!$C$4,$S1788-4,0)&amp;"")</f>
        <v/>
      </c>
      <c r="E1788" s="294" t="str">
        <f ca="1">IF(ISERROR($S1788),"",OFFSET('Smelter Reference List'!$D$4,$S1788-4,0)&amp;"")</f>
        <v/>
      </c>
      <c r="F1788" s="294" t="str">
        <f ca="1">IF(ISERROR($S1788),"",OFFSET('Smelter Reference List'!$E$4,$S1788-4,0))</f>
        <v/>
      </c>
      <c r="G1788" s="294" t="str">
        <f ca="1">IF(C1788=$U$4,"Enter smelter details", IF(ISERROR($S1788),"",OFFSET('Smelter Reference List'!$F$4,$S1788-4,0)))</f>
        <v/>
      </c>
      <c r="H1788" s="295" t="str">
        <f ca="1">IF(ISERROR($S1788),"",OFFSET('Smelter Reference List'!$G$4,$S1788-4,0))</f>
        <v/>
      </c>
      <c r="I1788" s="296" t="str">
        <f ca="1">IF(ISERROR($S1788),"",OFFSET('Smelter Reference List'!$H$4,$S1788-4,0))</f>
        <v/>
      </c>
      <c r="J1788" s="296" t="str">
        <f ca="1">IF(ISERROR($S1788),"",OFFSET('Smelter Reference List'!$I$4,$S1788-4,0))</f>
        <v/>
      </c>
      <c r="K1788" s="298"/>
      <c r="L1788" s="298"/>
      <c r="M1788" s="298"/>
      <c r="N1788" s="298"/>
      <c r="O1788" s="298"/>
      <c r="P1788" s="298"/>
      <c r="Q1788" s="299"/>
      <c r="R1788" s="227"/>
      <c r="S1788" s="228" t="e">
        <f>IF(C1788="",NA(),MATCH($B1788&amp;$C1788,'Smelter Reference List'!$J:$J,0))</f>
        <v>#N/A</v>
      </c>
      <c r="T1788" s="229"/>
      <c r="U1788" s="229">
        <f t="shared" ca="1" si="54"/>
        <v>0</v>
      </c>
      <c r="V1788" s="229"/>
      <c r="W1788" s="229"/>
      <c r="Y1788" s="223" t="str">
        <f t="shared" si="55"/>
        <v/>
      </c>
    </row>
    <row r="1789" spans="1:25" s="223" customFormat="1" ht="20.25">
      <c r="A1789" s="293"/>
      <c r="B1789" s="294" t="str">
        <f>IF(LEN(A1789)=0,"",INDEX('Smelter Reference List'!$A:$A,MATCH($A1789,'Smelter Reference List'!$E:$E,0)))</f>
        <v/>
      </c>
      <c r="C1789" s="301" t="str">
        <f>IF(LEN(A1789)=0,"",INDEX('Smelter Reference List'!$C:$C,MATCH($A1789,'Smelter Reference List'!$E:$E,0)))</f>
        <v/>
      </c>
      <c r="D1789" s="294" t="str">
        <f ca="1">IF(ISERROR($S1789),"",OFFSET('Smelter Reference List'!$C$4,$S1789-4,0)&amp;"")</f>
        <v/>
      </c>
      <c r="E1789" s="294" t="str">
        <f ca="1">IF(ISERROR($S1789),"",OFFSET('Smelter Reference List'!$D$4,$S1789-4,0)&amp;"")</f>
        <v/>
      </c>
      <c r="F1789" s="294" t="str">
        <f ca="1">IF(ISERROR($S1789),"",OFFSET('Smelter Reference List'!$E$4,$S1789-4,0))</f>
        <v/>
      </c>
      <c r="G1789" s="294" t="str">
        <f ca="1">IF(C1789=$U$4,"Enter smelter details", IF(ISERROR($S1789),"",OFFSET('Smelter Reference List'!$F$4,$S1789-4,0)))</f>
        <v/>
      </c>
      <c r="H1789" s="295" t="str">
        <f ca="1">IF(ISERROR($S1789),"",OFFSET('Smelter Reference List'!$G$4,$S1789-4,0))</f>
        <v/>
      </c>
      <c r="I1789" s="296" t="str">
        <f ca="1">IF(ISERROR($S1789),"",OFFSET('Smelter Reference List'!$H$4,$S1789-4,0))</f>
        <v/>
      </c>
      <c r="J1789" s="296" t="str">
        <f ca="1">IF(ISERROR($S1789),"",OFFSET('Smelter Reference List'!$I$4,$S1789-4,0))</f>
        <v/>
      </c>
      <c r="K1789" s="298"/>
      <c r="L1789" s="298"/>
      <c r="M1789" s="298"/>
      <c r="N1789" s="298"/>
      <c r="O1789" s="298"/>
      <c r="P1789" s="298"/>
      <c r="Q1789" s="299"/>
      <c r="R1789" s="227"/>
      <c r="S1789" s="228" t="e">
        <f>IF(C1789="",NA(),MATCH($B1789&amp;$C1789,'Smelter Reference List'!$J:$J,0))</f>
        <v>#N/A</v>
      </c>
      <c r="T1789" s="229"/>
      <c r="U1789" s="229">
        <f t="shared" ca="1" si="54"/>
        <v>0</v>
      </c>
      <c r="V1789" s="229"/>
      <c r="W1789" s="229"/>
      <c r="Y1789" s="223" t="str">
        <f t="shared" si="55"/>
        <v/>
      </c>
    </row>
    <row r="1790" spans="1:25" s="223" customFormat="1" ht="20.25">
      <c r="A1790" s="293"/>
      <c r="B1790" s="294" t="str">
        <f>IF(LEN(A1790)=0,"",INDEX('Smelter Reference List'!$A:$A,MATCH($A1790,'Smelter Reference List'!$E:$E,0)))</f>
        <v/>
      </c>
      <c r="C1790" s="301" t="str">
        <f>IF(LEN(A1790)=0,"",INDEX('Smelter Reference List'!$C:$C,MATCH($A1790,'Smelter Reference List'!$E:$E,0)))</f>
        <v/>
      </c>
      <c r="D1790" s="294" t="str">
        <f ca="1">IF(ISERROR($S1790),"",OFFSET('Smelter Reference List'!$C$4,$S1790-4,0)&amp;"")</f>
        <v/>
      </c>
      <c r="E1790" s="294" t="str">
        <f ca="1">IF(ISERROR($S1790),"",OFFSET('Smelter Reference List'!$D$4,$S1790-4,0)&amp;"")</f>
        <v/>
      </c>
      <c r="F1790" s="294" t="str">
        <f ca="1">IF(ISERROR($S1790),"",OFFSET('Smelter Reference List'!$E$4,$S1790-4,0))</f>
        <v/>
      </c>
      <c r="G1790" s="294" t="str">
        <f ca="1">IF(C1790=$U$4,"Enter smelter details", IF(ISERROR($S1790),"",OFFSET('Smelter Reference List'!$F$4,$S1790-4,0)))</f>
        <v/>
      </c>
      <c r="H1790" s="295" t="str">
        <f ca="1">IF(ISERROR($S1790),"",OFFSET('Smelter Reference List'!$G$4,$S1790-4,0))</f>
        <v/>
      </c>
      <c r="I1790" s="296" t="str">
        <f ca="1">IF(ISERROR($S1790),"",OFFSET('Smelter Reference List'!$H$4,$S1790-4,0))</f>
        <v/>
      </c>
      <c r="J1790" s="296" t="str">
        <f ca="1">IF(ISERROR($S1790),"",OFFSET('Smelter Reference List'!$I$4,$S1790-4,0))</f>
        <v/>
      </c>
      <c r="K1790" s="298"/>
      <c r="L1790" s="298"/>
      <c r="M1790" s="298"/>
      <c r="N1790" s="298"/>
      <c r="O1790" s="298"/>
      <c r="P1790" s="298"/>
      <c r="Q1790" s="299"/>
      <c r="R1790" s="227"/>
      <c r="S1790" s="228" t="e">
        <f>IF(C1790="",NA(),MATCH($B1790&amp;$C1790,'Smelter Reference List'!$J:$J,0))</f>
        <v>#N/A</v>
      </c>
      <c r="T1790" s="229"/>
      <c r="U1790" s="229">
        <f t="shared" ca="1" si="54"/>
        <v>0</v>
      </c>
      <c r="V1790" s="229"/>
      <c r="W1790" s="229"/>
      <c r="Y1790" s="223" t="str">
        <f t="shared" si="55"/>
        <v/>
      </c>
    </row>
    <row r="1791" spans="1:25" s="223" customFormat="1" ht="20.25">
      <c r="A1791" s="293"/>
      <c r="B1791" s="294" t="str">
        <f>IF(LEN(A1791)=0,"",INDEX('Smelter Reference List'!$A:$A,MATCH($A1791,'Smelter Reference List'!$E:$E,0)))</f>
        <v/>
      </c>
      <c r="C1791" s="301" t="str">
        <f>IF(LEN(A1791)=0,"",INDEX('Smelter Reference List'!$C:$C,MATCH($A1791,'Smelter Reference List'!$E:$E,0)))</f>
        <v/>
      </c>
      <c r="D1791" s="294" t="str">
        <f ca="1">IF(ISERROR($S1791),"",OFFSET('Smelter Reference List'!$C$4,$S1791-4,0)&amp;"")</f>
        <v/>
      </c>
      <c r="E1791" s="294" t="str">
        <f ca="1">IF(ISERROR($S1791),"",OFFSET('Smelter Reference List'!$D$4,$S1791-4,0)&amp;"")</f>
        <v/>
      </c>
      <c r="F1791" s="294" t="str">
        <f ca="1">IF(ISERROR($S1791),"",OFFSET('Smelter Reference List'!$E$4,$S1791-4,0))</f>
        <v/>
      </c>
      <c r="G1791" s="294" t="str">
        <f ca="1">IF(C1791=$U$4,"Enter smelter details", IF(ISERROR($S1791),"",OFFSET('Smelter Reference List'!$F$4,$S1791-4,0)))</f>
        <v/>
      </c>
      <c r="H1791" s="295" t="str">
        <f ca="1">IF(ISERROR($S1791),"",OFFSET('Smelter Reference List'!$G$4,$S1791-4,0))</f>
        <v/>
      </c>
      <c r="I1791" s="296" t="str">
        <f ca="1">IF(ISERROR($S1791),"",OFFSET('Smelter Reference List'!$H$4,$S1791-4,0))</f>
        <v/>
      </c>
      <c r="J1791" s="296" t="str">
        <f ca="1">IF(ISERROR($S1791),"",OFFSET('Smelter Reference List'!$I$4,$S1791-4,0))</f>
        <v/>
      </c>
      <c r="K1791" s="298"/>
      <c r="L1791" s="298"/>
      <c r="M1791" s="298"/>
      <c r="N1791" s="298"/>
      <c r="O1791" s="298"/>
      <c r="P1791" s="298"/>
      <c r="Q1791" s="299"/>
      <c r="R1791" s="227"/>
      <c r="S1791" s="228" t="e">
        <f>IF(C1791="",NA(),MATCH($B1791&amp;$C1791,'Smelter Reference List'!$J:$J,0))</f>
        <v>#N/A</v>
      </c>
      <c r="T1791" s="229"/>
      <c r="U1791" s="229">
        <f t="shared" ca="1" si="54"/>
        <v>0</v>
      </c>
      <c r="V1791" s="229"/>
      <c r="W1791" s="229"/>
      <c r="Y1791" s="223" t="str">
        <f t="shared" si="55"/>
        <v/>
      </c>
    </row>
    <row r="1792" spans="1:25" s="223" customFormat="1" ht="20.25">
      <c r="A1792" s="293"/>
      <c r="B1792" s="294" t="str">
        <f>IF(LEN(A1792)=0,"",INDEX('Smelter Reference List'!$A:$A,MATCH($A1792,'Smelter Reference List'!$E:$E,0)))</f>
        <v/>
      </c>
      <c r="C1792" s="301" t="str">
        <f>IF(LEN(A1792)=0,"",INDEX('Smelter Reference List'!$C:$C,MATCH($A1792,'Smelter Reference List'!$E:$E,0)))</f>
        <v/>
      </c>
      <c r="D1792" s="294" t="str">
        <f ca="1">IF(ISERROR($S1792),"",OFFSET('Smelter Reference List'!$C$4,$S1792-4,0)&amp;"")</f>
        <v/>
      </c>
      <c r="E1792" s="294" t="str">
        <f ca="1">IF(ISERROR($S1792),"",OFFSET('Smelter Reference List'!$D$4,$S1792-4,0)&amp;"")</f>
        <v/>
      </c>
      <c r="F1792" s="294" t="str">
        <f ca="1">IF(ISERROR($S1792),"",OFFSET('Smelter Reference List'!$E$4,$S1792-4,0))</f>
        <v/>
      </c>
      <c r="G1792" s="294" t="str">
        <f ca="1">IF(C1792=$U$4,"Enter smelter details", IF(ISERROR($S1792),"",OFFSET('Smelter Reference List'!$F$4,$S1792-4,0)))</f>
        <v/>
      </c>
      <c r="H1792" s="295" t="str">
        <f ca="1">IF(ISERROR($S1792),"",OFFSET('Smelter Reference List'!$G$4,$S1792-4,0))</f>
        <v/>
      </c>
      <c r="I1792" s="296" t="str">
        <f ca="1">IF(ISERROR($S1792),"",OFFSET('Smelter Reference List'!$H$4,$S1792-4,0))</f>
        <v/>
      </c>
      <c r="J1792" s="296" t="str">
        <f ca="1">IF(ISERROR($S1792),"",OFFSET('Smelter Reference List'!$I$4,$S1792-4,0))</f>
        <v/>
      </c>
      <c r="K1792" s="298"/>
      <c r="L1792" s="298"/>
      <c r="M1792" s="298"/>
      <c r="N1792" s="298"/>
      <c r="O1792" s="298"/>
      <c r="P1792" s="298"/>
      <c r="Q1792" s="299"/>
      <c r="R1792" s="227"/>
      <c r="S1792" s="228" t="e">
        <f>IF(C1792="",NA(),MATCH($B1792&amp;$C1792,'Smelter Reference List'!$J:$J,0))</f>
        <v>#N/A</v>
      </c>
      <c r="T1792" s="229"/>
      <c r="U1792" s="229">
        <f t="shared" ca="1" si="54"/>
        <v>0</v>
      </c>
      <c r="V1792" s="229"/>
      <c r="W1792" s="229"/>
      <c r="Y1792" s="223" t="str">
        <f t="shared" si="55"/>
        <v/>
      </c>
    </row>
    <row r="1793" spans="1:25" s="223" customFormat="1" ht="20.25">
      <c r="A1793" s="293"/>
      <c r="B1793" s="294" t="str">
        <f>IF(LEN(A1793)=0,"",INDEX('Smelter Reference List'!$A:$A,MATCH($A1793,'Smelter Reference List'!$E:$E,0)))</f>
        <v/>
      </c>
      <c r="C1793" s="301" t="str">
        <f>IF(LEN(A1793)=0,"",INDEX('Smelter Reference List'!$C:$C,MATCH($A1793,'Smelter Reference List'!$E:$E,0)))</f>
        <v/>
      </c>
      <c r="D1793" s="294" t="str">
        <f ca="1">IF(ISERROR($S1793),"",OFFSET('Smelter Reference List'!$C$4,$S1793-4,0)&amp;"")</f>
        <v/>
      </c>
      <c r="E1793" s="294" t="str">
        <f ca="1">IF(ISERROR($S1793),"",OFFSET('Smelter Reference List'!$D$4,$S1793-4,0)&amp;"")</f>
        <v/>
      </c>
      <c r="F1793" s="294" t="str">
        <f ca="1">IF(ISERROR($S1793),"",OFFSET('Smelter Reference List'!$E$4,$S1793-4,0))</f>
        <v/>
      </c>
      <c r="G1793" s="294" t="str">
        <f ca="1">IF(C1793=$U$4,"Enter smelter details", IF(ISERROR($S1793),"",OFFSET('Smelter Reference List'!$F$4,$S1793-4,0)))</f>
        <v/>
      </c>
      <c r="H1793" s="295" t="str">
        <f ca="1">IF(ISERROR($S1793),"",OFFSET('Smelter Reference List'!$G$4,$S1793-4,0))</f>
        <v/>
      </c>
      <c r="I1793" s="296" t="str">
        <f ca="1">IF(ISERROR($S1793),"",OFFSET('Smelter Reference List'!$H$4,$S1793-4,0))</f>
        <v/>
      </c>
      <c r="J1793" s="296" t="str">
        <f ca="1">IF(ISERROR($S1793),"",OFFSET('Smelter Reference List'!$I$4,$S1793-4,0))</f>
        <v/>
      </c>
      <c r="K1793" s="298"/>
      <c r="L1793" s="298"/>
      <c r="M1793" s="298"/>
      <c r="N1793" s="298"/>
      <c r="O1793" s="298"/>
      <c r="P1793" s="298"/>
      <c r="Q1793" s="299"/>
      <c r="R1793" s="227"/>
      <c r="S1793" s="228" t="e">
        <f>IF(C1793="",NA(),MATCH($B1793&amp;$C1793,'Smelter Reference List'!$J:$J,0))</f>
        <v>#N/A</v>
      </c>
      <c r="T1793" s="229"/>
      <c r="U1793" s="229">
        <f t="shared" ca="1" si="54"/>
        <v>0</v>
      </c>
      <c r="V1793" s="229"/>
      <c r="W1793" s="229"/>
      <c r="Y1793" s="223" t="str">
        <f t="shared" si="55"/>
        <v/>
      </c>
    </row>
    <row r="1794" spans="1:25" s="223" customFormat="1" ht="20.25">
      <c r="A1794" s="293"/>
      <c r="B1794" s="294" t="str">
        <f>IF(LEN(A1794)=0,"",INDEX('Smelter Reference List'!$A:$A,MATCH($A1794,'Smelter Reference List'!$E:$E,0)))</f>
        <v/>
      </c>
      <c r="C1794" s="301" t="str">
        <f>IF(LEN(A1794)=0,"",INDEX('Smelter Reference List'!$C:$C,MATCH($A1794,'Smelter Reference List'!$E:$E,0)))</f>
        <v/>
      </c>
      <c r="D1794" s="294" t="str">
        <f ca="1">IF(ISERROR($S1794),"",OFFSET('Smelter Reference List'!$C$4,$S1794-4,0)&amp;"")</f>
        <v/>
      </c>
      <c r="E1794" s="294" t="str">
        <f ca="1">IF(ISERROR($S1794),"",OFFSET('Smelter Reference List'!$D$4,$S1794-4,0)&amp;"")</f>
        <v/>
      </c>
      <c r="F1794" s="294" t="str">
        <f ca="1">IF(ISERROR($S1794),"",OFFSET('Smelter Reference List'!$E$4,$S1794-4,0))</f>
        <v/>
      </c>
      <c r="G1794" s="294" t="str">
        <f ca="1">IF(C1794=$U$4,"Enter smelter details", IF(ISERROR($S1794),"",OFFSET('Smelter Reference List'!$F$4,$S1794-4,0)))</f>
        <v/>
      </c>
      <c r="H1794" s="295" t="str">
        <f ca="1">IF(ISERROR($S1794),"",OFFSET('Smelter Reference List'!$G$4,$S1794-4,0))</f>
        <v/>
      </c>
      <c r="I1794" s="296" t="str">
        <f ca="1">IF(ISERROR($S1794),"",OFFSET('Smelter Reference List'!$H$4,$S1794-4,0))</f>
        <v/>
      </c>
      <c r="J1794" s="296" t="str">
        <f ca="1">IF(ISERROR($S1794),"",OFFSET('Smelter Reference List'!$I$4,$S1794-4,0))</f>
        <v/>
      </c>
      <c r="K1794" s="298"/>
      <c r="L1794" s="298"/>
      <c r="M1794" s="298"/>
      <c r="N1794" s="298"/>
      <c r="O1794" s="298"/>
      <c r="P1794" s="298"/>
      <c r="Q1794" s="299"/>
      <c r="R1794" s="227"/>
      <c r="S1794" s="228" t="e">
        <f>IF(C1794="",NA(),MATCH($B1794&amp;$C1794,'Smelter Reference List'!$J:$J,0))</f>
        <v>#N/A</v>
      </c>
      <c r="T1794" s="229"/>
      <c r="U1794" s="229">
        <f t="shared" ca="1" si="54"/>
        <v>0</v>
      </c>
      <c r="V1794" s="229"/>
      <c r="W1794" s="229"/>
      <c r="Y1794" s="223" t="str">
        <f t="shared" si="55"/>
        <v/>
      </c>
    </row>
    <row r="1795" spans="1:25" s="223" customFormat="1" ht="20.25">
      <c r="A1795" s="293"/>
      <c r="B1795" s="294" t="str">
        <f>IF(LEN(A1795)=0,"",INDEX('Smelter Reference List'!$A:$A,MATCH($A1795,'Smelter Reference List'!$E:$E,0)))</f>
        <v/>
      </c>
      <c r="C1795" s="301" t="str">
        <f>IF(LEN(A1795)=0,"",INDEX('Smelter Reference List'!$C:$C,MATCH($A1795,'Smelter Reference List'!$E:$E,0)))</f>
        <v/>
      </c>
      <c r="D1795" s="294" t="str">
        <f ca="1">IF(ISERROR($S1795),"",OFFSET('Smelter Reference List'!$C$4,$S1795-4,0)&amp;"")</f>
        <v/>
      </c>
      <c r="E1795" s="294" t="str">
        <f ca="1">IF(ISERROR($S1795),"",OFFSET('Smelter Reference List'!$D$4,$S1795-4,0)&amp;"")</f>
        <v/>
      </c>
      <c r="F1795" s="294" t="str">
        <f ca="1">IF(ISERROR($S1795),"",OFFSET('Smelter Reference List'!$E$4,$S1795-4,0))</f>
        <v/>
      </c>
      <c r="G1795" s="294" t="str">
        <f ca="1">IF(C1795=$U$4,"Enter smelter details", IF(ISERROR($S1795),"",OFFSET('Smelter Reference List'!$F$4,$S1795-4,0)))</f>
        <v/>
      </c>
      <c r="H1795" s="295" t="str">
        <f ca="1">IF(ISERROR($S1795),"",OFFSET('Smelter Reference List'!$G$4,$S1795-4,0))</f>
        <v/>
      </c>
      <c r="I1795" s="296" t="str">
        <f ca="1">IF(ISERROR($S1795),"",OFFSET('Smelter Reference List'!$H$4,$S1795-4,0))</f>
        <v/>
      </c>
      <c r="J1795" s="296" t="str">
        <f ca="1">IF(ISERROR($S1795),"",OFFSET('Smelter Reference List'!$I$4,$S1795-4,0))</f>
        <v/>
      </c>
      <c r="K1795" s="298"/>
      <c r="L1795" s="298"/>
      <c r="M1795" s="298"/>
      <c r="N1795" s="298"/>
      <c r="O1795" s="298"/>
      <c r="P1795" s="298"/>
      <c r="Q1795" s="299"/>
      <c r="R1795" s="227"/>
      <c r="S1795" s="228" t="e">
        <f>IF(C1795="",NA(),MATCH($B1795&amp;$C1795,'Smelter Reference List'!$J:$J,0))</f>
        <v>#N/A</v>
      </c>
      <c r="T1795" s="229"/>
      <c r="U1795" s="229">
        <f t="shared" ca="1" si="54"/>
        <v>0</v>
      </c>
      <c r="V1795" s="229"/>
      <c r="W1795" s="229"/>
      <c r="Y1795" s="223" t="str">
        <f t="shared" si="55"/>
        <v/>
      </c>
    </row>
    <row r="1796" spans="1:25" s="223" customFormat="1" ht="20.25">
      <c r="A1796" s="293"/>
      <c r="B1796" s="294" t="str">
        <f>IF(LEN(A1796)=0,"",INDEX('Smelter Reference List'!$A:$A,MATCH($A1796,'Smelter Reference List'!$E:$E,0)))</f>
        <v/>
      </c>
      <c r="C1796" s="301" t="str">
        <f>IF(LEN(A1796)=0,"",INDEX('Smelter Reference List'!$C:$C,MATCH($A1796,'Smelter Reference List'!$E:$E,0)))</f>
        <v/>
      </c>
      <c r="D1796" s="294" t="str">
        <f ca="1">IF(ISERROR($S1796),"",OFFSET('Smelter Reference List'!$C$4,$S1796-4,0)&amp;"")</f>
        <v/>
      </c>
      <c r="E1796" s="294" t="str">
        <f ca="1">IF(ISERROR($S1796),"",OFFSET('Smelter Reference List'!$D$4,$S1796-4,0)&amp;"")</f>
        <v/>
      </c>
      <c r="F1796" s="294" t="str">
        <f ca="1">IF(ISERROR($S1796),"",OFFSET('Smelter Reference List'!$E$4,$S1796-4,0))</f>
        <v/>
      </c>
      <c r="G1796" s="294" t="str">
        <f ca="1">IF(C1796=$U$4,"Enter smelter details", IF(ISERROR($S1796),"",OFFSET('Smelter Reference List'!$F$4,$S1796-4,0)))</f>
        <v/>
      </c>
      <c r="H1796" s="295" t="str">
        <f ca="1">IF(ISERROR($S1796),"",OFFSET('Smelter Reference List'!$G$4,$S1796-4,0))</f>
        <v/>
      </c>
      <c r="I1796" s="296" t="str">
        <f ca="1">IF(ISERROR($S1796),"",OFFSET('Smelter Reference List'!$H$4,$S1796-4,0))</f>
        <v/>
      </c>
      <c r="J1796" s="296" t="str">
        <f ca="1">IF(ISERROR($S1796),"",OFFSET('Smelter Reference List'!$I$4,$S1796-4,0))</f>
        <v/>
      </c>
      <c r="K1796" s="298"/>
      <c r="L1796" s="298"/>
      <c r="M1796" s="298"/>
      <c r="N1796" s="298"/>
      <c r="O1796" s="298"/>
      <c r="P1796" s="298"/>
      <c r="Q1796" s="299"/>
      <c r="R1796" s="227"/>
      <c r="S1796" s="228" t="e">
        <f>IF(C1796="",NA(),MATCH($B1796&amp;$C1796,'Smelter Reference List'!$J:$J,0))</f>
        <v>#N/A</v>
      </c>
      <c r="T1796" s="229"/>
      <c r="U1796" s="229">
        <f t="shared" ca="1" si="54"/>
        <v>0</v>
      </c>
      <c r="V1796" s="229"/>
      <c r="W1796" s="229"/>
      <c r="Y1796" s="223" t="str">
        <f t="shared" si="55"/>
        <v/>
      </c>
    </row>
    <row r="1797" spans="1:25" s="223" customFormat="1" ht="20.25">
      <c r="A1797" s="293"/>
      <c r="B1797" s="294" t="str">
        <f>IF(LEN(A1797)=0,"",INDEX('Smelter Reference List'!$A:$A,MATCH($A1797,'Smelter Reference List'!$E:$E,0)))</f>
        <v/>
      </c>
      <c r="C1797" s="301" t="str">
        <f>IF(LEN(A1797)=0,"",INDEX('Smelter Reference List'!$C:$C,MATCH($A1797,'Smelter Reference List'!$E:$E,0)))</f>
        <v/>
      </c>
      <c r="D1797" s="294" t="str">
        <f ca="1">IF(ISERROR($S1797),"",OFFSET('Smelter Reference List'!$C$4,$S1797-4,0)&amp;"")</f>
        <v/>
      </c>
      <c r="E1797" s="294" t="str">
        <f ca="1">IF(ISERROR($S1797),"",OFFSET('Smelter Reference List'!$D$4,$S1797-4,0)&amp;"")</f>
        <v/>
      </c>
      <c r="F1797" s="294" t="str">
        <f ca="1">IF(ISERROR($S1797),"",OFFSET('Smelter Reference List'!$E$4,$S1797-4,0))</f>
        <v/>
      </c>
      <c r="G1797" s="294" t="str">
        <f ca="1">IF(C1797=$U$4,"Enter smelter details", IF(ISERROR($S1797),"",OFFSET('Smelter Reference List'!$F$4,$S1797-4,0)))</f>
        <v/>
      </c>
      <c r="H1797" s="295" t="str">
        <f ca="1">IF(ISERROR($S1797),"",OFFSET('Smelter Reference List'!$G$4,$S1797-4,0))</f>
        <v/>
      </c>
      <c r="I1797" s="296" t="str">
        <f ca="1">IF(ISERROR($S1797),"",OFFSET('Smelter Reference List'!$H$4,$S1797-4,0))</f>
        <v/>
      </c>
      <c r="J1797" s="296" t="str">
        <f ca="1">IF(ISERROR($S1797),"",OFFSET('Smelter Reference List'!$I$4,$S1797-4,0))</f>
        <v/>
      </c>
      <c r="K1797" s="298"/>
      <c r="L1797" s="298"/>
      <c r="M1797" s="298"/>
      <c r="N1797" s="298"/>
      <c r="O1797" s="298"/>
      <c r="P1797" s="298"/>
      <c r="Q1797" s="299"/>
      <c r="R1797" s="227"/>
      <c r="S1797" s="228" t="e">
        <f>IF(C1797="",NA(),MATCH($B1797&amp;$C1797,'Smelter Reference List'!$J:$J,0))</f>
        <v>#N/A</v>
      </c>
      <c r="T1797" s="229"/>
      <c r="U1797" s="229">
        <f t="shared" ca="1" si="54"/>
        <v>0</v>
      </c>
      <c r="V1797" s="229"/>
      <c r="W1797" s="229"/>
      <c r="Y1797" s="223" t="str">
        <f t="shared" si="55"/>
        <v/>
      </c>
    </row>
    <row r="1798" spans="1:25" s="223" customFormat="1" ht="20.25">
      <c r="A1798" s="293"/>
      <c r="B1798" s="294" t="str">
        <f>IF(LEN(A1798)=0,"",INDEX('Smelter Reference List'!$A:$A,MATCH($A1798,'Smelter Reference List'!$E:$E,0)))</f>
        <v/>
      </c>
      <c r="C1798" s="301" t="str">
        <f>IF(LEN(A1798)=0,"",INDEX('Smelter Reference List'!$C:$C,MATCH($A1798,'Smelter Reference List'!$E:$E,0)))</f>
        <v/>
      </c>
      <c r="D1798" s="294" t="str">
        <f ca="1">IF(ISERROR($S1798),"",OFFSET('Smelter Reference List'!$C$4,$S1798-4,0)&amp;"")</f>
        <v/>
      </c>
      <c r="E1798" s="294" t="str">
        <f ca="1">IF(ISERROR($S1798),"",OFFSET('Smelter Reference List'!$D$4,$S1798-4,0)&amp;"")</f>
        <v/>
      </c>
      <c r="F1798" s="294" t="str">
        <f ca="1">IF(ISERROR($S1798),"",OFFSET('Smelter Reference List'!$E$4,$S1798-4,0))</f>
        <v/>
      </c>
      <c r="G1798" s="294" t="str">
        <f ca="1">IF(C1798=$U$4,"Enter smelter details", IF(ISERROR($S1798),"",OFFSET('Smelter Reference List'!$F$4,$S1798-4,0)))</f>
        <v/>
      </c>
      <c r="H1798" s="295" t="str">
        <f ca="1">IF(ISERROR($S1798),"",OFFSET('Smelter Reference List'!$G$4,$S1798-4,0))</f>
        <v/>
      </c>
      <c r="I1798" s="296" t="str">
        <f ca="1">IF(ISERROR($S1798),"",OFFSET('Smelter Reference List'!$H$4,$S1798-4,0))</f>
        <v/>
      </c>
      <c r="J1798" s="296" t="str">
        <f ca="1">IF(ISERROR($S1798),"",OFFSET('Smelter Reference List'!$I$4,$S1798-4,0))</f>
        <v/>
      </c>
      <c r="K1798" s="298"/>
      <c r="L1798" s="298"/>
      <c r="M1798" s="298"/>
      <c r="N1798" s="298"/>
      <c r="O1798" s="298"/>
      <c r="P1798" s="298"/>
      <c r="Q1798" s="299"/>
      <c r="R1798" s="227"/>
      <c r="S1798" s="228" t="e">
        <f>IF(C1798="",NA(),MATCH($B1798&amp;$C1798,'Smelter Reference List'!$J:$J,0))</f>
        <v>#N/A</v>
      </c>
      <c r="T1798" s="229"/>
      <c r="U1798" s="229">
        <f t="shared" ref="U1798:U1861" ca="1" si="56">IF(AND(C1798="Smelter not listed",OR(LEN(D1798)=0,LEN(E1798)=0)),1,0)</f>
        <v>0</v>
      </c>
      <c r="V1798" s="229"/>
      <c r="W1798" s="229"/>
      <c r="Y1798" s="223" t="str">
        <f t="shared" ref="Y1798:Y1861" si="57">B1798&amp;C1798</f>
        <v/>
      </c>
    </row>
    <row r="1799" spans="1:25" s="223" customFormat="1" ht="20.25">
      <c r="A1799" s="293"/>
      <c r="B1799" s="294" t="str">
        <f>IF(LEN(A1799)=0,"",INDEX('Smelter Reference List'!$A:$A,MATCH($A1799,'Smelter Reference List'!$E:$E,0)))</f>
        <v/>
      </c>
      <c r="C1799" s="301" t="str">
        <f>IF(LEN(A1799)=0,"",INDEX('Smelter Reference List'!$C:$C,MATCH($A1799,'Smelter Reference List'!$E:$E,0)))</f>
        <v/>
      </c>
      <c r="D1799" s="294" t="str">
        <f ca="1">IF(ISERROR($S1799),"",OFFSET('Smelter Reference List'!$C$4,$S1799-4,0)&amp;"")</f>
        <v/>
      </c>
      <c r="E1799" s="294" t="str">
        <f ca="1">IF(ISERROR($S1799),"",OFFSET('Smelter Reference List'!$D$4,$S1799-4,0)&amp;"")</f>
        <v/>
      </c>
      <c r="F1799" s="294" t="str">
        <f ca="1">IF(ISERROR($S1799),"",OFFSET('Smelter Reference List'!$E$4,$S1799-4,0))</f>
        <v/>
      </c>
      <c r="G1799" s="294" t="str">
        <f ca="1">IF(C1799=$U$4,"Enter smelter details", IF(ISERROR($S1799),"",OFFSET('Smelter Reference List'!$F$4,$S1799-4,0)))</f>
        <v/>
      </c>
      <c r="H1799" s="295" t="str">
        <f ca="1">IF(ISERROR($S1799),"",OFFSET('Smelter Reference List'!$G$4,$S1799-4,0))</f>
        <v/>
      </c>
      <c r="I1799" s="296" t="str">
        <f ca="1">IF(ISERROR($S1799),"",OFFSET('Smelter Reference List'!$H$4,$S1799-4,0))</f>
        <v/>
      </c>
      <c r="J1799" s="296" t="str">
        <f ca="1">IF(ISERROR($S1799),"",OFFSET('Smelter Reference List'!$I$4,$S1799-4,0))</f>
        <v/>
      </c>
      <c r="K1799" s="298"/>
      <c r="L1799" s="298"/>
      <c r="M1799" s="298"/>
      <c r="N1799" s="298"/>
      <c r="O1799" s="298"/>
      <c r="P1799" s="298"/>
      <c r="Q1799" s="299"/>
      <c r="R1799" s="227"/>
      <c r="S1799" s="228" t="e">
        <f>IF(C1799="",NA(),MATCH($B1799&amp;$C1799,'Smelter Reference List'!$J:$J,0))</f>
        <v>#N/A</v>
      </c>
      <c r="T1799" s="229"/>
      <c r="U1799" s="229">
        <f t="shared" ca="1" si="56"/>
        <v>0</v>
      </c>
      <c r="V1799" s="229"/>
      <c r="W1799" s="229"/>
      <c r="Y1799" s="223" t="str">
        <f t="shared" si="57"/>
        <v/>
      </c>
    </row>
    <row r="1800" spans="1:25" s="223" customFormat="1" ht="20.25">
      <c r="A1800" s="293"/>
      <c r="B1800" s="294" t="str">
        <f>IF(LEN(A1800)=0,"",INDEX('Smelter Reference List'!$A:$A,MATCH($A1800,'Smelter Reference List'!$E:$E,0)))</f>
        <v/>
      </c>
      <c r="C1800" s="301" t="str">
        <f>IF(LEN(A1800)=0,"",INDEX('Smelter Reference List'!$C:$C,MATCH($A1800,'Smelter Reference List'!$E:$E,0)))</f>
        <v/>
      </c>
      <c r="D1800" s="294" t="str">
        <f ca="1">IF(ISERROR($S1800),"",OFFSET('Smelter Reference List'!$C$4,$S1800-4,0)&amp;"")</f>
        <v/>
      </c>
      <c r="E1800" s="294" t="str">
        <f ca="1">IF(ISERROR($S1800),"",OFFSET('Smelter Reference List'!$D$4,$S1800-4,0)&amp;"")</f>
        <v/>
      </c>
      <c r="F1800" s="294" t="str">
        <f ca="1">IF(ISERROR($S1800),"",OFFSET('Smelter Reference List'!$E$4,$S1800-4,0))</f>
        <v/>
      </c>
      <c r="G1800" s="294" t="str">
        <f ca="1">IF(C1800=$U$4,"Enter smelter details", IF(ISERROR($S1800),"",OFFSET('Smelter Reference List'!$F$4,$S1800-4,0)))</f>
        <v/>
      </c>
      <c r="H1800" s="295" t="str">
        <f ca="1">IF(ISERROR($S1800),"",OFFSET('Smelter Reference List'!$G$4,$S1800-4,0))</f>
        <v/>
      </c>
      <c r="I1800" s="296" t="str">
        <f ca="1">IF(ISERROR($S1800),"",OFFSET('Smelter Reference List'!$H$4,$S1800-4,0))</f>
        <v/>
      </c>
      <c r="J1800" s="296" t="str">
        <f ca="1">IF(ISERROR($S1800),"",OFFSET('Smelter Reference List'!$I$4,$S1800-4,0))</f>
        <v/>
      </c>
      <c r="K1800" s="298"/>
      <c r="L1800" s="298"/>
      <c r="M1800" s="298"/>
      <c r="N1800" s="298"/>
      <c r="O1800" s="298"/>
      <c r="P1800" s="298"/>
      <c r="Q1800" s="299"/>
      <c r="R1800" s="227"/>
      <c r="S1800" s="228" t="e">
        <f>IF(C1800="",NA(),MATCH($B1800&amp;$C1800,'Smelter Reference List'!$J:$J,0))</f>
        <v>#N/A</v>
      </c>
      <c r="T1800" s="229"/>
      <c r="U1800" s="229">
        <f t="shared" ca="1" si="56"/>
        <v>0</v>
      </c>
      <c r="V1800" s="229"/>
      <c r="W1800" s="229"/>
      <c r="Y1800" s="223" t="str">
        <f t="shared" si="57"/>
        <v/>
      </c>
    </row>
    <row r="1801" spans="1:25" s="223" customFormat="1" ht="20.25">
      <c r="A1801" s="293"/>
      <c r="B1801" s="294" t="str">
        <f>IF(LEN(A1801)=0,"",INDEX('Smelter Reference List'!$A:$A,MATCH($A1801,'Smelter Reference List'!$E:$E,0)))</f>
        <v/>
      </c>
      <c r="C1801" s="301" t="str">
        <f>IF(LEN(A1801)=0,"",INDEX('Smelter Reference List'!$C:$C,MATCH($A1801,'Smelter Reference List'!$E:$E,0)))</f>
        <v/>
      </c>
      <c r="D1801" s="294" t="str">
        <f ca="1">IF(ISERROR($S1801),"",OFFSET('Smelter Reference List'!$C$4,$S1801-4,0)&amp;"")</f>
        <v/>
      </c>
      <c r="E1801" s="294" t="str">
        <f ca="1">IF(ISERROR($S1801),"",OFFSET('Smelter Reference List'!$D$4,$S1801-4,0)&amp;"")</f>
        <v/>
      </c>
      <c r="F1801" s="294" t="str">
        <f ca="1">IF(ISERROR($S1801),"",OFFSET('Smelter Reference List'!$E$4,$S1801-4,0))</f>
        <v/>
      </c>
      <c r="G1801" s="294" t="str">
        <f ca="1">IF(C1801=$U$4,"Enter smelter details", IF(ISERROR($S1801),"",OFFSET('Smelter Reference List'!$F$4,$S1801-4,0)))</f>
        <v/>
      </c>
      <c r="H1801" s="295" t="str">
        <f ca="1">IF(ISERROR($S1801),"",OFFSET('Smelter Reference List'!$G$4,$S1801-4,0))</f>
        <v/>
      </c>
      <c r="I1801" s="296" t="str">
        <f ca="1">IF(ISERROR($S1801),"",OFFSET('Smelter Reference List'!$H$4,$S1801-4,0))</f>
        <v/>
      </c>
      <c r="J1801" s="296" t="str">
        <f ca="1">IF(ISERROR($S1801),"",OFFSET('Smelter Reference List'!$I$4,$S1801-4,0))</f>
        <v/>
      </c>
      <c r="K1801" s="298"/>
      <c r="L1801" s="298"/>
      <c r="M1801" s="298"/>
      <c r="N1801" s="298"/>
      <c r="O1801" s="298"/>
      <c r="P1801" s="298"/>
      <c r="Q1801" s="299"/>
      <c r="R1801" s="227"/>
      <c r="S1801" s="228" t="e">
        <f>IF(C1801="",NA(),MATCH($B1801&amp;$C1801,'Smelter Reference List'!$J:$J,0))</f>
        <v>#N/A</v>
      </c>
      <c r="T1801" s="229"/>
      <c r="U1801" s="229">
        <f t="shared" ca="1" si="56"/>
        <v>0</v>
      </c>
      <c r="V1801" s="229"/>
      <c r="W1801" s="229"/>
      <c r="Y1801" s="223" t="str">
        <f t="shared" si="57"/>
        <v/>
      </c>
    </row>
    <row r="1802" spans="1:25" s="223" customFormat="1" ht="20.25">
      <c r="A1802" s="293"/>
      <c r="B1802" s="294" t="str">
        <f>IF(LEN(A1802)=0,"",INDEX('Smelter Reference List'!$A:$A,MATCH($A1802,'Smelter Reference List'!$E:$E,0)))</f>
        <v/>
      </c>
      <c r="C1802" s="301" t="str">
        <f>IF(LEN(A1802)=0,"",INDEX('Smelter Reference List'!$C:$C,MATCH($A1802,'Smelter Reference List'!$E:$E,0)))</f>
        <v/>
      </c>
      <c r="D1802" s="294" t="str">
        <f ca="1">IF(ISERROR($S1802),"",OFFSET('Smelter Reference List'!$C$4,$S1802-4,0)&amp;"")</f>
        <v/>
      </c>
      <c r="E1802" s="294" t="str">
        <f ca="1">IF(ISERROR($S1802),"",OFFSET('Smelter Reference List'!$D$4,$S1802-4,0)&amp;"")</f>
        <v/>
      </c>
      <c r="F1802" s="294" t="str">
        <f ca="1">IF(ISERROR($S1802),"",OFFSET('Smelter Reference List'!$E$4,$S1802-4,0))</f>
        <v/>
      </c>
      <c r="G1802" s="294" t="str">
        <f ca="1">IF(C1802=$U$4,"Enter smelter details", IF(ISERROR($S1802),"",OFFSET('Smelter Reference List'!$F$4,$S1802-4,0)))</f>
        <v/>
      </c>
      <c r="H1802" s="295" t="str">
        <f ca="1">IF(ISERROR($S1802),"",OFFSET('Smelter Reference List'!$G$4,$S1802-4,0))</f>
        <v/>
      </c>
      <c r="I1802" s="296" t="str">
        <f ca="1">IF(ISERROR($S1802),"",OFFSET('Smelter Reference List'!$H$4,$S1802-4,0))</f>
        <v/>
      </c>
      <c r="J1802" s="296" t="str">
        <f ca="1">IF(ISERROR($S1802),"",OFFSET('Smelter Reference List'!$I$4,$S1802-4,0))</f>
        <v/>
      </c>
      <c r="K1802" s="298"/>
      <c r="L1802" s="298"/>
      <c r="M1802" s="298"/>
      <c r="N1802" s="298"/>
      <c r="O1802" s="298"/>
      <c r="P1802" s="298"/>
      <c r="Q1802" s="299"/>
      <c r="R1802" s="227"/>
      <c r="S1802" s="228" t="e">
        <f>IF(C1802="",NA(),MATCH($B1802&amp;$C1802,'Smelter Reference List'!$J:$J,0))</f>
        <v>#N/A</v>
      </c>
      <c r="T1802" s="229"/>
      <c r="U1802" s="229">
        <f t="shared" ca="1" si="56"/>
        <v>0</v>
      </c>
      <c r="V1802" s="229"/>
      <c r="W1802" s="229"/>
      <c r="Y1802" s="223" t="str">
        <f t="shared" si="57"/>
        <v/>
      </c>
    </row>
    <row r="1803" spans="1:25" s="223" customFormat="1" ht="20.25">
      <c r="A1803" s="293"/>
      <c r="B1803" s="294" t="str">
        <f>IF(LEN(A1803)=0,"",INDEX('Smelter Reference List'!$A:$A,MATCH($A1803,'Smelter Reference List'!$E:$E,0)))</f>
        <v/>
      </c>
      <c r="C1803" s="301" t="str">
        <f>IF(LEN(A1803)=0,"",INDEX('Smelter Reference List'!$C:$C,MATCH($A1803,'Smelter Reference List'!$E:$E,0)))</f>
        <v/>
      </c>
      <c r="D1803" s="294" t="str">
        <f ca="1">IF(ISERROR($S1803),"",OFFSET('Smelter Reference List'!$C$4,$S1803-4,0)&amp;"")</f>
        <v/>
      </c>
      <c r="E1803" s="294" t="str">
        <f ca="1">IF(ISERROR($S1803),"",OFFSET('Smelter Reference List'!$D$4,$S1803-4,0)&amp;"")</f>
        <v/>
      </c>
      <c r="F1803" s="294" t="str">
        <f ca="1">IF(ISERROR($S1803),"",OFFSET('Smelter Reference List'!$E$4,$S1803-4,0))</f>
        <v/>
      </c>
      <c r="G1803" s="294" t="str">
        <f ca="1">IF(C1803=$U$4,"Enter smelter details", IF(ISERROR($S1803),"",OFFSET('Smelter Reference List'!$F$4,$S1803-4,0)))</f>
        <v/>
      </c>
      <c r="H1803" s="295" t="str">
        <f ca="1">IF(ISERROR($S1803),"",OFFSET('Smelter Reference List'!$G$4,$S1803-4,0))</f>
        <v/>
      </c>
      <c r="I1803" s="296" t="str">
        <f ca="1">IF(ISERROR($S1803),"",OFFSET('Smelter Reference List'!$H$4,$S1803-4,0))</f>
        <v/>
      </c>
      <c r="J1803" s="296" t="str">
        <f ca="1">IF(ISERROR($S1803),"",OFFSET('Smelter Reference List'!$I$4,$S1803-4,0))</f>
        <v/>
      </c>
      <c r="K1803" s="298"/>
      <c r="L1803" s="298"/>
      <c r="M1803" s="298"/>
      <c r="N1803" s="298"/>
      <c r="O1803" s="298"/>
      <c r="P1803" s="298"/>
      <c r="Q1803" s="299"/>
      <c r="R1803" s="227"/>
      <c r="S1803" s="228" t="e">
        <f>IF(C1803="",NA(),MATCH($B1803&amp;$C1803,'Smelter Reference List'!$J:$J,0))</f>
        <v>#N/A</v>
      </c>
      <c r="T1803" s="229"/>
      <c r="U1803" s="229">
        <f t="shared" ca="1" si="56"/>
        <v>0</v>
      </c>
      <c r="V1803" s="229"/>
      <c r="W1803" s="229"/>
      <c r="Y1803" s="223" t="str">
        <f t="shared" si="57"/>
        <v/>
      </c>
    </row>
    <row r="1804" spans="1:25" s="223" customFormat="1" ht="20.25">
      <c r="A1804" s="293"/>
      <c r="B1804" s="294" t="str">
        <f>IF(LEN(A1804)=0,"",INDEX('Smelter Reference List'!$A:$A,MATCH($A1804,'Smelter Reference List'!$E:$E,0)))</f>
        <v/>
      </c>
      <c r="C1804" s="301" t="str">
        <f>IF(LEN(A1804)=0,"",INDEX('Smelter Reference List'!$C:$C,MATCH($A1804,'Smelter Reference List'!$E:$E,0)))</f>
        <v/>
      </c>
      <c r="D1804" s="294" t="str">
        <f ca="1">IF(ISERROR($S1804),"",OFFSET('Smelter Reference List'!$C$4,$S1804-4,0)&amp;"")</f>
        <v/>
      </c>
      <c r="E1804" s="294" t="str">
        <f ca="1">IF(ISERROR($S1804),"",OFFSET('Smelter Reference List'!$D$4,$S1804-4,0)&amp;"")</f>
        <v/>
      </c>
      <c r="F1804" s="294" t="str">
        <f ca="1">IF(ISERROR($S1804),"",OFFSET('Smelter Reference List'!$E$4,$S1804-4,0))</f>
        <v/>
      </c>
      <c r="G1804" s="294" t="str">
        <f ca="1">IF(C1804=$U$4,"Enter smelter details", IF(ISERROR($S1804),"",OFFSET('Smelter Reference List'!$F$4,$S1804-4,0)))</f>
        <v/>
      </c>
      <c r="H1804" s="295" t="str">
        <f ca="1">IF(ISERROR($S1804),"",OFFSET('Smelter Reference List'!$G$4,$S1804-4,0))</f>
        <v/>
      </c>
      <c r="I1804" s="296" t="str">
        <f ca="1">IF(ISERROR($S1804),"",OFFSET('Smelter Reference List'!$H$4,$S1804-4,0))</f>
        <v/>
      </c>
      <c r="J1804" s="296" t="str">
        <f ca="1">IF(ISERROR($S1804),"",OFFSET('Smelter Reference List'!$I$4,$S1804-4,0))</f>
        <v/>
      </c>
      <c r="K1804" s="298"/>
      <c r="L1804" s="298"/>
      <c r="M1804" s="298"/>
      <c r="N1804" s="298"/>
      <c r="O1804" s="298"/>
      <c r="P1804" s="298"/>
      <c r="Q1804" s="299"/>
      <c r="R1804" s="227"/>
      <c r="S1804" s="228" t="e">
        <f>IF(C1804="",NA(),MATCH($B1804&amp;$C1804,'Smelter Reference List'!$J:$J,0))</f>
        <v>#N/A</v>
      </c>
      <c r="T1804" s="229"/>
      <c r="U1804" s="229">
        <f t="shared" ca="1" si="56"/>
        <v>0</v>
      </c>
      <c r="V1804" s="229"/>
      <c r="W1804" s="229"/>
      <c r="Y1804" s="223" t="str">
        <f t="shared" si="57"/>
        <v/>
      </c>
    </row>
    <row r="1805" spans="1:25" s="223" customFormat="1" ht="20.25">
      <c r="A1805" s="293"/>
      <c r="B1805" s="294" t="str">
        <f>IF(LEN(A1805)=0,"",INDEX('Smelter Reference List'!$A:$A,MATCH($A1805,'Smelter Reference List'!$E:$E,0)))</f>
        <v/>
      </c>
      <c r="C1805" s="301" t="str">
        <f>IF(LEN(A1805)=0,"",INDEX('Smelter Reference List'!$C:$C,MATCH($A1805,'Smelter Reference List'!$E:$E,0)))</f>
        <v/>
      </c>
      <c r="D1805" s="294" t="str">
        <f ca="1">IF(ISERROR($S1805),"",OFFSET('Smelter Reference List'!$C$4,$S1805-4,0)&amp;"")</f>
        <v/>
      </c>
      <c r="E1805" s="294" t="str">
        <f ca="1">IF(ISERROR($S1805),"",OFFSET('Smelter Reference List'!$D$4,$S1805-4,0)&amp;"")</f>
        <v/>
      </c>
      <c r="F1805" s="294" t="str">
        <f ca="1">IF(ISERROR($S1805),"",OFFSET('Smelter Reference List'!$E$4,$S1805-4,0))</f>
        <v/>
      </c>
      <c r="G1805" s="294" t="str">
        <f ca="1">IF(C1805=$U$4,"Enter smelter details", IF(ISERROR($S1805),"",OFFSET('Smelter Reference List'!$F$4,$S1805-4,0)))</f>
        <v/>
      </c>
      <c r="H1805" s="295" t="str">
        <f ca="1">IF(ISERROR($S1805),"",OFFSET('Smelter Reference List'!$G$4,$S1805-4,0))</f>
        <v/>
      </c>
      <c r="I1805" s="296" t="str">
        <f ca="1">IF(ISERROR($S1805),"",OFFSET('Smelter Reference List'!$H$4,$S1805-4,0))</f>
        <v/>
      </c>
      <c r="J1805" s="296" t="str">
        <f ca="1">IF(ISERROR($S1805),"",OFFSET('Smelter Reference List'!$I$4,$S1805-4,0))</f>
        <v/>
      </c>
      <c r="K1805" s="298"/>
      <c r="L1805" s="298"/>
      <c r="M1805" s="298"/>
      <c r="N1805" s="298"/>
      <c r="O1805" s="298"/>
      <c r="P1805" s="298"/>
      <c r="Q1805" s="299"/>
      <c r="R1805" s="227"/>
      <c r="S1805" s="228" t="e">
        <f>IF(C1805="",NA(),MATCH($B1805&amp;$C1805,'Smelter Reference List'!$J:$J,0))</f>
        <v>#N/A</v>
      </c>
      <c r="T1805" s="229"/>
      <c r="U1805" s="229">
        <f t="shared" ca="1" si="56"/>
        <v>0</v>
      </c>
      <c r="V1805" s="229"/>
      <c r="W1805" s="229"/>
      <c r="Y1805" s="223" t="str">
        <f t="shared" si="57"/>
        <v/>
      </c>
    </row>
    <row r="1806" spans="1:25" s="223" customFormat="1" ht="20.25">
      <c r="A1806" s="293"/>
      <c r="B1806" s="294" t="str">
        <f>IF(LEN(A1806)=0,"",INDEX('Smelter Reference List'!$A:$A,MATCH($A1806,'Smelter Reference List'!$E:$E,0)))</f>
        <v/>
      </c>
      <c r="C1806" s="301" t="str">
        <f>IF(LEN(A1806)=0,"",INDEX('Smelter Reference List'!$C:$C,MATCH($A1806,'Smelter Reference List'!$E:$E,0)))</f>
        <v/>
      </c>
      <c r="D1806" s="294" t="str">
        <f ca="1">IF(ISERROR($S1806),"",OFFSET('Smelter Reference List'!$C$4,$S1806-4,0)&amp;"")</f>
        <v/>
      </c>
      <c r="E1806" s="294" t="str">
        <f ca="1">IF(ISERROR($S1806),"",OFFSET('Smelter Reference List'!$D$4,$S1806-4,0)&amp;"")</f>
        <v/>
      </c>
      <c r="F1806" s="294" t="str">
        <f ca="1">IF(ISERROR($S1806),"",OFFSET('Smelter Reference List'!$E$4,$S1806-4,0))</f>
        <v/>
      </c>
      <c r="G1806" s="294" t="str">
        <f ca="1">IF(C1806=$U$4,"Enter smelter details", IF(ISERROR($S1806),"",OFFSET('Smelter Reference List'!$F$4,$S1806-4,0)))</f>
        <v/>
      </c>
      <c r="H1806" s="295" t="str">
        <f ca="1">IF(ISERROR($S1806),"",OFFSET('Smelter Reference List'!$G$4,$S1806-4,0))</f>
        <v/>
      </c>
      <c r="I1806" s="296" t="str">
        <f ca="1">IF(ISERROR($S1806),"",OFFSET('Smelter Reference List'!$H$4,$S1806-4,0))</f>
        <v/>
      </c>
      <c r="J1806" s="296" t="str">
        <f ca="1">IF(ISERROR($S1806),"",OFFSET('Smelter Reference List'!$I$4,$S1806-4,0))</f>
        <v/>
      </c>
      <c r="K1806" s="298"/>
      <c r="L1806" s="298"/>
      <c r="M1806" s="298"/>
      <c r="N1806" s="298"/>
      <c r="O1806" s="298"/>
      <c r="P1806" s="298"/>
      <c r="Q1806" s="299"/>
      <c r="R1806" s="227"/>
      <c r="S1806" s="228" t="e">
        <f>IF(C1806="",NA(),MATCH($B1806&amp;$C1806,'Smelter Reference List'!$J:$J,0))</f>
        <v>#N/A</v>
      </c>
      <c r="T1806" s="229"/>
      <c r="U1806" s="229">
        <f t="shared" ca="1" si="56"/>
        <v>0</v>
      </c>
      <c r="V1806" s="229"/>
      <c r="W1806" s="229"/>
      <c r="Y1806" s="223" t="str">
        <f t="shared" si="57"/>
        <v/>
      </c>
    </row>
    <row r="1807" spans="1:25" s="223" customFormat="1" ht="20.25">
      <c r="A1807" s="293"/>
      <c r="B1807" s="294" t="str">
        <f>IF(LEN(A1807)=0,"",INDEX('Smelter Reference List'!$A:$A,MATCH($A1807,'Smelter Reference List'!$E:$E,0)))</f>
        <v/>
      </c>
      <c r="C1807" s="301" t="str">
        <f>IF(LEN(A1807)=0,"",INDEX('Smelter Reference List'!$C:$C,MATCH($A1807,'Smelter Reference List'!$E:$E,0)))</f>
        <v/>
      </c>
      <c r="D1807" s="294" t="str">
        <f ca="1">IF(ISERROR($S1807),"",OFFSET('Smelter Reference List'!$C$4,$S1807-4,0)&amp;"")</f>
        <v/>
      </c>
      <c r="E1807" s="294" t="str">
        <f ca="1">IF(ISERROR($S1807),"",OFFSET('Smelter Reference List'!$D$4,$S1807-4,0)&amp;"")</f>
        <v/>
      </c>
      <c r="F1807" s="294" t="str">
        <f ca="1">IF(ISERROR($S1807),"",OFFSET('Smelter Reference List'!$E$4,$S1807-4,0))</f>
        <v/>
      </c>
      <c r="G1807" s="294" t="str">
        <f ca="1">IF(C1807=$U$4,"Enter smelter details", IF(ISERROR($S1807),"",OFFSET('Smelter Reference List'!$F$4,$S1807-4,0)))</f>
        <v/>
      </c>
      <c r="H1807" s="295" t="str">
        <f ca="1">IF(ISERROR($S1807),"",OFFSET('Smelter Reference List'!$G$4,$S1807-4,0))</f>
        <v/>
      </c>
      <c r="I1807" s="296" t="str">
        <f ca="1">IF(ISERROR($S1807),"",OFFSET('Smelter Reference List'!$H$4,$S1807-4,0))</f>
        <v/>
      </c>
      <c r="J1807" s="296" t="str">
        <f ca="1">IF(ISERROR($S1807),"",OFFSET('Smelter Reference List'!$I$4,$S1807-4,0))</f>
        <v/>
      </c>
      <c r="K1807" s="298"/>
      <c r="L1807" s="298"/>
      <c r="M1807" s="298"/>
      <c r="N1807" s="298"/>
      <c r="O1807" s="298"/>
      <c r="P1807" s="298"/>
      <c r="Q1807" s="299"/>
      <c r="R1807" s="227"/>
      <c r="S1807" s="228" t="e">
        <f>IF(C1807="",NA(),MATCH($B1807&amp;$C1807,'Smelter Reference List'!$J:$J,0))</f>
        <v>#N/A</v>
      </c>
      <c r="T1807" s="229"/>
      <c r="U1807" s="229">
        <f t="shared" ca="1" si="56"/>
        <v>0</v>
      </c>
      <c r="V1807" s="229"/>
      <c r="W1807" s="229"/>
      <c r="Y1807" s="223" t="str">
        <f t="shared" si="57"/>
        <v/>
      </c>
    </row>
    <row r="1808" spans="1:25" s="223" customFormat="1" ht="20.25">
      <c r="A1808" s="293"/>
      <c r="B1808" s="294" t="str">
        <f>IF(LEN(A1808)=0,"",INDEX('Smelter Reference List'!$A:$A,MATCH($A1808,'Smelter Reference List'!$E:$E,0)))</f>
        <v/>
      </c>
      <c r="C1808" s="301" t="str">
        <f>IF(LEN(A1808)=0,"",INDEX('Smelter Reference List'!$C:$C,MATCH($A1808,'Smelter Reference List'!$E:$E,0)))</f>
        <v/>
      </c>
      <c r="D1808" s="294" t="str">
        <f ca="1">IF(ISERROR($S1808),"",OFFSET('Smelter Reference List'!$C$4,$S1808-4,0)&amp;"")</f>
        <v/>
      </c>
      <c r="E1808" s="294" t="str">
        <f ca="1">IF(ISERROR($S1808),"",OFFSET('Smelter Reference List'!$D$4,$S1808-4,0)&amp;"")</f>
        <v/>
      </c>
      <c r="F1808" s="294" t="str">
        <f ca="1">IF(ISERROR($S1808),"",OFFSET('Smelter Reference List'!$E$4,$S1808-4,0))</f>
        <v/>
      </c>
      <c r="G1808" s="294" t="str">
        <f ca="1">IF(C1808=$U$4,"Enter smelter details", IF(ISERROR($S1808),"",OFFSET('Smelter Reference List'!$F$4,$S1808-4,0)))</f>
        <v/>
      </c>
      <c r="H1808" s="295" t="str">
        <f ca="1">IF(ISERROR($S1808),"",OFFSET('Smelter Reference List'!$G$4,$S1808-4,0))</f>
        <v/>
      </c>
      <c r="I1808" s="296" t="str">
        <f ca="1">IF(ISERROR($S1808),"",OFFSET('Smelter Reference List'!$H$4,$S1808-4,0))</f>
        <v/>
      </c>
      <c r="J1808" s="296" t="str">
        <f ca="1">IF(ISERROR($S1808),"",OFFSET('Smelter Reference List'!$I$4,$S1808-4,0))</f>
        <v/>
      </c>
      <c r="K1808" s="298"/>
      <c r="L1808" s="298"/>
      <c r="M1808" s="298"/>
      <c r="N1808" s="298"/>
      <c r="O1808" s="298"/>
      <c r="P1808" s="298"/>
      <c r="Q1808" s="299"/>
      <c r="R1808" s="227"/>
      <c r="S1808" s="228" t="e">
        <f>IF(C1808="",NA(),MATCH($B1808&amp;$C1808,'Smelter Reference List'!$J:$J,0))</f>
        <v>#N/A</v>
      </c>
      <c r="T1808" s="229"/>
      <c r="U1808" s="229">
        <f t="shared" ca="1" si="56"/>
        <v>0</v>
      </c>
      <c r="V1808" s="229"/>
      <c r="W1808" s="229"/>
      <c r="Y1808" s="223" t="str">
        <f t="shared" si="57"/>
        <v/>
      </c>
    </row>
    <row r="1809" spans="1:25" s="223" customFormat="1" ht="20.25">
      <c r="A1809" s="293"/>
      <c r="B1809" s="294" t="str">
        <f>IF(LEN(A1809)=0,"",INDEX('Smelter Reference List'!$A:$A,MATCH($A1809,'Smelter Reference List'!$E:$E,0)))</f>
        <v/>
      </c>
      <c r="C1809" s="301" t="str">
        <f>IF(LEN(A1809)=0,"",INDEX('Smelter Reference List'!$C:$C,MATCH($A1809,'Smelter Reference List'!$E:$E,0)))</f>
        <v/>
      </c>
      <c r="D1809" s="294" t="str">
        <f ca="1">IF(ISERROR($S1809),"",OFFSET('Smelter Reference List'!$C$4,$S1809-4,0)&amp;"")</f>
        <v/>
      </c>
      <c r="E1809" s="294" t="str">
        <f ca="1">IF(ISERROR($S1809),"",OFFSET('Smelter Reference List'!$D$4,$S1809-4,0)&amp;"")</f>
        <v/>
      </c>
      <c r="F1809" s="294" t="str">
        <f ca="1">IF(ISERROR($S1809),"",OFFSET('Smelter Reference List'!$E$4,$S1809-4,0))</f>
        <v/>
      </c>
      <c r="G1809" s="294" t="str">
        <f ca="1">IF(C1809=$U$4,"Enter smelter details", IF(ISERROR($S1809),"",OFFSET('Smelter Reference List'!$F$4,$S1809-4,0)))</f>
        <v/>
      </c>
      <c r="H1809" s="295" t="str">
        <f ca="1">IF(ISERROR($S1809),"",OFFSET('Smelter Reference List'!$G$4,$S1809-4,0))</f>
        <v/>
      </c>
      <c r="I1809" s="296" t="str">
        <f ca="1">IF(ISERROR($S1809),"",OFFSET('Smelter Reference List'!$H$4,$S1809-4,0))</f>
        <v/>
      </c>
      <c r="J1809" s="296" t="str">
        <f ca="1">IF(ISERROR($S1809),"",OFFSET('Smelter Reference List'!$I$4,$S1809-4,0))</f>
        <v/>
      </c>
      <c r="K1809" s="298"/>
      <c r="L1809" s="298"/>
      <c r="M1809" s="298"/>
      <c r="N1809" s="298"/>
      <c r="O1809" s="298"/>
      <c r="P1809" s="298"/>
      <c r="Q1809" s="299"/>
      <c r="R1809" s="227"/>
      <c r="S1809" s="228" t="e">
        <f>IF(C1809="",NA(),MATCH($B1809&amp;$C1809,'Smelter Reference List'!$J:$J,0))</f>
        <v>#N/A</v>
      </c>
      <c r="T1809" s="229"/>
      <c r="U1809" s="229">
        <f t="shared" ca="1" si="56"/>
        <v>0</v>
      </c>
      <c r="V1809" s="229"/>
      <c r="W1809" s="229"/>
      <c r="Y1809" s="223" t="str">
        <f t="shared" si="57"/>
        <v/>
      </c>
    </row>
    <row r="1810" spans="1:25" s="223" customFormat="1" ht="20.25">
      <c r="A1810" s="293"/>
      <c r="B1810" s="294" t="str">
        <f>IF(LEN(A1810)=0,"",INDEX('Smelter Reference List'!$A:$A,MATCH($A1810,'Smelter Reference List'!$E:$E,0)))</f>
        <v/>
      </c>
      <c r="C1810" s="301" t="str">
        <f>IF(LEN(A1810)=0,"",INDEX('Smelter Reference List'!$C:$C,MATCH($A1810,'Smelter Reference List'!$E:$E,0)))</f>
        <v/>
      </c>
      <c r="D1810" s="294" t="str">
        <f ca="1">IF(ISERROR($S1810),"",OFFSET('Smelter Reference List'!$C$4,$S1810-4,0)&amp;"")</f>
        <v/>
      </c>
      <c r="E1810" s="294" t="str">
        <f ca="1">IF(ISERROR($S1810),"",OFFSET('Smelter Reference List'!$D$4,$S1810-4,0)&amp;"")</f>
        <v/>
      </c>
      <c r="F1810" s="294" t="str">
        <f ca="1">IF(ISERROR($S1810),"",OFFSET('Smelter Reference List'!$E$4,$S1810-4,0))</f>
        <v/>
      </c>
      <c r="G1810" s="294" t="str">
        <f ca="1">IF(C1810=$U$4,"Enter smelter details", IF(ISERROR($S1810),"",OFFSET('Smelter Reference List'!$F$4,$S1810-4,0)))</f>
        <v/>
      </c>
      <c r="H1810" s="295" t="str">
        <f ca="1">IF(ISERROR($S1810),"",OFFSET('Smelter Reference List'!$G$4,$S1810-4,0))</f>
        <v/>
      </c>
      <c r="I1810" s="296" t="str">
        <f ca="1">IF(ISERROR($S1810),"",OFFSET('Smelter Reference List'!$H$4,$S1810-4,0))</f>
        <v/>
      </c>
      <c r="J1810" s="296" t="str">
        <f ca="1">IF(ISERROR($S1810),"",OFFSET('Smelter Reference List'!$I$4,$S1810-4,0))</f>
        <v/>
      </c>
      <c r="K1810" s="298"/>
      <c r="L1810" s="298"/>
      <c r="M1810" s="298"/>
      <c r="N1810" s="298"/>
      <c r="O1810" s="298"/>
      <c r="P1810" s="298"/>
      <c r="Q1810" s="299"/>
      <c r="R1810" s="227"/>
      <c r="S1810" s="228" t="e">
        <f>IF(C1810="",NA(),MATCH($B1810&amp;$C1810,'Smelter Reference List'!$J:$J,0))</f>
        <v>#N/A</v>
      </c>
      <c r="T1810" s="229"/>
      <c r="U1810" s="229">
        <f t="shared" ca="1" si="56"/>
        <v>0</v>
      </c>
      <c r="V1810" s="229"/>
      <c r="W1810" s="229"/>
      <c r="Y1810" s="223" t="str">
        <f t="shared" si="57"/>
        <v/>
      </c>
    </row>
    <row r="1811" spans="1:25" s="223" customFormat="1" ht="20.25">
      <c r="A1811" s="293"/>
      <c r="B1811" s="294" t="str">
        <f>IF(LEN(A1811)=0,"",INDEX('Smelter Reference List'!$A:$A,MATCH($A1811,'Smelter Reference List'!$E:$E,0)))</f>
        <v/>
      </c>
      <c r="C1811" s="301" t="str">
        <f>IF(LEN(A1811)=0,"",INDEX('Smelter Reference List'!$C:$C,MATCH($A1811,'Smelter Reference List'!$E:$E,0)))</f>
        <v/>
      </c>
      <c r="D1811" s="294" t="str">
        <f ca="1">IF(ISERROR($S1811),"",OFFSET('Smelter Reference List'!$C$4,$S1811-4,0)&amp;"")</f>
        <v/>
      </c>
      <c r="E1811" s="294" t="str">
        <f ca="1">IF(ISERROR($S1811),"",OFFSET('Smelter Reference List'!$D$4,$S1811-4,0)&amp;"")</f>
        <v/>
      </c>
      <c r="F1811" s="294" t="str">
        <f ca="1">IF(ISERROR($S1811),"",OFFSET('Smelter Reference List'!$E$4,$S1811-4,0))</f>
        <v/>
      </c>
      <c r="G1811" s="294" t="str">
        <f ca="1">IF(C1811=$U$4,"Enter smelter details", IF(ISERROR($S1811),"",OFFSET('Smelter Reference List'!$F$4,$S1811-4,0)))</f>
        <v/>
      </c>
      <c r="H1811" s="295" t="str">
        <f ca="1">IF(ISERROR($S1811),"",OFFSET('Smelter Reference List'!$G$4,$S1811-4,0))</f>
        <v/>
      </c>
      <c r="I1811" s="296" t="str">
        <f ca="1">IF(ISERROR($S1811),"",OFFSET('Smelter Reference List'!$H$4,$S1811-4,0))</f>
        <v/>
      </c>
      <c r="J1811" s="296" t="str">
        <f ca="1">IF(ISERROR($S1811),"",OFFSET('Smelter Reference List'!$I$4,$S1811-4,0))</f>
        <v/>
      </c>
      <c r="K1811" s="298"/>
      <c r="L1811" s="298"/>
      <c r="M1811" s="298"/>
      <c r="N1811" s="298"/>
      <c r="O1811" s="298"/>
      <c r="P1811" s="298"/>
      <c r="Q1811" s="299"/>
      <c r="R1811" s="227"/>
      <c r="S1811" s="228" t="e">
        <f>IF(C1811="",NA(),MATCH($B1811&amp;$C1811,'Smelter Reference List'!$J:$J,0))</f>
        <v>#N/A</v>
      </c>
      <c r="T1811" s="229"/>
      <c r="U1811" s="229">
        <f t="shared" ca="1" si="56"/>
        <v>0</v>
      </c>
      <c r="V1811" s="229"/>
      <c r="W1811" s="229"/>
      <c r="Y1811" s="223" t="str">
        <f t="shared" si="57"/>
        <v/>
      </c>
    </row>
    <row r="1812" spans="1:25" s="223" customFormat="1" ht="20.25">
      <c r="A1812" s="293"/>
      <c r="B1812" s="294" t="str">
        <f>IF(LEN(A1812)=0,"",INDEX('Smelter Reference List'!$A:$A,MATCH($A1812,'Smelter Reference List'!$E:$E,0)))</f>
        <v/>
      </c>
      <c r="C1812" s="301" t="str">
        <f>IF(LEN(A1812)=0,"",INDEX('Smelter Reference List'!$C:$C,MATCH($A1812,'Smelter Reference List'!$E:$E,0)))</f>
        <v/>
      </c>
      <c r="D1812" s="294" t="str">
        <f ca="1">IF(ISERROR($S1812),"",OFFSET('Smelter Reference List'!$C$4,$S1812-4,0)&amp;"")</f>
        <v/>
      </c>
      <c r="E1812" s="294" t="str">
        <f ca="1">IF(ISERROR($S1812),"",OFFSET('Smelter Reference List'!$D$4,$S1812-4,0)&amp;"")</f>
        <v/>
      </c>
      <c r="F1812" s="294" t="str">
        <f ca="1">IF(ISERROR($S1812),"",OFFSET('Smelter Reference List'!$E$4,$S1812-4,0))</f>
        <v/>
      </c>
      <c r="G1812" s="294" t="str">
        <f ca="1">IF(C1812=$U$4,"Enter smelter details", IF(ISERROR($S1812),"",OFFSET('Smelter Reference List'!$F$4,$S1812-4,0)))</f>
        <v/>
      </c>
      <c r="H1812" s="295" t="str">
        <f ca="1">IF(ISERROR($S1812),"",OFFSET('Smelter Reference List'!$G$4,$S1812-4,0))</f>
        <v/>
      </c>
      <c r="I1812" s="296" t="str">
        <f ca="1">IF(ISERROR($S1812),"",OFFSET('Smelter Reference List'!$H$4,$S1812-4,0))</f>
        <v/>
      </c>
      <c r="J1812" s="296" t="str">
        <f ca="1">IF(ISERROR($S1812),"",OFFSET('Smelter Reference List'!$I$4,$S1812-4,0))</f>
        <v/>
      </c>
      <c r="K1812" s="298"/>
      <c r="L1812" s="298"/>
      <c r="M1812" s="298"/>
      <c r="N1812" s="298"/>
      <c r="O1812" s="298"/>
      <c r="P1812" s="298"/>
      <c r="Q1812" s="299"/>
      <c r="R1812" s="227"/>
      <c r="S1812" s="228" t="e">
        <f>IF(C1812="",NA(),MATCH($B1812&amp;$C1812,'Smelter Reference List'!$J:$J,0))</f>
        <v>#N/A</v>
      </c>
      <c r="T1812" s="229"/>
      <c r="U1812" s="229">
        <f t="shared" ca="1" si="56"/>
        <v>0</v>
      </c>
      <c r="V1812" s="229"/>
      <c r="W1812" s="229"/>
      <c r="Y1812" s="223" t="str">
        <f t="shared" si="57"/>
        <v/>
      </c>
    </row>
    <row r="1813" spans="1:25" s="223" customFormat="1" ht="20.25">
      <c r="A1813" s="293"/>
      <c r="B1813" s="294" t="str">
        <f>IF(LEN(A1813)=0,"",INDEX('Smelter Reference List'!$A:$A,MATCH($A1813,'Smelter Reference List'!$E:$E,0)))</f>
        <v/>
      </c>
      <c r="C1813" s="301" t="str">
        <f>IF(LEN(A1813)=0,"",INDEX('Smelter Reference List'!$C:$C,MATCH($A1813,'Smelter Reference List'!$E:$E,0)))</f>
        <v/>
      </c>
      <c r="D1813" s="294" t="str">
        <f ca="1">IF(ISERROR($S1813),"",OFFSET('Smelter Reference List'!$C$4,$S1813-4,0)&amp;"")</f>
        <v/>
      </c>
      <c r="E1813" s="294" t="str">
        <f ca="1">IF(ISERROR($S1813),"",OFFSET('Smelter Reference List'!$D$4,$S1813-4,0)&amp;"")</f>
        <v/>
      </c>
      <c r="F1813" s="294" t="str">
        <f ca="1">IF(ISERROR($S1813),"",OFFSET('Smelter Reference List'!$E$4,$S1813-4,0))</f>
        <v/>
      </c>
      <c r="G1813" s="294" t="str">
        <f ca="1">IF(C1813=$U$4,"Enter smelter details", IF(ISERROR($S1813),"",OFFSET('Smelter Reference List'!$F$4,$S1813-4,0)))</f>
        <v/>
      </c>
      <c r="H1813" s="295" t="str">
        <f ca="1">IF(ISERROR($S1813),"",OFFSET('Smelter Reference List'!$G$4,$S1813-4,0))</f>
        <v/>
      </c>
      <c r="I1813" s="296" t="str">
        <f ca="1">IF(ISERROR($S1813),"",OFFSET('Smelter Reference List'!$H$4,$S1813-4,0))</f>
        <v/>
      </c>
      <c r="J1813" s="296" t="str">
        <f ca="1">IF(ISERROR($S1813),"",OFFSET('Smelter Reference List'!$I$4,$S1813-4,0))</f>
        <v/>
      </c>
      <c r="K1813" s="298"/>
      <c r="L1813" s="298"/>
      <c r="M1813" s="298"/>
      <c r="N1813" s="298"/>
      <c r="O1813" s="298"/>
      <c r="P1813" s="298"/>
      <c r="Q1813" s="299"/>
      <c r="R1813" s="227"/>
      <c r="S1813" s="228" t="e">
        <f>IF(C1813="",NA(),MATCH($B1813&amp;$C1813,'Smelter Reference List'!$J:$J,0))</f>
        <v>#N/A</v>
      </c>
      <c r="T1813" s="229"/>
      <c r="U1813" s="229">
        <f t="shared" ca="1" si="56"/>
        <v>0</v>
      </c>
      <c r="V1813" s="229"/>
      <c r="W1813" s="229"/>
      <c r="Y1813" s="223" t="str">
        <f t="shared" si="57"/>
        <v/>
      </c>
    </row>
    <row r="1814" spans="1:25" s="223" customFormat="1" ht="20.25">
      <c r="A1814" s="293"/>
      <c r="B1814" s="294" t="str">
        <f>IF(LEN(A1814)=0,"",INDEX('Smelter Reference List'!$A:$A,MATCH($A1814,'Smelter Reference List'!$E:$E,0)))</f>
        <v/>
      </c>
      <c r="C1814" s="301" t="str">
        <f>IF(LEN(A1814)=0,"",INDEX('Smelter Reference List'!$C:$C,MATCH($A1814,'Smelter Reference List'!$E:$E,0)))</f>
        <v/>
      </c>
      <c r="D1814" s="294" t="str">
        <f ca="1">IF(ISERROR($S1814),"",OFFSET('Smelter Reference List'!$C$4,$S1814-4,0)&amp;"")</f>
        <v/>
      </c>
      <c r="E1814" s="294" t="str">
        <f ca="1">IF(ISERROR($S1814),"",OFFSET('Smelter Reference List'!$D$4,$S1814-4,0)&amp;"")</f>
        <v/>
      </c>
      <c r="F1814" s="294" t="str">
        <f ca="1">IF(ISERROR($S1814),"",OFFSET('Smelter Reference List'!$E$4,$S1814-4,0))</f>
        <v/>
      </c>
      <c r="G1814" s="294" t="str">
        <f ca="1">IF(C1814=$U$4,"Enter smelter details", IF(ISERROR($S1814),"",OFFSET('Smelter Reference List'!$F$4,$S1814-4,0)))</f>
        <v/>
      </c>
      <c r="H1814" s="295" t="str">
        <f ca="1">IF(ISERROR($S1814),"",OFFSET('Smelter Reference List'!$G$4,$S1814-4,0))</f>
        <v/>
      </c>
      <c r="I1814" s="296" t="str">
        <f ca="1">IF(ISERROR($S1814),"",OFFSET('Smelter Reference List'!$H$4,$S1814-4,0))</f>
        <v/>
      </c>
      <c r="J1814" s="296" t="str">
        <f ca="1">IF(ISERROR($S1814),"",OFFSET('Smelter Reference List'!$I$4,$S1814-4,0))</f>
        <v/>
      </c>
      <c r="K1814" s="298"/>
      <c r="L1814" s="298"/>
      <c r="M1814" s="298"/>
      <c r="N1814" s="298"/>
      <c r="O1814" s="298"/>
      <c r="P1814" s="298"/>
      <c r="Q1814" s="299"/>
      <c r="R1814" s="227"/>
      <c r="S1814" s="228" t="e">
        <f>IF(C1814="",NA(),MATCH($B1814&amp;$C1814,'Smelter Reference List'!$J:$J,0))</f>
        <v>#N/A</v>
      </c>
      <c r="T1814" s="229"/>
      <c r="U1814" s="229">
        <f t="shared" ca="1" si="56"/>
        <v>0</v>
      </c>
      <c r="V1814" s="229"/>
      <c r="W1814" s="229"/>
      <c r="Y1814" s="223" t="str">
        <f t="shared" si="57"/>
        <v/>
      </c>
    </row>
    <row r="1815" spans="1:25" s="223" customFormat="1" ht="20.25">
      <c r="A1815" s="293"/>
      <c r="B1815" s="294" t="str">
        <f>IF(LEN(A1815)=0,"",INDEX('Smelter Reference List'!$A:$A,MATCH($A1815,'Smelter Reference List'!$E:$E,0)))</f>
        <v/>
      </c>
      <c r="C1815" s="301" t="str">
        <f>IF(LEN(A1815)=0,"",INDEX('Smelter Reference List'!$C:$C,MATCH($A1815,'Smelter Reference List'!$E:$E,0)))</f>
        <v/>
      </c>
      <c r="D1815" s="294" t="str">
        <f ca="1">IF(ISERROR($S1815),"",OFFSET('Smelter Reference List'!$C$4,$S1815-4,0)&amp;"")</f>
        <v/>
      </c>
      <c r="E1815" s="294" t="str">
        <f ca="1">IF(ISERROR($S1815),"",OFFSET('Smelter Reference List'!$D$4,$S1815-4,0)&amp;"")</f>
        <v/>
      </c>
      <c r="F1815" s="294" t="str">
        <f ca="1">IF(ISERROR($S1815),"",OFFSET('Smelter Reference List'!$E$4,$S1815-4,0))</f>
        <v/>
      </c>
      <c r="G1815" s="294" t="str">
        <f ca="1">IF(C1815=$U$4,"Enter smelter details", IF(ISERROR($S1815),"",OFFSET('Smelter Reference List'!$F$4,$S1815-4,0)))</f>
        <v/>
      </c>
      <c r="H1815" s="295" t="str">
        <f ca="1">IF(ISERROR($S1815),"",OFFSET('Smelter Reference List'!$G$4,$S1815-4,0))</f>
        <v/>
      </c>
      <c r="I1815" s="296" t="str">
        <f ca="1">IF(ISERROR($S1815),"",OFFSET('Smelter Reference List'!$H$4,$S1815-4,0))</f>
        <v/>
      </c>
      <c r="J1815" s="296" t="str">
        <f ca="1">IF(ISERROR($S1815),"",OFFSET('Smelter Reference List'!$I$4,$S1815-4,0))</f>
        <v/>
      </c>
      <c r="K1815" s="298"/>
      <c r="L1815" s="298"/>
      <c r="M1815" s="298"/>
      <c r="N1815" s="298"/>
      <c r="O1815" s="298"/>
      <c r="P1815" s="298"/>
      <c r="Q1815" s="299"/>
      <c r="R1815" s="227"/>
      <c r="S1815" s="228" t="e">
        <f>IF(C1815="",NA(),MATCH($B1815&amp;$C1815,'Smelter Reference List'!$J:$J,0))</f>
        <v>#N/A</v>
      </c>
      <c r="T1815" s="229"/>
      <c r="U1815" s="229">
        <f t="shared" ca="1" si="56"/>
        <v>0</v>
      </c>
      <c r="V1815" s="229"/>
      <c r="W1815" s="229"/>
      <c r="Y1815" s="223" t="str">
        <f t="shared" si="57"/>
        <v/>
      </c>
    </row>
    <row r="1816" spans="1:25" s="223" customFormat="1" ht="20.25">
      <c r="A1816" s="293"/>
      <c r="B1816" s="294" t="str">
        <f>IF(LEN(A1816)=0,"",INDEX('Smelter Reference List'!$A:$A,MATCH($A1816,'Smelter Reference List'!$E:$E,0)))</f>
        <v/>
      </c>
      <c r="C1816" s="301" t="str">
        <f>IF(LEN(A1816)=0,"",INDEX('Smelter Reference List'!$C:$C,MATCH($A1816,'Smelter Reference List'!$E:$E,0)))</f>
        <v/>
      </c>
      <c r="D1816" s="294" t="str">
        <f ca="1">IF(ISERROR($S1816),"",OFFSET('Smelter Reference List'!$C$4,$S1816-4,0)&amp;"")</f>
        <v/>
      </c>
      <c r="E1816" s="294" t="str">
        <f ca="1">IF(ISERROR($S1816),"",OFFSET('Smelter Reference List'!$D$4,$S1816-4,0)&amp;"")</f>
        <v/>
      </c>
      <c r="F1816" s="294" t="str">
        <f ca="1">IF(ISERROR($S1816),"",OFFSET('Smelter Reference List'!$E$4,$S1816-4,0))</f>
        <v/>
      </c>
      <c r="G1816" s="294" t="str">
        <f ca="1">IF(C1816=$U$4,"Enter smelter details", IF(ISERROR($S1816),"",OFFSET('Smelter Reference List'!$F$4,$S1816-4,0)))</f>
        <v/>
      </c>
      <c r="H1816" s="295" t="str">
        <f ca="1">IF(ISERROR($S1816),"",OFFSET('Smelter Reference List'!$G$4,$S1816-4,0))</f>
        <v/>
      </c>
      <c r="I1816" s="296" t="str">
        <f ca="1">IF(ISERROR($S1816),"",OFFSET('Smelter Reference List'!$H$4,$S1816-4,0))</f>
        <v/>
      </c>
      <c r="J1816" s="296" t="str">
        <f ca="1">IF(ISERROR($S1816),"",OFFSET('Smelter Reference List'!$I$4,$S1816-4,0))</f>
        <v/>
      </c>
      <c r="K1816" s="298"/>
      <c r="L1816" s="298"/>
      <c r="M1816" s="298"/>
      <c r="N1816" s="298"/>
      <c r="O1816" s="298"/>
      <c r="P1816" s="298"/>
      <c r="Q1816" s="299"/>
      <c r="R1816" s="227"/>
      <c r="S1816" s="228" t="e">
        <f>IF(C1816="",NA(),MATCH($B1816&amp;$C1816,'Smelter Reference List'!$J:$J,0))</f>
        <v>#N/A</v>
      </c>
      <c r="T1816" s="229"/>
      <c r="U1816" s="229">
        <f t="shared" ca="1" si="56"/>
        <v>0</v>
      </c>
      <c r="V1816" s="229"/>
      <c r="W1816" s="229"/>
      <c r="Y1816" s="223" t="str">
        <f t="shared" si="57"/>
        <v/>
      </c>
    </row>
    <row r="1817" spans="1:25" s="223" customFormat="1" ht="20.25">
      <c r="A1817" s="293"/>
      <c r="B1817" s="294" t="str">
        <f>IF(LEN(A1817)=0,"",INDEX('Smelter Reference List'!$A:$A,MATCH($A1817,'Smelter Reference List'!$E:$E,0)))</f>
        <v/>
      </c>
      <c r="C1817" s="301" t="str">
        <f>IF(LEN(A1817)=0,"",INDEX('Smelter Reference List'!$C:$C,MATCH($A1817,'Smelter Reference List'!$E:$E,0)))</f>
        <v/>
      </c>
      <c r="D1817" s="294" t="str">
        <f ca="1">IF(ISERROR($S1817),"",OFFSET('Smelter Reference List'!$C$4,$S1817-4,0)&amp;"")</f>
        <v/>
      </c>
      <c r="E1817" s="294" t="str">
        <f ca="1">IF(ISERROR($S1817),"",OFFSET('Smelter Reference List'!$D$4,$S1817-4,0)&amp;"")</f>
        <v/>
      </c>
      <c r="F1817" s="294" t="str">
        <f ca="1">IF(ISERROR($S1817),"",OFFSET('Smelter Reference List'!$E$4,$S1817-4,0))</f>
        <v/>
      </c>
      <c r="G1817" s="294" t="str">
        <f ca="1">IF(C1817=$U$4,"Enter smelter details", IF(ISERROR($S1817),"",OFFSET('Smelter Reference List'!$F$4,$S1817-4,0)))</f>
        <v/>
      </c>
      <c r="H1817" s="295" t="str">
        <f ca="1">IF(ISERROR($S1817),"",OFFSET('Smelter Reference List'!$G$4,$S1817-4,0))</f>
        <v/>
      </c>
      <c r="I1817" s="296" t="str">
        <f ca="1">IF(ISERROR($S1817),"",OFFSET('Smelter Reference List'!$H$4,$S1817-4,0))</f>
        <v/>
      </c>
      <c r="J1817" s="296" t="str">
        <f ca="1">IF(ISERROR($S1817),"",OFFSET('Smelter Reference List'!$I$4,$S1817-4,0))</f>
        <v/>
      </c>
      <c r="K1817" s="298"/>
      <c r="L1817" s="298"/>
      <c r="M1817" s="298"/>
      <c r="N1817" s="298"/>
      <c r="O1817" s="298"/>
      <c r="P1817" s="298"/>
      <c r="Q1817" s="299"/>
      <c r="R1817" s="227"/>
      <c r="S1817" s="228" t="e">
        <f>IF(C1817="",NA(),MATCH($B1817&amp;$C1817,'Smelter Reference List'!$J:$J,0))</f>
        <v>#N/A</v>
      </c>
      <c r="T1817" s="229"/>
      <c r="U1817" s="229">
        <f t="shared" ca="1" si="56"/>
        <v>0</v>
      </c>
      <c r="V1817" s="229"/>
      <c r="W1817" s="229"/>
      <c r="Y1817" s="223" t="str">
        <f t="shared" si="57"/>
        <v/>
      </c>
    </row>
    <row r="1818" spans="1:25" s="223" customFormat="1" ht="20.25">
      <c r="A1818" s="293"/>
      <c r="B1818" s="294" t="str">
        <f>IF(LEN(A1818)=0,"",INDEX('Smelter Reference List'!$A:$A,MATCH($A1818,'Smelter Reference List'!$E:$E,0)))</f>
        <v/>
      </c>
      <c r="C1818" s="301" t="str">
        <f>IF(LEN(A1818)=0,"",INDEX('Smelter Reference List'!$C:$C,MATCH($A1818,'Smelter Reference List'!$E:$E,0)))</f>
        <v/>
      </c>
      <c r="D1818" s="294" t="str">
        <f ca="1">IF(ISERROR($S1818),"",OFFSET('Smelter Reference List'!$C$4,$S1818-4,0)&amp;"")</f>
        <v/>
      </c>
      <c r="E1818" s="294" t="str">
        <f ca="1">IF(ISERROR($S1818),"",OFFSET('Smelter Reference List'!$D$4,$S1818-4,0)&amp;"")</f>
        <v/>
      </c>
      <c r="F1818" s="294" t="str">
        <f ca="1">IF(ISERROR($S1818),"",OFFSET('Smelter Reference List'!$E$4,$S1818-4,0))</f>
        <v/>
      </c>
      <c r="G1818" s="294" t="str">
        <f ca="1">IF(C1818=$U$4,"Enter smelter details", IF(ISERROR($S1818),"",OFFSET('Smelter Reference List'!$F$4,$S1818-4,0)))</f>
        <v/>
      </c>
      <c r="H1818" s="295" t="str">
        <f ca="1">IF(ISERROR($S1818),"",OFFSET('Smelter Reference List'!$G$4,$S1818-4,0))</f>
        <v/>
      </c>
      <c r="I1818" s="296" t="str">
        <f ca="1">IF(ISERROR($S1818),"",OFFSET('Smelter Reference List'!$H$4,$S1818-4,0))</f>
        <v/>
      </c>
      <c r="J1818" s="296" t="str">
        <f ca="1">IF(ISERROR($S1818),"",OFFSET('Smelter Reference List'!$I$4,$S1818-4,0))</f>
        <v/>
      </c>
      <c r="K1818" s="298"/>
      <c r="L1818" s="298"/>
      <c r="M1818" s="298"/>
      <c r="N1818" s="298"/>
      <c r="O1818" s="298"/>
      <c r="P1818" s="298"/>
      <c r="Q1818" s="299"/>
      <c r="R1818" s="227"/>
      <c r="S1818" s="228" t="e">
        <f>IF(C1818="",NA(),MATCH($B1818&amp;$C1818,'Smelter Reference List'!$J:$J,0))</f>
        <v>#N/A</v>
      </c>
      <c r="T1818" s="229"/>
      <c r="U1818" s="229">
        <f t="shared" ca="1" si="56"/>
        <v>0</v>
      </c>
      <c r="V1818" s="229"/>
      <c r="W1818" s="229"/>
      <c r="Y1818" s="223" t="str">
        <f t="shared" si="57"/>
        <v/>
      </c>
    </row>
    <row r="1819" spans="1:25" s="223" customFormat="1" ht="20.25">
      <c r="A1819" s="293"/>
      <c r="B1819" s="294" t="str">
        <f>IF(LEN(A1819)=0,"",INDEX('Smelter Reference List'!$A:$A,MATCH($A1819,'Smelter Reference List'!$E:$E,0)))</f>
        <v/>
      </c>
      <c r="C1819" s="301" t="str">
        <f>IF(LEN(A1819)=0,"",INDEX('Smelter Reference List'!$C:$C,MATCH($A1819,'Smelter Reference List'!$E:$E,0)))</f>
        <v/>
      </c>
      <c r="D1819" s="294" t="str">
        <f ca="1">IF(ISERROR($S1819),"",OFFSET('Smelter Reference List'!$C$4,$S1819-4,0)&amp;"")</f>
        <v/>
      </c>
      <c r="E1819" s="294" t="str">
        <f ca="1">IF(ISERROR($S1819),"",OFFSET('Smelter Reference List'!$D$4,$S1819-4,0)&amp;"")</f>
        <v/>
      </c>
      <c r="F1819" s="294" t="str">
        <f ca="1">IF(ISERROR($S1819),"",OFFSET('Smelter Reference List'!$E$4,$S1819-4,0))</f>
        <v/>
      </c>
      <c r="G1819" s="294" t="str">
        <f ca="1">IF(C1819=$U$4,"Enter smelter details", IF(ISERROR($S1819),"",OFFSET('Smelter Reference List'!$F$4,$S1819-4,0)))</f>
        <v/>
      </c>
      <c r="H1819" s="295" t="str">
        <f ca="1">IF(ISERROR($S1819),"",OFFSET('Smelter Reference List'!$G$4,$S1819-4,0))</f>
        <v/>
      </c>
      <c r="I1819" s="296" t="str">
        <f ca="1">IF(ISERROR($S1819),"",OFFSET('Smelter Reference List'!$H$4,$S1819-4,0))</f>
        <v/>
      </c>
      <c r="J1819" s="296" t="str">
        <f ca="1">IF(ISERROR($S1819),"",OFFSET('Smelter Reference List'!$I$4,$S1819-4,0))</f>
        <v/>
      </c>
      <c r="K1819" s="298"/>
      <c r="L1819" s="298"/>
      <c r="M1819" s="298"/>
      <c r="N1819" s="298"/>
      <c r="O1819" s="298"/>
      <c r="P1819" s="298"/>
      <c r="Q1819" s="299"/>
      <c r="R1819" s="227"/>
      <c r="S1819" s="228" t="e">
        <f>IF(C1819="",NA(),MATCH($B1819&amp;$C1819,'Smelter Reference List'!$J:$J,0))</f>
        <v>#N/A</v>
      </c>
      <c r="T1819" s="229"/>
      <c r="U1819" s="229">
        <f t="shared" ca="1" si="56"/>
        <v>0</v>
      </c>
      <c r="V1819" s="229"/>
      <c r="W1819" s="229"/>
      <c r="Y1819" s="223" t="str">
        <f t="shared" si="57"/>
        <v/>
      </c>
    </row>
    <row r="1820" spans="1:25" s="223" customFormat="1" ht="20.25">
      <c r="A1820" s="293"/>
      <c r="B1820" s="294" t="str">
        <f>IF(LEN(A1820)=0,"",INDEX('Smelter Reference List'!$A:$A,MATCH($A1820,'Smelter Reference List'!$E:$E,0)))</f>
        <v/>
      </c>
      <c r="C1820" s="301" t="str">
        <f>IF(LEN(A1820)=0,"",INDEX('Smelter Reference List'!$C:$C,MATCH($A1820,'Smelter Reference List'!$E:$E,0)))</f>
        <v/>
      </c>
      <c r="D1820" s="294" t="str">
        <f ca="1">IF(ISERROR($S1820),"",OFFSET('Smelter Reference List'!$C$4,$S1820-4,0)&amp;"")</f>
        <v/>
      </c>
      <c r="E1820" s="294" t="str">
        <f ca="1">IF(ISERROR($S1820),"",OFFSET('Smelter Reference List'!$D$4,$S1820-4,0)&amp;"")</f>
        <v/>
      </c>
      <c r="F1820" s="294" t="str">
        <f ca="1">IF(ISERROR($S1820),"",OFFSET('Smelter Reference List'!$E$4,$S1820-4,0))</f>
        <v/>
      </c>
      <c r="G1820" s="294" t="str">
        <f ca="1">IF(C1820=$U$4,"Enter smelter details", IF(ISERROR($S1820),"",OFFSET('Smelter Reference List'!$F$4,$S1820-4,0)))</f>
        <v/>
      </c>
      <c r="H1820" s="295" t="str">
        <f ca="1">IF(ISERROR($S1820),"",OFFSET('Smelter Reference List'!$G$4,$S1820-4,0))</f>
        <v/>
      </c>
      <c r="I1820" s="296" t="str">
        <f ca="1">IF(ISERROR($S1820),"",OFFSET('Smelter Reference List'!$H$4,$S1820-4,0))</f>
        <v/>
      </c>
      <c r="J1820" s="296" t="str">
        <f ca="1">IF(ISERROR($S1820),"",OFFSET('Smelter Reference List'!$I$4,$S1820-4,0))</f>
        <v/>
      </c>
      <c r="K1820" s="298"/>
      <c r="L1820" s="298"/>
      <c r="M1820" s="298"/>
      <c r="N1820" s="298"/>
      <c r="O1820" s="298"/>
      <c r="P1820" s="298"/>
      <c r="Q1820" s="299"/>
      <c r="R1820" s="227"/>
      <c r="S1820" s="228" t="e">
        <f>IF(C1820="",NA(),MATCH($B1820&amp;$C1820,'Smelter Reference List'!$J:$J,0))</f>
        <v>#N/A</v>
      </c>
      <c r="T1820" s="229"/>
      <c r="U1820" s="229">
        <f t="shared" ca="1" si="56"/>
        <v>0</v>
      </c>
      <c r="V1820" s="229"/>
      <c r="W1820" s="229"/>
      <c r="Y1820" s="223" t="str">
        <f t="shared" si="57"/>
        <v/>
      </c>
    </row>
    <row r="1821" spans="1:25" s="223" customFormat="1" ht="20.25">
      <c r="A1821" s="293"/>
      <c r="B1821" s="294" t="str">
        <f>IF(LEN(A1821)=0,"",INDEX('Smelter Reference List'!$A:$A,MATCH($A1821,'Smelter Reference List'!$E:$E,0)))</f>
        <v/>
      </c>
      <c r="C1821" s="301" t="str">
        <f>IF(LEN(A1821)=0,"",INDEX('Smelter Reference List'!$C:$C,MATCH($A1821,'Smelter Reference List'!$E:$E,0)))</f>
        <v/>
      </c>
      <c r="D1821" s="294" t="str">
        <f ca="1">IF(ISERROR($S1821),"",OFFSET('Smelter Reference List'!$C$4,$S1821-4,0)&amp;"")</f>
        <v/>
      </c>
      <c r="E1821" s="294" t="str">
        <f ca="1">IF(ISERROR($S1821),"",OFFSET('Smelter Reference List'!$D$4,$S1821-4,0)&amp;"")</f>
        <v/>
      </c>
      <c r="F1821" s="294" t="str">
        <f ca="1">IF(ISERROR($S1821),"",OFFSET('Smelter Reference List'!$E$4,$S1821-4,0))</f>
        <v/>
      </c>
      <c r="G1821" s="294" t="str">
        <f ca="1">IF(C1821=$U$4,"Enter smelter details", IF(ISERROR($S1821),"",OFFSET('Smelter Reference List'!$F$4,$S1821-4,0)))</f>
        <v/>
      </c>
      <c r="H1821" s="295" t="str">
        <f ca="1">IF(ISERROR($S1821),"",OFFSET('Smelter Reference List'!$G$4,$S1821-4,0))</f>
        <v/>
      </c>
      <c r="I1821" s="296" t="str">
        <f ca="1">IF(ISERROR($S1821),"",OFFSET('Smelter Reference List'!$H$4,$S1821-4,0))</f>
        <v/>
      </c>
      <c r="J1821" s="296" t="str">
        <f ca="1">IF(ISERROR($S1821),"",OFFSET('Smelter Reference List'!$I$4,$S1821-4,0))</f>
        <v/>
      </c>
      <c r="K1821" s="298"/>
      <c r="L1821" s="298"/>
      <c r="M1821" s="298"/>
      <c r="N1821" s="298"/>
      <c r="O1821" s="298"/>
      <c r="P1821" s="298"/>
      <c r="Q1821" s="299"/>
      <c r="R1821" s="227"/>
      <c r="S1821" s="228" t="e">
        <f>IF(C1821="",NA(),MATCH($B1821&amp;$C1821,'Smelter Reference List'!$J:$J,0))</f>
        <v>#N/A</v>
      </c>
      <c r="T1821" s="229"/>
      <c r="U1821" s="229">
        <f t="shared" ca="1" si="56"/>
        <v>0</v>
      </c>
      <c r="V1821" s="229"/>
      <c r="W1821" s="229"/>
      <c r="Y1821" s="223" t="str">
        <f t="shared" si="57"/>
        <v/>
      </c>
    </row>
    <row r="1822" spans="1:25" s="223" customFormat="1" ht="20.25">
      <c r="A1822" s="293"/>
      <c r="B1822" s="294" t="str">
        <f>IF(LEN(A1822)=0,"",INDEX('Smelter Reference List'!$A:$A,MATCH($A1822,'Smelter Reference List'!$E:$E,0)))</f>
        <v/>
      </c>
      <c r="C1822" s="301" t="str">
        <f>IF(LEN(A1822)=0,"",INDEX('Smelter Reference List'!$C:$C,MATCH($A1822,'Smelter Reference List'!$E:$E,0)))</f>
        <v/>
      </c>
      <c r="D1822" s="294" t="str">
        <f ca="1">IF(ISERROR($S1822),"",OFFSET('Smelter Reference List'!$C$4,$S1822-4,0)&amp;"")</f>
        <v/>
      </c>
      <c r="E1822" s="294" t="str">
        <f ca="1">IF(ISERROR($S1822),"",OFFSET('Smelter Reference List'!$D$4,$S1822-4,0)&amp;"")</f>
        <v/>
      </c>
      <c r="F1822" s="294" t="str">
        <f ca="1">IF(ISERROR($S1822),"",OFFSET('Smelter Reference List'!$E$4,$S1822-4,0))</f>
        <v/>
      </c>
      <c r="G1822" s="294" t="str">
        <f ca="1">IF(C1822=$U$4,"Enter smelter details", IF(ISERROR($S1822),"",OFFSET('Smelter Reference List'!$F$4,$S1822-4,0)))</f>
        <v/>
      </c>
      <c r="H1822" s="295" t="str">
        <f ca="1">IF(ISERROR($S1822),"",OFFSET('Smelter Reference List'!$G$4,$S1822-4,0))</f>
        <v/>
      </c>
      <c r="I1822" s="296" t="str">
        <f ca="1">IF(ISERROR($S1822),"",OFFSET('Smelter Reference List'!$H$4,$S1822-4,0))</f>
        <v/>
      </c>
      <c r="J1822" s="296" t="str">
        <f ca="1">IF(ISERROR($S1822),"",OFFSET('Smelter Reference List'!$I$4,$S1822-4,0))</f>
        <v/>
      </c>
      <c r="K1822" s="298"/>
      <c r="L1822" s="298"/>
      <c r="M1822" s="298"/>
      <c r="N1822" s="298"/>
      <c r="O1822" s="298"/>
      <c r="P1822" s="298"/>
      <c r="Q1822" s="299"/>
      <c r="R1822" s="227"/>
      <c r="S1822" s="228" t="e">
        <f>IF(C1822="",NA(),MATCH($B1822&amp;$C1822,'Smelter Reference List'!$J:$J,0))</f>
        <v>#N/A</v>
      </c>
      <c r="T1822" s="229"/>
      <c r="U1822" s="229">
        <f t="shared" ca="1" si="56"/>
        <v>0</v>
      </c>
      <c r="V1822" s="229"/>
      <c r="W1822" s="229"/>
      <c r="Y1822" s="223" t="str">
        <f t="shared" si="57"/>
        <v/>
      </c>
    </row>
    <row r="1823" spans="1:25" s="223" customFormat="1" ht="20.25">
      <c r="A1823" s="293"/>
      <c r="B1823" s="294" t="str">
        <f>IF(LEN(A1823)=0,"",INDEX('Smelter Reference List'!$A:$A,MATCH($A1823,'Smelter Reference List'!$E:$E,0)))</f>
        <v/>
      </c>
      <c r="C1823" s="301" t="str">
        <f>IF(LEN(A1823)=0,"",INDEX('Smelter Reference List'!$C:$C,MATCH($A1823,'Smelter Reference List'!$E:$E,0)))</f>
        <v/>
      </c>
      <c r="D1823" s="294" t="str">
        <f ca="1">IF(ISERROR($S1823),"",OFFSET('Smelter Reference List'!$C$4,$S1823-4,0)&amp;"")</f>
        <v/>
      </c>
      <c r="E1823" s="294" t="str">
        <f ca="1">IF(ISERROR($S1823),"",OFFSET('Smelter Reference List'!$D$4,$S1823-4,0)&amp;"")</f>
        <v/>
      </c>
      <c r="F1823" s="294" t="str">
        <f ca="1">IF(ISERROR($S1823),"",OFFSET('Smelter Reference List'!$E$4,$S1823-4,0))</f>
        <v/>
      </c>
      <c r="G1823" s="294" t="str">
        <f ca="1">IF(C1823=$U$4,"Enter smelter details", IF(ISERROR($S1823),"",OFFSET('Smelter Reference List'!$F$4,$S1823-4,0)))</f>
        <v/>
      </c>
      <c r="H1823" s="295" t="str">
        <f ca="1">IF(ISERROR($S1823),"",OFFSET('Smelter Reference List'!$G$4,$S1823-4,0))</f>
        <v/>
      </c>
      <c r="I1823" s="296" t="str">
        <f ca="1">IF(ISERROR($S1823),"",OFFSET('Smelter Reference List'!$H$4,$S1823-4,0))</f>
        <v/>
      </c>
      <c r="J1823" s="296" t="str">
        <f ca="1">IF(ISERROR($S1823),"",OFFSET('Smelter Reference List'!$I$4,$S1823-4,0))</f>
        <v/>
      </c>
      <c r="K1823" s="298"/>
      <c r="L1823" s="298"/>
      <c r="M1823" s="298"/>
      <c r="N1823" s="298"/>
      <c r="O1823" s="298"/>
      <c r="P1823" s="298"/>
      <c r="Q1823" s="299"/>
      <c r="R1823" s="227"/>
      <c r="S1823" s="228" t="e">
        <f>IF(C1823="",NA(),MATCH($B1823&amp;$C1823,'Smelter Reference List'!$J:$J,0))</f>
        <v>#N/A</v>
      </c>
      <c r="T1823" s="229"/>
      <c r="U1823" s="229">
        <f t="shared" ca="1" si="56"/>
        <v>0</v>
      </c>
      <c r="V1823" s="229"/>
      <c r="W1823" s="229"/>
      <c r="Y1823" s="223" t="str">
        <f t="shared" si="57"/>
        <v/>
      </c>
    </row>
    <row r="1824" spans="1:25" s="223" customFormat="1" ht="20.25">
      <c r="A1824" s="293"/>
      <c r="B1824" s="294" t="str">
        <f>IF(LEN(A1824)=0,"",INDEX('Smelter Reference List'!$A:$A,MATCH($A1824,'Smelter Reference List'!$E:$E,0)))</f>
        <v/>
      </c>
      <c r="C1824" s="301" t="str">
        <f>IF(LEN(A1824)=0,"",INDEX('Smelter Reference List'!$C:$C,MATCH($A1824,'Smelter Reference List'!$E:$E,0)))</f>
        <v/>
      </c>
      <c r="D1824" s="294" t="str">
        <f ca="1">IF(ISERROR($S1824),"",OFFSET('Smelter Reference List'!$C$4,$S1824-4,0)&amp;"")</f>
        <v/>
      </c>
      <c r="E1824" s="294" t="str">
        <f ca="1">IF(ISERROR($S1824),"",OFFSET('Smelter Reference List'!$D$4,$S1824-4,0)&amp;"")</f>
        <v/>
      </c>
      <c r="F1824" s="294" t="str">
        <f ca="1">IF(ISERROR($S1824),"",OFFSET('Smelter Reference List'!$E$4,$S1824-4,0))</f>
        <v/>
      </c>
      <c r="G1824" s="294" t="str">
        <f ca="1">IF(C1824=$U$4,"Enter smelter details", IF(ISERROR($S1824),"",OFFSET('Smelter Reference List'!$F$4,$S1824-4,0)))</f>
        <v/>
      </c>
      <c r="H1824" s="295" t="str">
        <f ca="1">IF(ISERROR($S1824),"",OFFSET('Smelter Reference List'!$G$4,$S1824-4,0))</f>
        <v/>
      </c>
      <c r="I1824" s="296" t="str">
        <f ca="1">IF(ISERROR($S1824),"",OFFSET('Smelter Reference List'!$H$4,$S1824-4,0))</f>
        <v/>
      </c>
      <c r="J1824" s="296" t="str">
        <f ca="1">IF(ISERROR($S1824),"",OFFSET('Smelter Reference List'!$I$4,$S1824-4,0))</f>
        <v/>
      </c>
      <c r="K1824" s="298"/>
      <c r="L1824" s="298"/>
      <c r="M1824" s="298"/>
      <c r="N1824" s="298"/>
      <c r="O1824" s="298"/>
      <c r="P1824" s="298"/>
      <c r="Q1824" s="299"/>
      <c r="R1824" s="227"/>
      <c r="S1824" s="228" t="e">
        <f>IF(C1824="",NA(),MATCH($B1824&amp;$C1824,'Smelter Reference List'!$J:$J,0))</f>
        <v>#N/A</v>
      </c>
      <c r="T1824" s="229"/>
      <c r="U1824" s="229">
        <f t="shared" ca="1" si="56"/>
        <v>0</v>
      </c>
      <c r="V1824" s="229"/>
      <c r="W1824" s="229"/>
      <c r="Y1824" s="223" t="str">
        <f t="shared" si="57"/>
        <v/>
      </c>
    </row>
    <row r="1825" spans="1:25" s="223" customFormat="1" ht="20.25">
      <c r="A1825" s="293"/>
      <c r="B1825" s="294" t="str">
        <f>IF(LEN(A1825)=0,"",INDEX('Smelter Reference List'!$A:$A,MATCH($A1825,'Smelter Reference List'!$E:$E,0)))</f>
        <v/>
      </c>
      <c r="C1825" s="301" t="str">
        <f>IF(LEN(A1825)=0,"",INDEX('Smelter Reference List'!$C:$C,MATCH($A1825,'Smelter Reference List'!$E:$E,0)))</f>
        <v/>
      </c>
      <c r="D1825" s="294" t="str">
        <f ca="1">IF(ISERROR($S1825),"",OFFSET('Smelter Reference List'!$C$4,$S1825-4,0)&amp;"")</f>
        <v/>
      </c>
      <c r="E1825" s="294" t="str">
        <f ca="1">IF(ISERROR($S1825),"",OFFSET('Smelter Reference List'!$D$4,$S1825-4,0)&amp;"")</f>
        <v/>
      </c>
      <c r="F1825" s="294" t="str">
        <f ca="1">IF(ISERROR($S1825),"",OFFSET('Smelter Reference List'!$E$4,$S1825-4,0))</f>
        <v/>
      </c>
      <c r="G1825" s="294" t="str">
        <f ca="1">IF(C1825=$U$4,"Enter smelter details", IF(ISERROR($S1825),"",OFFSET('Smelter Reference List'!$F$4,$S1825-4,0)))</f>
        <v/>
      </c>
      <c r="H1825" s="295" t="str">
        <f ca="1">IF(ISERROR($S1825),"",OFFSET('Smelter Reference List'!$G$4,$S1825-4,0))</f>
        <v/>
      </c>
      <c r="I1825" s="296" t="str">
        <f ca="1">IF(ISERROR($S1825),"",OFFSET('Smelter Reference List'!$H$4,$S1825-4,0))</f>
        <v/>
      </c>
      <c r="J1825" s="296" t="str">
        <f ca="1">IF(ISERROR($S1825),"",OFFSET('Smelter Reference List'!$I$4,$S1825-4,0))</f>
        <v/>
      </c>
      <c r="K1825" s="298"/>
      <c r="L1825" s="298"/>
      <c r="M1825" s="298"/>
      <c r="N1825" s="298"/>
      <c r="O1825" s="298"/>
      <c r="P1825" s="298"/>
      <c r="Q1825" s="299"/>
      <c r="R1825" s="227"/>
      <c r="S1825" s="228" t="e">
        <f>IF(C1825="",NA(),MATCH($B1825&amp;$C1825,'Smelter Reference List'!$J:$J,0))</f>
        <v>#N/A</v>
      </c>
      <c r="T1825" s="229"/>
      <c r="U1825" s="229">
        <f t="shared" ca="1" si="56"/>
        <v>0</v>
      </c>
      <c r="V1825" s="229"/>
      <c r="W1825" s="229"/>
      <c r="Y1825" s="223" t="str">
        <f t="shared" si="57"/>
        <v/>
      </c>
    </row>
    <row r="1826" spans="1:25" s="223" customFormat="1" ht="20.25">
      <c r="A1826" s="293"/>
      <c r="B1826" s="294" t="str">
        <f>IF(LEN(A1826)=0,"",INDEX('Smelter Reference List'!$A:$A,MATCH($A1826,'Smelter Reference List'!$E:$E,0)))</f>
        <v/>
      </c>
      <c r="C1826" s="301" t="str">
        <f>IF(LEN(A1826)=0,"",INDEX('Smelter Reference List'!$C:$C,MATCH($A1826,'Smelter Reference List'!$E:$E,0)))</f>
        <v/>
      </c>
      <c r="D1826" s="294" t="str">
        <f ca="1">IF(ISERROR($S1826),"",OFFSET('Smelter Reference List'!$C$4,$S1826-4,0)&amp;"")</f>
        <v/>
      </c>
      <c r="E1826" s="294" t="str">
        <f ca="1">IF(ISERROR($S1826),"",OFFSET('Smelter Reference List'!$D$4,$S1826-4,0)&amp;"")</f>
        <v/>
      </c>
      <c r="F1826" s="294" t="str">
        <f ca="1">IF(ISERROR($S1826),"",OFFSET('Smelter Reference List'!$E$4,$S1826-4,0))</f>
        <v/>
      </c>
      <c r="G1826" s="294" t="str">
        <f ca="1">IF(C1826=$U$4,"Enter smelter details", IF(ISERROR($S1826),"",OFFSET('Smelter Reference List'!$F$4,$S1826-4,0)))</f>
        <v/>
      </c>
      <c r="H1826" s="295" t="str">
        <f ca="1">IF(ISERROR($S1826),"",OFFSET('Smelter Reference List'!$G$4,$S1826-4,0))</f>
        <v/>
      </c>
      <c r="I1826" s="296" t="str">
        <f ca="1">IF(ISERROR($S1826),"",OFFSET('Smelter Reference List'!$H$4,$S1826-4,0))</f>
        <v/>
      </c>
      <c r="J1826" s="296" t="str">
        <f ca="1">IF(ISERROR($S1826),"",OFFSET('Smelter Reference List'!$I$4,$S1826-4,0))</f>
        <v/>
      </c>
      <c r="K1826" s="298"/>
      <c r="L1826" s="298"/>
      <c r="M1826" s="298"/>
      <c r="N1826" s="298"/>
      <c r="O1826" s="298"/>
      <c r="P1826" s="298"/>
      <c r="Q1826" s="299"/>
      <c r="R1826" s="227"/>
      <c r="S1826" s="228" t="e">
        <f>IF(C1826="",NA(),MATCH($B1826&amp;$C1826,'Smelter Reference List'!$J:$J,0))</f>
        <v>#N/A</v>
      </c>
      <c r="T1826" s="229"/>
      <c r="U1826" s="229">
        <f t="shared" ca="1" si="56"/>
        <v>0</v>
      </c>
      <c r="V1826" s="229"/>
      <c r="W1826" s="229"/>
      <c r="Y1826" s="223" t="str">
        <f t="shared" si="57"/>
        <v/>
      </c>
    </row>
    <row r="1827" spans="1:25" s="223" customFormat="1" ht="20.25">
      <c r="A1827" s="293"/>
      <c r="B1827" s="294" t="str">
        <f>IF(LEN(A1827)=0,"",INDEX('Smelter Reference List'!$A:$A,MATCH($A1827,'Smelter Reference List'!$E:$E,0)))</f>
        <v/>
      </c>
      <c r="C1827" s="301" t="str">
        <f>IF(LEN(A1827)=0,"",INDEX('Smelter Reference List'!$C:$C,MATCH($A1827,'Smelter Reference List'!$E:$E,0)))</f>
        <v/>
      </c>
      <c r="D1827" s="294" t="str">
        <f ca="1">IF(ISERROR($S1827),"",OFFSET('Smelter Reference List'!$C$4,$S1827-4,0)&amp;"")</f>
        <v/>
      </c>
      <c r="E1827" s="294" t="str">
        <f ca="1">IF(ISERROR($S1827),"",OFFSET('Smelter Reference List'!$D$4,$S1827-4,0)&amp;"")</f>
        <v/>
      </c>
      <c r="F1827" s="294" t="str">
        <f ca="1">IF(ISERROR($S1827),"",OFFSET('Smelter Reference List'!$E$4,$S1827-4,0))</f>
        <v/>
      </c>
      <c r="G1827" s="294" t="str">
        <f ca="1">IF(C1827=$U$4,"Enter smelter details", IF(ISERROR($S1827),"",OFFSET('Smelter Reference List'!$F$4,$S1827-4,0)))</f>
        <v/>
      </c>
      <c r="H1827" s="295" t="str">
        <f ca="1">IF(ISERROR($S1827),"",OFFSET('Smelter Reference List'!$G$4,$S1827-4,0))</f>
        <v/>
      </c>
      <c r="I1827" s="296" t="str">
        <f ca="1">IF(ISERROR($S1827),"",OFFSET('Smelter Reference List'!$H$4,$S1827-4,0))</f>
        <v/>
      </c>
      <c r="J1827" s="296" t="str">
        <f ca="1">IF(ISERROR($S1827),"",OFFSET('Smelter Reference List'!$I$4,$S1827-4,0))</f>
        <v/>
      </c>
      <c r="K1827" s="298"/>
      <c r="L1827" s="298"/>
      <c r="M1827" s="298"/>
      <c r="N1827" s="298"/>
      <c r="O1827" s="298"/>
      <c r="P1827" s="298"/>
      <c r="Q1827" s="299"/>
      <c r="R1827" s="227"/>
      <c r="S1827" s="228" t="e">
        <f>IF(C1827="",NA(),MATCH($B1827&amp;$C1827,'Smelter Reference List'!$J:$J,0))</f>
        <v>#N/A</v>
      </c>
      <c r="T1827" s="229"/>
      <c r="U1827" s="229">
        <f t="shared" ca="1" si="56"/>
        <v>0</v>
      </c>
      <c r="V1827" s="229"/>
      <c r="W1827" s="229"/>
      <c r="Y1827" s="223" t="str">
        <f t="shared" si="57"/>
        <v/>
      </c>
    </row>
    <row r="1828" spans="1:25" s="223" customFormat="1" ht="20.25">
      <c r="A1828" s="293"/>
      <c r="B1828" s="294" t="str">
        <f>IF(LEN(A1828)=0,"",INDEX('Smelter Reference List'!$A:$A,MATCH($A1828,'Smelter Reference List'!$E:$E,0)))</f>
        <v/>
      </c>
      <c r="C1828" s="301" t="str">
        <f>IF(LEN(A1828)=0,"",INDEX('Smelter Reference List'!$C:$C,MATCH($A1828,'Smelter Reference List'!$E:$E,0)))</f>
        <v/>
      </c>
      <c r="D1828" s="294" t="str">
        <f ca="1">IF(ISERROR($S1828),"",OFFSET('Smelter Reference List'!$C$4,$S1828-4,0)&amp;"")</f>
        <v/>
      </c>
      <c r="E1828" s="294" t="str">
        <f ca="1">IF(ISERROR($S1828),"",OFFSET('Smelter Reference List'!$D$4,$S1828-4,0)&amp;"")</f>
        <v/>
      </c>
      <c r="F1828" s="294" t="str">
        <f ca="1">IF(ISERROR($S1828),"",OFFSET('Smelter Reference List'!$E$4,$S1828-4,0))</f>
        <v/>
      </c>
      <c r="G1828" s="294" t="str">
        <f ca="1">IF(C1828=$U$4,"Enter smelter details", IF(ISERROR($S1828),"",OFFSET('Smelter Reference List'!$F$4,$S1828-4,0)))</f>
        <v/>
      </c>
      <c r="H1828" s="295" t="str">
        <f ca="1">IF(ISERROR($S1828),"",OFFSET('Smelter Reference List'!$G$4,$S1828-4,0))</f>
        <v/>
      </c>
      <c r="I1828" s="296" t="str">
        <f ca="1">IF(ISERROR($S1828),"",OFFSET('Smelter Reference List'!$H$4,$S1828-4,0))</f>
        <v/>
      </c>
      <c r="J1828" s="296" t="str">
        <f ca="1">IF(ISERROR($S1828),"",OFFSET('Smelter Reference List'!$I$4,$S1828-4,0))</f>
        <v/>
      </c>
      <c r="K1828" s="298"/>
      <c r="L1828" s="298"/>
      <c r="M1828" s="298"/>
      <c r="N1828" s="298"/>
      <c r="O1828" s="298"/>
      <c r="P1828" s="298"/>
      <c r="Q1828" s="299"/>
      <c r="R1828" s="227"/>
      <c r="S1828" s="228" t="e">
        <f>IF(C1828="",NA(),MATCH($B1828&amp;$C1828,'Smelter Reference List'!$J:$J,0))</f>
        <v>#N/A</v>
      </c>
      <c r="T1828" s="229"/>
      <c r="U1828" s="229">
        <f t="shared" ca="1" si="56"/>
        <v>0</v>
      </c>
      <c r="V1828" s="229"/>
      <c r="W1828" s="229"/>
      <c r="Y1828" s="223" t="str">
        <f t="shared" si="57"/>
        <v/>
      </c>
    </row>
    <row r="1829" spans="1:25" s="223" customFormat="1" ht="20.25">
      <c r="A1829" s="293"/>
      <c r="B1829" s="294" t="str">
        <f>IF(LEN(A1829)=0,"",INDEX('Smelter Reference List'!$A:$A,MATCH($A1829,'Smelter Reference List'!$E:$E,0)))</f>
        <v/>
      </c>
      <c r="C1829" s="301" t="str">
        <f>IF(LEN(A1829)=0,"",INDEX('Smelter Reference List'!$C:$C,MATCH($A1829,'Smelter Reference List'!$E:$E,0)))</f>
        <v/>
      </c>
      <c r="D1829" s="294" t="str">
        <f ca="1">IF(ISERROR($S1829),"",OFFSET('Smelter Reference List'!$C$4,$S1829-4,0)&amp;"")</f>
        <v/>
      </c>
      <c r="E1829" s="294" t="str">
        <f ca="1">IF(ISERROR($S1829),"",OFFSET('Smelter Reference List'!$D$4,$S1829-4,0)&amp;"")</f>
        <v/>
      </c>
      <c r="F1829" s="294" t="str">
        <f ca="1">IF(ISERROR($S1829),"",OFFSET('Smelter Reference List'!$E$4,$S1829-4,0))</f>
        <v/>
      </c>
      <c r="G1829" s="294" t="str">
        <f ca="1">IF(C1829=$U$4,"Enter smelter details", IF(ISERROR($S1829),"",OFFSET('Smelter Reference List'!$F$4,$S1829-4,0)))</f>
        <v/>
      </c>
      <c r="H1829" s="295" t="str">
        <f ca="1">IF(ISERROR($S1829),"",OFFSET('Smelter Reference List'!$G$4,$S1829-4,0))</f>
        <v/>
      </c>
      <c r="I1829" s="296" t="str">
        <f ca="1">IF(ISERROR($S1829),"",OFFSET('Smelter Reference List'!$H$4,$S1829-4,0))</f>
        <v/>
      </c>
      <c r="J1829" s="296" t="str">
        <f ca="1">IF(ISERROR($S1829),"",OFFSET('Smelter Reference List'!$I$4,$S1829-4,0))</f>
        <v/>
      </c>
      <c r="K1829" s="298"/>
      <c r="L1829" s="298"/>
      <c r="M1829" s="298"/>
      <c r="N1829" s="298"/>
      <c r="O1829" s="298"/>
      <c r="P1829" s="298"/>
      <c r="Q1829" s="299"/>
      <c r="R1829" s="227"/>
      <c r="S1829" s="228" t="e">
        <f>IF(C1829="",NA(),MATCH($B1829&amp;$C1829,'Smelter Reference List'!$J:$J,0))</f>
        <v>#N/A</v>
      </c>
      <c r="T1829" s="229"/>
      <c r="U1829" s="229">
        <f t="shared" ca="1" si="56"/>
        <v>0</v>
      </c>
      <c r="V1829" s="229"/>
      <c r="W1829" s="229"/>
      <c r="Y1829" s="223" t="str">
        <f t="shared" si="57"/>
        <v/>
      </c>
    </row>
    <row r="1830" spans="1:25" s="223" customFormat="1" ht="20.25">
      <c r="A1830" s="293"/>
      <c r="B1830" s="294" t="str">
        <f>IF(LEN(A1830)=0,"",INDEX('Smelter Reference List'!$A:$A,MATCH($A1830,'Smelter Reference List'!$E:$E,0)))</f>
        <v/>
      </c>
      <c r="C1830" s="301" t="str">
        <f>IF(LEN(A1830)=0,"",INDEX('Smelter Reference List'!$C:$C,MATCH($A1830,'Smelter Reference List'!$E:$E,0)))</f>
        <v/>
      </c>
      <c r="D1830" s="294" t="str">
        <f ca="1">IF(ISERROR($S1830),"",OFFSET('Smelter Reference List'!$C$4,$S1830-4,0)&amp;"")</f>
        <v/>
      </c>
      <c r="E1830" s="294" t="str">
        <f ca="1">IF(ISERROR($S1830),"",OFFSET('Smelter Reference List'!$D$4,$S1830-4,0)&amp;"")</f>
        <v/>
      </c>
      <c r="F1830" s="294" t="str">
        <f ca="1">IF(ISERROR($S1830),"",OFFSET('Smelter Reference List'!$E$4,$S1830-4,0))</f>
        <v/>
      </c>
      <c r="G1830" s="294" t="str">
        <f ca="1">IF(C1830=$U$4,"Enter smelter details", IF(ISERROR($S1830),"",OFFSET('Smelter Reference List'!$F$4,$S1830-4,0)))</f>
        <v/>
      </c>
      <c r="H1830" s="295" t="str">
        <f ca="1">IF(ISERROR($S1830),"",OFFSET('Smelter Reference List'!$G$4,$S1830-4,0))</f>
        <v/>
      </c>
      <c r="I1830" s="296" t="str">
        <f ca="1">IF(ISERROR($S1830),"",OFFSET('Smelter Reference List'!$H$4,$S1830-4,0))</f>
        <v/>
      </c>
      <c r="J1830" s="296" t="str">
        <f ca="1">IF(ISERROR($S1830),"",OFFSET('Smelter Reference List'!$I$4,$S1830-4,0))</f>
        <v/>
      </c>
      <c r="K1830" s="298"/>
      <c r="L1830" s="298"/>
      <c r="M1830" s="298"/>
      <c r="N1830" s="298"/>
      <c r="O1830" s="298"/>
      <c r="P1830" s="298"/>
      <c r="Q1830" s="299"/>
      <c r="R1830" s="227"/>
      <c r="S1830" s="228" t="e">
        <f>IF(C1830="",NA(),MATCH($B1830&amp;$C1830,'Smelter Reference List'!$J:$J,0))</f>
        <v>#N/A</v>
      </c>
      <c r="T1830" s="229"/>
      <c r="U1830" s="229">
        <f t="shared" ca="1" si="56"/>
        <v>0</v>
      </c>
      <c r="V1830" s="229"/>
      <c r="W1830" s="229"/>
      <c r="Y1830" s="223" t="str">
        <f t="shared" si="57"/>
        <v/>
      </c>
    </row>
    <row r="1831" spans="1:25" s="223" customFormat="1" ht="20.25">
      <c r="A1831" s="293"/>
      <c r="B1831" s="294" t="str">
        <f>IF(LEN(A1831)=0,"",INDEX('Smelter Reference List'!$A:$A,MATCH($A1831,'Smelter Reference List'!$E:$E,0)))</f>
        <v/>
      </c>
      <c r="C1831" s="301" t="str">
        <f>IF(LEN(A1831)=0,"",INDEX('Smelter Reference List'!$C:$C,MATCH($A1831,'Smelter Reference List'!$E:$E,0)))</f>
        <v/>
      </c>
      <c r="D1831" s="294" t="str">
        <f ca="1">IF(ISERROR($S1831),"",OFFSET('Smelter Reference List'!$C$4,$S1831-4,0)&amp;"")</f>
        <v/>
      </c>
      <c r="E1831" s="294" t="str">
        <f ca="1">IF(ISERROR($S1831),"",OFFSET('Smelter Reference List'!$D$4,$S1831-4,0)&amp;"")</f>
        <v/>
      </c>
      <c r="F1831" s="294" t="str">
        <f ca="1">IF(ISERROR($S1831),"",OFFSET('Smelter Reference List'!$E$4,$S1831-4,0))</f>
        <v/>
      </c>
      <c r="G1831" s="294" t="str">
        <f ca="1">IF(C1831=$U$4,"Enter smelter details", IF(ISERROR($S1831),"",OFFSET('Smelter Reference List'!$F$4,$S1831-4,0)))</f>
        <v/>
      </c>
      <c r="H1831" s="295" t="str">
        <f ca="1">IF(ISERROR($S1831),"",OFFSET('Smelter Reference List'!$G$4,$S1831-4,0))</f>
        <v/>
      </c>
      <c r="I1831" s="296" t="str">
        <f ca="1">IF(ISERROR($S1831),"",OFFSET('Smelter Reference List'!$H$4,$S1831-4,0))</f>
        <v/>
      </c>
      <c r="J1831" s="296" t="str">
        <f ca="1">IF(ISERROR($S1831),"",OFFSET('Smelter Reference List'!$I$4,$S1831-4,0))</f>
        <v/>
      </c>
      <c r="K1831" s="298"/>
      <c r="L1831" s="298"/>
      <c r="M1831" s="298"/>
      <c r="N1831" s="298"/>
      <c r="O1831" s="298"/>
      <c r="P1831" s="298"/>
      <c r="Q1831" s="299"/>
      <c r="R1831" s="227"/>
      <c r="S1831" s="228" t="e">
        <f>IF(C1831="",NA(),MATCH($B1831&amp;$C1831,'Smelter Reference List'!$J:$J,0))</f>
        <v>#N/A</v>
      </c>
      <c r="T1831" s="229"/>
      <c r="U1831" s="229">
        <f t="shared" ca="1" si="56"/>
        <v>0</v>
      </c>
      <c r="V1831" s="229"/>
      <c r="W1831" s="229"/>
      <c r="Y1831" s="223" t="str">
        <f t="shared" si="57"/>
        <v/>
      </c>
    </row>
    <row r="1832" spans="1:25" s="223" customFormat="1" ht="20.25">
      <c r="A1832" s="293"/>
      <c r="B1832" s="294" t="str">
        <f>IF(LEN(A1832)=0,"",INDEX('Smelter Reference List'!$A:$A,MATCH($A1832,'Smelter Reference List'!$E:$E,0)))</f>
        <v/>
      </c>
      <c r="C1832" s="301" t="str">
        <f>IF(LEN(A1832)=0,"",INDEX('Smelter Reference List'!$C:$C,MATCH($A1832,'Smelter Reference List'!$E:$E,0)))</f>
        <v/>
      </c>
      <c r="D1832" s="294" t="str">
        <f ca="1">IF(ISERROR($S1832),"",OFFSET('Smelter Reference List'!$C$4,$S1832-4,0)&amp;"")</f>
        <v/>
      </c>
      <c r="E1832" s="294" t="str">
        <f ca="1">IF(ISERROR($S1832),"",OFFSET('Smelter Reference List'!$D$4,$S1832-4,0)&amp;"")</f>
        <v/>
      </c>
      <c r="F1832" s="294" t="str">
        <f ca="1">IF(ISERROR($S1832),"",OFFSET('Smelter Reference List'!$E$4,$S1832-4,0))</f>
        <v/>
      </c>
      <c r="G1832" s="294" t="str">
        <f ca="1">IF(C1832=$U$4,"Enter smelter details", IF(ISERROR($S1832),"",OFFSET('Smelter Reference List'!$F$4,$S1832-4,0)))</f>
        <v/>
      </c>
      <c r="H1832" s="295" t="str">
        <f ca="1">IF(ISERROR($S1832),"",OFFSET('Smelter Reference List'!$G$4,$S1832-4,0))</f>
        <v/>
      </c>
      <c r="I1832" s="296" t="str">
        <f ca="1">IF(ISERROR($S1832),"",OFFSET('Smelter Reference List'!$H$4,$S1832-4,0))</f>
        <v/>
      </c>
      <c r="J1832" s="296" t="str">
        <f ca="1">IF(ISERROR($S1832),"",OFFSET('Smelter Reference List'!$I$4,$S1832-4,0))</f>
        <v/>
      </c>
      <c r="K1832" s="298"/>
      <c r="L1832" s="298"/>
      <c r="M1832" s="298"/>
      <c r="N1832" s="298"/>
      <c r="O1832" s="298"/>
      <c r="P1832" s="298"/>
      <c r="Q1832" s="299"/>
      <c r="R1832" s="227"/>
      <c r="S1832" s="228" t="e">
        <f>IF(C1832="",NA(),MATCH($B1832&amp;$C1832,'Smelter Reference List'!$J:$J,0))</f>
        <v>#N/A</v>
      </c>
      <c r="T1832" s="229"/>
      <c r="U1832" s="229">
        <f t="shared" ca="1" si="56"/>
        <v>0</v>
      </c>
      <c r="V1832" s="229"/>
      <c r="W1832" s="229"/>
      <c r="Y1832" s="223" t="str">
        <f t="shared" si="57"/>
        <v/>
      </c>
    </row>
    <row r="1833" spans="1:25" s="223" customFormat="1" ht="20.25">
      <c r="A1833" s="293"/>
      <c r="B1833" s="294" t="str">
        <f>IF(LEN(A1833)=0,"",INDEX('Smelter Reference List'!$A:$A,MATCH($A1833,'Smelter Reference List'!$E:$E,0)))</f>
        <v/>
      </c>
      <c r="C1833" s="301" t="str">
        <f>IF(LEN(A1833)=0,"",INDEX('Smelter Reference List'!$C:$C,MATCH($A1833,'Smelter Reference List'!$E:$E,0)))</f>
        <v/>
      </c>
      <c r="D1833" s="294" t="str">
        <f ca="1">IF(ISERROR($S1833),"",OFFSET('Smelter Reference List'!$C$4,$S1833-4,0)&amp;"")</f>
        <v/>
      </c>
      <c r="E1833" s="294" t="str">
        <f ca="1">IF(ISERROR($S1833),"",OFFSET('Smelter Reference List'!$D$4,$S1833-4,0)&amp;"")</f>
        <v/>
      </c>
      <c r="F1833" s="294" t="str">
        <f ca="1">IF(ISERROR($S1833),"",OFFSET('Smelter Reference List'!$E$4,$S1833-4,0))</f>
        <v/>
      </c>
      <c r="G1833" s="294" t="str">
        <f ca="1">IF(C1833=$U$4,"Enter smelter details", IF(ISERROR($S1833),"",OFFSET('Smelter Reference List'!$F$4,$S1833-4,0)))</f>
        <v/>
      </c>
      <c r="H1833" s="295" t="str">
        <f ca="1">IF(ISERROR($S1833),"",OFFSET('Smelter Reference List'!$G$4,$S1833-4,0))</f>
        <v/>
      </c>
      <c r="I1833" s="296" t="str">
        <f ca="1">IF(ISERROR($S1833),"",OFFSET('Smelter Reference List'!$H$4,$S1833-4,0))</f>
        <v/>
      </c>
      <c r="J1833" s="296" t="str">
        <f ca="1">IF(ISERROR($S1833),"",OFFSET('Smelter Reference List'!$I$4,$S1833-4,0))</f>
        <v/>
      </c>
      <c r="K1833" s="298"/>
      <c r="L1833" s="298"/>
      <c r="M1833" s="298"/>
      <c r="N1833" s="298"/>
      <c r="O1833" s="298"/>
      <c r="P1833" s="298"/>
      <c r="Q1833" s="299"/>
      <c r="R1833" s="227"/>
      <c r="S1833" s="228" t="e">
        <f>IF(C1833="",NA(),MATCH($B1833&amp;$C1833,'Smelter Reference List'!$J:$J,0))</f>
        <v>#N/A</v>
      </c>
      <c r="T1833" s="229"/>
      <c r="U1833" s="229">
        <f t="shared" ca="1" si="56"/>
        <v>0</v>
      </c>
      <c r="V1833" s="229"/>
      <c r="W1833" s="229"/>
      <c r="Y1833" s="223" t="str">
        <f t="shared" si="57"/>
        <v/>
      </c>
    </row>
    <row r="1834" spans="1:25" s="223" customFormat="1" ht="20.25">
      <c r="A1834" s="293"/>
      <c r="B1834" s="294" t="str">
        <f>IF(LEN(A1834)=0,"",INDEX('Smelter Reference List'!$A:$A,MATCH($A1834,'Smelter Reference List'!$E:$E,0)))</f>
        <v/>
      </c>
      <c r="C1834" s="301" t="str">
        <f>IF(LEN(A1834)=0,"",INDEX('Smelter Reference List'!$C:$C,MATCH($A1834,'Smelter Reference List'!$E:$E,0)))</f>
        <v/>
      </c>
      <c r="D1834" s="294" t="str">
        <f ca="1">IF(ISERROR($S1834),"",OFFSET('Smelter Reference List'!$C$4,$S1834-4,0)&amp;"")</f>
        <v/>
      </c>
      <c r="E1834" s="294" t="str">
        <f ca="1">IF(ISERROR($S1834),"",OFFSET('Smelter Reference List'!$D$4,$S1834-4,0)&amp;"")</f>
        <v/>
      </c>
      <c r="F1834" s="294" t="str">
        <f ca="1">IF(ISERROR($S1834),"",OFFSET('Smelter Reference List'!$E$4,$S1834-4,0))</f>
        <v/>
      </c>
      <c r="G1834" s="294" t="str">
        <f ca="1">IF(C1834=$U$4,"Enter smelter details", IF(ISERROR($S1834),"",OFFSET('Smelter Reference List'!$F$4,$S1834-4,0)))</f>
        <v/>
      </c>
      <c r="H1834" s="295" t="str">
        <f ca="1">IF(ISERROR($S1834),"",OFFSET('Smelter Reference List'!$G$4,$S1834-4,0))</f>
        <v/>
      </c>
      <c r="I1834" s="296" t="str">
        <f ca="1">IF(ISERROR($S1834),"",OFFSET('Smelter Reference List'!$H$4,$S1834-4,0))</f>
        <v/>
      </c>
      <c r="J1834" s="296" t="str">
        <f ca="1">IF(ISERROR($S1834),"",OFFSET('Smelter Reference List'!$I$4,$S1834-4,0))</f>
        <v/>
      </c>
      <c r="K1834" s="298"/>
      <c r="L1834" s="298"/>
      <c r="M1834" s="298"/>
      <c r="N1834" s="298"/>
      <c r="O1834" s="298"/>
      <c r="P1834" s="298"/>
      <c r="Q1834" s="299"/>
      <c r="R1834" s="227"/>
      <c r="S1834" s="228" t="e">
        <f>IF(C1834="",NA(),MATCH($B1834&amp;$C1834,'Smelter Reference List'!$J:$J,0))</f>
        <v>#N/A</v>
      </c>
      <c r="T1834" s="229"/>
      <c r="U1834" s="229">
        <f t="shared" ca="1" si="56"/>
        <v>0</v>
      </c>
      <c r="V1834" s="229"/>
      <c r="W1834" s="229"/>
      <c r="Y1834" s="223" t="str">
        <f t="shared" si="57"/>
        <v/>
      </c>
    </row>
    <row r="1835" spans="1:25" s="223" customFormat="1" ht="20.25">
      <c r="A1835" s="293"/>
      <c r="B1835" s="294" t="str">
        <f>IF(LEN(A1835)=0,"",INDEX('Smelter Reference List'!$A:$A,MATCH($A1835,'Smelter Reference List'!$E:$E,0)))</f>
        <v/>
      </c>
      <c r="C1835" s="301" t="str">
        <f>IF(LEN(A1835)=0,"",INDEX('Smelter Reference List'!$C:$C,MATCH($A1835,'Smelter Reference List'!$E:$E,0)))</f>
        <v/>
      </c>
      <c r="D1835" s="294" t="str">
        <f ca="1">IF(ISERROR($S1835),"",OFFSET('Smelter Reference List'!$C$4,$S1835-4,0)&amp;"")</f>
        <v/>
      </c>
      <c r="E1835" s="294" t="str">
        <f ca="1">IF(ISERROR($S1835),"",OFFSET('Smelter Reference List'!$D$4,$S1835-4,0)&amp;"")</f>
        <v/>
      </c>
      <c r="F1835" s="294" t="str">
        <f ca="1">IF(ISERROR($S1835),"",OFFSET('Smelter Reference List'!$E$4,$S1835-4,0))</f>
        <v/>
      </c>
      <c r="G1835" s="294" t="str">
        <f ca="1">IF(C1835=$U$4,"Enter smelter details", IF(ISERROR($S1835),"",OFFSET('Smelter Reference List'!$F$4,$S1835-4,0)))</f>
        <v/>
      </c>
      <c r="H1835" s="295" t="str">
        <f ca="1">IF(ISERROR($S1835),"",OFFSET('Smelter Reference List'!$G$4,$S1835-4,0))</f>
        <v/>
      </c>
      <c r="I1835" s="296" t="str">
        <f ca="1">IF(ISERROR($S1835),"",OFFSET('Smelter Reference List'!$H$4,$S1835-4,0))</f>
        <v/>
      </c>
      <c r="J1835" s="296" t="str">
        <f ca="1">IF(ISERROR($S1835),"",OFFSET('Smelter Reference List'!$I$4,$S1835-4,0))</f>
        <v/>
      </c>
      <c r="K1835" s="298"/>
      <c r="L1835" s="298"/>
      <c r="M1835" s="298"/>
      <c r="N1835" s="298"/>
      <c r="O1835" s="298"/>
      <c r="P1835" s="298"/>
      <c r="Q1835" s="299"/>
      <c r="R1835" s="227"/>
      <c r="S1835" s="228" t="e">
        <f>IF(C1835="",NA(),MATCH($B1835&amp;$C1835,'Smelter Reference List'!$J:$J,0))</f>
        <v>#N/A</v>
      </c>
      <c r="T1835" s="229"/>
      <c r="U1835" s="229">
        <f t="shared" ca="1" si="56"/>
        <v>0</v>
      </c>
      <c r="V1835" s="229"/>
      <c r="W1835" s="229"/>
      <c r="Y1835" s="223" t="str">
        <f t="shared" si="57"/>
        <v/>
      </c>
    </row>
    <row r="1836" spans="1:25" s="223" customFormat="1" ht="20.25">
      <c r="A1836" s="293"/>
      <c r="B1836" s="294" t="str">
        <f>IF(LEN(A1836)=0,"",INDEX('Smelter Reference List'!$A:$A,MATCH($A1836,'Smelter Reference List'!$E:$E,0)))</f>
        <v/>
      </c>
      <c r="C1836" s="301" t="str">
        <f>IF(LEN(A1836)=0,"",INDEX('Smelter Reference List'!$C:$C,MATCH($A1836,'Smelter Reference List'!$E:$E,0)))</f>
        <v/>
      </c>
      <c r="D1836" s="294" t="str">
        <f ca="1">IF(ISERROR($S1836),"",OFFSET('Smelter Reference List'!$C$4,$S1836-4,0)&amp;"")</f>
        <v/>
      </c>
      <c r="E1836" s="294" t="str">
        <f ca="1">IF(ISERROR($S1836),"",OFFSET('Smelter Reference List'!$D$4,$S1836-4,0)&amp;"")</f>
        <v/>
      </c>
      <c r="F1836" s="294" t="str">
        <f ca="1">IF(ISERROR($S1836),"",OFFSET('Smelter Reference List'!$E$4,$S1836-4,0))</f>
        <v/>
      </c>
      <c r="G1836" s="294" t="str">
        <f ca="1">IF(C1836=$U$4,"Enter smelter details", IF(ISERROR($S1836),"",OFFSET('Smelter Reference List'!$F$4,$S1836-4,0)))</f>
        <v/>
      </c>
      <c r="H1836" s="295" t="str">
        <f ca="1">IF(ISERROR($S1836),"",OFFSET('Smelter Reference List'!$G$4,$S1836-4,0))</f>
        <v/>
      </c>
      <c r="I1836" s="296" t="str">
        <f ca="1">IF(ISERROR($S1836),"",OFFSET('Smelter Reference List'!$H$4,$S1836-4,0))</f>
        <v/>
      </c>
      <c r="J1836" s="296" t="str">
        <f ca="1">IF(ISERROR($S1836),"",OFFSET('Smelter Reference List'!$I$4,$S1836-4,0))</f>
        <v/>
      </c>
      <c r="K1836" s="298"/>
      <c r="L1836" s="298"/>
      <c r="M1836" s="298"/>
      <c r="N1836" s="298"/>
      <c r="O1836" s="298"/>
      <c r="P1836" s="298"/>
      <c r="Q1836" s="299"/>
      <c r="R1836" s="227"/>
      <c r="S1836" s="228" t="e">
        <f>IF(C1836="",NA(),MATCH($B1836&amp;$C1836,'Smelter Reference List'!$J:$J,0))</f>
        <v>#N/A</v>
      </c>
      <c r="T1836" s="229"/>
      <c r="U1836" s="229">
        <f t="shared" ca="1" si="56"/>
        <v>0</v>
      </c>
      <c r="V1836" s="229"/>
      <c r="W1836" s="229"/>
      <c r="Y1836" s="223" t="str">
        <f t="shared" si="57"/>
        <v/>
      </c>
    </row>
    <row r="1837" spans="1:25" s="223" customFormat="1" ht="20.25">
      <c r="A1837" s="293"/>
      <c r="B1837" s="294" t="str">
        <f>IF(LEN(A1837)=0,"",INDEX('Smelter Reference List'!$A:$A,MATCH($A1837,'Smelter Reference List'!$E:$E,0)))</f>
        <v/>
      </c>
      <c r="C1837" s="301" t="str">
        <f>IF(LEN(A1837)=0,"",INDEX('Smelter Reference List'!$C:$C,MATCH($A1837,'Smelter Reference List'!$E:$E,0)))</f>
        <v/>
      </c>
      <c r="D1837" s="294" t="str">
        <f ca="1">IF(ISERROR($S1837),"",OFFSET('Smelter Reference List'!$C$4,$S1837-4,0)&amp;"")</f>
        <v/>
      </c>
      <c r="E1837" s="294" t="str">
        <f ca="1">IF(ISERROR($S1837),"",OFFSET('Smelter Reference List'!$D$4,$S1837-4,0)&amp;"")</f>
        <v/>
      </c>
      <c r="F1837" s="294" t="str">
        <f ca="1">IF(ISERROR($S1837),"",OFFSET('Smelter Reference List'!$E$4,$S1837-4,0))</f>
        <v/>
      </c>
      <c r="G1837" s="294" t="str">
        <f ca="1">IF(C1837=$U$4,"Enter smelter details", IF(ISERROR($S1837),"",OFFSET('Smelter Reference List'!$F$4,$S1837-4,0)))</f>
        <v/>
      </c>
      <c r="H1837" s="295" t="str">
        <f ca="1">IF(ISERROR($S1837),"",OFFSET('Smelter Reference List'!$G$4,$S1837-4,0))</f>
        <v/>
      </c>
      <c r="I1837" s="296" t="str">
        <f ca="1">IF(ISERROR($S1837),"",OFFSET('Smelter Reference List'!$H$4,$S1837-4,0))</f>
        <v/>
      </c>
      <c r="J1837" s="296" t="str">
        <f ca="1">IF(ISERROR($S1837),"",OFFSET('Smelter Reference List'!$I$4,$S1837-4,0))</f>
        <v/>
      </c>
      <c r="K1837" s="298"/>
      <c r="L1837" s="298"/>
      <c r="M1837" s="298"/>
      <c r="N1837" s="298"/>
      <c r="O1837" s="298"/>
      <c r="P1837" s="298"/>
      <c r="Q1837" s="299"/>
      <c r="R1837" s="227"/>
      <c r="S1837" s="228" t="e">
        <f>IF(C1837="",NA(),MATCH($B1837&amp;$C1837,'Smelter Reference List'!$J:$J,0))</f>
        <v>#N/A</v>
      </c>
      <c r="T1837" s="229"/>
      <c r="U1837" s="229">
        <f t="shared" ca="1" si="56"/>
        <v>0</v>
      </c>
      <c r="V1837" s="229"/>
      <c r="W1837" s="229"/>
      <c r="Y1837" s="223" t="str">
        <f t="shared" si="57"/>
        <v/>
      </c>
    </row>
    <row r="1838" spans="1:25" s="223" customFormat="1" ht="20.25">
      <c r="A1838" s="293"/>
      <c r="B1838" s="294" t="str">
        <f>IF(LEN(A1838)=0,"",INDEX('Smelter Reference List'!$A:$A,MATCH($A1838,'Smelter Reference List'!$E:$E,0)))</f>
        <v/>
      </c>
      <c r="C1838" s="301" t="str">
        <f>IF(LEN(A1838)=0,"",INDEX('Smelter Reference List'!$C:$C,MATCH($A1838,'Smelter Reference List'!$E:$E,0)))</f>
        <v/>
      </c>
      <c r="D1838" s="294" t="str">
        <f ca="1">IF(ISERROR($S1838),"",OFFSET('Smelter Reference List'!$C$4,$S1838-4,0)&amp;"")</f>
        <v/>
      </c>
      <c r="E1838" s="294" t="str">
        <f ca="1">IF(ISERROR($S1838),"",OFFSET('Smelter Reference List'!$D$4,$S1838-4,0)&amp;"")</f>
        <v/>
      </c>
      <c r="F1838" s="294" t="str">
        <f ca="1">IF(ISERROR($S1838),"",OFFSET('Smelter Reference List'!$E$4,$S1838-4,0))</f>
        <v/>
      </c>
      <c r="G1838" s="294" t="str">
        <f ca="1">IF(C1838=$U$4,"Enter smelter details", IF(ISERROR($S1838),"",OFFSET('Smelter Reference List'!$F$4,$S1838-4,0)))</f>
        <v/>
      </c>
      <c r="H1838" s="295" t="str">
        <f ca="1">IF(ISERROR($S1838),"",OFFSET('Smelter Reference List'!$G$4,$S1838-4,0))</f>
        <v/>
      </c>
      <c r="I1838" s="296" t="str">
        <f ca="1">IF(ISERROR($S1838),"",OFFSET('Smelter Reference List'!$H$4,$S1838-4,0))</f>
        <v/>
      </c>
      <c r="J1838" s="296" t="str">
        <f ca="1">IF(ISERROR($S1838),"",OFFSET('Smelter Reference List'!$I$4,$S1838-4,0))</f>
        <v/>
      </c>
      <c r="K1838" s="298"/>
      <c r="L1838" s="298"/>
      <c r="M1838" s="298"/>
      <c r="N1838" s="298"/>
      <c r="O1838" s="298"/>
      <c r="P1838" s="298"/>
      <c r="Q1838" s="299"/>
      <c r="R1838" s="227"/>
      <c r="S1838" s="228" t="e">
        <f>IF(C1838="",NA(),MATCH($B1838&amp;$C1838,'Smelter Reference List'!$J:$J,0))</f>
        <v>#N/A</v>
      </c>
      <c r="T1838" s="229"/>
      <c r="U1838" s="229">
        <f t="shared" ca="1" si="56"/>
        <v>0</v>
      </c>
      <c r="V1838" s="229"/>
      <c r="W1838" s="229"/>
      <c r="Y1838" s="223" t="str">
        <f t="shared" si="57"/>
        <v/>
      </c>
    </row>
    <row r="1839" spans="1:25" s="223" customFormat="1" ht="20.25">
      <c r="A1839" s="293"/>
      <c r="B1839" s="294" t="str">
        <f>IF(LEN(A1839)=0,"",INDEX('Smelter Reference List'!$A:$A,MATCH($A1839,'Smelter Reference List'!$E:$E,0)))</f>
        <v/>
      </c>
      <c r="C1839" s="301" t="str">
        <f>IF(LEN(A1839)=0,"",INDEX('Smelter Reference List'!$C:$C,MATCH($A1839,'Smelter Reference List'!$E:$E,0)))</f>
        <v/>
      </c>
      <c r="D1839" s="294" t="str">
        <f ca="1">IF(ISERROR($S1839),"",OFFSET('Smelter Reference List'!$C$4,$S1839-4,0)&amp;"")</f>
        <v/>
      </c>
      <c r="E1839" s="294" t="str">
        <f ca="1">IF(ISERROR($S1839),"",OFFSET('Smelter Reference List'!$D$4,$S1839-4,0)&amp;"")</f>
        <v/>
      </c>
      <c r="F1839" s="294" t="str">
        <f ca="1">IF(ISERROR($S1839),"",OFFSET('Smelter Reference List'!$E$4,$S1839-4,0))</f>
        <v/>
      </c>
      <c r="G1839" s="294" t="str">
        <f ca="1">IF(C1839=$U$4,"Enter smelter details", IF(ISERROR($S1839),"",OFFSET('Smelter Reference List'!$F$4,$S1839-4,0)))</f>
        <v/>
      </c>
      <c r="H1839" s="295" t="str">
        <f ca="1">IF(ISERROR($S1839),"",OFFSET('Smelter Reference List'!$G$4,$S1839-4,0))</f>
        <v/>
      </c>
      <c r="I1839" s="296" t="str">
        <f ca="1">IF(ISERROR($S1839),"",OFFSET('Smelter Reference List'!$H$4,$S1839-4,0))</f>
        <v/>
      </c>
      <c r="J1839" s="296" t="str">
        <f ca="1">IF(ISERROR($S1839),"",OFFSET('Smelter Reference List'!$I$4,$S1839-4,0))</f>
        <v/>
      </c>
      <c r="K1839" s="298"/>
      <c r="L1839" s="298"/>
      <c r="M1839" s="298"/>
      <c r="N1839" s="298"/>
      <c r="O1839" s="298"/>
      <c r="P1839" s="298"/>
      <c r="Q1839" s="299"/>
      <c r="R1839" s="227"/>
      <c r="S1839" s="228" t="e">
        <f>IF(C1839="",NA(),MATCH($B1839&amp;$C1839,'Smelter Reference List'!$J:$J,0))</f>
        <v>#N/A</v>
      </c>
      <c r="T1839" s="229"/>
      <c r="U1839" s="229">
        <f t="shared" ca="1" si="56"/>
        <v>0</v>
      </c>
      <c r="V1839" s="229"/>
      <c r="W1839" s="229"/>
      <c r="Y1839" s="223" t="str">
        <f t="shared" si="57"/>
        <v/>
      </c>
    </row>
    <row r="1840" spans="1:25" s="223" customFormat="1" ht="20.25">
      <c r="A1840" s="293"/>
      <c r="B1840" s="294" t="str">
        <f>IF(LEN(A1840)=0,"",INDEX('Smelter Reference List'!$A:$A,MATCH($A1840,'Smelter Reference List'!$E:$E,0)))</f>
        <v/>
      </c>
      <c r="C1840" s="301" t="str">
        <f>IF(LEN(A1840)=0,"",INDEX('Smelter Reference List'!$C:$C,MATCH($A1840,'Smelter Reference List'!$E:$E,0)))</f>
        <v/>
      </c>
      <c r="D1840" s="294" t="str">
        <f ca="1">IF(ISERROR($S1840),"",OFFSET('Smelter Reference List'!$C$4,$S1840-4,0)&amp;"")</f>
        <v/>
      </c>
      <c r="E1840" s="294" t="str">
        <f ca="1">IF(ISERROR($S1840),"",OFFSET('Smelter Reference List'!$D$4,$S1840-4,0)&amp;"")</f>
        <v/>
      </c>
      <c r="F1840" s="294" t="str">
        <f ca="1">IF(ISERROR($S1840),"",OFFSET('Smelter Reference List'!$E$4,$S1840-4,0))</f>
        <v/>
      </c>
      <c r="G1840" s="294" t="str">
        <f ca="1">IF(C1840=$U$4,"Enter smelter details", IF(ISERROR($S1840),"",OFFSET('Smelter Reference List'!$F$4,$S1840-4,0)))</f>
        <v/>
      </c>
      <c r="H1840" s="295" t="str">
        <f ca="1">IF(ISERROR($S1840),"",OFFSET('Smelter Reference List'!$G$4,$S1840-4,0))</f>
        <v/>
      </c>
      <c r="I1840" s="296" t="str">
        <f ca="1">IF(ISERROR($S1840),"",OFFSET('Smelter Reference List'!$H$4,$S1840-4,0))</f>
        <v/>
      </c>
      <c r="J1840" s="296" t="str">
        <f ca="1">IF(ISERROR($S1840),"",OFFSET('Smelter Reference List'!$I$4,$S1840-4,0))</f>
        <v/>
      </c>
      <c r="K1840" s="298"/>
      <c r="L1840" s="298"/>
      <c r="M1840" s="298"/>
      <c r="N1840" s="298"/>
      <c r="O1840" s="298"/>
      <c r="P1840" s="298"/>
      <c r="Q1840" s="299"/>
      <c r="R1840" s="227"/>
      <c r="S1840" s="228" t="e">
        <f>IF(C1840="",NA(),MATCH($B1840&amp;$C1840,'Smelter Reference List'!$J:$J,0))</f>
        <v>#N/A</v>
      </c>
      <c r="T1840" s="229"/>
      <c r="U1840" s="229">
        <f t="shared" ca="1" si="56"/>
        <v>0</v>
      </c>
      <c r="V1840" s="229"/>
      <c r="W1840" s="229"/>
      <c r="Y1840" s="223" t="str">
        <f t="shared" si="57"/>
        <v/>
      </c>
    </row>
    <row r="1841" spans="1:25" s="223" customFormat="1" ht="20.25">
      <c r="A1841" s="293"/>
      <c r="B1841" s="294" t="str">
        <f>IF(LEN(A1841)=0,"",INDEX('Smelter Reference List'!$A:$A,MATCH($A1841,'Smelter Reference List'!$E:$E,0)))</f>
        <v/>
      </c>
      <c r="C1841" s="301" t="str">
        <f>IF(LEN(A1841)=0,"",INDEX('Smelter Reference List'!$C:$C,MATCH($A1841,'Smelter Reference List'!$E:$E,0)))</f>
        <v/>
      </c>
      <c r="D1841" s="294" t="str">
        <f ca="1">IF(ISERROR($S1841),"",OFFSET('Smelter Reference List'!$C$4,$S1841-4,0)&amp;"")</f>
        <v/>
      </c>
      <c r="E1841" s="294" t="str">
        <f ca="1">IF(ISERROR($S1841),"",OFFSET('Smelter Reference List'!$D$4,$S1841-4,0)&amp;"")</f>
        <v/>
      </c>
      <c r="F1841" s="294" t="str">
        <f ca="1">IF(ISERROR($S1841),"",OFFSET('Smelter Reference List'!$E$4,$S1841-4,0))</f>
        <v/>
      </c>
      <c r="G1841" s="294" t="str">
        <f ca="1">IF(C1841=$U$4,"Enter smelter details", IF(ISERROR($S1841),"",OFFSET('Smelter Reference List'!$F$4,$S1841-4,0)))</f>
        <v/>
      </c>
      <c r="H1841" s="295" t="str">
        <f ca="1">IF(ISERROR($S1841),"",OFFSET('Smelter Reference List'!$G$4,$S1841-4,0))</f>
        <v/>
      </c>
      <c r="I1841" s="296" t="str">
        <f ca="1">IF(ISERROR($S1841),"",OFFSET('Smelter Reference List'!$H$4,$S1841-4,0))</f>
        <v/>
      </c>
      <c r="J1841" s="296" t="str">
        <f ca="1">IF(ISERROR($S1841),"",OFFSET('Smelter Reference List'!$I$4,$S1841-4,0))</f>
        <v/>
      </c>
      <c r="K1841" s="298"/>
      <c r="L1841" s="298"/>
      <c r="M1841" s="298"/>
      <c r="N1841" s="298"/>
      <c r="O1841" s="298"/>
      <c r="P1841" s="298"/>
      <c r="Q1841" s="299"/>
      <c r="R1841" s="227"/>
      <c r="S1841" s="228" t="e">
        <f>IF(C1841="",NA(),MATCH($B1841&amp;$C1841,'Smelter Reference List'!$J:$J,0))</f>
        <v>#N/A</v>
      </c>
      <c r="T1841" s="229"/>
      <c r="U1841" s="229">
        <f t="shared" ca="1" si="56"/>
        <v>0</v>
      </c>
      <c r="V1841" s="229"/>
      <c r="W1841" s="229"/>
      <c r="Y1841" s="223" t="str">
        <f t="shared" si="57"/>
        <v/>
      </c>
    </row>
    <row r="1842" spans="1:25" s="223" customFormat="1" ht="20.25">
      <c r="A1842" s="293"/>
      <c r="B1842" s="294" t="str">
        <f>IF(LEN(A1842)=0,"",INDEX('Smelter Reference List'!$A:$A,MATCH($A1842,'Smelter Reference List'!$E:$E,0)))</f>
        <v/>
      </c>
      <c r="C1842" s="301" t="str">
        <f>IF(LEN(A1842)=0,"",INDEX('Smelter Reference List'!$C:$C,MATCH($A1842,'Smelter Reference List'!$E:$E,0)))</f>
        <v/>
      </c>
      <c r="D1842" s="294" t="str">
        <f ca="1">IF(ISERROR($S1842),"",OFFSET('Smelter Reference List'!$C$4,$S1842-4,0)&amp;"")</f>
        <v/>
      </c>
      <c r="E1842" s="294" t="str">
        <f ca="1">IF(ISERROR($S1842),"",OFFSET('Smelter Reference List'!$D$4,$S1842-4,0)&amp;"")</f>
        <v/>
      </c>
      <c r="F1842" s="294" t="str">
        <f ca="1">IF(ISERROR($S1842),"",OFFSET('Smelter Reference List'!$E$4,$S1842-4,0))</f>
        <v/>
      </c>
      <c r="G1842" s="294" t="str">
        <f ca="1">IF(C1842=$U$4,"Enter smelter details", IF(ISERROR($S1842),"",OFFSET('Smelter Reference List'!$F$4,$S1842-4,0)))</f>
        <v/>
      </c>
      <c r="H1842" s="295" t="str">
        <f ca="1">IF(ISERROR($S1842),"",OFFSET('Smelter Reference List'!$G$4,$S1842-4,0))</f>
        <v/>
      </c>
      <c r="I1842" s="296" t="str">
        <f ca="1">IF(ISERROR($S1842),"",OFFSET('Smelter Reference List'!$H$4,$S1842-4,0))</f>
        <v/>
      </c>
      <c r="J1842" s="296" t="str">
        <f ca="1">IF(ISERROR($S1842),"",OFFSET('Smelter Reference List'!$I$4,$S1842-4,0))</f>
        <v/>
      </c>
      <c r="K1842" s="298"/>
      <c r="L1842" s="298"/>
      <c r="M1842" s="298"/>
      <c r="N1842" s="298"/>
      <c r="O1842" s="298"/>
      <c r="P1842" s="298"/>
      <c r="Q1842" s="299"/>
      <c r="R1842" s="227"/>
      <c r="S1842" s="228" t="e">
        <f>IF(C1842="",NA(),MATCH($B1842&amp;$C1842,'Smelter Reference List'!$J:$J,0))</f>
        <v>#N/A</v>
      </c>
      <c r="T1842" s="229"/>
      <c r="U1842" s="229">
        <f t="shared" ca="1" si="56"/>
        <v>0</v>
      </c>
      <c r="V1842" s="229"/>
      <c r="W1842" s="229"/>
      <c r="Y1842" s="223" t="str">
        <f t="shared" si="57"/>
        <v/>
      </c>
    </row>
    <row r="1843" spans="1:25" s="223" customFormat="1" ht="20.25">
      <c r="A1843" s="293"/>
      <c r="B1843" s="294" t="str">
        <f>IF(LEN(A1843)=0,"",INDEX('Smelter Reference List'!$A:$A,MATCH($A1843,'Smelter Reference List'!$E:$E,0)))</f>
        <v/>
      </c>
      <c r="C1843" s="301" t="str">
        <f>IF(LEN(A1843)=0,"",INDEX('Smelter Reference List'!$C:$C,MATCH($A1843,'Smelter Reference List'!$E:$E,0)))</f>
        <v/>
      </c>
      <c r="D1843" s="294" t="str">
        <f ca="1">IF(ISERROR($S1843),"",OFFSET('Smelter Reference List'!$C$4,$S1843-4,0)&amp;"")</f>
        <v/>
      </c>
      <c r="E1843" s="294" t="str">
        <f ca="1">IF(ISERROR($S1843),"",OFFSET('Smelter Reference List'!$D$4,$S1843-4,0)&amp;"")</f>
        <v/>
      </c>
      <c r="F1843" s="294" t="str">
        <f ca="1">IF(ISERROR($S1843),"",OFFSET('Smelter Reference List'!$E$4,$S1843-4,0))</f>
        <v/>
      </c>
      <c r="G1843" s="294" t="str">
        <f ca="1">IF(C1843=$U$4,"Enter smelter details", IF(ISERROR($S1843),"",OFFSET('Smelter Reference List'!$F$4,$S1843-4,0)))</f>
        <v/>
      </c>
      <c r="H1843" s="295" t="str">
        <f ca="1">IF(ISERROR($S1843),"",OFFSET('Smelter Reference List'!$G$4,$S1843-4,0))</f>
        <v/>
      </c>
      <c r="I1843" s="296" t="str">
        <f ca="1">IF(ISERROR($S1843),"",OFFSET('Smelter Reference List'!$H$4,$S1843-4,0))</f>
        <v/>
      </c>
      <c r="J1843" s="296" t="str">
        <f ca="1">IF(ISERROR($S1843),"",OFFSET('Smelter Reference List'!$I$4,$S1843-4,0))</f>
        <v/>
      </c>
      <c r="K1843" s="298"/>
      <c r="L1843" s="298"/>
      <c r="M1843" s="298"/>
      <c r="N1843" s="298"/>
      <c r="O1843" s="298"/>
      <c r="P1843" s="298"/>
      <c r="Q1843" s="299"/>
      <c r="R1843" s="227"/>
      <c r="S1843" s="228" t="e">
        <f>IF(C1843="",NA(),MATCH($B1843&amp;$C1843,'Smelter Reference List'!$J:$J,0))</f>
        <v>#N/A</v>
      </c>
      <c r="T1843" s="229"/>
      <c r="U1843" s="229">
        <f t="shared" ca="1" si="56"/>
        <v>0</v>
      </c>
      <c r="V1843" s="229"/>
      <c r="W1843" s="229"/>
      <c r="Y1843" s="223" t="str">
        <f t="shared" si="57"/>
        <v/>
      </c>
    </row>
    <row r="1844" spans="1:25" s="223" customFormat="1" ht="20.25">
      <c r="A1844" s="293"/>
      <c r="B1844" s="294" t="str">
        <f>IF(LEN(A1844)=0,"",INDEX('Smelter Reference List'!$A:$A,MATCH($A1844,'Smelter Reference List'!$E:$E,0)))</f>
        <v/>
      </c>
      <c r="C1844" s="301" t="str">
        <f>IF(LEN(A1844)=0,"",INDEX('Smelter Reference List'!$C:$C,MATCH($A1844,'Smelter Reference List'!$E:$E,0)))</f>
        <v/>
      </c>
      <c r="D1844" s="294" t="str">
        <f ca="1">IF(ISERROR($S1844),"",OFFSET('Smelter Reference List'!$C$4,$S1844-4,0)&amp;"")</f>
        <v/>
      </c>
      <c r="E1844" s="294" t="str">
        <f ca="1">IF(ISERROR($S1844),"",OFFSET('Smelter Reference List'!$D$4,$S1844-4,0)&amp;"")</f>
        <v/>
      </c>
      <c r="F1844" s="294" t="str">
        <f ca="1">IF(ISERROR($S1844),"",OFFSET('Smelter Reference List'!$E$4,$S1844-4,0))</f>
        <v/>
      </c>
      <c r="G1844" s="294" t="str">
        <f ca="1">IF(C1844=$U$4,"Enter smelter details", IF(ISERROR($S1844),"",OFFSET('Smelter Reference List'!$F$4,$S1844-4,0)))</f>
        <v/>
      </c>
      <c r="H1844" s="295" t="str">
        <f ca="1">IF(ISERROR($S1844),"",OFFSET('Smelter Reference List'!$G$4,$S1844-4,0))</f>
        <v/>
      </c>
      <c r="I1844" s="296" t="str">
        <f ca="1">IF(ISERROR($S1844),"",OFFSET('Smelter Reference List'!$H$4,$S1844-4,0))</f>
        <v/>
      </c>
      <c r="J1844" s="296" t="str">
        <f ca="1">IF(ISERROR($S1844),"",OFFSET('Smelter Reference List'!$I$4,$S1844-4,0))</f>
        <v/>
      </c>
      <c r="K1844" s="298"/>
      <c r="L1844" s="298"/>
      <c r="M1844" s="298"/>
      <c r="N1844" s="298"/>
      <c r="O1844" s="298"/>
      <c r="P1844" s="298"/>
      <c r="Q1844" s="299"/>
      <c r="R1844" s="227"/>
      <c r="S1844" s="228" t="e">
        <f>IF(C1844="",NA(),MATCH($B1844&amp;$C1844,'Smelter Reference List'!$J:$J,0))</f>
        <v>#N/A</v>
      </c>
      <c r="T1844" s="229"/>
      <c r="U1844" s="229">
        <f t="shared" ca="1" si="56"/>
        <v>0</v>
      </c>
      <c r="V1844" s="229"/>
      <c r="W1844" s="229"/>
      <c r="Y1844" s="223" t="str">
        <f t="shared" si="57"/>
        <v/>
      </c>
    </row>
    <row r="1845" spans="1:25" s="223" customFormat="1" ht="20.25">
      <c r="A1845" s="293"/>
      <c r="B1845" s="294" t="str">
        <f>IF(LEN(A1845)=0,"",INDEX('Smelter Reference List'!$A:$A,MATCH($A1845,'Smelter Reference List'!$E:$E,0)))</f>
        <v/>
      </c>
      <c r="C1845" s="301" t="str">
        <f>IF(LEN(A1845)=0,"",INDEX('Smelter Reference List'!$C:$C,MATCH($A1845,'Smelter Reference List'!$E:$E,0)))</f>
        <v/>
      </c>
      <c r="D1845" s="294" t="str">
        <f ca="1">IF(ISERROR($S1845),"",OFFSET('Smelter Reference List'!$C$4,$S1845-4,0)&amp;"")</f>
        <v/>
      </c>
      <c r="E1845" s="294" t="str">
        <f ca="1">IF(ISERROR($S1845),"",OFFSET('Smelter Reference List'!$D$4,$S1845-4,0)&amp;"")</f>
        <v/>
      </c>
      <c r="F1845" s="294" t="str">
        <f ca="1">IF(ISERROR($S1845),"",OFFSET('Smelter Reference List'!$E$4,$S1845-4,0))</f>
        <v/>
      </c>
      <c r="G1845" s="294" t="str">
        <f ca="1">IF(C1845=$U$4,"Enter smelter details", IF(ISERROR($S1845),"",OFFSET('Smelter Reference List'!$F$4,$S1845-4,0)))</f>
        <v/>
      </c>
      <c r="H1845" s="295" t="str">
        <f ca="1">IF(ISERROR($S1845),"",OFFSET('Smelter Reference List'!$G$4,$S1845-4,0))</f>
        <v/>
      </c>
      <c r="I1845" s="296" t="str">
        <f ca="1">IF(ISERROR($S1845),"",OFFSET('Smelter Reference List'!$H$4,$S1845-4,0))</f>
        <v/>
      </c>
      <c r="J1845" s="296" t="str">
        <f ca="1">IF(ISERROR($S1845),"",OFFSET('Smelter Reference List'!$I$4,$S1845-4,0))</f>
        <v/>
      </c>
      <c r="K1845" s="298"/>
      <c r="L1845" s="298"/>
      <c r="M1845" s="298"/>
      <c r="N1845" s="298"/>
      <c r="O1845" s="298"/>
      <c r="P1845" s="298"/>
      <c r="Q1845" s="299"/>
      <c r="R1845" s="227"/>
      <c r="S1845" s="228" t="e">
        <f>IF(C1845="",NA(),MATCH($B1845&amp;$C1845,'Smelter Reference List'!$J:$J,0))</f>
        <v>#N/A</v>
      </c>
      <c r="T1845" s="229"/>
      <c r="U1845" s="229">
        <f t="shared" ca="1" si="56"/>
        <v>0</v>
      </c>
      <c r="V1845" s="229"/>
      <c r="W1845" s="229"/>
      <c r="Y1845" s="223" t="str">
        <f t="shared" si="57"/>
        <v/>
      </c>
    </row>
    <row r="1846" spans="1:25" s="223" customFormat="1" ht="20.25">
      <c r="A1846" s="293"/>
      <c r="B1846" s="294" t="str">
        <f>IF(LEN(A1846)=0,"",INDEX('Smelter Reference List'!$A:$A,MATCH($A1846,'Smelter Reference List'!$E:$E,0)))</f>
        <v/>
      </c>
      <c r="C1846" s="301" t="str">
        <f>IF(LEN(A1846)=0,"",INDEX('Smelter Reference List'!$C:$C,MATCH($A1846,'Smelter Reference List'!$E:$E,0)))</f>
        <v/>
      </c>
      <c r="D1846" s="294" t="str">
        <f ca="1">IF(ISERROR($S1846),"",OFFSET('Smelter Reference List'!$C$4,$S1846-4,0)&amp;"")</f>
        <v/>
      </c>
      <c r="E1846" s="294" t="str">
        <f ca="1">IF(ISERROR($S1846),"",OFFSET('Smelter Reference List'!$D$4,$S1846-4,0)&amp;"")</f>
        <v/>
      </c>
      <c r="F1846" s="294" t="str">
        <f ca="1">IF(ISERROR($S1846),"",OFFSET('Smelter Reference List'!$E$4,$S1846-4,0))</f>
        <v/>
      </c>
      <c r="G1846" s="294" t="str">
        <f ca="1">IF(C1846=$U$4,"Enter smelter details", IF(ISERROR($S1846),"",OFFSET('Smelter Reference List'!$F$4,$S1846-4,0)))</f>
        <v/>
      </c>
      <c r="H1846" s="295" t="str">
        <f ca="1">IF(ISERROR($S1846),"",OFFSET('Smelter Reference List'!$G$4,$S1846-4,0))</f>
        <v/>
      </c>
      <c r="I1846" s="296" t="str">
        <f ca="1">IF(ISERROR($S1846),"",OFFSET('Smelter Reference List'!$H$4,$S1846-4,0))</f>
        <v/>
      </c>
      <c r="J1846" s="296" t="str">
        <f ca="1">IF(ISERROR($S1846),"",OFFSET('Smelter Reference List'!$I$4,$S1846-4,0))</f>
        <v/>
      </c>
      <c r="K1846" s="298"/>
      <c r="L1846" s="298"/>
      <c r="M1846" s="298"/>
      <c r="N1846" s="298"/>
      <c r="O1846" s="298"/>
      <c r="P1846" s="298"/>
      <c r="Q1846" s="299"/>
      <c r="R1846" s="227"/>
      <c r="S1846" s="228" t="e">
        <f>IF(C1846="",NA(),MATCH($B1846&amp;$C1846,'Smelter Reference List'!$J:$J,0))</f>
        <v>#N/A</v>
      </c>
      <c r="T1846" s="229"/>
      <c r="U1846" s="229">
        <f t="shared" ca="1" si="56"/>
        <v>0</v>
      </c>
      <c r="V1846" s="229"/>
      <c r="W1846" s="229"/>
      <c r="Y1846" s="223" t="str">
        <f t="shared" si="57"/>
        <v/>
      </c>
    </row>
    <row r="1847" spans="1:25" s="223" customFormat="1" ht="20.25">
      <c r="A1847" s="293"/>
      <c r="B1847" s="294" t="str">
        <f>IF(LEN(A1847)=0,"",INDEX('Smelter Reference List'!$A:$A,MATCH($A1847,'Smelter Reference List'!$E:$E,0)))</f>
        <v/>
      </c>
      <c r="C1847" s="301" t="str">
        <f>IF(LEN(A1847)=0,"",INDEX('Smelter Reference List'!$C:$C,MATCH($A1847,'Smelter Reference List'!$E:$E,0)))</f>
        <v/>
      </c>
      <c r="D1847" s="294" t="str">
        <f ca="1">IF(ISERROR($S1847),"",OFFSET('Smelter Reference List'!$C$4,$S1847-4,0)&amp;"")</f>
        <v/>
      </c>
      <c r="E1847" s="294" t="str">
        <f ca="1">IF(ISERROR($S1847),"",OFFSET('Smelter Reference List'!$D$4,$S1847-4,0)&amp;"")</f>
        <v/>
      </c>
      <c r="F1847" s="294" t="str">
        <f ca="1">IF(ISERROR($S1847),"",OFFSET('Smelter Reference List'!$E$4,$S1847-4,0))</f>
        <v/>
      </c>
      <c r="G1847" s="294" t="str">
        <f ca="1">IF(C1847=$U$4,"Enter smelter details", IF(ISERROR($S1847),"",OFFSET('Smelter Reference List'!$F$4,$S1847-4,0)))</f>
        <v/>
      </c>
      <c r="H1847" s="295" t="str">
        <f ca="1">IF(ISERROR($S1847),"",OFFSET('Smelter Reference List'!$G$4,$S1847-4,0))</f>
        <v/>
      </c>
      <c r="I1847" s="296" t="str">
        <f ca="1">IF(ISERROR($S1847),"",OFFSET('Smelter Reference List'!$H$4,$S1847-4,0))</f>
        <v/>
      </c>
      <c r="J1847" s="296" t="str">
        <f ca="1">IF(ISERROR($S1847),"",OFFSET('Smelter Reference List'!$I$4,$S1847-4,0))</f>
        <v/>
      </c>
      <c r="K1847" s="298"/>
      <c r="L1847" s="298"/>
      <c r="M1847" s="298"/>
      <c r="N1847" s="298"/>
      <c r="O1847" s="298"/>
      <c r="P1847" s="298"/>
      <c r="Q1847" s="299"/>
      <c r="R1847" s="227"/>
      <c r="S1847" s="228" t="e">
        <f>IF(C1847="",NA(),MATCH($B1847&amp;$C1847,'Smelter Reference List'!$J:$J,0))</f>
        <v>#N/A</v>
      </c>
      <c r="T1847" s="229"/>
      <c r="U1847" s="229">
        <f t="shared" ca="1" si="56"/>
        <v>0</v>
      </c>
      <c r="V1847" s="229"/>
      <c r="W1847" s="229"/>
      <c r="Y1847" s="223" t="str">
        <f t="shared" si="57"/>
        <v/>
      </c>
    </row>
    <row r="1848" spans="1:25" s="223" customFormat="1" ht="20.25">
      <c r="A1848" s="293"/>
      <c r="B1848" s="294" t="str">
        <f>IF(LEN(A1848)=0,"",INDEX('Smelter Reference List'!$A:$A,MATCH($A1848,'Smelter Reference List'!$E:$E,0)))</f>
        <v/>
      </c>
      <c r="C1848" s="301" t="str">
        <f>IF(LEN(A1848)=0,"",INDEX('Smelter Reference List'!$C:$C,MATCH($A1848,'Smelter Reference List'!$E:$E,0)))</f>
        <v/>
      </c>
      <c r="D1848" s="294" t="str">
        <f ca="1">IF(ISERROR($S1848),"",OFFSET('Smelter Reference List'!$C$4,$S1848-4,0)&amp;"")</f>
        <v/>
      </c>
      <c r="E1848" s="294" t="str">
        <f ca="1">IF(ISERROR($S1848),"",OFFSET('Smelter Reference List'!$D$4,$S1848-4,0)&amp;"")</f>
        <v/>
      </c>
      <c r="F1848" s="294" t="str">
        <f ca="1">IF(ISERROR($S1848),"",OFFSET('Smelter Reference List'!$E$4,$S1848-4,0))</f>
        <v/>
      </c>
      <c r="G1848" s="294" t="str">
        <f ca="1">IF(C1848=$U$4,"Enter smelter details", IF(ISERROR($S1848),"",OFFSET('Smelter Reference List'!$F$4,$S1848-4,0)))</f>
        <v/>
      </c>
      <c r="H1848" s="295" t="str">
        <f ca="1">IF(ISERROR($S1848),"",OFFSET('Smelter Reference List'!$G$4,$S1848-4,0))</f>
        <v/>
      </c>
      <c r="I1848" s="296" t="str">
        <f ca="1">IF(ISERROR($S1848),"",OFFSET('Smelter Reference List'!$H$4,$S1848-4,0))</f>
        <v/>
      </c>
      <c r="J1848" s="296" t="str">
        <f ca="1">IF(ISERROR($S1848),"",OFFSET('Smelter Reference List'!$I$4,$S1848-4,0))</f>
        <v/>
      </c>
      <c r="K1848" s="298"/>
      <c r="L1848" s="298"/>
      <c r="M1848" s="298"/>
      <c r="N1848" s="298"/>
      <c r="O1848" s="298"/>
      <c r="P1848" s="298"/>
      <c r="Q1848" s="299"/>
      <c r="R1848" s="227"/>
      <c r="S1848" s="228" t="e">
        <f>IF(C1848="",NA(),MATCH($B1848&amp;$C1848,'Smelter Reference List'!$J:$J,0))</f>
        <v>#N/A</v>
      </c>
      <c r="T1848" s="229"/>
      <c r="U1848" s="229">
        <f t="shared" ca="1" si="56"/>
        <v>0</v>
      </c>
      <c r="V1848" s="229"/>
      <c r="W1848" s="229"/>
      <c r="Y1848" s="223" t="str">
        <f t="shared" si="57"/>
        <v/>
      </c>
    </row>
    <row r="1849" spans="1:25" s="223" customFormat="1" ht="20.25">
      <c r="A1849" s="293"/>
      <c r="B1849" s="294" t="str">
        <f>IF(LEN(A1849)=0,"",INDEX('Smelter Reference List'!$A:$A,MATCH($A1849,'Smelter Reference List'!$E:$E,0)))</f>
        <v/>
      </c>
      <c r="C1849" s="301" t="str">
        <f>IF(LEN(A1849)=0,"",INDEX('Smelter Reference List'!$C:$C,MATCH($A1849,'Smelter Reference List'!$E:$E,0)))</f>
        <v/>
      </c>
      <c r="D1849" s="294" t="str">
        <f ca="1">IF(ISERROR($S1849),"",OFFSET('Smelter Reference List'!$C$4,$S1849-4,0)&amp;"")</f>
        <v/>
      </c>
      <c r="E1849" s="294" t="str">
        <f ca="1">IF(ISERROR($S1849),"",OFFSET('Smelter Reference List'!$D$4,$S1849-4,0)&amp;"")</f>
        <v/>
      </c>
      <c r="F1849" s="294" t="str">
        <f ca="1">IF(ISERROR($S1849),"",OFFSET('Smelter Reference List'!$E$4,$S1849-4,0))</f>
        <v/>
      </c>
      <c r="G1849" s="294" t="str">
        <f ca="1">IF(C1849=$U$4,"Enter smelter details", IF(ISERROR($S1849),"",OFFSET('Smelter Reference List'!$F$4,$S1849-4,0)))</f>
        <v/>
      </c>
      <c r="H1849" s="295" t="str">
        <f ca="1">IF(ISERROR($S1849),"",OFFSET('Smelter Reference List'!$G$4,$S1849-4,0))</f>
        <v/>
      </c>
      <c r="I1849" s="296" t="str">
        <f ca="1">IF(ISERROR($S1849),"",OFFSET('Smelter Reference List'!$H$4,$S1849-4,0))</f>
        <v/>
      </c>
      <c r="J1849" s="296" t="str">
        <f ca="1">IF(ISERROR($S1849),"",OFFSET('Smelter Reference List'!$I$4,$S1849-4,0))</f>
        <v/>
      </c>
      <c r="K1849" s="298"/>
      <c r="L1849" s="298"/>
      <c r="M1849" s="298"/>
      <c r="N1849" s="298"/>
      <c r="O1849" s="298"/>
      <c r="P1849" s="298"/>
      <c r="Q1849" s="299"/>
      <c r="R1849" s="227"/>
      <c r="S1849" s="228" t="e">
        <f>IF(C1849="",NA(),MATCH($B1849&amp;$C1849,'Smelter Reference List'!$J:$J,0))</f>
        <v>#N/A</v>
      </c>
      <c r="T1849" s="229"/>
      <c r="U1849" s="229">
        <f t="shared" ca="1" si="56"/>
        <v>0</v>
      </c>
      <c r="V1849" s="229"/>
      <c r="W1849" s="229"/>
      <c r="Y1849" s="223" t="str">
        <f t="shared" si="57"/>
        <v/>
      </c>
    </row>
    <row r="1850" spans="1:25" s="223" customFormat="1" ht="20.25">
      <c r="A1850" s="293"/>
      <c r="B1850" s="294" t="str">
        <f>IF(LEN(A1850)=0,"",INDEX('Smelter Reference List'!$A:$A,MATCH($A1850,'Smelter Reference List'!$E:$E,0)))</f>
        <v/>
      </c>
      <c r="C1850" s="301" t="str">
        <f>IF(LEN(A1850)=0,"",INDEX('Smelter Reference List'!$C:$C,MATCH($A1850,'Smelter Reference List'!$E:$E,0)))</f>
        <v/>
      </c>
      <c r="D1850" s="294" t="str">
        <f ca="1">IF(ISERROR($S1850),"",OFFSET('Smelter Reference List'!$C$4,$S1850-4,0)&amp;"")</f>
        <v/>
      </c>
      <c r="E1850" s="294" t="str">
        <f ca="1">IF(ISERROR($S1850),"",OFFSET('Smelter Reference List'!$D$4,$S1850-4,0)&amp;"")</f>
        <v/>
      </c>
      <c r="F1850" s="294" t="str">
        <f ca="1">IF(ISERROR($S1850),"",OFFSET('Smelter Reference List'!$E$4,$S1850-4,0))</f>
        <v/>
      </c>
      <c r="G1850" s="294" t="str">
        <f ca="1">IF(C1850=$U$4,"Enter smelter details", IF(ISERROR($S1850),"",OFFSET('Smelter Reference List'!$F$4,$S1850-4,0)))</f>
        <v/>
      </c>
      <c r="H1850" s="295" t="str">
        <f ca="1">IF(ISERROR($S1850),"",OFFSET('Smelter Reference List'!$G$4,$S1850-4,0))</f>
        <v/>
      </c>
      <c r="I1850" s="296" t="str">
        <f ca="1">IF(ISERROR($S1850),"",OFFSET('Smelter Reference List'!$H$4,$S1850-4,0))</f>
        <v/>
      </c>
      <c r="J1850" s="296" t="str">
        <f ca="1">IF(ISERROR($S1850),"",OFFSET('Smelter Reference List'!$I$4,$S1850-4,0))</f>
        <v/>
      </c>
      <c r="K1850" s="298"/>
      <c r="L1850" s="298"/>
      <c r="M1850" s="298"/>
      <c r="N1850" s="298"/>
      <c r="O1850" s="298"/>
      <c r="P1850" s="298"/>
      <c r="Q1850" s="299"/>
      <c r="R1850" s="227"/>
      <c r="S1850" s="228" t="e">
        <f>IF(C1850="",NA(),MATCH($B1850&amp;$C1850,'Smelter Reference List'!$J:$J,0))</f>
        <v>#N/A</v>
      </c>
      <c r="T1850" s="229"/>
      <c r="U1850" s="229">
        <f t="shared" ca="1" si="56"/>
        <v>0</v>
      </c>
      <c r="V1850" s="229"/>
      <c r="W1850" s="229"/>
      <c r="Y1850" s="223" t="str">
        <f t="shared" si="57"/>
        <v/>
      </c>
    </row>
    <row r="1851" spans="1:25" s="223" customFormat="1" ht="20.25">
      <c r="A1851" s="293"/>
      <c r="B1851" s="294" t="str">
        <f>IF(LEN(A1851)=0,"",INDEX('Smelter Reference List'!$A:$A,MATCH($A1851,'Smelter Reference List'!$E:$E,0)))</f>
        <v/>
      </c>
      <c r="C1851" s="301" t="str">
        <f>IF(LEN(A1851)=0,"",INDEX('Smelter Reference List'!$C:$C,MATCH($A1851,'Smelter Reference List'!$E:$E,0)))</f>
        <v/>
      </c>
      <c r="D1851" s="294" t="str">
        <f ca="1">IF(ISERROR($S1851),"",OFFSET('Smelter Reference List'!$C$4,$S1851-4,0)&amp;"")</f>
        <v/>
      </c>
      <c r="E1851" s="294" t="str">
        <f ca="1">IF(ISERROR($S1851),"",OFFSET('Smelter Reference List'!$D$4,$S1851-4,0)&amp;"")</f>
        <v/>
      </c>
      <c r="F1851" s="294" t="str">
        <f ca="1">IF(ISERROR($S1851),"",OFFSET('Smelter Reference List'!$E$4,$S1851-4,0))</f>
        <v/>
      </c>
      <c r="G1851" s="294" t="str">
        <f ca="1">IF(C1851=$U$4,"Enter smelter details", IF(ISERROR($S1851),"",OFFSET('Smelter Reference List'!$F$4,$S1851-4,0)))</f>
        <v/>
      </c>
      <c r="H1851" s="295" t="str">
        <f ca="1">IF(ISERROR($S1851),"",OFFSET('Smelter Reference List'!$G$4,$S1851-4,0))</f>
        <v/>
      </c>
      <c r="I1851" s="296" t="str">
        <f ca="1">IF(ISERROR($S1851),"",OFFSET('Smelter Reference List'!$H$4,$S1851-4,0))</f>
        <v/>
      </c>
      <c r="J1851" s="296" t="str">
        <f ca="1">IF(ISERROR($S1851),"",OFFSET('Smelter Reference List'!$I$4,$S1851-4,0))</f>
        <v/>
      </c>
      <c r="K1851" s="298"/>
      <c r="L1851" s="298"/>
      <c r="M1851" s="298"/>
      <c r="N1851" s="298"/>
      <c r="O1851" s="298"/>
      <c r="P1851" s="298"/>
      <c r="Q1851" s="299"/>
      <c r="R1851" s="227"/>
      <c r="S1851" s="228" t="e">
        <f>IF(C1851="",NA(),MATCH($B1851&amp;$C1851,'Smelter Reference List'!$J:$J,0))</f>
        <v>#N/A</v>
      </c>
      <c r="T1851" s="229"/>
      <c r="U1851" s="229">
        <f t="shared" ca="1" si="56"/>
        <v>0</v>
      </c>
      <c r="V1851" s="229"/>
      <c r="W1851" s="229"/>
      <c r="Y1851" s="223" t="str">
        <f t="shared" si="57"/>
        <v/>
      </c>
    </row>
    <row r="1852" spans="1:25" s="223" customFormat="1" ht="20.25">
      <c r="A1852" s="293"/>
      <c r="B1852" s="294" t="str">
        <f>IF(LEN(A1852)=0,"",INDEX('Smelter Reference List'!$A:$A,MATCH($A1852,'Smelter Reference List'!$E:$E,0)))</f>
        <v/>
      </c>
      <c r="C1852" s="301" t="str">
        <f>IF(LEN(A1852)=0,"",INDEX('Smelter Reference List'!$C:$C,MATCH($A1852,'Smelter Reference List'!$E:$E,0)))</f>
        <v/>
      </c>
      <c r="D1852" s="294" t="str">
        <f ca="1">IF(ISERROR($S1852),"",OFFSET('Smelter Reference List'!$C$4,$S1852-4,0)&amp;"")</f>
        <v/>
      </c>
      <c r="E1852" s="294" t="str">
        <f ca="1">IF(ISERROR($S1852),"",OFFSET('Smelter Reference List'!$D$4,$S1852-4,0)&amp;"")</f>
        <v/>
      </c>
      <c r="F1852" s="294" t="str">
        <f ca="1">IF(ISERROR($S1852),"",OFFSET('Smelter Reference List'!$E$4,$S1852-4,0))</f>
        <v/>
      </c>
      <c r="G1852" s="294" t="str">
        <f ca="1">IF(C1852=$U$4,"Enter smelter details", IF(ISERROR($S1852),"",OFFSET('Smelter Reference List'!$F$4,$S1852-4,0)))</f>
        <v/>
      </c>
      <c r="H1852" s="295" t="str">
        <f ca="1">IF(ISERROR($S1852),"",OFFSET('Smelter Reference List'!$G$4,$S1852-4,0))</f>
        <v/>
      </c>
      <c r="I1852" s="296" t="str">
        <f ca="1">IF(ISERROR($S1852),"",OFFSET('Smelter Reference List'!$H$4,$S1852-4,0))</f>
        <v/>
      </c>
      <c r="J1852" s="296" t="str">
        <f ca="1">IF(ISERROR($S1852),"",OFFSET('Smelter Reference List'!$I$4,$S1852-4,0))</f>
        <v/>
      </c>
      <c r="K1852" s="298"/>
      <c r="L1852" s="298"/>
      <c r="M1852" s="298"/>
      <c r="N1852" s="298"/>
      <c r="O1852" s="298"/>
      <c r="P1852" s="298"/>
      <c r="Q1852" s="299"/>
      <c r="R1852" s="227"/>
      <c r="S1852" s="228" t="e">
        <f>IF(C1852="",NA(),MATCH($B1852&amp;$C1852,'Smelter Reference List'!$J:$J,0))</f>
        <v>#N/A</v>
      </c>
      <c r="T1852" s="229"/>
      <c r="U1852" s="229">
        <f t="shared" ca="1" si="56"/>
        <v>0</v>
      </c>
      <c r="V1852" s="229"/>
      <c r="W1852" s="229"/>
      <c r="Y1852" s="223" t="str">
        <f t="shared" si="57"/>
        <v/>
      </c>
    </row>
    <row r="1853" spans="1:25" s="223" customFormat="1" ht="20.25">
      <c r="A1853" s="293"/>
      <c r="B1853" s="294" t="str">
        <f>IF(LEN(A1853)=0,"",INDEX('Smelter Reference List'!$A:$A,MATCH($A1853,'Smelter Reference List'!$E:$E,0)))</f>
        <v/>
      </c>
      <c r="C1853" s="301" t="str">
        <f>IF(LEN(A1853)=0,"",INDEX('Smelter Reference List'!$C:$C,MATCH($A1853,'Smelter Reference List'!$E:$E,0)))</f>
        <v/>
      </c>
      <c r="D1853" s="294" t="str">
        <f ca="1">IF(ISERROR($S1853),"",OFFSET('Smelter Reference List'!$C$4,$S1853-4,0)&amp;"")</f>
        <v/>
      </c>
      <c r="E1853" s="294" t="str">
        <f ca="1">IF(ISERROR($S1853),"",OFFSET('Smelter Reference List'!$D$4,$S1853-4,0)&amp;"")</f>
        <v/>
      </c>
      <c r="F1853" s="294" t="str">
        <f ca="1">IF(ISERROR($S1853),"",OFFSET('Smelter Reference List'!$E$4,$S1853-4,0))</f>
        <v/>
      </c>
      <c r="G1853" s="294" t="str">
        <f ca="1">IF(C1853=$U$4,"Enter smelter details", IF(ISERROR($S1853),"",OFFSET('Smelter Reference List'!$F$4,$S1853-4,0)))</f>
        <v/>
      </c>
      <c r="H1853" s="295" t="str">
        <f ca="1">IF(ISERROR($S1853),"",OFFSET('Smelter Reference List'!$G$4,$S1853-4,0))</f>
        <v/>
      </c>
      <c r="I1853" s="296" t="str">
        <f ca="1">IF(ISERROR($S1853),"",OFFSET('Smelter Reference List'!$H$4,$S1853-4,0))</f>
        <v/>
      </c>
      <c r="J1853" s="296" t="str">
        <f ca="1">IF(ISERROR($S1853),"",OFFSET('Smelter Reference List'!$I$4,$S1853-4,0))</f>
        <v/>
      </c>
      <c r="K1853" s="298"/>
      <c r="L1853" s="298"/>
      <c r="M1853" s="298"/>
      <c r="N1853" s="298"/>
      <c r="O1853" s="298"/>
      <c r="P1853" s="298"/>
      <c r="Q1853" s="299"/>
      <c r="R1853" s="227"/>
      <c r="S1853" s="228" t="e">
        <f>IF(C1853="",NA(),MATCH($B1853&amp;$C1853,'Smelter Reference List'!$J:$J,0))</f>
        <v>#N/A</v>
      </c>
      <c r="T1853" s="229"/>
      <c r="U1853" s="229">
        <f t="shared" ca="1" si="56"/>
        <v>0</v>
      </c>
      <c r="V1853" s="229"/>
      <c r="W1853" s="229"/>
      <c r="Y1853" s="223" t="str">
        <f t="shared" si="57"/>
        <v/>
      </c>
    </row>
    <row r="1854" spans="1:25" s="223" customFormat="1" ht="20.25">
      <c r="A1854" s="293"/>
      <c r="B1854" s="294" t="str">
        <f>IF(LEN(A1854)=0,"",INDEX('Smelter Reference List'!$A:$A,MATCH($A1854,'Smelter Reference List'!$E:$E,0)))</f>
        <v/>
      </c>
      <c r="C1854" s="301" t="str">
        <f>IF(LEN(A1854)=0,"",INDEX('Smelter Reference List'!$C:$C,MATCH($A1854,'Smelter Reference List'!$E:$E,0)))</f>
        <v/>
      </c>
      <c r="D1854" s="294" t="str">
        <f ca="1">IF(ISERROR($S1854),"",OFFSET('Smelter Reference List'!$C$4,$S1854-4,0)&amp;"")</f>
        <v/>
      </c>
      <c r="E1854" s="294" t="str">
        <f ca="1">IF(ISERROR($S1854),"",OFFSET('Smelter Reference List'!$D$4,$S1854-4,0)&amp;"")</f>
        <v/>
      </c>
      <c r="F1854" s="294" t="str">
        <f ca="1">IF(ISERROR($S1854),"",OFFSET('Smelter Reference List'!$E$4,$S1854-4,0))</f>
        <v/>
      </c>
      <c r="G1854" s="294" t="str">
        <f ca="1">IF(C1854=$U$4,"Enter smelter details", IF(ISERROR($S1854),"",OFFSET('Smelter Reference List'!$F$4,$S1854-4,0)))</f>
        <v/>
      </c>
      <c r="H1854" s="295" t="str">
        <f ca="1">IF(ISERROR($S1854),"",OFFSET('Smelter Reference List'!$G$4,$S1854-4,0))</f>
        <v/>
      </c>
      <c r="I1854" s="296" t="str">
        <f ca="1">IF(ISERROR($S1854),"",OFFSET('Smelter Reference List'!$H$4,$S1854-4,0))</f>
        <v/>
      </c>
      <c r="J1854" s="296" t="str">
        <f ca="1">IF(ISERROR($S1854),"",OFFSET('Smelter Reference List'!$I$4,$S1854-4,0))</f>
        <v/>
      </c>
      <c r="K1854" s="298"/>
      <c r="L1854" s="298"/>
      <c r="M1854" s="298"/>
      <c r="N1854" s="298"/>
      <c r="O1854" s="298"/>
      <c r="P1854" s="298"/>
      <c r="Q1854" s="299"/>
      <c r="R1854" s="227"/>
      <c r="S1854" s="228" t="e">
        <f>IF(C1854="",NA(),MATCH($B1854&amp;$C1854,'Smelter Reference List'!$J:$J,0))</f>
        <v>#N/A</v>
      </c>
      <c r="T1854" s="229"/>
      <c r="U1854" s="229">
        <f t="shared" ca="1" si="56"/>
        <v>0</v>
      </c>
      <c r="V1854" s="229"/>
      <c r="W1854" s="229"/>
      <c r="Y1854" s="223" t="str">
        <f t="shared" si="57"/>
        <v/>
      </c>
    </row>
    <row r="1855" spans="1:25" s="223" customFormat="1" ht="20.25">
      <c r="A1855" s="293"/>
      <c r="B1855" s="294" t="str">
        <f>IF(LEN(A1855)=0,"",INDEX('Smelter Reference List'!$A:$A,MATCH($A1855,'Smelter Reference List'!$E:$E,0)))</f>
        <v/>
      </c>
      <c r="C1855" s="301" t="str">
        <f>IF(LEN(A1855)=0,"",INDEX('Smelter Reference List'!$C:$C,MATCH($A1855,'Smelter Reference List'!$E:$E,0)))</f>
        <v/>
      </c>
      <c r="D1855" s="294" t="str">
        <f ca="1">IF(ISERROR($S1855),"",OFFSET('Smelter Reference List'!$C$4,$S1855-4,0)&amp;"")</f>
        <v/>
      </c>
      <c r="E1855" s="294" t="str">
        <f ca="1">IF(ISERROR($S1855),"",OFFSET('Smelter Reference List'!$D$4,$S1855-4,0)&amp;"")</f>
        <v/>
      </c>
      <c r="F1855" s="294" t="str">
        <f ca="1">IF(ISERROR($S1855),"",OFFSET('Smelter Reference List'!$E$4,$S1855-4,0))</f>
        <v/>
      </c>
      <c r="G1855" s="294" t="str">
        <f ca="1">IF(C1855=$U$4,"Enter smelter details", IF(ISERROR($S1855),"",OFFSET('Smelter Reference List'!$F$4,$S1855-4,0)))</f>
        <v/>
      </c>
      <c r="H1855" s="295" t="str">
        <f ca="1">IF(ISERROR($S1855),"",OFFSET('Smelter Reference List'!$G$4,$S1855-4,0))</f>
        <v/>
      </c>
      <c r="I1855" s="296" t="str">
        <f ca="1">IF(ISERROR($S1855),"",OFFSET('Smelter Reference List'!$H$4,$S1855-4,0))</f>
        <v/>
      </c>
      <c r="J1855" s="296" t="str">
        <f ca="1">IF(ISERROR($S1855),"",OFFSET('Smelter Reference List'!$I$4,$S1855-4,0))</f>
        <v/>
      </c>
      <c r="K1855" s="298"/>
      <c r="L1855" s="298"/>
      <c r="M1855" s="298"/>
      <c r="N1855" s="298"/>
      <c r="O1855" s="298"/>
      <c r="P1855" s="298"/>
      <c r="Q1855" s="299"/>
      <c r="R1855" s="227"/>
      <c r="S1855" s="228" t="e">
        <f>IF(C1855="",NA(),MATCH($B1855&amp;$C1855,'Smelter Reference List'!$J:$J,0))</f>
        <v>#N/A</v>
      </c>
      <c r="T1855" s="229"/>
      <c r="U1855" s="229">
        <f t="shared" ca="1" si="56"/>
        <v>0</v>
      </c>
      <c r="V1855" s="229"/>
      <c r="W1855" s="229"/>
      <c r="Y1855" s="223" t="str">
        <f t="shared" si="57"/>
        <v/>
      </c>
    </row>
    <row r="1856" spans="1:25" s="223" customFormat="1" ht="20.25">
      <c r="A1856" s="293"/>
      <c r="B1856" s="294" t="str">
        <f>IF(LEN(A1856)=0,"",INDEX('Smelter Reference List'!$A:$A,MATCH($A1856,'Smelter Reference List'!$E:$E,0)))</f>
        <v/>
      </c>
      <c r="C1856" s="301" t="str">
        <f>IF(LEN(A1856)=0,"",INDEX('Smelter Reference List'!$C:$C,MATCH($A1856,'Smelter Reference List'!$E:$E,0)))</f>
        <v/>
      </c>
      <c r="D1856" s="294" t="str">
        <f ca="1">IF(ISERROR($S1856),"",OFFSET('Smelter Reference List'!$C$4,$S1856-4,0)&amp;"")</f>
        <v/>
      </c>
      <c r="E1856" s="294" t="str">
        <f ca="1">IF(ISERROR($S1856),"",OFFSET('Smelter Reference List'!$D$4,$S1856-4,0)&amp;"")</f>
        <v/>
      </c>
      <c r="F1856" s="294" t="str">
        <f ca="1">IF(ISERROR($S1856),"",OFFSET('Smelter Reference List'!$E$4,$S1856-4,0))</f>
        <v/>
      </c>
      <c r="G1856" s="294" t="str">
        <f ca="1">IF(C1856=$U$4,"Enter smelter details", IF(ISERROR($S1856),"",OFFSET('Smelter Reference List'!$F$4,$S1856-4,0)))</f>
        <v/>
      </c>
      <c r="H1856" s="295" t="str">
        <f ca="1">IF(ISERROR($S1856),"",OFFSET('Smelter Reference List'!$G$4,$S1856-4,0))</f>
        <v/>
      </c>
      <c r="I1856" s="296" t="str">
        <f ca="1">IF(ISERROR($S1856),"",OFFSET('Smelter Reference List'!$H$4,$S1856-4,0))</f>
        <v/>
      </c>
      <c r="J1856" s="296" t="str">
        <f ca="1">IF(ISERROR($S1856),"",OFFSET('Smelter Reference List'!$I$4,$S1856-4,0))</f>
        <v/>
      </c>
      <c r="K1856" s="298"/>
      <c r="L1856" s="298"/>
      <c r="M1856" s="298"/>
      <c r="N1856" s="298"/>
      <c r="O1856" s="298"/>
      <c r="P1856" s="298"/>
      <c r="Q1856" s="299"/>
      <c r="R1856" s="227"/>
      <c r="S1856" s="228" t="e">
        <f>IF(C1856="",NA(),MATCH($B1856&amp;$C1856,'Smelter Reference List'!$J:$J,0))</f>
        <v>#N/A</v>
      </c>
      <c r="T1856" s="229"/>
      <c r="U1856" s="229">
        <f t="shared" ca="1" si="56"/>
        <v>0</v>
      </c>
      <c r="V1856" s="229"/>
      <c r="W1856" s="229"/>
      <c r="Y1856" s="223" t="str">
        <f t="shared" si="57"/>
        <v/>
      </c>
    </row>
    <row r="1857" spans="1:25" s="223" customFormat="1" ht="20.25">
      <c r="A1857" s="293"/>
      <c r="B1857" s="294" t="str">
        <f>IF(LEN(A1857)=0,"",INDEX('Smelter Reference List'!$A:$A,MATCH($A1857,'Smelter Reference List'!$E:$E,0)))</f>
        <v/>
      </c>
      <c r="C1857" s="301" t="str">
        <f>IF(LEN(A1857)=0,"",INDEX('Smelter Reference List'!$C:$C,MATCH($A1857,'Smelter Reference List'!$E:$E,0)))</f>
        <v/>
      </c>
      <c r="D1857" s="294" t="str">
        <f ca="1">IF(ISERROR($S1857),"",OFFSET('Smelter Reference List'!$C$4,$S1857-4,0)&amp;"")</f>
        <v/>
      </c>
      <c r="E1857" s="294" t="str">
        <f ca="1">IF(ISERROR($S1857),"",OFFSET('Smelter Reference List'!$D$4,$S1857-4,0)&amp;"")</f>
        <v/>
      </c>
      <c r="F1857" s="294" t="str">
        <f ca="1">IF(ISERROR($S1857),"",OFFSET('Smelter Reference List'!$E$4,$S1857-4,0))</f>
        <v/>
      </c>
      <c r="G1857" s="294" t="str">
        <f ca="1">IF(C1857=$U$4,"Enter smelter details", IF(ISERROR($S1857),"",OFFSET('Smelter Reference List'!$F$4,$S1857-4,0)))</f>
        <v/>
      </c>
      <c r="H1857" s="295" t="str">
        <f ca="1">IF(ISERROR($S1857),"",OFFSET('Smelter Reference List'!$G$4,$S1857-4,0))</f>
        <v/>
      </c>
      <c r="I1857" s="296" t="str">
        <f ca="1">IF(ISERROR($S1857),"",OFFSET('Smelter Reference List'!$H$4,$S1857-4,0))</f>
        <v/>
      </c>
      <c r="J1857" s="296" t="str">
        <f ca="1">IF(ISERROR($S1857),"",OFFSET('Smelter Reference List'!$I$4,$S1857-4,0))</f>
        <v/>
      </c>
      <c r="K1857" s="298"/>
      <c r="L1857" s="298"/>
      <c r="M1857" s="298"/>
      <c r="N1857" s="298"/>
      <c r="O1857" s="298"/>
      <c r="P1857" s="298"/>
      <c r="Q1857" s="299"/>
      <c r="R1857" s="227"/>
      <c r="S1857" s="228" t="e">
        <f>IF(C1857="",NA(),MATCH($B1857&amp;$C1857,'Smelter Reference List'!$J:$J,0))</f>
        <v>#N/A</v>
      </c>
      <c r="T1857" s="229"/>
      <c r="U1857" s="229">
        <f t="shared" ca="1" si="56"/>
        <v>0</v>
      </c>
      <c r="V1857" s="229"/>
      <c r="W1857" s="229"/>
      <c r="Y1857" s="223" t="str">
        <f t="shared" si="57"/>
        <v/>
      </c>
    </row>
    <row r="1858" spans="1:25" s="223" customFormat="1" ht="20.25">
      <c r="A1858" s="293"/>
      <c r="B1858" s="294" t="str">
        <f>IF(LEN(A1858)=0,"",INDEX('Smelter Reference List'!$A:$A,MATCH($A1858,'Smelter Reference List'!$E:$E,0)))</f>
        <v/>
      </c>
      <c r="C1858" s="301" t="str">
        <f>IF(LEN(A1858)=0,"",INDEX('Smelter Reference List'!$C:$C,MATCH($A1858,'Smelter Reference List'!$E:$E,0)))</f>
        <v/>
      </c>
      <c r="D1858" s="294" t="str">
        <f ca="1">IF(ISERROR($S1858),"",OFFSET('Smelter Reference List'!$C$4,$S1858-4,0)&amp;"")</f>
        <v/>
      </c>
      <c r="E1858" s="294" t="str">
        <f ca="1">IF(ISERROR($S1858),"",OFFSET('Smelter Reference List'!$D$4,$S1858-4,0)&amp;"")</f>
        <v/>
      </c>
      <c r="F1858" s="294" t="str">
        <f ca="1">IF(ISERROR($S1858),"",OFFSET('Smelter Reference List'!$E$4,$S1858-4,0))</f>
        <v/>
      </c>
      <c r="G1858" s="294" t="str">
        <f ca="1">IF(C1858=$U$4,"Enter smelter details", IF(ISERROR($S1858),"",OFFSET('Smelter Reference List'!$F$4,$S1858-4,0)))</f>
        <v/>
      </c>
      <c r="H1858" s="295" t="str">
        <f ca="1">IF(ISERROR($S1858),"",OFFSET('Smelter Reference List'!$G$4,$S1858-4,0))</f>
        <v/>
      </c>
      <c r="I1858" s="296" t="str">
        <f ca="1">IF(ISERROR($S1858),"",OFFSET('Smelter Reference List'!$H$4,$S1858-4,0))</f>
        <v/>
      </c>
      <c r="J1858" s="296" t="str">
        <f ca="1">IF(ISERROR($S1858),"",OFFSET('Smelter Reference List'!$I$4,$S1858-4,0))</f>
        <v/>
      </c>
      <c r="K1858" s="298"/>
      <c r="L1858" s="298"/>
      <c r="M1858" s="298"/>
      <c r="N1858" s="298"/>
      <c r="O1858" s="298"/>
      <c r="P1858" s="298"/>
      <c r="Q1858" s="299"/>
      <c r="R1858" s="227"/>
      <c r="S1858" s="228" t="e">
        <f>IF(C1858="",NA(),MATCH($B1858&amp;$C1858,'Smelter Reference List'!$J:$J,0))</f>
        <v>#N/A</v>
      </c>
      <c r="T1858" s="229"/>
      <c r="U1858" s="229">
        <f t="shared" ca="1" si="56"/>
        <v>0</v>
      </c>
      <c r="V1858" s="229"/>
      <c r="W1858" s="229"/>
      <c r="Y1858" s="223" t="str">
        <f t="shared" si="57"/>
        <v/>
      </c>
    </row>
    <row r="1859" spans="1:25" s="223" customFormat="1" ht="20.25">
      <c r="A1859" s="293"/>
      <c r="B1859" s="294" t="str">
        <f>IF(LEN(A1859)=0,"",INDEX('Smelter Reference List'!$A:$A,MATCH($A1859,'Smelter Reference List'!$E:$E,0)))</f>
        <v/>
      </c>
      <c r="C1859" s="301" t="str">
        <f>IF(LEN(A1859)=0,"",INDEX('Smelter Reference List'!$C:$C,MATCH($A1859,'Smelter Reference List'!$E:$E,0)))</f>
        <v/>
      </c>
      <c r="D1859" s="294" t="str">
        <f ca="1">IF(ISERROR($S1859),"",OFFSET('Smelter Reference List'!$C$4,$S1859-4,0)&amp;"")</f>
        <v/>
      </c>
      <c r="E1859" s="294" t="str">
        <f ca="1">IF(ISERROR($S1859),"",OFFSET('Smelter Reference List'!$D$4,$S1859-4,0)&amp;"")</f>
        <v/>
      </c>
      <c r="F1859" s="294" t="str">
        <f ca="1">IF(ISERROR($S1859),"",OFFSET('Smelter Reference List'!$E$4,$S1859-4,0))</f>
        <v/>
      </c>
      <c r="G1859" s="294" t="str">
        <f ca="1">IF(C1859=$U$4,"Enter smelter details", IF(ISERROR($S1859),"",OFFSET('Smelter Reference List'!$F$4,$S1859-4,0)))</f>
        <v/>
      </c>
      <c r="H1859" s="295" t="str">
        <f ca="1">IF(ISERROR($S1859),"",OFFSET('Smelter Reference List'!$G$4,$S1859-4,0))</f>
        <v/>
      </c>
      <c r="I1859" s="296" t="str">
        <f ca="1">IF(ISERROR($S1859),"",OFFSET('Smelter Reference List'!$H$4,$S1859-4,0))</f>
        <v/>
      </c>
      <c r="J1859" s="296" t="str">
        <f ca="1">IF(ISERROR($S1859),"",OFFSET('Smelter Reference List'!$I$4,$S1859-4,0))</f>
        <v/>
      </c>
      <c r="K1859" s="298"/>
      <c r="L1859" s="298"/>
      <c r="M1859" s="298"/>
      <c r="N1859" s="298"/>
      <c r="O1859" s="298"/>
      <c r="P1859" s="298"/>
      <c r="Q1859" s="299"/>
      <c r="R1859" s="227"/>
      <c r="S1859" s="228" t="e">
        <f>IF(C1859="",NA(),MATCH($B1859&amp;$C1859,'Smelter Reference List'!$J:$J,0))</f>
        <v>#N/A</v>
      </c>
      <c r="T1859" s="229"/>
      <c r="U1859" s="229">
        <f t="shared" ca="1" si="56"/>
        <v>0</v>
      </c>
      <c r="V1859" s="229"/>
      <c r="W1859" s="229"/>
      <c r="Y1859" s="223" t="str">
        <f t="shared" si="57"/>
        <v/>
      </c>
    </row>
    <row r="1860" spans="1:25" s="223" customFormat="1" ht="20.25">
      <c r="A1860" s="293"/>
      <c r="B1860" s="294" t="str">
        <f>IF(LEN(A1860)=0,"",INDEX('Smelter Reference List'!$A:$A,MATCH($A1860,'Smelter Reference List'!$E:$E,0)))</f>
        <v/>
      </c>
      <c r="C1860" s="301" t="str">
        <f>IF(LEN(A1860)=0,"",INDEX('Smelter Reference List'!$C:$C,MATCH($A1860,'Smelter Reference List'!$E:$E,0)))</f>
        <v/>
      </c>
      <c r="D1860" s="294" t="str">
        <f ca="1">IF(ISERROR($S1860),"",OFFSET('Smelter Reference List'!$C$4,$S1860-4,0)&amp;"")</f>
        <v/>
      </c>
      <c r="E1860" s="294" t="str">
        <f ca="1">IF(ISERROR($S1860),"",OFFSET('Smelter Reference List'!$D$4,$S1860-4,0)&amp;"")</f>
        <v/>
      </c>
      <c r="F1860" s="294" t="str">
        <f ca="1">IF(ISERROR($S1860),"",OFFSET('Smelter Reference List'!$E$4,$S1860-4,0))</f>
        <v/>
      </c>
      <c r="G1860" s="294" t="str">
        <f ca="1">IF(C1860=$U$4,"Enter smelter details", IF(ISERROR($S1860),"",OFFSET('Smelter Reference List'!$F$4,$S1860-4,0)))</f>
        <v/>
      </c>
      <c r="H1860" s="295" t="str">
        <f ca="1">IF(ISERROR($S1860),"",OFFSET('Smelter Reference List'!$G$4,$S1860-4,0))</f>
        <v/>
      </c>
      <c r="I1860" s="296" t="str">
        <f ca="1">IF(ISERROR($S1860),"",OFFSET('Smelter Reference List'!$H$4,$S1860-4,0))</f>
        <v/>
      </c>
      <c r="J1860" s="296" t="str">
        <f ca="1">IF(ISERROR($S1860),"",OFFSET('Smelter Reference List'!$I$4,$S1860-4,0))</f>
        <v/>
      </c>
      <c r="K1860" s="298"/>
      <c r="L1860" s="298"/>
      <c r="M1860" s="298"/>
      <c r="N1860" s="298"/>
      <c r="O1860" s="298"/>
      <c r="P1860" s="298"/>
      <c r="Q1860" s="299"/>
      <c r="R1860" s="227"/>
      <c r="S1860" s="228" t="e">
        <f>IF(C1860="",NA(),MATCH($B1860&amp;$C1860,'Smelter Reference List'!$J:$J,0))</f>
        <v>#N/A</v>
      </c>
      <c r="T1860" s="229"/>
      <c r="U1860" s="229">
        <f t="shared" ca="1" si="56"/>
        <v>0</v>
      </c>
      <c r="V1860" s="229"/>
      <c r="W1860" s="229"/>
      <c r="Y1860" s="223" t="str">
        <f t="shared" si="57"/>
        <v/>
      </c>
    </row>
    <row r="1861" spans="1:25" s="223" customFormat="1" ht="20.25">
      <c r="A1861" s="293"/>
      <c r="B1861" s="294" t="str">
        <f>IF(LEN(A1861)=0,"",INDEX('Smelter Reference List'!$A:$A,MATCH($A1861,'Smelter Reference List'!$E:$E,0)))</f>
        <v/>
      </c>
      <c r="C1861" s="301" t="str">
        <f>IF(LEN(A1861)=0,"",INDEX('Smelter Reference List'!$C:$C,MATCH($A1861,'Smelter Reference List'!$E:$E,0)))</f>
        <v/>
      </c>
      <c r="D1861" s="294" t="str">
        <f ca="1">IF(ISERROR($S1861),"",OFFSET('Smelter Reference List'!$C$4,$S1861-4,0)&amp;"")</f>
        <v/>
      </c>
      <c r="E1861" s="294" t="str">
        <f ca="1">IF(ISERROR($S1861),"",OFFSET('Smelter Reference List'!$D$4,$S1861-4,0)&amp;"")</f>
        <v/>
      </c>
      <c r="F1861" s="294" t="str">
        <f ca="1">IF(ISERROR($S1861),"",OFFSET('Smelter Reference List'!$E$4,$S1861-4,0))</f>
        <v/>
      </c>
      <c r="G1861" s="294" t="str">
        <f ca="1">IF(C1861=$U$4,"Enter smelter details", IF(ISERROR($S1861),"",OFFSET('Smelter Reference List'!$F$4,$S1861-4,0)))</f>
        <v/>
      </c>
      <c r="H1861" s="295" t="str">
        <f ca="1">IF(ISERROR($S1861),"",OFFSET('Smelter Reference List'!$G$4,$S1861-4,0))</f>
        <v/>
      </c>
      <c r="I1861" s="296" t="str">
        <f ca="1">IF(ISERROR($S1861),"",OFFSET('Smelter Reference List'!$H$4,$S1861-4,0))</f>
        <v/>
      </c>
      <c r="J1861" s="296" t="str">
        <f ca="1">IF(ISERROR($S1861),"",OFFSET('Smelter Reference List'!$I$4,$S1861-4,0))</f>
        <v/>
      </c>
      <c r="K1861" s="298"/>
      <c r="L1861" s="298"/>
      <c r="M1861" s="298"/>
      <c r="N1861" s="298"/>
      <c r="O1861" s="298"/>
      <c r="P1861" s="298"/>
      <c r="Q1861" s="299"/>
      <c r="R1861" s="227"/>
      <c r="S1861" s="228" t="e">
        <f>IF(C1861="",NA(),MATCH($B1861&amp;$C1861,'Smelter Reference List'!$J:$J,0))</f>
        <v>#N/A</v>
      </c>
      <c r="T1861" s="229"/>
      <c r="U1861" s="229">
        <f t="shared" ca="1" si="56"/>
        <v>0</v>
      </c>
      <c r="V1861" s="229"/>
      <c r="W1861" s="229"/>
      <c r="Y1861" s="223" t="str">
        <f t="shared" si="57"/>
        <v/>
      </c>
    </row>
    <row r="1862" spans="1:25" s="223" customFormat="1" ht="20.25">
      <c r="A1862" s="293"/>
      <c r="B1862" s="294" t="str">
        <f>IF(LEN(A1862)=0,"",INDEX('Smelter Reference List'!$A:$A,MATCH($A1862,'Smelter Reference List'!$E:$E,0)))</f>
        <v/>
      </c>
      <c r="C1862" s="301" t="str">
        <f>IF(LEN(A1862)=0,"",INDEX('Smelter Reference List'!$C:$C,MATCH($A1862,'Smelter Reference List'!$E:$E,0)))</f>
        <v/>
      </c>
      <c r="D1862" s="294" t="str">
        <f ca="1">IF(ISERROR($S1862),"",OFFSET('Smelter Reference List'!$C$4,$S1862-4,0)&amp;"")</f>
        <v/>
      </c>
      <c r="E1862" s="294" t="str">
        <f ca="1">IF(ISERROR($S1862),"",OFFSET('Smelter Reference List'!$D$4,$S1862-4,0)&amp;"")</f>
        <v/>
      </c>
      <c r="F1862" s="294" t="str">
        <f ca="1">IF(ISERROR($S1862),"",OFFSET('Smelter Reference List'!$E$4,$S1862-4,0))</f>
        <v/>
      </c>
      <c r="G1862" s="294" t="str">
        <f ca="1">IF(C1862=$U$4,"Enter smelter details", IF(ISERROR($S1862),"",OFFSET('Smelter Reference List'!$F$4,$S1862-4,0)))</f>
        <v/>
      </c>
      <c r="H1862" s="295" t="str">
        <f ca="1">IF(ISERROR($S1862),"",OFFSET('Smelter Reference List'!$G$4,$S1862-4,0))</f>
        <v/>
      </c>
      <c r="I1862" s="296" t="str">
        <f ca="1">IF(ISERROR($S1862),"",OFFSET('Smelter Reference List'!$H$4,$S1862-4,0))</f>
        <v/>
      </c>
      <c r="J1862" s="296" t="str">
        <f ca="1">IF(ISERROR($S1862),"",OFFSET('Smelter Reference List'!$I$4,$S1862-4,0))</f>
        <v/>
      </c>
      <c r="K1862" s="298"/>
      <c r="L1862" s="298"/>
      <c r="M1862" s="298"/>
      <c r="N1862" s="298"/>
      <c r="O1862" s="298"/>
      <c r="P1862" s="298"/>
      <c r="Q1862" s="299"/>
      <c r="R1862" s="227"/>
      <c r="S1862" s="228" t="e">
        <f>IF(C1862="",NA(),MATCH($B1862&amp;$C1862,'Smelter Reference List'!$J:$J,0))</f>
        <v>#N/A</v>
      </c>
      <c r="T1862" s="229"/>
      <c r="U1862" s="229">
        <f t="shared" ref="U1862:U1925" ca="1" si="58">IF(AND(C1862="Smelter not listed",OR(LEN(D1862)=0,LEN(E1862)=0)),1,0)</f>
        <v>0</v>
      </c>
      <c r="V1862" s="229"/>
      <c r="W1862" s="229"/>
      <c r="Y1862" s="223" t="str">
        <f t="shared" ref="Y1862:Y1925" si="59">B1862&amp;C1862</f>
        <v/>
      </c>
    </row>
    <row r="1863" spans="1:25" s="223" customFormat="1" ht="20.25">
      <c r="A1863" s="293"/>
      <c r="B1863" s="294" t="str">
        <f>IF(LEN(A1863)=0,"",INDEX('Smelter Reference List'!$A:$A,MATCH($A1863,'Smelter Reference List'!$E:$E,0)))</f>
        <v/>
      </c>
      <c r="C1863" s="301" t="str">
        <f>IF(LEN(A1863)=0,"",INDEX('Smelter Reference List'!$C:$C,MATCH($A1863,'Smelter Reference List'!$E:$E,0)))</f>
        <v/>
      </c>
      <c r="D1863" s="294" t="str">
        <f ca="1">IF(ISERROR($S1863),"",OFFSET('Smelter Reference List'!$C$4,$S1863-4,0)&amp;"")</f>
        <v/>
      </c>
      <c r="E1863" s="294" t="str">
        <f ca="1">IF(ISERROR($S1863),"",OFFSET('Smelter Reference List'!$D$4,$S1863-4,0)&amp;"")</f>
        <v/>
      </c>
      <c r="F1863" s="294" t="str">
        <f ca="1">IF(ISERROR($S1863),"",OFFSET('Smelter Reference List'!$E$4,$S1863-4,0))</f>
        <v/>
      </c>
      <c r="G1863" s="294" t="str">
        <f ca="1">IF(C1863=$U$4,"Enter smelter details", IF(ISERROR($S1863),"",OFFSET('Smelter Reference List'!$F$4,$S1863-4,0)))</f>
        <v/>
      </c>
      <c r="H1863" s="295" t="str">
        <f ca="1">IF(ISERROR($S1863),"",OFFSET('Smelter Reference List'!$G$4,$S1863-4,0))</f>
        <v/>
      </c>
      <c r="I1863" s="296" t="str">
        <f ca="1">IF(ISERROR($S1863),"",OFFSET('Smelter Reference List'!$H$4,$S1863-4,0))</f>
        <v/>
      </c>
      <c r="J1863" s="296" t="str">
        <f ca="1">IF(ISERROR($S1863),"",OFFSET('Smelter Reference List'!$I$4,$S1863-4,0))</f>
        <v/>
      </c>
      <c r="K1863" s="298"/>
      <c r="L1863" s="298"/>
      <c r="M1863" s="298"/>
      <c r="N1863" s="298"/>
      <c r="O1863" s="298"/>
      <c r="P1863" s="298"/>
      <c r="Q1863" s="299"/>
      <c r="R1863" s="227"/>
      <c r="S1863" s="228" t="e">
        <f>IF(C1863="",NA(),MATCH($B1863&amp;$C1863,'Smelter Reference List'!$J:$J,0))</f>
        <v>#N/A</v>
      </c>
      <c r="T1863" s="229"/>
      <c r="U1863" s="229">
        <f t="shared" ca="1" si="58"/>
        <v>0</v>
      </c>
      <c r="V1863" s="229"/>
      <c r="W1863" s="229"/>
      <c r="Y1863" s="223" t="str">
        <f t="shared" si="59"/>
        <v/>
      </c>
    </row>
    <row r="1864" spans="1:25" s="223" customFormat="1" ht="20.25">
      <c r="A1864" s="293"/>
      <c r="B1864" s="294" t="str">
        <f>IF(LEN(A1864)=0,"",INDEX('Smelter Reference List'!$A:$A,MATCH($A1864,'Smelter Reference List'!$E:$E,0)))</f>
        <v/>
      </c>
      <c r="C1864" s="301" t="str">
        <f>IF(LEN(A1864)=0,"",INDEX('Smelter Reference List'!$C:$C,MATCH($A1864,'Smelter Reference List'!$E:$E,0)))</f>
        <v/>
      </c>
      <c r="D1864" s="294" t="str">
        <f ca="1">IF(ISERROR($S1864),"",OFFSET('Smelter Reference List'!$C$4,$S1864-4,0)&amp;"")</f>
        <v/>
      </c>
      <c r="E1864" s="294" t="str">
        <f ca="1">IF(ISERROR($S1864),"",OFFSET('Smelter Reference List'!$D$4,$S1864-4,0)&amp;"")</f>
        <v/>
      </c>
      <c r="F1864" s="294" t="str">
        <f ca="1">IF(ISERROR($S1864),"",OFFSET('Smelter Reference List'!$E$4,$S1864-4,0))</f>
        <v/>
      </c>
      <c r="G1864" s="294" t="str">
        <f ca="1">IF(C1864=$U$4,"Enter smelter details", IF(ISERROR($S1864),"",OFFSET('Smelter Reference List'!$F$4,$S1864-4,0)))</f>
        <v/>
      </c>
      <c r="H1864" s="295" t="str">
        <f ca="1">IF(ISERROR($S1864),"",OFFSET('Smelter Reference List'!$G$4,$S1864-4,0))</f>
        <v/>
      </c>
      <c r="I1864" s="296" t="str">
        <f ca="1">IF(ISERROR($S1864),"",OFFSET('Smelter Reference List'!$H$4,$S1864-4,0))</f>
        <v/>
      </c>
      <c r="J1864" s="296" t="str">
        <f ca="1">IF(ISERROR($S1864),"",OFFSET('Smelter Reference List'!$I$4,$S1864-4,0))</f>
        <v/>
      </c>
      <c r="K1864" s="298"/>
      <c r="L1864" s="298"/>
      <c r="M1864" s="298"/>
      <c r="N1864" s="298"/>
      <c r="O1864" s="298"/>
      <c r="P1864" s="298"/>
      <c r="Q1864" s="299"/>
      <c r="R1864" s="227"/>
      <c r="S1864" s="228" t="e">
        <f>IF(C1864="",NA(),MATCH($B1864&amp;$C1864,'Smelter Reference List'!$J:$J,0))</f>
        <v>#N/A</v>
      </c>
      <c r="T1864" s="229"/>
      <c r="U1864" s="229">
        <f t="shared" ca="1" si="58"/>
        <v>0</v>
      </c>
      <c r="V1864" s="229"/>
      <c r="W1864" s="229"/>
      <c r="Y1864" s="223" t="str">
        <f t="shared" si="59"/>
        <v/>
      </c>
    </row>
    <row r="1865" spans="1:25" s="223" customFormat="1" ht="20.25">
      <c r="A1865" s="293"/>
      <c r="B1865" s="294" t="str">
        <f>IF(LEN(A1865)=0,"",INDEX('Smelter Reference List'!$A:$A,MATCH($A1865,'Smelter Reference List'!$E:$E,0)))</f>
        <v/>
      </c>
      <c r="C1865" s="301" t="str">
        <f>IF(LEN(A1865)=0,"",INDEX('Smelter Reference List'!$C:$C,MATCH($A1865,'Smelter Reference List'!$E:$E,0)))</f>
        <v/>
      </c>
      <c r="D1865" s="294" t="str">
        <f ca="1">IF(ISERROR($S1865),"",OFFSET('Smelter Reference List'!$C$4,$S1865-4,0)&amp;"")</f>
        <v/>
      </c>
      <c r="E1865" s="294" t="str">
        <f ca="1">IF(ISERROR($S1865),"",OFFSET('Smelter Reference List'!$D$4,$S1865-4,0)&amp;"")</f>
        <v/>
      </c>
      <c r="F1865" s="294" t="str">
        <f ca="1">IF(ISERROR($S1865),"",OFFSET('Smelter Reference List'!$E$4,$S1865-4,0))</f>
        <v/>
      </c>
      <c r="G1865" s="294" t="str">
        <f ca="1">IF(C1865=$U$4,"Enter smelter details", IF(ISERROR($S1865),"",OFFSET('Smelter Reference List'!$F$4,$S1865-4,0)))</f>
        <v/>
      </c>
      <c r="H1865" s="295" t="str">
        <f ca="1">IF(ISERROR($S1865),"",OFFSET('Smelter Reference List'!$G$4,$S1865-4,0))</f>
        <v/>
      </c>
      <c r="I1865" s="296" t="str">
        <f ca="1">IF(ISERROR($S1865),"",OFFSET('Smelter Reference List'!$H$4,$S1865-4,0))</f>
        <v/>
      </c>
      <c r="J1865" s="296" t="str">
        <f ca="1">IF(ISERROR($S1865),"",OFFSET('Smelter Reference List'!$I$4,$S1865-4,0))</f>
        <v/>
      </c>
      <c r="K1865" s="298"/>
      <c r="L1865" s="298"/>
      <c r="M1865" s="298"/>
      <c r="N1865" s="298"/>
      <c r="O1865" s="298"/>
      <c r="P1865" s="298"/>
      <c r="Q1865" s="299"/>
      <c r="R1865" s="227"/>
      <c r="S1865" s="228" t="e">
        <f>IF(C1865="",NA(),MATCH($B1865&amp;$C1865,'Smelter Reference List'!$J:$J,0))</f>
        <v>#N/A</v>
      </c>
      <c r="T1865" s="229"/>
      <c r="U1865" s="229">
        <f t="shared" ca="1" si="58"/>
        <v>0</v>
      </c>
      <c r="V1865" s="229"/>
      <c r="W1865" s="229"/>
      <c r="Y1865" s="223" t="str">
        <f t="shared" si="59"/>
        <v/>
      </c>
    </row>
    <row r="1866" spans="1:25" s="223" customFormat="1" ht="20.25">
      <c r="A1866" s="293"/>
      <c r="B1866" s="294" t="str">
        <f>IF(LEN(A1866)=0,"",INDEX('Smelter Reference List'!$A:$A,MATCH($A1866,'Smelter Reference List'!$E:$E,0)))</f>
        <v/>
      </c>
      <c r="C1866" s="301" t="str">
        <f>IF(LEN(A1866)=0,"",INDEX('Smelter Reference List'!$C:$C,MATCH($A1866,'Smelter Reference List'!$E:$E,0)))</f>
        <v/>
      </c>
      <c r="D1866" s="294" t="str">
        <f ca="1">IF(ISERROR($S1866),"",OFFSET('Smelter Reference List'!$C$4,$S1866-4,0)&amp;"")</f>
        <v/>
      </c>
      <c r="E1866" s="294" t="str">
        <f ca="1">IF(ISERROR($S1866),"",OFFSET('Smelter Reference List'!$D$4,$S1866-4,0)&amp;"")</f>
        <v/>
      </c>
      <c r="F1866" s="294" t="str">
        <f ca="1">IF(ISERROR($S1866),"",OFFSET('Smelter Reference List'!$E$4,$S1866-4,0))</f>
        <v/>
      </c>
      <c r="G1866" s="294" t="str">
        <f ca="1">IF(C1866=$U$4,"Enter smelter details", IF(ISERROR($S1866),"",OFFSET('Smelter Reference List'!$F$4,$S1866-4,0)))</f>
        <v/>
      </c>
      <c r="H1866" s="295" t="str">
        <f ca="1">IF(ISERROR($S1866),"",OFFSET('Smelter Reference List'!$G$4,$S1866-4,0))</f>
        <v/>
      </c>
      <c r="I1866" s="296" t="str">
        <f ca="1">IF(ISERROR($S1866),"",OFFSET('Smelter Reference List'!$H$4,$S1866-4,0))</f>
        <v/>
      </c>
      <c r="J1866" s="296" t="str">
        <f ca="1">IF(ISERROR($S1866),"",OFFSET('Smelter Reference List'!$I$4,$S1866-4,0))</f>
        <v/>
      </c>
      <c r="K1866" s="298"/>
      <c r="L1866" s="298"/>
      <c r="M1866" s="298"/>
      <c r="N1866" s="298"/>
      <c r="O1866" s="298"/>
      <c r="P1866" s="298"/>
      <c r="Q1866" s="299"/>
      <c r="R1866" s="227"/>
      <c r="S1866" s="228" t="e">
        <f>IF(C1866="",NA(),MATCH($B1866&amp;$C1866,'Smelter Reference List'!$J:$J,0))</f>
        <v>#N/A</v>
      </c>
      <c r="T1866" s="229"/>
      <c r="U1866" s="229">
        <f t="shared" ca="1" si="58"/>
        <v>0</v>
      </c>
      <c r="V1866" s="229"/>
      <c r="W1866" s="229"/>
      <c r="Y1866" s="223" t="str">
        <f t="shared" si="59"/>
        <v/>
      </c>
    </row>
    <row r="1867" spans="1:25" s="223" customFormat="1" ht="20.25">
      <c r="A1867" s="293"/>
      <c r="B1867" s="294" t="str">
        <f>IF(LEN(A1867)=0,"",INDEX('Smelter Reference List'!$A:$A,MATCH($A1867,'Smelter Reference List'!$E:$E,0)))</f>
        <v/>
      </c>
      <c r="C1867" s="301" t="str">
        <f>IF(LEN(A1867)=0,"",INDEX('Smelter Reference List'!$C:$C,MATCH($A1867,'Smelter Reference List'!$E:$E,0)))</f>
        <v/>
      </c>
      <c r="D1867" s="294" t="str">
        <f ca="1">IF(ISERROR($S1867),"",OFFSET('Smelter Reference List'!$C$4,$S1867-4,0)&amp;"")</f>
        <v/>
      </c>
      <c r="E1867" s="294" t="str">
        <f ca="1">IF(ISERROR($S1867),"",OFFSET('Smelter Reference List'!$D$4,$S1867-4,0)&amp;"")</f>
        <v/>
      </c>
      <c r="F1867" s="294" t="str">
        <f ca="1">IF(ISERROR($S1867),"",OFFSET('Smelter Reference List'!$E$4,$S1867-4,0))</f>
        <v/>
      </c>
      <c r="G1867" s="294" t="str">
        <f ca="1">IF(C1867=$U$4,"Enter smelter details", IF(ISERROR($S1867),"",OFFSET('Smelter Reference List'!$F$4,$S1867-4,0)))</f>
        <v/>
      </c>
      <c r="H1867" s="295" t="str">
        <f ca="1">IF(ISERROR($S1867),"",OFFSET('Smelter Reference List'!$G$4,$S1867-4,0))</f>
        <v/>
      </c>
      <c r="I1867" s="296" t="str">
        <f ca="1">IF(ISERROR($S1867),"",OFFSET('Smelter Reference List'!$H$4,$S1867-4,0))</f>
        <v/>
      </c>
      <c r="J1867" s="296" t="str">
        <f ca="1">IF(ISERROR($S1867),"",OFFSET('Smelter Reference List'!$I$4,$S1867-4,0))</f>
        <v/>
      </c>
      <c r="K1867" s="298"/>
      <c r="L1867" s="298"/>
      <c r="M1867" s="298"/>
      <c r="N1867" s="298"/>
      <c r="O1867" s="298"/>
      <c r="P1867" s="298"/>
      <c r="Q1867" s="299"/>
      <c r="R1867" s="227"/>
      <c r="S1867" s="228" t="e">
        <f>IF(C1867="",NA(),MATCH($B1867&amp;$C1867,'Smelter Reference List'!$J:$J,0))</f>
        <v>#N/A</v>
      </c>
      <c r="T1867" s="229"/>
      <c r="U1867" s="229">
        <f t="shared" ca="1" si="58"/>
        <v>0</v>
      </c>
      <c r="V1867" s="229"/>
      <c r="W1867" s="229"/>
      <c r="Y1867" s="223" t="str">
        <f t="shared" si="59"/>
        <v/>
      </c>
    </row>
    <row r="1868" spans="1:25" s="223" customFormat="1" ht="20.25">
      <c r="A1868" s="293"/>
      <c r="B1868" s="294" t="str">
        <f>IF(LEN(A1868)=0,"",INDEX('Smelter Reference List'!$A:$A,MATCH($A1868,'Smelter Reference List'!$E:$E,0)))</f>
        <v/>
      </c>
      <c r="C1868" s="301" t="str">
        <f>IF(LEN(A1868)=0,"",INDEX('Smelter Reference List'!$C:$C,MATCH($A1868,'Smelter Reference List'!$E:$E,0)))</f>
        <v/>
      </c>
      <c r="D1868" s="294" t="str">
        <f ca="1">IF(ISERROR($S1868),"",OFFSET('Smelter Reference List'!$C$4,$S1868-4,0)&amp;"")</f>
        <v/>
      </c>
      <c r="E1868" s="294" t="str">
        <f ca="1">IF(ISERROR($S1868),"",OFFSET('Smelter Reference List'!$D$4,$S1868-4,0)&amp;"")</f>
        <v/>
      </c>
      <c r="F1868" s="294" t="str">
        <f ca="1">IF(ISERROR($S1868),"",OFFSET('Smelter Reference List'!$E$4,$S1868-4,0))</f>
        <v/>
      </c>
      <c r="G1868" s="294" t="str">
        <f ca="1">IF(C1868=$U$4,"Enter smelter details", IF(ISERROR($S1868),"",OFFSET('Smelter Reference List'!$F$4,$S1868-4,0)))</f>
        <v/>
      </c>
      <c r="H1868" s="295" t="str">
        <f ca="1">IF(ISERROR($S1868),"",OFFSET('Smelter Reference List'!$G$4,$S1868-4,0))</f>
        <v/>
      </c>
      <c r="I1868" s="296" t="str">
        <f ca="1">IF(ISERROR($S1868),"",OFFSET('Smelter Reference List'!$H$4,$S1868-4,0))</f>
        <v/>
      </c>
      <c r="J1868" s="296" t="str">
        <f ca="1">IF(ISERROR($S1868),"",OFFSET('Smelter Reference List'!$I$4,$S1868-4,0))</f>
        <v/>
      </c>
      <c r="K1868" s="298"/>
      <c r="L1868" s="298"/>
      <c r="M1868" s="298"/>
      <c r="N1868" s="298"/>
      <c r="O1868" s="298"/>
      <c r="P1868" s="298"/>
      <c r="Q1868" s="299"/>
      <c r="R1868" s="227"/>
      <c r="S1868" s="228" t="e">
        <f>IF(C1868="",NA(),MATCH($B1868&amp;$C1868,'Smelter Reference List'!$J:$J,0))</f>
        <v>#N/A</v>
      </c>
      <c r="T1868" s="229"/>
      <c r="U1868" s="229">
        <f t="shared" ca="1" si="58"/>
        <v>0</v>
      </c>
      <c r="V1868" s="229"/>
      <c r="W1868" s="229"/>
      <c r="Y1868" s="223" t="str">
        <f t="shared" si="59"/>
        <v/>
      </c>
    </row>
    <row r="1869" spans="1:25" s="223" customFormat="1" ht="20.25">
      <c r="A1869" s="293"/>
      <c r="B1869" s="294" t="str">
        <f>IF(LEN(A1869)=0,"",INDEX('Smelter Reference List'!$A:$A,MATCH($A1869,'Smelter Reference List'!$E:$E,0)))</f>
        <v/>
      </c>
      <c r="C1869" s="301" t="str">
        <f>IF(LEN(A1869)=0,"",INDEX('Smelter Reference List'!$C:$C,MATCH($A1869,'Smelter Reference List'!$E:$E,0)))</f>
        <v/>
      </c>
      <c r="D1869" s="294" t="str">
        <f ca="1">IF(ISERROR($S1869),"",OFFSET('Smelter Reference List'!$C$4,$S1869-4,0)&amp;"")</f>
        <v/>
      </c>
      <c r="E1869" s="294" t="str">
        <f ca="1">IF(ISERROR($S1869),"",OFFSET('Smelter Reference List'!$D$4,$S1869-4,0)&amp;"")</f>
        <v/>
      </c>
      <c r="F1869" s="294" t="str">
        <f ca="1">IF(ISERROR($S1869),"",OFFSET('Smelter Reference List'!$E$4,$S1869-4,0))</f>
        <v/>
      </c>
      <c r="G1869" s="294" t="str">
        <f ca="1">IF(C1869=$U$4,"Enter smelter details", IF(ISERROR($S1869),"",OFFSET('Smelter Reference List'!$F$4,$S1869-4,0)))</f>
        <v/>
      </c>
      <c r="H1869" s="295" t="str">
        <f ca="1">IF(ISERROR($S1869),"",OFFSET('Smelter Reference List'!$G$4,$S1869-4,0))</f>
        <v/>
      </c>
      <c r="I1869" s="296" t="str">
        <f ca="1">IF(ISERROR($S1869),"",OFFSET('Smelter Reference List'!$H$4,$S1869-4,0))</f>
        <v/>
      </c>
      <c r="J1869" s="296" t="str">
        <f ca="1">IF(ISERROR($S1869),"",OFFSET('Smelter Reference List'!$I$4,$S1869-4,0))</f>
        <v/>
      </c>
      <c r="K1869" s="298"/>
      <c r="L1869" s="298"/>
      <c r="M1869" s="298"/>
      <c r="N1869" s="298"/>
      <c r="O1869" s="298"/>
      <c r="P1869" s="298"/>
      <c r="Q1869" s="299"/>
      <c r="R1869" s="227"/>
      <c r="S1869" s="228" t="e">
        <f>IF(C1869="",NA(),MATCH($B1869&amp;$C1869,'Smelter Reference List'!$J:$J,0))</f>
        <v>#N/A</v>
      </c>
      <c r="T1869" s="229"/>
      <c r="U1869" s="229">
        <f t="shared" ca="1" si="58"/>
        <v>0</v>
      </c>
      <c r="V1869" s="229"/>
      <c r="W1869" s="229"/>
      <c r="Y1869" s="223" t="str">
        <f t="shared" si="59"/>
        <v/>
      </c>
    </row>
    <row r="1870" spans="1:25" s="223" customFormat="1" ht="20.25">
      <c r="A1870" s="293"/>
      <c r="B1870" s="294" t="str">
        <f>IF(LEN(A1870)=0,"",INDEX('Smelter Reference List'!$A:$A,MATCH($A1870,'Smelter Reference List'!$E:$E,0)))</f>
        <v/>
      </c>
      <c r="C1870" s="301" t="str">
        <f>IF(LEN(A1870)=0,"",INDEX('Smelter Reference List'!$C:$C,MATCH($A1870,'Smelter Reference List'!$E:$E,0)))</f>
        <v/>
      </c>
      <c r="D1870" s="294" t="str">
        <f ca="1">IF(ISERROR($S1870),"",OFFSET('Smelter Reference List'!$C$4,$S1870-4,0)&amp;"")</f>
        <v/>
      </c>
      <c r="E1870" s="294" t="str">
        <f ca="1">IF(ISERROR($S1870),"",OFFSET('Smelter Reference List'!$D$4,$S1870-4,0)&amp;"")</f>
        <v/>
      </c>
      <c r="F1870" s="294" t="str">
        <f ca="1">IF(ISERROR($S1870),"",OFFSET('Smelter Reference List'!$E$4,$S1870-4,0))</f>
        <v/>
      </c>
      <c r="G1870" s="294" t="str">
        <f ca="1">IF(C1870=$U$4,"Enter smelter details", IF(ISERROR($S1870),"",OFFSET('Smelter Reference List'!$F$4,$S1870-4,0)))</f>
        <v/>
      </c>
      <c r="H1870" s="295" t="str">
        <f ca="1">IF(ISERROR($S1870),"",OFFSET('Smelter Reference List'!$G$4,$S1870-4,0))</f>
        <v/>
      </c>
      <c r="I1870" s="296" t="str">
        <f ca="1">IF(ISERROR($S1870),"",OFFSET('Smelter Reference List'!$H$4,$S1870-4,0))</f>
        <v/>
      </c>
      <c r="J1870" s="296" t="str">
        <f ca="1">IF(ISERROR($S1870),"",OFFSET('Smelter Reference List'!$I$4,$S1870-4,0))</f>
        <v/>
      </c>
      <c r="K1870" s="298"/>
      <c r="L1870" s="298"/>
      <c r="M1870" s="298"/>
      <c r="N1870" s="298"/>
      <c r="O1870" s="298"/>
      <c r="P1870" s="298"/>
      <c r="Q1870" s="299"/>
      <c r="R1870" s="227"/>
      <c r="S1870" s="228" t="e">
        <f>IF(C1870="",NA(),MATCH($B1870&amp;$C1870,'Smelter Reference List'!$J:$J,0))</f>
        <v>#N/A</v>
      </c>
      <c r="T1870" s="229"/>
      <c r="U1870" s="229">
        <f t="shared" ca="1" si="58"/>
        <v>0</v>
      </c>
      <c r="V1870" s="229"/>
      <c r="W1870" s="229"/>
      <c r="Y1870" s="223" t="str">
        <f t="shared" si="59"/>
        <v/>
      </c>
    </row>
    <row r="1871" spans="1:25" s="223" customFormat="1" ht="20.25">
      <c r="A1871" s="293"/>
      <c r="B1871" s="294" t="str">
        <f>IF(LEN(A1871)=0,"",INDEX('Smelter Reference List'!$A:$A,MATCH($A1871,'Smelter Reference List'!$E:$E,0)))</f>
        <v/>
      </c>
      <c r="C1871" s="301" t="str">
        <f>IF(LEN(A1871)=0,"",INDEX('Smelter Reference List'!$C:$C,MATCH($A1871,'Smelter Reference List'!$E:$E,0)))</f>
        <v/>
      </c>
      <c r="D1871" s="294" t="str">
        <f ca="1">IF(ISERROR($S1871),"",OFFSET('Smelter Reference List'!$C$4,$S1871-4,0)&amp;"")</f>
        <v/>
      </c>
      <c r="E1871" s="294" t="str">
        <f ca="1">IF(ISERROR($S1871),"",OFFSET('Smelter Reference List'!$D$4,$S1871-4,0)&amp;"")</f>
        <v/>
      </c>
      <c r="F1871" s="294" t="str">
        <f ca="1">IF(ISERROR($S1871),"",OFFSET('Smelter Reference List'!$E$4,$S1871-4,0))</f>
        <v/>
      </c>
      <c r="G1871" s="294" t="str">
        <f ca="1">IF(C1871=$U$4,"Enter smelter details", IF(ISERROR($S1871),"",OFFSET('Smelter Reference List'!$F$4,$S1871-4,0)))</f>
        <v/>
      </c>
      <c r="H1871" s="295" t="str">
        <f ca="1">IF(ISERROR($S1871),"",OFFSET('Smelter Reference List'!$G$4,$S1871-4,0))</f>
        <v/>
      </c>
      <c r="I1871" s="296" t="str">
        <f ca="1">IF(ISERROR($S1871),"",OFFSET('Smelter Reference List'!$H$4,$S1871-4,0))</f>
        <v/>
      </c>
      <c r="J1871" s="296" t="str">
        <f ca="1">IF(ISERROR($S1871),"",OFFSET('Smelter Reference List'!$I$4,$S1871-4,0))</f>
        <v/>
      </c>
      <c r="K1871" s="298"/>
      <c r="L1871" s="298"/>
      <c r="M1871" s="298"/>
      <c r="N1871" s="298"/>
      <c r="O1871" s="298"/>
      <c r="P1871" s="298"/>
      <c r="Q1871" s="299"/>
      <c r="R1871" s="227"/>
      <c r="S1871" s="228" t="e">
        <f>IF(C1871="",NA(),MATCH($B1871&amp;$C1871,'Smelter Reference List'!$J:$J,0))</f>
        <v>#N/A</v>
      </c>
      <c r="T1871" s="229"/>
      <c r="U1871" s="229">
        <f t="shared" ca="1" si="58"/>
        <v>0</v>
      </c>
      <c r="V1871" s="229"/>
      <c r="W1871" s="229"/>
      <c r="Y1871" s="223" t="str">
        <f t="shared" si="59"/>
        <v/>
      </c>
    </row>
    <row r="1872" spans="1:25" s="223" customFormat="1" ht="20.25">
      <c r="A1872" s="293"/>
      <c r="B1872" s="294" t="str">
        <f>IF(LEN(A1872)=0,"",INDEX('Smelter Reference List'!$A:$A,MATCH($A1872,'Smelter Reference List'!$E:$E,0)))</f>
        <v/>
      </c>
      <c r="C1872" s="301" t="str">
        <f>IF(LEN(A1872)=0,"",INDEX('Smelter Reference List'!$C:$C,MATCH($A1872,'Smelter Reference List'!$E:$E,0)))</f>
        <v/>
      </c>
      <c r="D1872" s="294" t="str">
        <f ca="1">IF(ISERROR($S1872),"",OFFSET('Smelter Reference List'!$C$4,$S1872-4,0)&amp;"")</f>
        <v/>
      </c>
      <c r="E1872" s="294" t="str">
        <f ca="1">IF(ISERROR($S1872),"",OFFSET('Smelter Reference List'!$D$4,$S1872-4,0)&amp;"")</f>
        <v/>
      </c>
      <c r="F1872" s="294" t="str">
        <f ca="1">IF(ISERROR($S1872),"",OFFSET('Smelter Reference List'!$E$4,$S1872-4,0))</f>
        <v/>
      </c>
      <c r="G1872" s="294" t="str">
        <f ca="1">IF(C1872=$U$4,"Enter smelter details", IF(ISERROR($S1872),"",OFFSET('Smelter Reference List'!$F$4,$S1872-4,0)))</f>
        <v/>
      </c>
      <c r="H1872" s="295" t="str">
        <f ca="1">IF(ISERROR($S1872),"",OFFSET('Smelter Reference List'!$G$4,$S1872-4,0))</f>
        <v/>
      </c>
      <c r="I1872" s="296" t="str">
        <f ca="1">IF(ISERROR($S1872),"",OFFSET('Smelter Reference List'!$H$4,$S1872-4,0))</f>
        <v/>
      </c>
      <c r="J1872" s="296" t="str">
        <f ca="1">IF(ISERROR($S1872),"",OFFSET('Smelter Reference List'!$I$4,$S1872-4,0))</f>
        <v/>
      </c>
      <c r="K1872" s="298"/>
      <c r="L1872" s="298"/>
      <c r="M1872" s="298"/>
      <c r="N1872" s="298"/>
      <c r="O1872" s="298"/>
      <c r="P1872" s="298"/>
      <c r="Q1872" s="299"/>
      <c r="R1872" s="227"/>
      <c r="S1872" s="228" t="e">
        <f>IF(C1872="",NA(),MATCH($B1872&amp;$C1872,'Smelter Reference List'!$J:$J,0))</f>
        <v>#N/A</v>
      </c>
      <c r="T1872" s="229"/>
      <c r="U1872" s="229">
        <f t="shared" ca="1" si="58"/>
        <v>0</v>
      </c>
      <c r="V1872" s="229"/>
      <c r="W1872" s="229"/>
      <c r="Y1872" s="223" t="str">
        <f t="shared" si="59"/>
        <v/>
      </c>
    </row>
    <row r="1873" spans="1:25" s="223" customFormat="1" ht="20.25">
      <c r="A1873" s="293"/>
      <c r="B1873" s="294" t="str">
        <f>IF(LEN(A1873)=0,"",INDEX('Smelter Reference List'!$A:$A,MATCH($A1873,'Smelter Reference List'!$E:$E,0)))</f>
        <v/>
      </c>
      <c r="C1873" s="301" t="str">
        <f>IF(LEN(A1873)=0,"",INDEX('Smelter Reference List'!$C:$C,MATCH($A1873,'Smelter Reference List'!$E:$E,0)))</f>
        <v/>
      </c>
      <c r="D1873" s="294" t="str">
        <f ca="1">IF(ISERROR($S1873),"",OFFSET('Smelter Reference List'!$C$4,$S1873-4,0)&amp;"")</f>
        <v/>
      </c>
      <c r="E1873" s="294" t="str">
        <f ca="1">IF(ISERROR($S1873),"",OFFSET('Smelter Reference List'!$D$4,$S1873-4,0)&amp;"")</f>
        <v/>
      </c>
      <c r="F1873" s="294" t="str">
        <f ca="1">IF(ISERROR($S1873),"",OFFSET('Smelter Reference List'!$E$4,$S1873-4,0))</f>
        <v/>
      </c>
      <c r="G1873" s="294" t="str">
        <f ca="1">IF(C1873=$U$4,"Enter smelter details", IF(ISERROR($S1873),"",OFFSET('Smelter Reference List'!$F$4,$S1873-4,0)))</f>
        <v/>
      </c>
      <c r="H1873" s="295" t="str">
        <f ca="1">IF(ISERROR($S1873),"",OFFSET('Smelter Reference List'!$G$4,$S1873-4,0))</f>
        <v/>
      </c>
      <c r="I1873" s="296" t="str">
        <f ca="1">IF(ISERROR($S1873),"",OFFSET('Smelter Reference List'!$H$4,$S1873-4,0))</f>
        <v/>
      </c>
      <c r="J1873" s="296" t="str">
        <f ca="1">IF(ISERROR($S1873),"",OFFSET('Smelter Reference List'!$I$4,$S1873-4,0))</f>
        <v/>
      </c>
      <c r="K1873" s="298"/>
      <c r="L1873" s="298"/>
      <c r="M1873" s="298"/>
      <c r="N1873" s="298"/>
      <c r="O1873" s="298"/>
      <c r="P1873" s="298"/>
      <c r="Q1873" s="299"/>
      <c r="R1873" s="227"/>
      <c r="S1873" s="228" t="e">
        <f>IF(C1873="",NA(),MATCH($B1873&amp;$C1873,'Smelter Reference List'!$J:$J,0))</f>
        <v>#N/A</v>
      </c>
      <c r="T1873" s="229"/>
      <c r="U1873" s="229">
        <f t="shared" ca="1" si="58"/>
        <v>0</v>
      </c>
      <c r="V1873" s="229"/>
      <c r="W1873" s="229"/>
      <c r="Y1873" s="223" t="str">
        <f t="shared" si="59"/>
        <v/>
      </c>
    </row>
    <row r="1874" spans="1:25" s="223" customFormat="1" ht="20.25">
      <c r="A1874" s="293"/>
      <c r="B1874" s="294" t="str">
        <f>IF(LEN(A1874)=0,"",INDEX('Smelter Reference List'!$A:$A,MATCH($A1874,'Smelter Reference List'!$E:$E,0)))</f>
        <v/>
      </c>
      <c r="C1874" s="301" t="str">
        <f>IF(LEN(A1874)=0,"",INDEX('Smelter Reference List'!$C:$C,MATCH($A1874,'Smelter Reference List'!$E:$E,0)))</f>
        <v/>
      </c>
      <c r="D1874" s="294" t="str">
        <f ca="1">IF(ISERROR($S1874),"",OFFSET('Smelter Reference List'!$C$4,$S1874-4,0)&amp;"")</f>
        <v/>
      </c>
      <c r="E1874" s="294" t="str">
        <f ca="1">IF(ISERROR($S1874),"",OFFSET('Smelter Reference List'!$D$4,$S1874-4,0)&amp;"")</f>
        <v/>
      </c>
      <c r="F1874" s="294" t="str">
        <f ca="1">IF(ISERROR($S1874),"",OFFSET('Smelter Reference List'!$E$4,$S1874-4,0))</f>
        <v/>
      </c>
      <c r="G1874" s="294" t="str">
        <f ca="1">IF(C1874=$U$4,"Enter smelter details", IF(ISERROR($S1874),"",OFFSET('Smelter Reference List'!$F$4,$S1874-4,0)))</f>
        <v/>
      </c>
      <c r="H1874" s="295" t="str">
        <f ca="1">IF(ISERROR($S1874),"",OFFSET('Smelter Reference List'!$G$4,$S1874-4,0))</f>
        <v/>
      </c>
      <c r="I1874" s="296" t="str">
        <f ca="1">IF(ISERROR($S1874),"",OFFSET('Smelter Reference List'!$H$4,$S1874-4,0))</f>
        <v/>
      </c>
      <c r="J1874" s="296" t="str">
        <f ca="1">IF(ISERROR($S1874),"",OFFSET('Smelter Reference List'!$I$4,$S1874-4,0))</f>
        <v/>
      </c>
      <c r="K1874" s="298"/>
      <c r="L1874" s="298"/>
      <c r="M1874" s="298"/>
      <c r="N1874" s="298"/>
      <c r="O1874" s="298"/>
      <c r="P1874" s="298"/>
      <c r="Q1874" s="299"/>
      <c r="R1874" s="227"/>
      <c r="S1874" s="228" t="e">
        <f>IF(C1874="",NA(),MATCH($B1874&amp;$C1874,'Smelter Reference List'!$J:$J,0))</f>
        <v>#N/A</v>
      </c>
      <c r="T1874" s="229"/>
      <c r="U1874" s="229">
        <f t="shared" ca="1" si="58"/>
        <v>0</v>
      </c>
      <c r="V1874" s="229"/>
      <c r="W1874" s="229"/>
      <c r="Y1874" s="223" t="str">
        <f t="shared" si="59"/>
        <v/>
      </c>
    </row>
    <row r="1875" spans="1:25" s="223" customFormat="1" ht="20.25">
      <c r="A1875" s="293"/>
      <c r="B1875" s="294" t="str">
        <f>IF(LEN(A1875)=0,"",INDEX('Smelter Reference List'!$A:$A,MATCH($A1875,'Smelter Reference List'!$E:$E,0)))</f>
        <v/>
      </c>
      <c r="C1875" s="301" t="str">
        <f>IF(LEN(A1875)=0,"",INDEX('Smelter Reference List'!$C:$C,MATCH($A1875,'Smelter Reference List'!$E:$E,0)))</f>
        <v/>
      </c>
      <c r="D1875" s="294" t="str">
        <f ca="1">IF(ISERROR($S1875),"",OFFSET('Smelter Reference List'!$C$4,$S1875-4,0)&amp;"")</f>
        <v/>
      </c>
      <c r="E1875" s="294" t="str">
        <f ca="1">IF(ISERROR($S1875),"",OFFSET('Smelter Reference List'!$D$4,$S1875-4,0)&amp;"")</f>
        <v/>
      </c>
      <c r="F1875" s="294" t="str">
        <f ca="1">IF(ISERROR($S1875),"",OFFSET('Smelter Reference List'!$E$4,$S1875-4,0))</f>
        <v/>
      </c>
      <c r="G1875" s="294" t="str">
        <f ca="1">IF(C1875=$U$4,"Enter smelter details", IF(ISERROR($S1875),"",OFFSET('Smelter Reference List'!$F$4,$S1875-4,0)))</f>
        <v/>
      </c>
      <c r="H1875" s="295" t="str">
        <f ca="1">IF(ISERROR($S1875),"",OFFSET('Smelter Reference List'!$G$4,$S1875-4,0))</f>
        <v/>
      </c>
      <c r="I1875" s="296" t="str">
        <f ca="1">IF(ISERROR($S1875),"",OFFSET('Smelter Reference List'!$H$4,$S1875-4,0))</f>
        <v/>
      </c>
      <c r="J1875" s="296" t="str">
        <f ca="1">IF(ISERROR($S1875),"",OFFSET('Smelter Reference List'!$I$4,$S1875-4,0))</f>
        <v/>
      </c>
      <c r="K1875" s="298"/>
      <c r="L1875" s="298"/>
      <c r="M1875" s="298"/>
      <c r="N1875" s="298"/>
      <c r="O1875" s="298"/>
      <c r="P1875" s="298"/>
      <c r="Q1875" s="299"/>
      <c r="R1875" s="227"/>
      <c r="S1875" s="228" t="e">
        <f>IF(C1875="",NA(),MATCH($B1875&amp;$C1875,'Smelter Reference List'!$J:$J,0))</f>
        <v>#N/A</v>
      </c>
      <c r="T1875" s="229"/>
      <c r="U1875" s="229">
        <f t="shared" ca="1" si="58"/>
        <v>0</v>
      </c>
      <c r="V1875" s="229"/>
      <c r="W1875" s="229"/>
      <c r="Y1875" s="223" t="str">
        <f t="shared" si="59"/>
        <v/>
      </c>
    </row>
    <row r="1876" spans="1:25" s="223" customFormat="1" ht="20.25">
      <c r="A1876" s="293"/>
      <c r="B1876" s="294" t="str">
        <f>IF(LEN(A1876)=0,"",INDEX('Smelter Reference List'!$A:$A,MATCH($A1876,'Smelter Reference List'!$E:$E,0)))</f>
        <v/>
      </c>
      <c r="C1876" s="301" t="str">
        <f>IF(LEN(A1876)=0,"",INDEX('Smelter Reference List'!$C:$C,MATCH($A1876,'Smelter Reference List'!$E:$E,0)))</f>
        <v/>
      </c>
      <c r="D1876" s="294" t="str">
        <f ca="1">IF(ISERROR($S1876),"",OFFSET('Smelter Reference List'!$C$4,$S1876-4,0)&amp;"")</f>
        <v/>
      </c>
      <c r="E1876" s="294" t="str">
        <f ca="1">IF(ISERROR($S1876),"",OFFSET('Smelter Reference List'!$D$4,$S1876-4,0)&amp;"")</f>
        <v/>
      </c>
      <c r="F1876" s="294" t="str">
        <f ca="1">IF(ISERROR($S1876),"",OFFSET('Smelter Reference List'!$E$4,$S1876-4,0))</f>
        <v/>
      </c>
      <c r="G1876" s="294" t="str">
        <f ca="1">IF(C1876=$U$4,"Enter smelter details", IF(ISERROR($S1876),"",OFFSET('Smelter Reference List'!$F$4,$S1876-4,0)))</f>
        <v/>
      </c>
      <c r="H1876" s="295" t="str">
        <f ca="1">IF(ISERROR($S1876),"",OFFSET('Smelter Reference List'!$G$4,$S1876-4,0))</f>
        <v/>
      </c>
      <c r="I1876" s="296" t="str">
        <f ca="1">IF(ISERROR($S1876),"",OFFSET('Smelter Reference List'!$H$4,$S1876-4,0))</f>
        <v/>
      </c>
      <c r="J1876" s="296" t="str">
        <f ca="1">IF(ISERROR($S1876),"",OFFSET('Smelter Reference List'!$I$4,$S1876-4,0))</f>
        <v/>
      </c>
      <c r="K1876" s="298"/>
      <c r="L1876" s="298"/>
      <c r="M1876" s="298"/>
      <c r="N1876" s="298"/>
      <c r="O1876" s="298"/>
      <c r="P1876" s="298"/>
      <c r="Q1876" s="299"/>
      <c r="R1876" s="227"/>
      <c r="S1876" s="228" t="e">
        <f>IF(C1876="",NA(),MATCH($B1876&amp;$C1876,'Smelter Reference List'!$J:$J,0))</f>
        <v>#N/A</v>
      </c>
      <c r="T1876" s="229"/>
      <c r="U1876" s="229">
        <f t="shared" ca="1" si="58"/>
        <v>0</v>
      </c>
      <c r="V1876" s="229"/>
      <c r="W1876" s="229"/>
      <c r="Y1876" s="223" t="str">
        <f t="shared" si="59"/>
        <v/>
      </c>
    </row>
    <row r="1877" spans="1:25" s="223" customFormat="1" ht="20.25">
      <c r="A1877" s="293"/>
      <c r="B1877" s="294" t="str">
        <f>IF(LEN(A1877)=0,"",INDEX('Smelter Reference List'!$A:$A,MATCH($A1877,'Smelter Reference List'!$E:$E,0)))</f>
        <v/>
      </c>
      <c r="C1877" s="301" t="str">
        <f>IF(LEN(A1877)=0,"",INDEX('Smelter Reference List'!$C:$C,MATCH($A1877,'Smelter Reference List'!$E:$E,0)))</f>
        <v/>
      </c>
      <c r="D1877" s="294" t="str">
        <f ca="1">IF(ISERROR($S1877),"",OFFSET('Smelter Reference List'!$C$4,$S1877-4,0)&amp;"")</f>
        <v/>
      </c>
      <c r="E1877" s="294" t="str">
        <f ca="1">IF(ISERROR($S1877),"",OFFSET('Smelter Reference List'!$D$4,$S1877-4,0)&amp;"")</f>
        <v/>
      </c>
      <c r="F1877" s="294" t="str">
        <f ca="1">IF(ISERROR($S1877),"",OFFSET('Smelter Reference List'!$E$4,$S1877-4,0))</f>
        <v/>
      </c>
      <c r="G1877" s="294" t="str">
        <f ca="1">IF(C1877=$U$4,"Enter smelter details", IF(ISERROR($S1877),"",OFFSET('Smelter Reference List'!$F$4,$S1877-4,0)))</f>
        <v/>
      </c>
      <c r="H1877" s="295" t="str">
        <f ca="1">IF(ISERROR($S1877),"",OFFSET('Smelter Reference List'!$G$4,$S1877-4,0))</f>
        <v/>
      </c>
      <c r="I1877" s="296" t="str">
        <f ca="1">IF(ISERROR($S1877),"",OFFSET('Smelter Reference List'!$H$4,$S1877-4,0))</f>
        <v/>
      </c>
      <c r="J1877" s="296" t="str">
        <f ca="1">IF(ISERROR($S1877),"",OFFSET('Smelter Reference List'!$I$4,$S1877-4,0))</f>
        <v/>
      </c>
      <c r="K1877" s="298"/>
      <c r="L1877" s="298"/>
      <c r="M1877" s="298"/>
      <c r="N1877" s="298"/>
      <c r="O1877" s="298"/>
      <c r="P1877" s="298"/>
      <c r="Q1877" s="299"/>
      <c r="R1877" s="227"/>
      <c r="S1877" s="228" t="e">
        <f>IF(C1877="",NA(),MATCH($B1877&amp;$C1877,'Smelter Reference List'!$J:$J,0))</f>
        <v>#N/A</v>
      </c>
      <c r="T1877" s="229"/>
      <c r="U1877" s="229">
        <f t="shared" ca="1" si="58"/>
        <v>0</v>
      </c>
      <c r="V1877" s="229"/>
      <c r="W1877" s="229"/>
      <c r="Y1877" s="223" t="str">
        <f t="shared" si="59"/>
        <v/>
      </c>
    </row>
    <row r="1878" spans="1:25" s="223" customFormat="1" ht="20.25">
      <c r="A1878" s="293"/>
      <c r="B1878" s="294" t="str">
        <f>IF(LEN(A1878)=0,"",INDEX('Smelter Reference List'!$A:$A,MATCH($A1878,'Smelter Reference List'!$E:$E,0)))</f>
        <v/>
      </c>
      <c r="C1878" s="301" t="str">
        <f>IF(LEN(A1878)=0,"",INDEX('Smelter Reference List'!$C:$C,MATCH($A1878,'Smelter Reference List'!$E:$E,0)))</f>
        <v/>
      </c>
      <c r="D1878" s="294" t="str">
        <f ca="1">IF(ISERROR($S1878),"",OFFSET('Smelter Reference List'!$C$4,$S1878-4,0)&amp;"")</f>
        <v/>
      </c>
      <c r="E1878" s="294" t="str">
        <f ca="1">IF(ISERROR($S1878),"",OFFSET('Smelter Reference List'!$D$4,$S1878-4,0)&amp;"")</f>
        <v/>
      </c>
      <c r="F1878" s="294" t="str">
        <f ca="1">IF(ISERROR($S1878),"",OFFSET('Smelter Reference List'!$E$4,$S1878-4,0))</f>
        <v/>
      </c>
      <c r="G1878" s="294" t="str">
        <f ca="1">IF(C1878=$U$4,"Enter smelter details", IF(ISERROR($S1878),"",OFFSET('Smelter Reference List'!$F$4,$S1878-4,0)))</f>
        <v/>
      </c>
      <c r="H1878" s="295" t="str">
        <f ca="1">IF(ISERROR($S1878),"",OFFSET('Smelter Reference List'!$G$4,$S1878-4,0))</f>
        <v/>
      </c>
      <c r="I1878" s="296" t="str">
        <f ca="1">IF(ISERROR($S1878),"",OFFSET('Smelter Reference List'!$H$4,$S1878-4,0))</f>
        <v/>
      </c>
      <c r="J1878" s="296" t="str">
        <f ca="1">IF(ISERROR($S1878),"",OFFSET('Smelter Reference List'!$I$4,$S1878-4,0))</f>
        <v/>
      </c>
      <c r="K1878" s="298"/>
      <c r="L1878" s="298"/>
      <c r="M1878" s="298"/>
      <c r="N1878" s="298"/>
      <c r="O1878" s="298"/>
      <c r="P1878" s="298"/>
      <c r="Q1878" s="299"/>
      <c r="R1878" s="227"/>
      <c r="S1878" s="228" t="e">
        <f>IF(C1878="",NA(),MATCH($B1878&amp;$C1878,'Smelter Reference List'!$J:$J,0))</f>
        <v>#N/A</v>
      </c>
      <c r="T1878" s="229"/>
      <c r="U1878" s="229">
        <f t="shared" ca="1" si="58"/>
        <v>0</v>
      </c>
      <c r="V1878" s="229"/>
      <c r="W1878" s="229"/>
      <c r="Y1878" s="223" t="str">
        <f t="shared" si="59"/>
        <v/>
      </c>
    </row>
    <row r="1879" spans="1:25" s="223" customFormat="1" ht="20.25">
      <c r="A1879" s="293"/>
      <c r="B1879" s="294" t="str">
        <f>IF(LEN(A1879)=0,"",INDEX('Smelter Reference List'!$A:$A,MATCH($A1879,'Smelter Reference List'!$E:$E,0)))</f>
        <v/>
      </c>
      <c r="C1879" s="301" t="str">
        <f>IF(LEN(A1879)=0,"",INDEX('Smelter Reference List'!$C:$C,MATCH($A1879,'Smelter Reference List'!$E:$E,0)))</f>
        <v/>
      </c>
      <c r="D1879" s="294" t="str">
        <f ca="1">IF(ISERROR($S1879),"",OFFSET('Smelter Reference List'!$C$4,$S1879-4,0)&amp;"")</f>
        <v/>
      </c>
      <c r="E1879" s="294" t="str">
        <f ca="1">IF(ISERROR($S1879),"",OFFSET('Smelter Reference List'!$D$4,$S1879-4,0)&amp;"")</f>
        <v/>
      </c>
      <c r="F1879" s="294" t="str">
        <f ca="1">IF(ISERROR($S1879),"",OFFSET('Smelter Reference List'!$E$4,$S1879-4,0))</f>
        <v/>
      </c>
      <c r="G1879" s="294" t="str">
        <f ca="1">IF(C1879=$U$4,"Enter smelter details", IF(ISERROR($S1879),"",OFFSET('Smelter Reference List'!$F$4,$S1879-4,0)))</f>
        <v/>
      </c>
      <c r="H1879" s="295" t="str">
        <f ca="1">IF(ISERROR($S1879),"",OFFSET('Smelter Reference List'!$G$4,$S1879-4,0))</f>
        <v/>
      </c>
      <c r="I1879" s="296" t="str">
        <f ca="1">IF(ISERROR($S1879),"",OFFSET('Smelter Reference List'!$H$4,$S1879-4,0))</f>
        <v/>
      </c>
      <c r="J1879" s="296" t="str">
        <f ca="1">IF(ISERROR($S1879),"",OFFSET('Smelter Reference List'!$I$4,$S1879-4,0))</f>
        <v/>
      </c>
      <c r="K1879" s="298"/>
      <c r="L1879" s="298"/>
      <c r="M1879" s="298"/>
      <c r="N1879" s="298"/>
      <c r="O1879" s="298"/>
      <c r="P1879" s="298"/>
      <c r="Q1879" s="299"/>
      <c r="R1879" s="227"/>
      <c r="S1879" s="228" t="e">
        <f>IF(C1879="",NA(),MATCH($B1879&amp;$C1879,'Smelter Reference List'!$J:$J,0))</f>
        <v>#N/A</v>
      </c>
      <c r="T1879" s="229"/>
      <c r="U1879" s="229">
        <f t="shared" ca="1" si="58"/>
        <v>0</v>
      </c>
      <c r="V1879" s="229"/>
      <c r="W1879" s="229"/>
      <c r="Y1879" s="223" t="str">
        <f t="shared" si="59"/>
        <v/>
      </c>
    </row>
    <row r="1880" spans="1:25" s="223" customFormat="1" ht="20.25">
      <c r="A1880" s="293"/>
      <c r="B1880" s="294" t="str">
        <f>IF(LEN(A1880)=0,"",INDEX('Smelter Reference List'!$A:$A,MATCH($A1880,'Smelter Reference List'!$E:$E,0)))</f>
        <v/>
      </c>
      <c r="C1880" s="301" t="str">
        <f>IF(LEN(A1880)=0,"",INDEX('Smelter Reference List'!$C:$C,MATCH($A1880,'Smelter Reference List'!$E:$E,0)))</f>
        <v/>
      </c>
      <c r="D1880" s="294" t="str">
        <f ca="1">IF(ISERROR($S1880),"",OFFSET('Smelter Reference List'!$C$4,$S1880-4,0)&amp;"")</f>
        <v/>
      </c>
      <c r="E1880" s="294" t="str">
        <f ca="1">IF(ISERROR($S1880),"",OFFSET('Smelter Reference List'!$D$4,$S1880-4,0)&amp;"")</f>
        <v/>
      </c>
      <c r="F1880" s="294" t="str">
        <f ca="1">IF(ISERROR($S1880),"",OFFSET('Smelter Reference List'!$E$4,$S1880-4,0))</f>
        <v/>
      </c>
      <c r="G1880" s="294" t="str">
        <f ca="1">IF(C1880=$U$4,"Enter smelter details", IF(ISERROR($S1880),"",OFFSET('Smelter Reference List'!$F$4,$S1880-4,0)))</f>
        <v/>
      </c>
      <c r="H1880" s="295" t="str">
        <f ca="1">IF(ISERROR($S1880),"",OFFSET('Smelter Reference List'!$G$4,$S1880-4,0))</f>
        <v/>
      </c>
      <c r="I1880" s="296" t="str">
        <f ca="1">IF(ISERROR($S1880),"",OFFSET('Smelter Reference List'!$H$4,$S1880-4,0))</f>
        <v/>
      </c>
      <c r="J1880" s="296" t="str">
        <f ca="1">IF(ISERROR($S1880),"",OFFSET('Smelter Reference List'!$I$4,$S1880-4,0))</f>
        <v/>
      </c>
      <c r="K1880" s="298"/>
      <c r="L1880" s="298"/>
      <c r="M1880" s="298"/>
      <c r="N1880" s="298"/>
      <c r="O1880" s="298"/>
      <c r="P1880" s="298"/>
      <c r="Q1880" s="299"/>
      <c r="R1880" s="227"/>
      <c r="S1880" s="228" t="e">
        <f>IF(C1880="",NA(),MATCH($B1880&amp;$C1880,'Smelter Reference List'!$J:$J,0))</f>
        <v>#N/A</v>
      </c>
      <c r="T1880" s="229"/>
      <c r="U1880" s="229">
        <f t="shared" ca="1" si="58"/>
        <v>0</v>
      </c>
      <c r="V1880" s="229"/>
      <c r="W1880" s="229"/>
      <c r="Y1880" s="223" t="str">
        <f t="shared" si="59"/>
        <v/>
      </c>
    </row>
    <row r="1881" spans="1:25" s="223" customFormat="1" ht="20.25">
      <c r="A1881" s="293"/>
      <c r="B1881" s="294" t="str">
        <f>IF(LEN(A1881)=0,"",INDEX('Smelter Reference List'!$A:$A,MATCH($A1881,'Smelter Reference List'!$E:$E,0)))</f>
        <v/>
      </c>
      <c r="C1881" s="301" t="str">
        <f>IF(LEN(A1881)=0,"",INDEX('Smelter Reference List'!$C:$C,MATCH($A1881,'Smelter Reference List'!$E:$E,0)))</f>
        <v/>
      </c>
      <c r="D1881" s="294" t="str">
        <f ca="1">IF(ISERROR($S1881),"",OFFSET('Smelter Reference List'!$C$4,$S1881-4,0)&amp;"")</f>
        <v/>
      </c>
      <c r="E1881" s="294" t="str">
        <f ca="1">IF(ISERROR($S1881),"",OFFSET('Smelter Reference List'!$D$4,$S1881-4,0)&amp;"")</f>
        <v/>
      </c>
      <c r="F1881" s="294" t="str">
        <f ca="1">IF(ISERROR($S1881),"",OFFSET('Smelter Reference List'!$E$4,$S1881-4,0))</f>
        <v/>
      </c>
      <c r="G1881" s="294" t="str">
        <f ca="1">IF(C1881=$U$4,"Enter smelter details", IF(ISERROR($S1881),"",OFFSET('Smelter Reference List'!$F$4,$S1881-4,0)))</f>
        <v/>
      </c>
      <c r="H1881" s="295" t="str">
        <f ca="1">IF(ISERROR($S1881),"",OFFSET('Smelter Reference List'!$G$4,$S1881-4,0))</f>
        <v/>
      </c>
      <c r="I1881" s="296" t="str">
        <f ca="1">IF(ISERROR($S1881),"",OFFSET('Smelter Reference List'!$H$4,$S1881-4,0))</f>
        <v/>
      </c>
      <c r="J1881" s="296" t="str">
        <f ca="1">IF(ISERROR($S1881),"",OFFSET('Smelter Reference List'!$I$4,$S1881-4,0))</f>
        <v/>
      </c>
      <c r="K1881" s="298"/>
      <c r="L1881" s="298"/>
      <c r="M1881" s="298"/>
      <c r="N1881" s="298"/>
      <c r="O1881" s="298"/>
      <c r="P1881" s="298"/>
      <c r="Q1881" s="299"/>
      <c r="R1881" s="227"/>
      <c r="S1881" s="228" t="e">
        <f>IF(C1881="",NA(),MATCH($B1881&amp;$C1881,'Smelter Reference List'!$J:$J,0))</f>
        <v>#N/A</v>
      </c>
      <c r="T1881" s="229"/>
      <c r="U1881" s="229">
        <f t="shared" ca="1" si="58"/>
        <v>0</v>
      </c>
      <c r="V1881" s="229"/>
      <c r="W1881" s="229"/>
      <c r="Y1881" s="223" t="str">
        <f t="shared" si="59"/>
        <v/>
      </c>
    </row>
    <row r="1882" spans="1:25" s="223" customFormat="1" ht="20.25">
      <c r="A1882" s="293"/>
      <c r="B1882" s="294" t="str">
        <f>IF(LEN(A1882)=0,"",INDEX('Smelter Reference List'!$A:$A,MATCH($A1882,'Smelter Reference List'!$E:$E,0)))</f>
        <v/>
      </c>
      <c r="C1882" s="301" t="str">
        <f>IF(LEN(A1882)=0,"",INDEX('Smelter Reference List'!$C:$C,MATCH($A1882,'Smelter Reference List'!$E:$E,0)))</f>
        <v/>
      </c>
      <c r="D1882" s="294" t="str">
        <f ca="1">IF(ISERROR($S1882),"",OFFSET('Smelter Reference List'!$C$4,$S1882-4,0)&amp;"")</f>
        <v/>
      </c>
      <c r="E1882" s="294" t="str">
        <f ca="1">IF(ISERROR($S1882),"",OFFSET('Smelter Reference List'!$D$4,$S1882-4,0)&amp;"")</f>
        <v/>
      </c>
      <c r="F1882" s="294" t="str">
        <f ca="1">IF(ISERROR($S1882),"",OFFSET('Smelter Reference List'!$E$4,$S1882-4,0))</f>
        <v/>
      </c>
      <c r="G1882" s="294" t="str">
        <f ca="1">IF(C1882=$U$4,"Enter smelter details", IF(ISERROR($S1882),"",OFFSET('Smelter Reference List'!$F$4,$S1882-4,0)))</f>
        <v/>
      </c>
      <c r="H1882" s="295" t="str">
        <f ca="1">IF(ISERROR($S1882),"",OFFSET('Smelter Reference List'!$G$4,$S1882-4,0))</f>
        <v/>
      </c>
      <c r="I1882" s="296" t="str">
        <f ca="1">IF(ISERROR($S1882),"",OFFSET('Smelter Reference List'!$H$4,$S1882-4,0))</f>
        <v/>
      </c>
      <c r="J1882" s="296" t="str">
        <f ca="1">IF(ISERROR($S1882),"",OFFSET('Smelter Reference List'!$I$4,$S1882-4,0))</f>
        <v/>
      </c>
      <c r="K1882" s="298"/>
      <c r="L1882" s="298"/>
      <c r="M1882" s="298"/>
      <c r="N1882" s="298"/>
      <c r="O1882" s="298"/>
      <c r="P1882" s="298"/>
      <c r="Q1882" s="299"/>
      <c r="R1882" s="227"/>
      <c r="S1882" s="228" t="e">
        <f>IF(C1882="",NA(),MATCH($B1882&amp;$C1882,'Smelter Reference List'!$J:$J,0))</f>
        <v>#N/A</v>
      </c>
      <c r="T1882" s="229"/>
      <c r="U1882" s="229">
        <f t="shared" ca="1" si="58"/>
        <v>0</v>
      </c>
      <c r="V1882" s="229"/>
      <c r="W1882" s="229"/>
      <c r="Y1882" s="223" t="str">
        <f t="shared" si="59"/>
        <v/>
      </c>
    </row>
    <row r="1883" spans="1:25" s="223" customFormat="1" ht="20.25">
      <c r="A1883" s="293"/>
      <c r="B1883" s="294" t="str">
        <f>IF(LEN(A1883)=0,"",INDEX('Smelter Reference List'!$A:$A,MATCH($A1883,'Smelter Reference List'!$E:$E,0)))</f>
        <v/>
      </c>
      <c r="C1883" s="301" t="str">
        <f>IF(LEN(A1883)=0,"",INDEX('Smelter Reference List'!$C:$C,MATCH($A1883,'Smelter Reference List'!$E:$E,0)))</f>
        <v/>
      </c>
      <c r="D1883" s="294" t="str">
        <f ca="1">IF(ISERROR($S1883),"",OFFSET('Smelter Reference List'!$C$4,$S1883-4,0)&amp;"")</f>
        <v/>
      </c>
      <c r="E1883" s="294" t="str">
        <f ca="1">IF(ISERROR($S1883),"",OFFSET('Smelter Reference List'!$D$4,$S1883-4,0)&amp;"")</f>
        <v/>
      </c>
      <c r="F1883" s="294" t="str">
        <f ca="1">IF(ISERROR($S1883),"",OFFSET('Smelter Reference List'!$E$4,$S1883-4,0))</f>
        <v/>
      </c>
      <c r="G1883" s="294" t="str">
        <f ca="1">IF(C1883=$U$4,"Enter smelter details", IF(ISERROR($S1883),"",OFFSET('Smelter Reference List'!$F$4,$S1883-4,0)))</f>
        <v/>
      </c>
      <c r="H1883" s="295" t="str">
        <f ca="1">IF(ISERROR($S1883),"",OFFSET('Smelter Reference List'!$G$4,$S1883-4,0))</f>
        <v/>
      </c>
      <c r="I1883" s="296" t="str">
        <f ca="1">IF(ISERROR($S1883),"",OFFSET('Smelter Reference List'!$H$4,$S1883-4,0))</f>
        <v/>
      </c>
      <c r="J1883" s="296" t="str">
        <f ca="1">IF(ISERROR($S1883),"",OFFSET('Smelter Reference List'!$I$4,$S1883-4,0))</f>
        <v/>
      </c>
      <c r="K1883" s="298"/>
      <c r="L1883" s="298"/>
      <c r="M1883" s="298"/>
      <c r="N1883" s="298"/>
      <c r="O1883" s="298"/>
      <c r="P1883" s="298"/>
      <c r="Q1883" s="299"/>
      <c r="R1883" s="227"/>
      <c r="S1883" s="228" t="e">
        <f>IF(C1883="",NA(),MATCH($B1883&amp;$C1883,'Smelter Reference List'!$J:$J,0))</f>
        <v>#N/A</v>
      </c>
      <c r="T1883" s="229"/>
      <c r="U1883" s="229">
        <f t="shared" ca="1" si="58"/>
        <v>0</v>
      </c>
      <c r="V1883" s="229"/>
      <c r="W1883" s="229"/>
      <c r="Y1883" s="223" t="str">
        <f t="shared" si="59"/>
        <v/>
      </c>
    </row>
    <row r="1884" spans="1:25" s="223" customFormat="1" ht="20.25">
      <c r="A1884" s="293"/>
      <c r="B1884" s="294" t="str">
        <f>IF(LEN(A1884)=0,"",INDEX('Smelter Reference List'!$A:$A,MATCH($A1884,'Smelter Reference List'!$E:$E,0)))</f>
        <v/>
      </c>
      <c r="C1884" s="301" t="str">
        <f>IF(LEN(A1884)=0,"",INDEX('Smelter Reference List'!$C:$C,MATCH($A1884,'Smelter Reference List'!$E:$E,0)))</f>
        <v/>
      </c>
      <c r="D1884" s="294" t="str">
        <f ca="1">IF(ISERROR($S1884),"",OFFSET('Smelter Reference List'!$C$4,$S1884-4,0)&amp;"")</f>
        <v/>
      </c>
      <c r="E1884" s="294" t="str">
        <f ca="1">IF(ISERROR($S1884),"",OFFSET('Smelter Reference List'!$D$4,$S1884-4,0)&amp;"")</f>
        <v/>
      </c>
      <c r="F1884" s="294" t="str">
        <f ca="1">IF(ISERROR($S1884),"",OFFSET('Smelter Reference List'!$E$4,$S1884-4,0))</f>
        <v/>
      </c>
      <c r="G1884" s="294" t="str">
        <f ca="1">IF(C1884=$U$4,"Enter smelter details", IF(ISERROR($S1884),"",OFFSET('Smelter Reference List'!$F$4,$S1884-4,0)))</f>
        <v/>
      </c>
      <c r="H1884" s="295" t="str">
        <f ca="1">IF(ISERROR($S1884),"",OFFSET('Smelter Reference List'!$G$4,$S1884-4,0))</f>
        <v/>
      </c>
      <c r="I1884" s="296" t="str">
        <f ca="1">IF(ISERROR($S1884),"",OFFSET('Smelter Reference List'!$H$4,$S1884-4,0))</f>
        <v/>
      </c>
      <c r="J1884" s="296" t="str">
        <f ca="1">IF(ISERROR($S1884),"",OFFSET('Smelter Reference List'!$I$4,$S1884-4,0))</f>
        <v/>
      </c>
      <c r="K1884" s="298"/>
      <c r="L1884" s="298"/>
      <c r="M1884" s="298"/>
      <c r="N1884" s="298"/>
      <c r="O1884" s="298"/>
      <c r="P1884" s="298"/>
      <c r="Q1884" s="299"/>
      <c r="R1884" s="227"/>
      <c r="S1884" s="228" t="e">
        <f>IF(C1884="",NA(),MATCH($B1884&amp;$C1884,'Smelter Reference List'!$J:$J,0))</f>
        <v>#N/A</v>
      </c>
      <c r="T1884" s="229"/>
      <c r="U1884" s="229">
        <f t="shared" ca="1" si="58"/>
        <v>0</v>
      </c>
      <c r="V1884" s="229"/>
      <c r="W1884" s="229"/>
      <c r="Y1884" s="223" t="str">
        <f t="shared" si="59"/>
        <v/>
      </c>
    </row>
    <row r="1885" spans="1:25" s="223" customFormat="1" ht="20.25">
      <c r="A1885" s="293"/>
      <c r="B1885" s="294" t="str">
        <f>IF(LEN(A1885)=0,"",INDEX('Smelter Reference List'!$A:$A,MATCH($A1885,'Smelter Reference List'!$E:$E,0)))</f>
        <v/>
      </c>
      <c r="C1885" s="301" t="str">
        <f>IF(LEN(A1885)=0,"",INDEX('Smelter Reference List'!$C:$C,MATCH($A1885,'Smelter Reference List'!$E:$E,0)))</f>
        <v/>
      </c>
      <c r="D1885" s="294" t="str">
        <f ca="1">IF(ISERROR($S1885),"",OFFSET('Smelter Reference List'!$C$4,$S1885-4,0)&amp;"")</f>
        <v/>
      </c>
      <c r="E1885" s="294" t="str">
        <f ca="1">IF(ISERROR($S1885),"",OFFSET('Smelter Reference List'!$D$4,$S1885-4,0)&amp;"")</f>
        <v/>
      </c>
      <c r="F1885" s="294" t="str">
        <f ca="1">IF(ISERROR($S1885),"",OFFSET('Smelter Reference List'!$E$4,$S1885-4,0))</f>
        <v/>
      </c>
      <c r="G1885" s="294" t="str">
        <f ca="1">IF(C1885=$U$4,"Enter smelter details", IF(ISERROR($S1885),"",OFFSET('Smelter Reference List'!$F$4,$S1885-4,0)))</f>
        <v/>
      </c>
      <c r="H1885" s="295" t="str">
        <f ca="1">IF(ISERROR($S1885),"",OFFSET('Smelter Reference List'!$G$4,$S1885-4,0))</f>
        <v/>
      </c>
      <c r="I1885" s="296" t="str">
        <f ca="1">IF(ISERROR($S1885),"",OFFSET('Smelter Reference List'!$H$4,$S1885-4,0))</f>
        <v/>
      </c>
      <c r="J1885" s="296" t="str">
        <f ca="1">IF(ISERROR($S1885),"",OFFSET('Smelter Reference List'!$I$4,$S1885-4,0))</f>
        <v/>
      </c>
      <c r="K1885" s="298"/>
      <c r="L1885" s="298"/>
      <c r="M1885" s="298"/>
      <c r="N1885" s="298"/>
      <c r="O1885" s="298"/>
      <c r="P1885" s="298"/>
      <c r="Q1885" s="299"/>
      <c r="R1885" s="227"/>
      <c r="S1885" s="228" t="e">
        <f>IF(C1885="",NA(),MATCH($B1885&amp;$C1885,'Smelter Reference List'!$J:$J,0))</f>
        <v>#N/A</v>
      </c>
      <c r="T1885" s="229"/>
      <c r="U1885" s="229">
        <f t="shared" ca="1" si="58"/>
        <v>0</v>
      </c>
      <c r="V1885" s="229"/>
      <c r="W1885" s="229"/>
      <c r="Y1885" s="223" t="str">
        <f t="shared" si="59"/>
        <v/>
      </c>
    </row>
    <row r="1886" spans="1:25" s="223" customFormat="1" ht="20.25">
      <c r="A1886" s="293"/>
      <c r="B1886" s="294" t="str">
        <f>IF(LEN(A1886)=0,"",INDEX('Smelter Reference List'!$A:$A,MATCH($A1886,'Smelter Reference List'!$E:$E,0)))</f>
        <v/>
      </c>
      <c r="C1886" s="301" t="str">
        <f>IF(LEN(A1886)=0,"",INDEX('Smelter Reference List'!$C:$C,MATCH($A1886,'Smelter Reference List'!$E:$E,0)))</f>
        <v/>
      </c>
      <c r="D1886" s="294" t="str">
        <f ca="1">IF(ISERROR($S1886),"",OFFSET('Smelter Reference List'!$C$4,$S1886-4,0)&amp;"")</f>
        <v/>
      </c>
      <c r="E1886" s="294" t="str">
        <f ca="1">IF(ISERROR($S1886),"",OFFSET('Smelter Reference List'!$D$4,$S1886-4,0)&amp;"")</f>
        <v/>
      </c>
      <c r="F1886" s="294" t="str">
        <f ca="1">IF(ISERROR($S1886),"",OFFSET('Smelter Reference List'!$E$4,$S1886-4,0))</f>
        <v/>
      </c>
      <c r="G1886" s="294" t="str">
        <f ca="1">IF(C1886=$U$4,"Enter smelter details", IF(ISERROR($S1886),"",OFFSET('Smelter Reference List'!$F$4,$S1886-4,0)))</f>
        <v/>
      </c>
      <c r="H1886" s="295" t="str">
        <f ca="1">IF(ISERROR($S1886),"",OFFSET('Smelter Reference List'!$G$4,$S1886-4,0))</f>
        <v/>
      </c>
      <c r="I1886" s="296" t="str">
        <f ca="1">IF(ISERROR($S1886),"",OFFSET('Smelter Reference List'!$H$4,$S1886-4,0))</f>
        <v/>
      </c>
      <c r="J1886" s="296" t="str">
        <f ca="1">IF(ISERROR($S1886),"",OFFSET('Smelter Reference List'!$I$4,$S1886-4,0))</f>
        <v/>
      </c>
      <c r="K1886" s="298"/>
      <c r="L1886" s="298"/>
      <c r="M1886" s="298"/>
      <c r="N1886" s="298"/>
      <c r="O1886" s="298"/>
      <c r="P1886" s="298"/>
      <c r="Q1886" s="299"/>
      <c r="R1886" s="227"/>
      <c r="S1886" s="228" t="e">
        <f>IF(C1886="",NA(),MATCH($B1886&amp;$C1886,'Smelter Reference List'!$J:$J,0))</f>
        <v>#N/A</v>
      </c>
      <c r="T1886" s="229"/>
      <c r="U1886" s="229">
        <f t="shared" ca="1" si="58"/>
        <v>0</v>
      </c>
      <c r="V1886" s="229"/>
      <c r="W1886" s="229"/>
      <c r="Y1886" s="223" t="str">
        <f t="shared" si="59"/>
        <v/>
      </c>
    </row>
    <row r="1887" spans="1:25" s="223" customFormat="1" ht="20.25">
      <c r="A1887" s="293"/>
      <c r="B1887" s="294" t="str">
        <f>IF(LEN(A1887)=0,"",INDEX('Smelter Reference List'!$A:$A,MATCH($A1887,'Smelter Reference List'!$E:$E,0)))</f>
        <v/>
      </c>
      <c r="C1887" s="301" t="str">
        <f>IF(LEN(A1887)=0,"",INDEX('Smelter Reference List'!$C:$C,MATCH($A1887,'Smelter Reference List'!$E:$E,0)))</f>
        <v/>
      </c>
      <c r="D1887" s="294" t="str">
        <f ca="1">IF(ISERROR($S1887),"",OFFSET('Smelter Reference List'!$C$4,$S1887-4,0)&amp;"")</f>
        <v/>
      </c>
      <c r="E1887" s="294" t="str">
        <f ca="1">IF(ISERROR($S1887),"",OFFSET('Smelter Reference List'!$D$4,$S1887-4,0)&amp;"")</f>
        <v/>
      </c>
      <c r="F1887" s="294" t="str">
        <f ca="1">IF(ISERROR($S1887),"",OFFSET('Smelter Reference List'!$E$4,$S1887-4,0))</f>
        <v/>
      </c>
      <c r="G1887" s="294" t="str">
        <f ca="1">IF(C1887=$U$4,"Enter smelter details", IF(ISERROR($S1887),"",OFFSET('Smelter Reference List'!$F$4,$S1887-4,0)))</f>
        <v/>
      </c>
      <c r="H1887" s="295" t="str">
        <f ca="1">IF(ISERROR($S1887),"",OFFSET('Smelter Reference List'!$G$4,$S1887-4,0))</f>
        <v/>
      </c>
      <c r="I1887" s="296" t="str">
        <f ca="1">IF(ISERROR($S1887),"",OFFSET('Smelter Reference List'!$H$4,$S1887-4,0))</f>
        <v/>
      </c>
      <c r="J1887" s="296" t="str">
        <f ca="1">IF(ISERROR($S1887),"",OFFSET('Smelter Reference List'!$I$4,$S1887-4,0))</f>
        <v/>
      </c>
      <c r="K1887" s="298"/>
      <c r="L1887" s="298"/>
      <c r="M1887" s="298"/>
      <c r="N1887" s="298"/>
      <c r="O1887" s="298"/>
      <c r="P1887" s="298"/>
      <c r="Q1887" s="299"/>
      <c r="R1887" s="227"/>
      <c r="S1887" s="228" t="e">
        <f>IF(C1887="",NA(),MATCH($B1887&amp;$C1887,'Smelter Reference List'!$J:$J,0))</f>
        <v>#N/A</v>
      </c>
      <c r="T1887" s="229"/>
      <c r="U1887" s="229">
        <f t="shared" ca="1" si="58"/>
        <v>0</v>
      </c>
      <c r="V1887" s="229"/>
      <c r="W1887" s="229"/>
      <c r="Y1887" s="223" t="str">
        <f t="shared" si="59"/>
        <v/>
      </c>
    </row>
    <row r="1888" spans="1:25" s="223" customFormat="1" ht="20.25">
      <c r="A1888" s="293"/>
      <c r="B1888" s="294" t="str">
        <f>IF(LEN(A1888)=0,"",INDEX('Smelter Reference List'!$A:$A,MATCH($A1888,'Smelter Reference List'!$E:$E,0)))</f>
        <v/>
      </c>
      <c r="C1888" s="301" t="str">
        <f>IF(LEN(A1888)=0,"",INDEX('Smelter Reference List'!$C:$C,MATCH($A1888,'Smelter Reference List'!$E:$E,0)))</f>
        <v/>
      </c>
      <c r="D1888" s="294" t="str">
        <f ca="1">IF(ISERROR($S1888),"",OFFSET('Smelter Reference List'!$C$4,$S1888-4,0)&amp;"")</f>
        <v/>
      </c>
      <c r="E1888" s="294" t="str">
        <f ca="1">IF(ISERROR($S1888),"",OFFSET('Smelter Reference List'!$D$4,$S1888-4,0)&amp;"")</f>
        <v/>
      </c>
      <c r="F1888" s="294" t="str">
        <f ca="1">IF(ISERROR($S1888),"",OFFSET('Smelter Reference List'!$E$4,$S1888-4,0))</f>
        <v/>
      </c>
      <c r="G1888" s="294" t="str">
        <f ca="1">IF(C1888=$U$4,"Enter smelter details", IF(ISERROR($S1888),"",OFFSET('Smelter Reference List'!$F$4,$S1888-4,0)))</f>
        <v/>
      </c>
      <c r="H1888" s="295" t="str">
        <f ca="1">IF(ISERROR($S1888),"",OFFSET('Smelter Reference List'!$G$4,$S1888-4,0))</f>
        <v/>
      </c>
      <c r="I1888" s="296" t="str">
        <f ca="1">IF(ISERROR($S1888),"",OFFSET('Smelter Reference List'!$H$4,$S1888-4,0))</f>
        <v/>
      </c>
      <c r="J1888" s="296" t="str">
        <f ca="1">IF(ISERROR($S1888),"",OFFSET('Smelter Reference List'!$I$4,$S1888-4,0))</f>
        <v/>
      </c>
      <c r="K1888" s="298"/>
      <c r="L1888" s="298"/>
      <c r="M1888" s="298"/>
      <c r="N1888" s="298"/>
      <c r="O1888" s="298"/>
      <c r="P1888" s="298"/>
      <c r="Q1888" s="299"/>
      <c r="R1888" s="227"/>
      <c r="S1888" s="228" t="e">
        <f>IF(C1888="",NA(),MATCH($B1888&amp;$C1888,'Smelter Reference List'!$J:$J,0))</f>
        <v>#N/A</v>
      </c>
      <c r="T1888" s="229"/>
      <c r="U1888" s="229">
        <f t="shared" ca="1" si="58"/>
        <v>0</v>
      </c>
      <c r="V1888" s="229"/>
      <c r="W1888" s="229"/>
      <c r="Y1888" s="223" t="str">
        <f t="shared" si="59"/>
        <v/>
      </c>
    </row>
    <row r="1889" spans="1:25" s="223" customFormat="1" ht="20.25">
      <c r="A1889" s="293"/>
      <c r="B1889" s="294" t="str">
        <f>IF(LEN(A1889)=0,"",INDEX('Smelter Reference List'!$A:$A,MATCH($A1889,'Smelter Reference List'!$E:$E,0)))</f>
        <v/>
      </c>
      <c r="C1889" s="301" t="str">
        <f>IF(LEN(A1889)=0,"",INDEX('Smelter Reference List'!$C:$C,MATCH($A1889,'Smelter Reference List'!$E:$E,0)))</f>
        <v/>
      </c>
      <c r="D1889" s="294" t="str">
        <f ca="1">IF(ISERROR($S1889),"",OFFSET('Smelter Reference List'!$C$4,$S1889-4,0)&amp;"")</f>
        <v/>
      </c>
      <c r="E1889" s="294" t="str">
        <f ca="1">IF(ISERROR($S1889),"",OFFSET('Smelter Reference List'!$D$4,$S1889-4,0)&amp;"")</f>
        <v/>
      </c>
      <c r="F1889" s="294" t="str">
        <f ca="1">IF(ISERROR($S1889),"",OFFSET('Smelter Reference List'!$E$4,$S1889-4,0))</f>
        <v/>
      </c>
      <c r="G1889" s="294" t="str">
        <f ca="1">IF(C1889=$U$4,"Enter smelter details", IF(ISERROR($S1889),"",OFFSET('Smelter Reference List'!$F$4,$S1889-4,0)))</f>
        <v/>
      </c>
      <c r="H1889" s="295" t="str">
        <f ca="1">IF(ISERROR($S1889),"",OFFSET('Smelter Reference List'!$G$4,$S1889-4,0))</f>
        <v/>
      </c>
      <c r="I1889" s="296" t="str">
        <f ca="1">IF(ISERROR($S1889),"",OFFSET('Smelter Reference List'!$H$4,$S1889-4,0))</f>
        <v/>
      </c>
      <c r="J1889" s="296" t="str">
        <f ca="1">IF(ISERROR($S1889),"",OFFSET('Smelter Reference List'!$I$4,$S1889-4,0))</f>
        <v/>
      </c>
      <c r="K1889" s="298"/>
      <c r="L1889" s="298"/>
      <c r="M1889" s="298"/>
      <c r="N1889" s="298"/>
      <c r="O1889" s="298"/>
      <c r="P1889" s="298"/>
      <c r="Q1889" s="299"/>
      <c r="R1889" s="227"/>
      <c r="S1889" s="228" t="e">
        <f>IF(C1889="",NA(),MATCH($B1889&amp;$C1889,'Smelter Reference List'!$J:$J,0))</f>
        <v>#N/A</v>
      </c>
      <c r="T1889" s="229"/>
      <c r="U1889" s="229">
        <f t="shared" ca="1" si="58"/>
        <v>0</v>
      </c>
      <c r="V1889" s="229"/>
      <c r="W1889" s="229"/>
      <c r="Y1889" s="223" t="str">
        <f t="shared" si="59"/>
        <v/>
      </c>
    </row>
    <row r="1890" spans="1:25" s="223" customFormat="1" ht="20.25">
      <c r="A1890" s="293"/>
      <c r="B1890" s="294" t="str">
        <f>IF(LEN(A1890)=0,"",INDEX('Smelter Reference List'!$A:$A,MATCH($A1890,'Smelter Reference List'!$E:$E,0)))</f>
        <v/>
      </c>
      <c r="C1890" s="301" t="str">
        <f>IF(LEN(A1890)=0,"",INDEX('Smelter Reference List'!$C:$C,MATCH($A1890,'Smelter Reference List'!$E:$E,0)))</f>
        <v/>
      </c>
      <c r="D1890" s="294" t="str">
        <f ca="1">IF(ISERROR($S1890),"",OFFSET('Smelter Reference List'!$C$4,$S1890-4,0)&amp;"")</f>
        <v/>
      </c>
      <c r="E1890" s="294" t="str">
        <f ca="1">IF(ISERROR($S1890),"",OFFSET('Smelter Reference List'!$D$4,$S1890-4,0)&amp;"")</f>
        <v/>
      </c>
      <c r="F1890" s="294" t="str">
        <f ca="1">IF(ISERROR($S1890),"",OFFSET('Smelter Reference List'!$E$4,$S1890-4,0))</f>
        <v/>
      </c>
      <c r="G1890" s="294" t="str">
        <f ca="1">IF(C1890=$U$4,"Enter smelter details", IF(ISERROR($S1890),"",OFFSET('Smelter Reference List'!$F$4,$S1890-4,0)))</f>
        <v/>
      </c>
      <c r="H1890" s="295" t="str">
        <f ca="1">IF(ISERROR($S1890),"",OFFSET('Smelter Reference List'!$G$4,$S1890-4,0))</f>
        <v/>
      </c>
      <c r="I1890" s="296" t="str">
        <f ca="1">IF(ISERROR($S1890),"",OFFSET('Smelter Reference List'!$H$4,$S1890-4,0))</f>
        <v/>
      </c>
      <c r="J1890" s="296" t="str">
        <f ca="1">IF(ISERROR($S1890),"",OFFSET('Smelter Reference List'!$I$4,$S1890-4,0))</f>
        <v/>
      </c>
      <c r="K1890" s="298"/>
      <c r="L1890" s="298"/>
      <c r="M1890" s="298"/>
      <c r="N1890" s="298"/>
      <c r="O1890" s="298"/>
      <c r="P1890" s="298"/>
      <c r="Q1890" s="299"/>
      <c r="R1890" s="227"/>
      <c r="S1890" s="228" t="e">
        <f>IF(C1890="",NA(),MATCH($B1890&amp;$C1890,'Smelter Reference List'!$J:$J,0))</f>
        <v>#N/A</v>
      </c>
      <c r="T1890" s="229"/>
      <c r="U1890" s="229">
        <f t="shared" ca="1" si="58"/>
        <v>0</v>
      </c>
      <c r="V1890" s="229"/>
      <c r="W1890" s="229"/>
      <c r="Y1890" s="223" t="str">
        <f t="shared" si="59"/>
        <v/>
      </c>
    </row>
    <row r="1891" spans="1:25" s="223" customFormat="1" ht="20.25">
      <c r="A1891" s="293"/>
      <c r="B1891" s="294" t="str">
        <f>IF(LEN(A1891)=0,"",INDEX('Smelter Reference List'!$A:$A,MATCH($A1891,'Smelter Reference List'!$E:$E,0)))</f>
        <v/>
      </c>
      <c r="C1891" s="301" t="str">
        <f>IF(LEN(A1891)=0,"",INDEX('Smelter Reference List'!$C:$C,MATCH($A1891,'Smelter Reference List'!$E:$E,0)))</f>
        <v/>
      </c>
      <c r="D1891" s="294" t="str">
        <f ca="1">IF(ISERROR($S1891),"",OFFSET('Smelter Reference List'!$C$4,$S1891-4,0)&amp;"")</f>
        <v/>
      </c>
      <c r="E1891" s="294" t="str">
        <f ca="1">IF(ISERROR($S1891),"",OFFSET('Smelter Reference List'!$D$4,$S1891-4,0)&amp;"")</f>
        <v/>
      </c>
      <c r="F1891" s="294" t="str">
        <f ca="1">IF(ISERROR($S1891),"",OFFSET('Smelter Reference List'!$E$4,$S1891-4,0))</f>
        <v/>
      </c>
      <c r="G1891" s="294" t="str">
        <f ca="1">IF(C1891=$U$4,"Enter smelter details", IF(ISERROR($S1891),"",OFFSET('Smelter Reference List'!$F$4,$S1891-4,0)))</f>
        <v/>
      </c>
      <c r="H1891" s="295" t="str">
        <f ca="1">IF(ISERROR($S1891),"",OFFSET('Smelter Reference List'!$G$4,$S1891-4,0))</f>
        <v/>
      </c>
      <c r="I1891" s="296" t="str">
        <f ca="1">IF(ISERROR($S1891),"",OFFSET('Smelter Reference List'!$H$4,$S1891-4,0))</f>
        <v/>
      </c>
      <c r="J1891" s="296" t="str">
        <f ca="1">IF(ISERROR($S1891),"",OFFSET('Smelter Reference List'!$I$4,$S1891-4,0))</f>
        <v/>
      </c>
      <c r="K1891" s="298"/>
      <c r="L1891" s="298"/>
      <c r="M1891" s="298"/>
      <c r="N1891" s="298"/>
      <c r="O1891" s="298"/>
      <c r="P1891" s="298"/>
      <c r="Q1891" s="299"/>
      <c r="R1891" s="227"/>
      <c r="S1891" s="228" t="e">
        <f>IF(C1891="",NA(),MATCH($B1891&amp;$C1891,'Smelter Reference List'!$J:$J,0))</f>
        <v>#N/A</v>
      </c>
      <c r="T1891" s="229"/>
      <c r="U1891" s="229">
        <f t="shared" ca="1" si="58"/>
        <v>0</v>
      </c>
      <c r="V1891" s="229"/>
      <c r="W1891" s="229"/>
      <c r="Y1891" s="223" t="str">
        <f t="shared" si="59"/>
        <v/>
      </c>
    </row>
    <row r="1892" spans="1:25" s="223" customFormat="1" ht="20.25">
      <c r="A1892" s="293"/>
      <c r="B1892" s="294" t="str">
        <f>IF(LEN(A1892)=0,"",INDEX('Smelter Reference List'!$A:$A,MATCH($A1892,'Smelter Reference List'!$E:$E,0)))</f>
        <v/>
      </c>
      <c r="C1892" s="301" t="str">
        <f>IF(LEN(A1892)=0,"",INDEX('Smelter Reference List'!$C:$C,MATCH($A1892,'Smelter Reference List'!$E:$E,0)))</f>
        <v/>
      </c>
      <c r="D1892" s="294" t="str">
        <f ca="1">IF(ISERROR($S1892),"",OFFSET('Smelter Reference List'!$C$4,$S1892-4,0)&amp;"")</f>
        <v/>
      </c>
      <c r="E1892" s="294" t="str">
        <f ca="1">IF(ISERROR($S1892),"",OFFSET('Smelter Reference List'!$D$4,$S1892-4,0)&amp;"")</f>
        <v/>
      </c>
      <c r="F1892" s="294" t="str">
        <f ca="1">IF(ISERROR($S1892),"",OFFSET('Smelter Reference List'!$E$4,$S1892-4,0))</f>
        <v/>
      </c>
      <c r="G1892" s="294" t="str">
        <f ca="1">IF(C1892=$U$4,"Enter smelter details", IF(ISERROR($S1892),"",OFFSET('Smelter Reference List'!$F$4,$S1892-4,0)))</f>
        <v/>
      </c>
      <c r="H1892" s="295" t="str">
        <f ca="1">IF(ISERROR($S1892),"",OFFSET('Smelter Reference List'!$G$4,$S1892-4,0))</f>
        <v/>
      </c>
      <c r="I1892" s="296" t="str">
        <f ca="1">IF(ISERROR($S1892),"",OFFSET('Smelter Reference List'!$H$4,$S1892-4,0))</f>
        <v/>
      </c>
      <c r="J1892" s="296" t="str">
        <f ca="1">IF(ISERROR($S1892),"",OFFSET('Smelter Reference List'!$I$4,$S1892-4,0))</f>
        <v/>
      </c>
      <c r="K1892" s="298"/>
      <c r="L1892" s="298"/>
      <c r="M1892" s="298"/>
      <c r="N1892" s="298"/>
      <c r="O1892" s="298"/>
      <c r="P1892" s="298"/>
      <c r="Q1892" s="299"/>
      <c r="R1892" s="227"/>
      <c r="S1892" s="228" t="e">
        <f>IF(C1892="",NA(),MATCH($B1892&amp;$C1892,'Smelter Reference List'!$J:$J,0))</f>
        <v>#N/A</v>
      </c>
      <c r="T1892" s="229"/>
      <c r="U1892" s="229">
        <f t="shared" ca="1" si="58"/>
        <v>0</v>
      </c>
      <c r="V1892" s="229"/>
      <c r="W1892" s="229"/>
      <c r="Y1892" s="223" t="str">
        <f t="shared" si="59"/>
        <v/>
      </c>
    </row>
    <row r="1893" spans="1:25" s="223" customFormat="1" ht="20.25">
      <c r="A1893" s="293"/>
      <c r="B1893" s="294" t="str">
        <f>IF(LEN(A1893)=0,"",INDEX('Smelter Reference List'!$A:$A,MATCH($A1893,'Smelter Reference List'!$E:$E,0)))</f>
        <v/>
      </c>
      <c r="C1893" s="301" t="str">
        <f>IF(LEN(A1893)=0,"",INDEX('Smelter Reference List'!$C:$C,MATCH($A1893,'Smelter Reference List'!$E:$E,0)))</f>
        <v/>
      </c>
      <c r="D1893" s="294" t="str">
        <f ca="1">IF(ISERROR($S1893),"",OFFSET('Smelter Reference List'!$C$4,$S1893-4,0)&amp;"")</f>
        <v/>
      </c>
      <c r="E1893" s="294" t="str">
        <f ca="1">IF(ISERROR($S1893),"",OFFSET('Smelter Reference List'!$D$4,$S1893-4,0)&amp;"")</f>
        <v/>
      </c>
      <c r="F1893" s="294" t="str">
        <f ca="1">IF(ISERROR($S1893),"",OFFSET('Smelter Reference List'!$E$4,$S1893-4,0))</f>
        <v/>
      </c>
      <c r="G1893" s="294" t="str">
        <f ca="1">IF(C1893=$U$4,"Enter smelter details", IF(ISERROR($S1893),"",OFFSET('Smelter Reference List'!$F$4,$S1893-4,0)))</f>
        <v/>
      </c>
      <c r="H1893" s="295" t="str">
        <f ca="1">IF(ISERROR($S1893),"",OFFSET('Smelter Reference List'!$G$4,$S1893-4,0))</f>
        <v/>
      </c>
      <c r="I1893" s="296" t="str">
        <f ca="1">IF(ISERROR($S1893),"",OFFSET('Smelter Reference List'!$H$4,$S1893-4,0))</f>
        <v/>
      </c>
      <c r="J1893" s="296" t="str">
        <f ca="1">IF(ISERROR($S1893),"",OFFSET('Smelter Reference List'!$I$4,$S1893-4,0))</f>
        <v/>
      </c>
      <c r="K1893" s="298"/>
      <c r="L1893" s="298"/>
      <c r="M1893" s="298"/>
      <c r="N1893" s="298"/>
      <c r="O1893" s="298"/>
      <c r="P1893" s="298"/>
      <c r="Q1893" s="299"/>
      <c r="R1893" s="227"/>
      <c r="S1893" s="228" t="e">
        <f>IF(C1893="",NA(),MATCH($B1893&amp;$C1893,'Smelter Reference List'!$J:$J,0))</f>
        <v>#N/A</v>
      </c>
      <c r="T1893" s="229"/>
      <c r="U1893" s="229">
        <f t="shared" ca="1" si="58"/>
        <v>0</v>
      </c>
      <c r="V1893" s="229"/>
      <c r="W1893" s="229"/>
      <c r="Y1893" s="223" t="str">
        <f t="shared" si="59"/>
        <v/>
      </c>
    </row>
    <row r="1894" spans="1:25" s="223" customFormat="1" ht="20.25">
      <c r="A1894" s="293"/>
      <c r="B1894" s="294" t="str">
        <f>IF(LEN(A1894)=0,"",INDEX('Smelter Reference List'!$A:$A,MATCH($A1894,'Smelter Reference List'!$E:$E,0)))</f>
        <v/>
      </c>
      <c r="C1894" s="301" t="str">
        <f>IF(LEN(A1894)=0,"",INDEX('Smelter Reference List'!$C:$C,MATCH($A1894,'Smelter Reference List'!$E:$E,0)))</f>
        <v/>
      </c>
      <c r="D1894" s="294" t="str">
        <f ca="1">IF(ISERROR($S1894),"",OFFSET('Smelter Reference List'!$C$4,$S1894-4,0)&amp;"")</f>
        <v/>
      </c>
      <c r="E1894" s="294" t="str">
        <f ca="1">IF(ISERROR($S1894),"",OFFSET('Smelter Reference List'!$D$4,$S1894-4,0)&amp;"")</f>
        <v/>
      </c>
      <c r="F1894" s="294" t="str">
        <f ca="1">IF(ISERROR($S1894),"",OFFSET('Smelter Reference List'!$E$4,$S1894-4,0))</f>
        <v/>
      </c>
      <c r="G1894" s="294" t="str">
        <f ca="1">IF(C1894=$U$4,"Enter smelter details", IF(ISERROR($S1894),"",OFFSET('Smelter Reference List'!$F$4,$S1894-4,0)))</f>
        <v/>
      </c>
      <c r="H1894" s="295" t="str">
        <f ca="1">IF(ISERROR($S1894),"",OFFSET('Smelter Reference List'!$G$4,$S1894-4,0))</f>
        <v/>
      </c>
      <c r="I1894" s="296" t="str">
        <f ca="1">IF(ISERROR($S1894),"",OFFSET('Smelter Reference List'!$H$4,$S1894-4,0))</f>
        <v/>
      </c>
      <c r="J1894" s="296" t="str">
        <f ca="1">IF(ISERROR($S1894),"",OFFSET('Smelter Reference List'!$I$4,$S1894-4,0))</f>
        <v/>
      </c>
      <c r="K1894" s="298"/>
      <c r="L1894" s="298"/>
      <c r="M1894" s="298"/>
      <c r="N1894" s="298"/>
      <c r="O1894" s="298"/>
      <c r="P1894" s="298"/>
      <c r="Q1894" s="299"/>
      <c r="R1894" s="227"/>
      <c r="S1894" s="228" t="e">
        <f>IF(C1894="",NA(),MATCH($B1894&amp;$C1894,'Smelter Reference List'!$J:$J,0))</f>
        <v>#N/A</v>
      </c>
      <c r="T1894" s="229"/>
      <c r="U1894" s="229">
        <f t="shared" ca="1" si="58"/>
        <v>0</v>
      </c>
      <c r="V1894" s="229"/>
      <c r="W1894" s="229"/>
      <c r="Y1894" s="223" t="str">
        <f t="shared" si="59"/>
        <v/>
      </c>
    </row>
    <row r="1895" spans="1:25" s="223" customFormat="1" ht="20.25">
      <c r="A1895" s="293"/>
      <c r="B1895" s="294" t="str">
        <f>IF(LEN(A1895)=0,"",INDEX('Smelter Reference List'!$A:$A,MATCH($A1895,'Smelter Reference List'!$E:$E,0)))</f>
        <v/>
      </c>
      <c r="C1895" s="301" t="str">
        <f>IF(LEN(A1895)=0,"",INDEX('Smelter Reference List'!$C:$C,MATCH($A1895,'Smelter Reference List'!$E:$E,0)))</f>
        <v/>
      </c>
      <c r="D1895" s="294" t="str">
        <f ca="1">IF(ISERROR($S1895),"",OFFSET('Smelter Reference List'!$C$4,$S1895-4,0)&amp;"")</f>
        <v/>
      </c>
      <c r="E1895" s="294" t="str">
        <f ca="1">IF(ISERROR($S1895),"",OFFSET('Smelter Reference List'!$D$4,$S1895-4,0)&amp;"")</f>
        <v/>
      </c>
      <c r="F1895" s="294" t="str">
        <f ca="1">IF(ISERROR($S1895),"",OFFSET('Smelter Reference List'!$E$4,$S1895-4,0))</f>
        <v/>
      </c>
      <c r="G1895" s="294" t="str">
        <f ca="1">IF(C1895=$U$4,"Enter smelter details", IF(ISERROR($S1895),"",OFFSET('Smelter Reference List'!$F$4,$S1895-4,0)))</f>
        <v/>
      </c>
      <c r="H1895" s="295" t="str">
        <f ca="1">IF(ISERROR($S1895),"",OFFSET('Smelter Reference List'!$G$4,$S1895-4,0))</f>
        <v/>
      </c>
      <c r="I1895" s="296" t="str">
        <f ca="1">IF(ISERROR($S1895),"",OFFSET('Smelter Reference List'!$H$4,$S1895-4,0))</f>
        <v/>
      </c>
      <c r="J1895" s="296" t="str">
        <f ca="1">IF(ISERROR($S1895),"",OFFSET('Smelter Reference List'!$I$4,$S1895-4,0))</f>
        <v/>
      </c>
      <c r="K1895" s="298"/>
      <c r="L1895" s="298"/>
      <c r="M1895" s="298"/>
      <c r="N1895" s="298"/>
      <c r="O1895" s="298"/>
      <c r="P1895" s="298"/>
      <c r="Q1895" s="299"/>
      <c r="R1895" s="227"/>
      <c r="S1895" s="228" t="e">
        <f>IF(C1895="",NA(),MATCH($B1895&amp;$C1895,'Smelter Reference List'!$J:$J,0))</f>
        <v>#N/A</v>
      </c>
      <c r="T1895" s="229"/>
      <c r="U1895" s="229">
        <f t="shared" ca="1" si="58"/>
        <v>0</v>
      </c>
      <c r="V1895" s="229"/>
      <c r="W1895" s="229"/>
      <c r="Y1895" s="223" t="str">
        <f t="shared" si="59"/>
        <v/>
      </c>
    </row>
    <row r="1896" spans="1:25" s="223" customFormat="1" ht="20.25">
      <c r="A1896" s="293"/>
      <c r="B1896" s="294" t="str">
        <f>IF(LEN(A1896)=0,"",INDEX('Smelter Reference List'!$A:$A,MATCH($A1896,'Smelter Reference List'!$E:$E,0)))</f>
        <v/>
      </c>
      <c r="C1896" s="301" t="str">
        <f>IF(LEN(A1896)=0,"",INDEX('Smelter Reference List'!$C:$C,MATCH($A1896,'Smelter Reference List'!$E:$E,0)))</f>
        <v/>
      </c>
      <c r="D1896" s="294" t="str">
        <f ca="1">IF(ISERROR($S1896),"",OFFSET('Smelter Reference List'!$C$4,$S1896-4,0)&amp;"")</f>
        <v/>
      </c>
      <c r="E1896" s="294" t="str">
        <f ca="1">IF(ISERROR($S1896),"",OFFSET('Smelter Reference List'!$D$4,$S1896-4,0)&amp;"")</f>
        <v/>
      </c>
      <c r="F1896" s="294" t="str">
        <f ca="1">IF(ISERROR($S1896),"",OFFSET('Smelter Reference List'!$E$4,$S1896-4,0))</f>
        <v/>
      </c>
      <c r="G1896" s="294" t="str">
        <f ca="1">IF(C1896=$U$4,"Enter smelter details", IF(ISERROR($S1896),"",OFFSET('Smelter Reference List'!$F$4,$S1896-4,0)))</f>
        <v/>
      </c>
      <c r="H1896" s="295" t="str">
        <f ca="1">IF(ISERROR($S1896),"",OFFSET('Smelter Reference List'!$G$4,$S1896-4,0))</f>
        <v/>
      </c>
      <c r="I1896" s="296" t="str">
        <f ca="1">IF(ISERROR($S1896),"",OFFSET('Smelter Reference List'!$H$4,$S1896-4,0))</f>
        <v/>
      </c>
      <c r="J1896" s="296" t="str">
        <f ca="1">IF(ISERROR($S1896),"",OFFSET('Smelter Reference List'!$I$4,$S1896-4,0))</f>
        <v/>
      </c>
      <c r="K1896" s="298"/>
      <c r="L1896" s="298"/>
      <c r="M1896" s="298"/>
      <c r="N1896" s="298"/>
      <c r="O1896" s="298"/>
      <c r="P1896" s="298"/>
      <c r="Q1896" s="299"/>
      <c r="R1896" s="227"/>
      <c r="S1896" s="228" t="e">
        <f>IF(C1896="",NA(),MATCH($B1896&amp;$C1896,'Smelter Reference List'!$J:$J,0))</f>
        <v>#N/A</v>
      </c>
      <c r="T1896" s="229"/>
      <c r="U1896" s="229">
        <f t="shared" ca="1" si="58"/>
        <v>0</v>
      </c>
      <c r="V1896" s="229"/>
      <c r="W1896" s="229"/>
      <c r="Y1896" s="223" t="str">
        <f t="shared" si="59"/>
        <v/>
      </c>
    </row>
    <row r="1897" spans="1:25" s="223" customFormat="1" ht="20.25">
      <c r="A1897" s="293"/>
      <c r="B1897" s="294" t="str">
        <f>IF(LEN(A1897)=0,"",INDEX('Smelter Reference List'!$A:$A,MATCH($A1897,'Smelter Reference List'!$E:$E,0)))</f>
        <v/>
      </c>
      <c r="C1897" s="301" t="str">
        <f>IF(LEN(A1897)=0,"",INDEX('Smelter Reference List'!$C:$C,MATCH($A1897,'Smelter Reference List'!$E:$E,0)))</f>
        <v/>
      </c>
      <c r="D1897" s="294" t="str">
        <f ca="1">IF(ISERROR($S1897),"",OFFSET('Smelter Reference List'!$C$4,$S1897-4,0)&amp;"")</f>
        <v/>
      </c>
      <c r="E1897" s="294" t="str">
        <f ca="1">IF(ISERROR($S1897),"",OFFSET('Smelter Reference List'!$D$4,$S1897-4,0)&amp;"")</f>
        <v/>
      </c>
      <c r="F1897" s="294" t="str">
        <f ca="1">IF(ISERROR($S1897),"",OFFSET('Smelter Reference List'!$E$4,$S1897-4,0))</f>
        <v/>
      </c>
      <c r="G1897" s="294" t="str">
        <f ca="1">IF(C1897=$U$4,"Enter smelter details", IF(ISERROR($S1897),"",OFFSET('Smelter Reference List'!$F$4,$S1897-4,0)))</f>
        <v/>
      </c>
      <c r="H1897" s="295" t="str">
        <f ca="1">IF(ISERROR($S1897),"",OFFSET('Smelter Reference List'!$G$4,$S1897-4,0))</f>
        <v/>
      </c>
      <c r="I1897" s="296" t="str">
        <f ca="1">IF(ISERROR($S1897),"",OFFSET('Smelter Reference List'!$H$4,$S1897-4,0))</f>
        <v/>
      </c>
      <c r="J1897" s="296" t="str">
        <f ca="1">IF(ISERROR($S1897),"",OFFSET('Smelter Reference List'!$I$4,$S1897-4,0))</f>
        <v/>
      </c>
      <c r="K1897" s="298"/>
      <c r="L1897" s="298"/>
      <c r="M1897" s="298"/>
      <c r="N1897" s="298"/>
      <c r="O1897" s="298"/>
      <c r="P1897" s="298"/>
      <c r="Q1897" s="299"/>
      <c r="R1897" s="227"/>
      <c r="S1897" s="228" t="e">
        <f>IF(C1897="",NA(),MATCH($B1897&amp;$C1897,'Smelter Reference List'!$J:$J,0))</f>
        <v>#N/A</v>
      </c>
      <c r="T1897" s="229"/>
      <c r="U1897" s="229">
        <f t="shared" ca="1" si="58"/>
        <v>0</v>
      </c>
      <c r="V1897" s="229"/>
      <c r="W1897" s="229"/>
      <c r="Y1897" s="223" t="str">
        <f t="shared" si="59"/>
        <v/>
      </c>
    </row>
    <row r="1898" spans="1:25" s="223" customFormat="1" ht="20.25">
      <c r="A1898" s="293"/>
      <c r="B1898" s="294" t="str">
        <f>IF(LEN(A1898)=0,"",INDEX('Smelter Reference List'!$A:$A,MATCH($A1898,'Smelter Reference List'!$E:$E,0)))</f>
        <v/>
      </c>
      <c r="C1898" s="301" t="str">
        <f>IF(LEN(A1898)=0,"",INDEX('Smelter Reference List'!$C:$C,MATCH($A1898,'Smelter Reference List'!$E:$E,0)))</f>
        <v/>
      </c>
      <c r="D1898" s="294" t="str">
        <f ca="1">IF(ISERROR($S1898),"",OFFSET('Smelter Reference List'!$C$4,$S1898-4,0)&amp;"")</f>
        <v/>
      </c>
      <c r="E1898" s="294" t="str">
        <f ca="1">IF(ISERROR($S1898),"",OFFSET('Smelter Reference List'!$D$4,$S1898-4,0)&amp;"")</f>
        <v/>
      </c>
      <c r="F1898" s="294" t="str">
        <f ca="1">IF(ISERROR($S1898),"",OFFSET('Smelter Reference List'!$E$4,$S1898-4,0))</f>
        <v/>
      </c>
      <c r="G1898" s="294" t="str">
        <f ca="1">IF(C1898=$U$4,"Enter smelter details", IF(ISERROR($S1898),"",OFFSET('Smelter Reference List'!$F$4,$S1898-4,0)))</f>
        <v/>
      </c>
      <c r="H1898" s="295" t="str">
        <f ca="1">IF(ISERROR($S1898),"",OFFSET('Smelter Reference List'!$G$4,$S1898-4,0))</f>
        <v/>
      </c>
      <c r="I1898" s="296" t="str">
        <f ca="1">IF(ISERROR($S1898),"",OFFSET('Smelter Reference List'!$H$4,$S1898-4,0))</f>
        <v/>
      </c>
      <c r="J1898" s="296" t="str">
        <f ca="1">IF(ISERROR($S1898),"",OFFSET('Smelter Reference List'!$I$4,$S1898-4,0))</f>
        <v/>
      </c>
      <c r="K1898" s="298"/>
      <c r="L1898" s="298"/>
      <c r="M1898" s="298"/>
      <c r="N1898" s="298"/>
      <c r="O1898" s="298"/>
      <c r="P1898" s="298"/>
      <c r="Q1898" s="299"/>
      <c r="R1898" s="227"/>
      <c r="S1898" s="228" t="e">
        <f>IF(C1898="",NA(),MATCH($B1898&amp;$C1898,'Smelter Reference List'!$J:$J,0))</f>
        <v>#N/A</v>
      </c>
      <c r="T1898" s="229"/>
      <c r="U1898" s="229">
        <f t="shared" ca="1" si="58"/>
        <v>0</v>
      </c>
      <c r="V1898" s="229"/>
      <c r="W1898" s="229"/>
      <c r="Y1898" s="223" t="str">
        <f t="shared" si="59"/>
        <v/>
      </c>
    </row>
    <row r="1899" spans="1:25" s="223" customFormat="1" ht="20.25">
      <c r="A1899" s="293"/>
      <c r="B1899" s="294" t="str">
        <f>IF(LEN(A1899)=0,"",INDEX('Smelter Reference List'!$A:$A,MATCH($A1899,'Smelter Reference List'!$E:$E,0)))</f>
        <v/>
      </c>
      <c r="C1899" s="301" t="str">
        <f>IF(LEN(A1899)=0,"",INDEX('Smelter Reference List'!$C:$C,MATCH($A1899,'Smelter Reference List'!$E:$E,0)))</f>
        <v/>
      </c>
      <c r="D1899" s="294" t="str">
        <f ca="1">IF(ISERROR($S1899),"",OFFSET('Smelter Reference List'!$C$4,$S1899-4,0)&amp;"")</f>
        <v/>
      </c>
      <c r="E1899" s="294" t="str">
        <f ca="1">IF(ISERROR($S1899),"",OFFSET('Smelter Reference List'!$D$4,$S1899-4,0)&amp;"")</f>
        <v/>
      </c>
      <c r="F1899" s="294" t="str">
        <f ca="1">IF(ISERROR($S1899),"",OFFSET('Smelter Reference List'!$E$4,$S1899-4,0))</f>
        <v/>
      </c>
      <c r="G1899" s="294" t="str">
        <f ca="1">IF(C1899=$U$4,"Enter smelter details", IF(ISERROR($S1899),"",OFFSET('Smelter Reference List'!$F$4,$S1899-4,0)))</f>
        <v/>
      </c>
      <c r="H1899" s="295" t="str">
        <f ca="1">IF(ISERROR($S1899),"",OFFSET('Smelter Reference List'!$G$4,$S1899-4,0))</f>
        <v/>
      </c>
      <c r="I1899" s="296" t="str">
        <f ca="1">IF(ISERROR($S1899),"",OFFSET('Smelter Reference List'!$H$4,$S1899-4,0))</f>
        <v/>
      </c>
      <c r="J1899" s="296" t="str">
        <f ca="1">IF(ISERROR($S1899),"",OFFSET('Smelter Reference List'!$I$4,$S1899-4,0))</f>
        <v/>
      </c>
      <c r="K1899" s="298"/>
      <c r="L1899" s="298"/>
      <c r="M1899" s="298"/>
      <c r="N1899" s="298"/>
      <c r="O1899" s="298"/>
      <c r="P1899" s="298"/>
      <c r="Q1899" s="299"/>
      <c r="R1899" s="227"/>
      <c r="S1899" s="228" t="e">
        <f>IF(C1899="",NA(),MATCH($B1899&amp;$C1899,'Smelter Reference List'!$J:$J,0))</f>
        <v>#N/A</v>
      </c>
      <c r="T1899" s="229"/>
      <c r="U1899" s="229">
        <f t="shared" ca="1" si="58"/>
        <v>0</v>
      </c>
      <c r="V1899" s="229"/>
      <c r="W1899" s="229"/>
      <c r="Y1899" s="223" t="str">
        <f t="shared" si="59"/>
        <v/>
      </c>
    </row>
    <row r="1900" spans="1:25" s="223" customFormat="1" ht="20.25">
      <c r="A1900" s="293"/>
      <c r="B1900" s="294" t="str">
        <f>IF(LEN(A1900)=0,"",INDEX('Smelter Reference List'!$A:$A,MATCH($A1900,'Smelter Reference List'!$E:$E,0)))</f>
        <v/>
      </c>
      <c r="C1900" s="301" t="str">
        <f>IF(LEN(A1900)=0,"",INDEX('Smelter Reference List'!$C:$C,MATCH($A1900,'Smelter Reference List'!$E:$E,0)))</f>
        <v/>
      </c>
      <c r="D1900" s="294" t="str">
        <f ca="1">IF(ISERROR($S1900),"",OFFSET('Smelter Reference List'!$C$4,$S1900-4,0)&amp;"")</f>
        <v/>
      </c>
      <c r="E1900" s="294" t="str">
        <f ca="1">IF(ISERROR($S1900),"",OFFSET('Smelter Reference List'!$D$4,$S1900-4,0)&amp;"")</f>
        <v/>
      </c>
      <c r="F1900" s="294" t="str">
        <f ca="1">IF(ISERROR($S1900),"",OFFSET('Smelter Reference List'!$E$4,$S1900-4,0))</f>
        <v/>
      </c>
      <c r="G1900" s="294" t="str">
        <f ca="1">IF(C1900=$U$4,"Enter smelter details", IF(ISERROR($S1900),"",OFFSET('Smelter Reference List'!$F$4,$S1900-4,0)))</f>
        <v/>
      </c>
      <c r="H1900" s="295" t="str">
        <f ca="1">IF(ISERROR($S1900),"",OFFSET('Smelter Reference List'!$G$4,$S1900-4,0))</f>
        <v/>
      </c>
      <c r="I1900" s="296" t="str">
        <f ca="1">IF(ISERROR($S1900),"",OFFSET('Smelter Reference List'!$H$4,$S1900-4,0))</f>
        <v/>
      </c>
      <c r="J1900" s="296" t="str">
        <f ca="1">IF(ISERROR($S1900),"",OFFSET('Smelter Reference List'!$I$4,$S1900-4,0))</f>
        <v/>
      </c>
      <c r="K1900" s="298"/>
      <c r="L1900" s="298"/>
      <c r="M1900" s="298"/>
      <c r="N1900" s="298"/>
      <c r="O1900" s="298"/>
      <c r="P1900" s="298"/>
      <c r="Q1900" s="299"/>
      <c r="R1900" s="227"/>
      <c r="S1900" s="228" t="e">
        <f>IF(C1900="",NA(),MATCH($B1900&amp;$C1900,'Smelter Reference List'!$J:$J,0))</f>
        <v>#N/A</v>
      </c>
      <c r="T1900" s="229"/>
      <c r="U1900" s="229">
        <f t="shared" ca="1" si="58"/>
        <v>0</v>
      </c>
      <c r="V1900" s="229"/>
      <c r="W1900" s="229"/>
      <c r="Y1900" s="223" t="str">
        <f t="shared" si="59"/>
        <v/>
      </c>
    </row>
    <row r="1901" spans="1:25" s="223" customFormat="1" ht="20.25">
      <c r="A1901" s="293"/>
      <c r="B1901" s="294" t="str">
        <f>IF(LEN(A1901)=0,"",INDEX('Smelter Reference List'!$A:$A,MATCH($A1901,'Smelter Reference List'!$E:$E,0)))</f>
        <v/>
      </c>
      <c r="C1901" s="301" t="str">
        <f>IF(LEN(A1901)=0,"",INDEX('Smelter Reference List'!$C:$C,MATCH($A1901,'Smelter Reference List'!$E:$E,0)))</f>
        <v/>
      </c>
      <c r="D1901" s="294" t="str">
        <f ca="1">IF(ISERROR($S1901),"",OFFSET('Smelter Reference List'!$C$4,$S1901-4,0)&amp;"")</f>
        <v/>
      </c>
      <c r="E1901" s="294" t="str">
        <f ca="1">IF(ISERROR($S1901),"",OFFSET('Smelter Reference List'!$D$4,$S1901-4,0)&amp;"")</f>
        <v/>
      </c>
      <c r="F1901" s="294" t="str">
        <f ca="1">IF(ISERROR($S1901),"",OFFSET('Smelter Reference List'!$E$4,$S1901-4,0))</f>
        <v/>
      </c>
      <c r="G1901" s="294" t="str">
        <f ca="1">IF(C1901=$U$4,"Enter smelter details", IF(ISERROR($S1901),"",OFFSET('Smelter Reference List'!$F$4,$S1901-4,0)))</f>
        <v/>
      </c>
      <c r="H1901" s="295" t="str">
        <f ca="1">IF(ISERROR($S1901),"",OFFSET('Smelter Reference List'!$G$4,$S1901-4,0))</f>
        <v/>
      </c>
      <c r="I1901" s="296" t="str">
        <f ca="1">IF(ISERROR($S1901),"",OFFSET('Smelter Reference List'!$H$4,$S1901-4,0))</f>
        <v/>
      </c>
      <c r="J1901" s="296" t="str">
        <f ca="1">IF(ISERROR($S1901),"",OFFSET('Smelter Reference List'!$I$4,$S1901-4,0))</f>
        <v/>
      </c>
      <c r="K1901" s="298"/>
      <c r="L1901" s="298"/>
      <c r="M1901" s="298"/>
      <c r="N1901" s="298"/>
      <c r="O1901" s="298"/>
      <c r="P1901" s="298"/>
      <c r="Q1901" s="299"/>
      <c r="R1901" s="227"/>
      <c r="S1901" s="228" t="e">
        <f>IF(C1901="",NA(),MATCH($B1901&amp;$C1901,'Smelter Reference List'!$J:$J,0))</f>
        <v>#N/A</v>
      </c>
      <c r="T1901" s="229"/>
      <c r="U1901" s="229">
        <f t="shared" ca="1" si="58"/>
        <v>0</v>
      </c>
      <c r="V1901" s="229"/>
      <c r="W1901" s="229"/>
      <c r="Y1901" s="223" t="str">
        <f t="shared" si="59"/>
        <v/>
      </c>
    </row>
    <row r="1902" spans="1:25" s="223" customFormat="1" ht="20.25">
      <c r="A1902" s="293"/>
      <c r="B1902" s="294" t="str">
        <f>IF(LEN(A1902)=0,"",INDEX('Smelter Reference List'!$A:$A,MATCH($A1902,'Smelter Reference List'!$E:$E,0)))</f>
        <v/>
      </c>
      <c r="C1902" s="301" t="str">
        <f>IF(LEN(A1902)=0,"",INDEX('Smelter Reference List'!$C:$C,MATCH($A1902,'Smelter Reference List'!$E:$E,0)))</f>
        <v/>
      </c>
      <c r="D1902" s="294" t="str">
        <f ca="1">IF(ISERROR($S1902),"",OFFSET('Smelter Reference List'!$C$4,$S1902-4,0)&amp;"")</f>
        <v/>
      </c>
      <c r="E1902" s="294" t="str">
        <f ca="1">IF(ISERROR($S1902),"",OFFSET('Smelter Reference List'!$D$4,$S1902-4,0)&amp;"")</f>
        <v/>
      </c>
      <c r="F1902" s="294" t="str">
        <f ca="1">IF(ISERROR($S1902),"",OFFSET('Smelter Reference List'!$E$4,$S1902-4,0))</f>
        <v/>
      </c>
      <c r="G1902" s="294" t="str">
        <f ca="1">IF(C1902=$U$4,"Enter smelter details", IF(ISERROR($S1902),"",OFFSET('Smelter Reference List'!$F$4,$S1902-4,0)))</f>
        <v/>
      </c>
      <c r="H1902" s="295" t="str">
        <f ca="1">IF(ISERROR($S1902),"",OFFSET('Smelter Reference List'!$G$4,$S1902-4,0))</f>
        <v/>
      </c>
      <c r="I1902" s="296" t="str">
        <f ca="1">IF(ISERROR($S1902),"",OFFSET('Smelter Reference List'!$H$4,$S1902-4,0))</f>
        <v/>
      </c>
      <c r="J1902" s="296" t="str">
        <f ca="1">IF(ISERROR($S1902),"",OFFSET('Smelter Reference List'!$I$4,$S1902-4,0))</f>
        <v/>
      </c>
      <c r="K1902" s="298"/>
      <c r="L1902" s="298"/>
      <c r="M1902" s="298"/>
      <c r="N1902" s="298"/>
      <c r="O1902" s="298"/>
      <c r="P1902" s="298"/>
      <c r="Q1902" s="299"/>
      <c r="R1902" s="227"/>
      <c r="S1902" s="228" t="e">
        <f>IF(C1902="",NA(),MATCH($B1902&amp;$C1902,'Smelter Reference List'!$J:$J,0))</f>
        <v>#N/A</v>
      </c>
      <c r="T1902" s="229"/>
      <c r="U1902" s="229">
        <f t="shared" ca="1" si="58"/>
        <v>0</v>
      </c>
      <c r="V1902" s="229"/>
      <c r="W1902" s="229"/>
      <c r="Y1902" s="223" t="str">
        <f t="shared" si="59"/>
        <v/>
      </c>
    </row>
    <row r="1903" spans="1:25" s="223" customFormat="1" ht="20.25">
      <c r="A1903" s="293"/>
      <c r="B1903" s="294" t="str">
        <f>IF(LEN(A1903)=0,"",INDEX('Smelter Reference List'!$A:$A,MATCH($A1903,'Smelter Reference List'!$E:$E,0)))</f>
        <v/>
      </c>
      <c r="C1903" s="301" t="str">
        <f>IF(LEN(A1903)=0,"",INDEX('Smelter Reference List'!$C:$C,MATCH($A1903,'Smelter Reference List'!$E:$E,0)))</f>
        <v/>
      </c>
      <c r="D1903" s="294" t="str">
        <f ca="1">IF(ISERROR($S1903),"",OFFSET('Smelter Reference List'!$C$4,$S1903-4,0)&amp;"")</f>
        <v/>
      </c>
      <c r="E1903" s="294" t="str">
        <f ca="1">IF(ISERROR($S1903),"",OFFSET('Smelter Reference List'!$D$4,$S1903-4,0)&amp;"")</f>
        <v/>
      </c>
      <c r="F1903" s="294" t="str">
        <f ca="1">IF(ISERROR($S1903),"",OFFSET('Smelter Reference List'!$E$4,$S1903-4,0))</f>
        <v/>
      </c>
      <c r="G1903" s="294" t="str">
        <f ca="1">IF(C1903=$U$4,"Enter smelter details", IF(ISERROR($S1903),"",OFFSET('Smelter Reference List'!$F$4,$S1903-4,0)))</f>
        <v/>
      </c>
      <c r="H1903" s="295" t="str">
        <f ca="1">IF(ISERROR($S1903),"",OFFSET('Smelter Reference List'!$G$4,$S1903-4,0))</f>
        <v/>
      </c>
      <c r="I1903" s="296" t="str">
        <f ca="1">IF(ISERROR($S1903),"",OFFSET('Smelter Reference List'!$H$4,$S1903-4,0))</f>
        <v/>
      </c>
      <c r="J1903" s="296" t="str">
        <f ca="1">IF(ISERROR($S1903),"",OFFSET('Smelter Reference List'!$I$4,$S1903-4,0))</f>
        <v/>
      </c>
      <c r="K1903" s="298"/>
      <c r="L1903" s="298"/>
      <c r="M1903" s="298"/>
      <c r="N1903" s="298"/>
      <c r="O1903" s="298"/>
      <c r="P1903" s="298"/>
      <c r="Q1903" s="299"/>
      <c r="R1903" s="227"/>
      <c r="S1903" s="228" t="e">
        <f>IF(C1903="",NA(),MATCH($B1903&amp;$C1903,'Smelter Reference List'!$J:$J,0))</f>
        <v>#N/A</v>
      </c>
      <c r="T1903" s="229"/>
      <c r="U1903" s="229">
        <f t="shared" ca="1" si="58"/>
        <v>0</v>
      </c>
      <c r="V1903" s="229"/>
      <c r="W1903" s="229"/>
      <c r="Y1903" s="223" t="str">
        <f t="shared" si="59"/>
        <v/>
      </c>
    </row>
    <row r="1904" spans="1:25" s="223" customFormat="1" ht="20.25">
      <c r="A1904" s="293"/>
      <c r="B1904" s="294" t="str">
        <f>IF(LEN(A1904)=0,"",INDEX('Smelter Reference List'!$A:$A,MATCH($A1904,'Smelter Reference List'!$E:$E,0)))</f>
        <v/>
      </c>
      <c r="C1904" s="301" t="str">
        <f>IF(LEN(A1904)=0,"",INDEX('Smelter Reference List'!$C:$C,MATCH($A1904,'Smelter Reference List'!$E:$E,0)))</f>
        <v/>
      </c>
      <c r="D1904" s="294" t="str">
        <f ca="1">IF(ISERROR($S1904),"",OFFSET('Smelter Reference List'!$C$4,$S1904-4,0)&amp;"")</f>
        <v/>
      </c>
      <c r="E1904" s="294" t="str">
        <f ca="1">IF(ISERROR($S1904),"",OFFSET('Smelter Reference List'!$D$4,$S1904-4,0)&amp;"")</f>
        <v/>
      </c>
      <c r="F1904" s="294" t="str">
        <f ca="1">IF(ISERROR($S1904),"",OFFSET('Smelter Reference List'!$E$4,$S1904-4,0))</f>
        <v/>
      </c>
      <c r="G1904" s="294" t="str">
        <f ca="1">IF(C1904=$U$4,"Enter smelter details", IF(ISERROR($S1904),"",OFFSET('Smelter Reference List'!$F$4,$S1904-4,0)))</f>
        <v/>
      </c>
      <c r="H1904" s="295" t="str">
        <f ca="1">IF(ISERROR($S1904),"",OFFSET('Smelter Reference List'!$G$4,$S1904-4,0))</f>
        <v/>
      </c>
      <c r="I1904" s="296" t="str">
        <f ca="1">IF(ISERROR($S1904),"",OFFSET('Smelter Reference List'!$H$4,$S1904-4,0))</f>
        <v/>
      </c>
      <c r="J1904" s="296" t="str">
        <f ca="1">IF(ISERROR($S1904),"",OFFSET('Smelter Reference List'!$I$4,$S1904-4,0))</f>
        <v/>
      </c>
      <c r="K1904" s="298"/>
      <c r="L1904" s="298"/>
      <c r="M1904" s="298"/>
      <c r="N1904" s="298"/>
      <c r="O1904" s="298"/>
      <c r="P1904" s="298"/>
      <c r="Q1904" s="299"/>
      <c r="R1904" s="227"/>
      <c r="S1904" s="228" t="e">
        <f>IF(C1904="",NA(),MATCH($B1904&amp;$C1904,'Smelter Reference List'!$J:$J,0))</f>
        <v>#N/A</v>
      </c>
      <c r="T1904" s="229"/>
      <c r="U1904" s="229">
        <f t="shared" ca="1" si="58"/>
        <v>0</v>
      </c>
      <c r="V1904" s="229"/>
      <c r="W1904" s="229"/>
      <c r="Y1904" s="223" t="str">
        <f t="shared" si="59"/>
        <v/>
      </c>
    </row>
    <row r="1905" spans="1:25" s="223" customFormat="1" ht="20.25">
      <c r="A1905" s="293"/>
      <c r="B1905" s="294" t="str">
        <f>IF(LEN(A1905)=0,"",INDEX('Smelter Reference List'!$A:$A,MATCH($A1905,'Smelter Reference List'!$E:$E,0)))</f>
        <v/>
      </c>
      <c r="C1905" s="301" t="str">
        <f>IF(LEN(A1905)=0,"",INDEX('Smelter Reference List'!$C:$C,MATCH($A1905,'Smelter Reference List'!$E:$E,0)))</f>
        <v/>
      </c>
      <c r="D1905" s="294" t="str">
        <f ca="1">IF(ISERROR($S1905),"",OFFSET('Smelter Reference List'!$C$4,$S1905-4,0)&amp;"")</f>
        <v/>
      </c>
      <c r="E1905" s="294" t="str">
        <f ca="1">IF(ISERROR($S1905),"",OFFSET('Smelter Reference List'!$D$4,$S1905-4,0)&amp;"")</f>
        <v/>
      </c>
      <c r="F1905" s="294" t="str">
        <f ca="1">IF(ISERROR($S1905),"",OFFSET('Smelter Reference List'!$E$4,$S1905-4,0))</f>
        <v/>
      </c>
      <c r="G1905" s="294" t="str">
        <f ca="1">IF(C1905=$U$4,"Enter smelter details", IF(ISERROR($S1905),"",OFFSET('Smelter Reference List'!$F$4,$S1905-4,0)))</f>
        <v/>
      </c>
      <c r="H1905" s="295" t="str">
        <f ca="1">IF(ISERROR($S1905),"",OFFSET('Smelter Reference List'!$G$4,$S1905-4,0))</f>
        <v/>
      </c>
      <c r="I1905" s="296" t="str">
        <f ca="1">IF(ISERROR($S1905),"",OFFSET('Smelter Reference List'!$H$4,$S1905-4,0))</f>
        <v/>
      </c>
      <c r="J1905" s="296" t="str">
        <f ca="1">IF(ISERROR($S1905),"",OFFSET('Smelter Reference List'!$I$4,$S1905-4,0))</f>
        <v/>
      </c>
      <c r="K1905" s="298"/>
      <c r="L1905" s="298"/>
      <c r="M1905" s="298"/>
      <c r="N1905" s="298"/>
      <c r="O1905" s="298"/>
      <c r="P1905" s="298"/>
      <c r="Q1905" s="299"/>
      <c r="R1905" s="227"/>
      <c r="S1905" s="228" t="e">
        <f>IF(C1905="",NA(),MATCH($B1905&amp;$C1905,'Smelter Reference List'!$J:$J,0))</f>
        <v>#N/A</v>
      </c>
      <c r="T1905" s="229"/>
      <c r="U1905" s="229">
        <f t="shared" ca="1" si="58"/>
        <v>0</v>
      </c>
      <c r="V1905" s="229"/>
      <c r="W1905" s="229"/>
      <c r="Y1905" s="223" t="str">
        <f t="shared" si="59"/>
        <v/>
      </c>
    </row>
    <row r="1906" spans="1:25" s="223" customFormat="1" ht="20.25">
      <c r="A1906" s="293"/>
      <c r="B1906" s="294" t="str">
        <f>IF(LEN(A1906)=0,"",INDEX('Smelter Reference List'!$A:$A,MATCH($A1906,'Smelter Reference List'!$E:$E,0)))</f>
        <v/>
      </c>
      <c r="C1906" s="301" t="str">
        <f>IF(LEN(A1906)=0,"",INDEX('Smelter Reference List'!$C:$C,MATCH($A1906,'Smelter Reference List'!$E:$E,0)))</f>
        <v/>
      </c>
      <c r="D1906" s="294" t="str">
        <f ca="1">IF(ISERROR($S1906),"",OFFSET('Smelter Reference List'!$C$4,$S1906-4,0)&amp;"")</f>
        <v/>
      </c>
      <c r="E1906" s="294" t="str">
        <f ca="1">IF(ISERROR($S1906),"",OFFSET('Smelter Reference List'!$D$4,$S1906-4,0)&amp;"")</f>
        <v/>
      </c>
      <c r="F1906" s="294" t="str">
        <f ca="1">IF(ISERROR($S1906),"",OFFSET('Smelter Reference List'!$E$4,$S1906-4,0))</f>
        <v/>
      </c>
      <c r="G1906" s="294" t="str">
        <f ca="1">IF(C1906=$U$4,"Enter smelter details", IF(ISERROR($S1906),"",OFFSET('Smelter Reference List'!$F$4,$S1906-4,0)))</f>
        <v/>
      </c>
      <c r="H1906" s="295" t="str">
        <f ca="1">IF(ISERROR($S1906),"",OFFSET('Smelter Reference List'!$G$4,$S1906-4,0))</f>
        <v/>
      </c>
      <c r="I1906" s="296" t="str">
        <f ca="1">IF(ISERROR($S1906),"",OFFSET('Smelter Reference List'!$H$4,$S1906-4,0))</f>
        <v/>
      </c>
      <c r="J1906" s="296" t="str">
        <f ca="1">IF(ISERROR($S1906),"",OFFSET('Smelter Reference List'!$I$4,$S1906-4,0))</f>
        <v/>
      </c>
      <c r="K1906" s="298"/>
      <c r="L1906" s="298"/>
      <c r="M1906" s="298"/>
      <c r="N1906" s="298"/>
      <c r="O1906" s="298"/>
      <c r="P1906" s="298"/>
      <c r="Q1906" s="299"/>
      <c r="R1906" s="227"/>
      <c r="S1906" s="228" t="e">
        <f>IF(C1906="",NA(),MATCH($B1906&amp;$C1906,'Smelter Reference List'!$J:$J,0))</f>
        <v>#N/A</v>
      </c>
      <c r="T1906" s="229"/>
      <c r="U1906" s="229">
        <f t="shared" ca="1" si="58"/>
        <v>0</v>
      </c>
      <c r="V1906" s="229"/>
      <c r="W1906" s="229"/>
      <c r="Y1906" s="223" t="str">
        <f t="shared" si="59"/>
        <v/>
      </c>
    </row>
    <row r="1907" spans="1:25" s="223" customFormat="1" ht="20.25">
      <c r="A1907" s="293"/>
      <c r="B1907" s="294" t="str">
        <f>IF(LEN(A1907)=0,"",INDEX('Smelter Reference List'!$A:$A,MATCH($A1907,'Smelter Reference List'!$E:$E,0)))</f>
        <v/>
      </c>
      <c r="C1907" s="301" t="str">
        <f>IF(LEN(A1907)=0,"",INDEX('Smelter Reference List'!$C:$C,MATCH($A1907,'Smelter Reference List'!$E:$E,0)))</f>
        <v/>
      </c>
      <c r="D1907" s="294" t="str">
        <f ca="1">IF(ISERROR($S1907),"",OFFSET('Smelter Reference List'!$C$4,$S1907-4,0)&amp;"")</f>
        <v/>
      </c>
      <c r="E1907" s="294" t="str">
        <f ca="1">IF(ISERROR($S1907),"",OFFSET('Smelter Reference List'!$D$4,$S1907-4,0)&amp;"")</f>
        <v/>
      </c>
      <c r="F1907" s="294" t="str">
        <f ca="1">IF(ISERROR($S1907),"",OFFSET('Smelter Reference List'!$E$4,$S1907-4,0))</f>
        <v/>
      </c>
      <c r="G1907" s="294" t="str">
        <f ca="1">IF(C1907=$U$4,"Enter smelter details", IF(ISERROR($S1907),"",OFFSET('Smelter Reference List'!$F$4,$S1907-4,0)))</f>
        <v/>
      </c>
      <c r="H1907" s="295" t="str">
        <f ca="1">IF(ISERROR($S1907),"",OFFSET('Smelter Reference List'!$G$4,$S1907-4,0))</f>
        <v/>
      </c>
      <c r="I1907" s="296" t="str">
        <f ca="1">IF(ISERROR($S1907),"",OFFSET('Smelter Reference List'!$H$4,$S1907-4,0))</f>
        <v/>
      </c>
      <c r="J1907" s="296" t="str">
        <f ca="1">IF(ISERROR($S1907),"",OFFSET('Smelter Reference List'!$I$4,$S1907-4,0))</f>
        <v/>
      </c>
      <c r="K1907" s="298"/>
      <c r="L1907" s="298"/>
      <c r="M1907" s="298"/>
      <c r="N1907" s="298"/>
      <c r="O1907" s="298"/>
      <c r="P1907" s="298"/>
      <c r="Q1907" s="299"/>
      <c r="R1907" s="227"/>
      <c r="S1907" s="228" t="e">
        <f>IF(C1907="",NA(),MATCH($B1907&amp;$C1907,'Smelter Reference List'!$J:$J,0))</f>
        <v>#N/A</v>
      </c>
      <c r="T1907" s="229"/>
      <c r="U1907" s="229">
        <f t="shared" ca="1" si="58"/>
        <v>0</v>
      </c>
      <c r="V1907" s="229"/>
      <c r="W1907" s="229"/>
      <c r="Y1907" s="223" t="str">
        <f t="shared" si="59"/>
        <v/>
      </c>
    </row>
    <row r="1908" spans="1:25" s="223" customFormat="1" ht="20.25">
      <c r="A1908" s="293"/>
      <c r="B1908" s="294" t="str">
        <f>IF(LEN(A1908)=0,"",INDEX('Smelter Reference List'!$A:$A,MATCH($A1908,'Smelter Reference List'!$E:$E,0)))</f>
        <v/>
      </c>
      <c r="C1908" s="301" t="str">
        <f>IF(LEN(A1908)=0,"",INDEX('Smelter Reference List'!$C:$C,MATCH($A1908,'Smelter Reference List'!$E:$E,0)))</f>
        <v/>
      </c>
      <c r="D1908" s="294" t="str">
        <f ca="1">IF(ISERROR($S1908),"",OFFSET('Smelter Reference List'!$C$4,$S1908-4,0)&amp;"")</f>
        <v/>
      </c>
      <c r="E1908" s="294" t="str">
        <f ca="1">IF(ISERROR($S1908),"",OFFSET('Smelter Reference List'!$D$4,$S1908-4,0)&amp;"")</f>
        <v/>
      </c>
      <c r="F1908" s="294" t="str">
        <f ca="1">IF(ISERROR($S1908),"",OFFSET('Smelter Reference List'!$E$4,$S1908-4,0))</f>
        <v/>
      </c>
      <c r="G1908" s="294" t="str">
        <f ca="1">IF(C1908=$U$4,"Enter smelter details", IF(ISERROR($S1908),"",OFFSET('Smelter Reference List'!$F$4,$S1908-4,0)))</f>
        <v/>
      </c>
      <c r="H1908" s="295" t="str">
        <f ca="1">IF(ISERROR($S1908),"",OFFSET('Smelter Reference List'!$G$4,$S1908-4,0))</f>
        <v/>
      </c>
      <c r="I1908" s="296" t="str">
        <f ca="1">IF(ISERROR($S1908),"",OFFSET('Smelter Reference List'!$H$4,$S1908-4,0))</f>
        <v/>
      </c>
      <c r="J1908" s="296" t="str">
        <f ca="1">IF(ISERROR($S1908),"",OFFSET('Smelter Reference List'!$I$4,$S1908-4,0))</f>
        <v/>
      </c>
      <c r="K1908" s="298"/>
      <c r="L1908" s="298"/>
      <c r="M1908" s="298"/>
      <c r="N1908" s="298"/>
      <c r="O1908" s="298"/>
      <c r="P1908" s="298"/>
      <c r="Q1908" s="299"/>
      <c r="R1908" s="227"/>
      <c r="S1908" s="228" t="e">
        <f>IF(C1908="",NA(),MATCH($B1908&amp;$C1908,'Smelter Reference List'!$J:$J,0))</f>
        <v>#N/A</v>
      </c>
      <c r="T1908" s="229"/>
      <c r="U1908" s="229">
        <f t="shared" ca="1" si="58"/>
        <v>0</v>
      </c>
      <c r="V1908" s="229"/>
      <c r="W1908" s="229"/>
      <c r="Y1908" s="223" t="str">
        <f t="shared" si="59"/>
        <v/>
      </c>
    </row>
    <row r="1909" spans="1:25" s="223" customFormat="1" ht="20.25">
      <c r="A1909" s="293"/>
      <c r="B1909" s="294" t="str">
        <f>IF(LEN(A1909)=0,"",INDEX('Smelter Reference List'!$A:$A,MATCH($A1909,'Smelter Reference List'!$E:$E,0)))</f>
        <v/>
      </c>
      <c r="C1909" s="301" t="str">
        <f>IF(LEN(A1909)=0,"",INDEX('Smelter Reference List'!$C:$C,MATCH($A1909,'Smelter Reference List'!$E:$E,0)))</f>
        <v/>
      </c>
      <c r="D1909" s="294" t="str">
        <f ca="1">IF(ISERROR($S1909),"",OFFSET('Smelter Reference List'!$C$4,$S1909-4,0)&amp;"")</f>
        <v/>
      </c>
      <c r="E1909" s="294" t="str">
        <f ca="1">IF(ISERROR($S1909),"",OFFSET('Smelter Reference List'!$D$4,$S1909-4,0)&amp;"")</f>
        <v/>
      </c>
      <c r="F1909" s="294" t="str">
        <f ca="1">IF(ISERROR($S1909),"",OFFSET('Smelter Reference List'!$E$4,$S1909-4,0))</f>
        <v/>
      </c>
      <c r="G1909" s="294" t="str">
        <f ca="1">IF(C1909=$U$4,"Enter smelter details", IF(ISERROR($S1909),"",OFFSET('Smelter Reference List'!$F$4,$S1909-4,0)))</f>
        <v/>
      </c>
      <c r="H1909" s="295" t="str">
        <f ca="1">IF(ISERROR($S1909),"",OFFSET('Smelter Reference List'!$G$4,$S1909-4,0))</f>
        <v/>
      </c>
      <c r="I1909" s="296" t="str">
        <f ca="1">IF(ISERROR($S1909),"",OFFSET('Smelter Reference List'!$H$4,$S1909-4,0))</f>
        <v/>
      </c>
      <c r="J1909" s="296" t="str">
        <f ca="1">IF(ISERROR($S1909),"",OFFSET('Smelter Reference List'!$I$4,$S1909-4,0))</f>
        <v/>
      </c>
      <c r="K1909" s="298"/>
      <c r="L1909" s="298"/>
      <c r="M1909" s="298"/>
      <c r="N1909" s="298"/>
      <c r="O1909" s="298"/>
      <c r="P1909" s="298"/>
      <c r="Q1909" s="299"/>
      <c r="R1909" s="227"/>
      <c r="S1909" s="228" t="e">
        <f>IF(C1909="",NA(),MATCH($B1909&amp;$C1909,'Smelter Reference List'!$J:$J,0))</f>
        <v>#N/A</v>
      </c>
      <c r="T1909" s="229"/>
      <c r="U1909" s="229">
        <f t="shared" ca="1" si="58"/>
        <v>0</v>
      </c>
      <c r="V1909" s="229"/>
      <c r="W1909" s="229"/>
      <c r="Y1909" s="223" t="str">
        <f t="shared" si="59"/>
        <v/>
      </c>
    </row>
    <row r="1910" spans="1:25" s="223" customFormat="1" ht="20.25">
      <c r="A1910" s="293"/>
      <c r="B1910" s="294" t="str">
        <f>IF(LEN(A1910)=0,"",INDEX('Smelter Reference List'!$A:$A,MATCH($A1910,'Smelter Reference List'!$E:$E,0)))</f>
        <v/>
      </c>
      <c r="C1910" s="301" t="str">
        <f>IF(LEN(A1910)=0,"",INDEX('Smelter Reference List'!$C:$C,MATCH($A1910,'Smelter Reference List'!$E:$E,0)))</f>
        <v/>
      </c>
      <c r="D1910" s="294" t="str">
        <f ca="1">IF(ISERROR($S1910),"",OFFSET('Smelter Reference List'!$C$4,$S1910-4,0)&amp;"")</f>
        <v/>
      </c>
      <c r="E1910" s="294" t="str">
        <f ca="1">IF(ISERROR($S1910),"",OFFSET('Smelter Reference List'!$D$4,$S1910-4,0)&amp;"")</f>
        <v/>
      </c>
      <c r="F1910" s="294" t="str">
        <f ca="1">IF(ISERROR($S1910),"",OFFSET('Smelter Reference List'!$E$4,$S1910-4,0))</f>
        <v/>
      </c>
      <c r="G1910" s="294" t="str">
        <f ca="1">IF(C1910=$U$4,"Enter smelter details", IF(ISERROR($S1910),"",OFFSET('Smelter Reference List'!$F$4,$S1910-4,0)))</f>
        <v/>
      </c>
      <c r="H1910" s="295" t="str">
        <f ca="1">IF(ISERROR($S1910),"",OFFSET('Smelter Reference List'!$G$4,$S1910-4,0))</f>
        <v/>
      </c>
      <c r="I1910" s="296" t="str">
        <f ca="1">IF(ISERROR($S1910),"",OFFSET('Smelter Reference List'!$H$4,$S1910-4,0))</f>
        <v/>
      </c>
      <c r="J1910" s="296" t="str">
        <f ca="1">IF(ISERROR($S1910),"",OFFSET('Smelter Reference List'!$I$4,$S1910-4,0))</f>
        <v/>
      </c>
      <c r="K1910" s="298"/>
      <c r="L1910" s="298"/>
      <c r="M1910" s="298"/>
      <c r="N1910" s="298"/>
      <c r="O1910" s="298"/>
      <c r="P1910" s="298"/>
      <c r="Q1910" s="299"/>
      <c r="R1910" s="227"/>
      <c r="S1910" s="228" t="e">
        <f>IF(C1910="",NA(),MATCH($B1910&amp;$C1910,'Smelter Reference List'!$J:$J,0))</f>
        <v>#N/A</v>
      </c>
      <c r="T1910" s="229"/>
      <c r="U1910" s="229">
        <f t="shared" ca="1" si="58"/>
        <v>0</v>
      </c>
      <c r="V1910" s="229"/>
      <c r="W1910" s="229"/>
      <c r="Y1910" s="223" t="str">
        <f t="shared" si="59"/>
        <v/>
      </c>
    </row>
    <row r="1911" spans="1:25" s="223" customFormat="1" ht="20.25">
      <c r="A1911" s="293"/>
      <c r="B1911" s="294" t="str">
        <f>IF(LEN(A1911)=0,"",INDEX('Smelter Reference List'!$A:$A,MATCH($A1911,'Smelter Reference List'!$E:$E,0)))</f>
        <v/>
      </c>
      <c r="C1911" s="301" t="str">
        <f>IF(LEN(A1911)=0,"",INDEX('Smelter Reference List'!$C:$C,MATCH($A1911,'Smelter Reference List'!$E:$E,0)))</f>
        <v/>
      </c>
      <c r="D1911" s="294" t="str">
        <f ca="1">IF(ISERROR($S1911),"",OFFSET('Smelter Reference List'!$C$4,$S1911-4,0)&amp;"")</f>
        <v/>
      </c>
      <c r="E1911" s="294" t="str">
        <f ca="1">IF(ISERROR($S1911),"",OFFSET('Smelter Reference List'!$D$4,$S1911-4,0)&amp;"")</f>
        <v/>
      </c>
      <c r="F1911" s="294" t="str">
        <f ca="1">IF(ISERROR($S1911),"",OFFSET('Smelter Reference List'!$E$4,$S1911-4,0))</f>
        <v/>
      </c>
      <c r="G1911" s="294" t="str">
        <f ca="1">IF(C1911=$U$4,"Enter smelter details", IF(ISERROR($S1911),"",OFFSET('Smelter Reference List'!$F$4,$S1911-4,0)))</f>
        <v/>
      </c>
      <c r="H1911" s="295" t="str">
        <f ca="1">IF(ISERROR($S1911),"",OFFSET('Smelter Reference List'!$G$4,$S1911-4,0))</f>
        <v/>
      </c>
      <c r="I1911" s="296" t="str">
        <f ca="1">IF(ISERROR($S1911),"",OFFSET('Smelter Reference List'!$H$4,$S1911-4,0))</f>
        <v/>
      </c>
      <c r="J1911" s="296" t="str">
        <f ca="1">IF(ISERROR($S1911),"",OFFSET('Smelter Reference List'!$I$4,$S1911-4,0))</f>
        <v/>
      </c>
      <c r="K1911" s="298"/>
      <c r="L1911" s="298"/>
      <c r="M1911" s="298"/>
      <c r="N1911" s="298"/>
      <c r="O1911" s="298"/>
      <c r="P1911" s="298"/>
      <c r="Q1911" s="299"/>
      <c r="R1911" s="227"/>
      <c r="S1911" s="228" t="e">
        <f>IF(C1911="",NA(),MATCH($B1911&amp;$C1911,'Smelter Reference List'!$J:$J,0))</f>
        <v>#N/A</v>
      </c>
      <c r="T1911" s="229"/>
      <c r="U1911" s="229">
        <f t="shared" ca="1" si="58"/>
        <v>0</v>
      </c>
      <c r="V1911" s="229"/>
      <c r="W1911" s="229"/>
      <c r="Y1911" s="223" t="str">
        <f t="shared" si="59"/>
        <v/>
      </c>
    </row>
    <row r="1912" spans="1:25" s="223" customFormat="1" ht="20.25">
      <c r="A1912" s="293"/>
      <c r="B1912" s="294" t="str">
        <f>IF(LEN(A1912)=0,"",INDEX('Smelter Reference List'!$A:$A,MATCH($A1912,'Smelter Reference List'!$E:$E,0)))</f>
        <v/>
      </c>
      <c r="C1912" s="301" t="str">
        <f>IF(LEN(A1912)=0,"",INDEX('Smelter Reference List'!$C:$C,MATCH($A1912,'Smelter Reference List'!$E:$E,0)))</f>
        <v/>
      </c>
      <c r="D1912" s="294" t="str">
        <f ca="1">IF(ISERROR($S1912),"",OFFSET('Smelter Reference List'!$C$4,$S1912-4,0)&amp;"")</f>
        <v/>
      </c>
      <c r="E1912" s="294" t="str">
        <f ca="1">IF(ISERROR($S1912),"",OFFSET('Smelter Reference List'!$D$4,$S1912-4,0)&amp;"")</f>
        <v/>
      </c>
      <c r="F1912" s="294" t="str">
        <f ca="1">IF(ISERROR($S1912),"",OFFSET('Smelter Reference List'!$E$4,$S1912-4,0))</f>
        <v/>
      </c>
      <c r="G1912" s="294" t="str">
        <f ca="1">IF(C1912=$U$4,"Enter smelter details", IF(ISERROR($S1912),"",OFFSET('Smelter Reference List'!$F$4,$S1912-4,0)))</f>
        <v/>
      </c>
      <c r="H1912" s="295" t="str">
        <f ca="1">IF(ISERROR($S1912),"",OFFSET('Smelter Reference List'!$G$4,$S1912-4,0))</f>
        <v/>
      </c>
      <c r="I1912" s="296" t="str">
        <f ca="1">IF(ISERROR($S1912),"",OFFSET('Smelter Reference List'!$H$4,$S1912-4,0))</f>
        <v/>
      </c>
      <c r="J1912" s="296" t="str">
        <f ca="1">IF(ISERROR($S1912),"",OFFSET('Smelter Reference List'!$I$4,$S1912-4,0))</f>
        <v/>
      </c>
      <c r="K1912" s="298"/>
      <c r="L1912" s="298"/>
      <c r="M1912" s="298"/>
      <c r="N1912" s="298"/>
      <c r="O1912" s="298"/>
      <c r="P1912" s="298"/>
      <c r="Q1912" s="299"/>
      <c r="R1912" s="227"/>
      <c r="S1912" s="228" t="e">
        <f>IF(C1912="",NA(),MATCH($B1912&amp;$C1912,'Smelter Reference List'!$J:$J,0))</f>
        <v>#N/A</v>
      </c>
      <c r="T1912" s="229"/>
      <c r="U1912" s="229">
        <f t="shared" ca="1" si="58"/>
        <v>0</v>
      </c>
      <c r="V1912" s="229"/>
      <c r="W1912" s="229"/>
      <c r="Y1912" s="223" t="str">
        <f t="shared" si="59"/>
        <v/>
      </c>
    </row>
    <row r="1913" spans="1:25" s="223" customFormat="1" ht="20.25">
      <c r="A1913" s="293"/>
      <c r="B1913" s="294" t="str">
        <f>IF(LEN(A1913)=0,"",INDEX('Smelter Reference List'!$A:$A,MATCH($A1913,'Smelter Reference List'!$E:$E,0)))</f>
        <v/>
      </c>
      <c r="C1913" s="301" t="str">
        <f>IF(LEN(A1913)=0,"",INDEX('Smelter Reference List'!$C:$C,MATCH($A1913,'Smelter Reference List'!$E:$E,0)))</f>
        <v/>
      </c>
      <c r="D1913" s="294" t="str">
        <f ca="1">IF(ISERROR($S1913),"",OFFSET('Smelter Reference List'!$C$4,$S1913-4,0)&amp;"")</f>
        <v/>
      </c>
      <c r="E1913" s="294" t="str">
        <f ca="1">IF(ISERROR($S1913),"",OFFSET('Smelter Reference List'!$D$4,$S1913-4,0)&amp;"")</f>
        <v/>
      </c>
      <c r="F1913" s="294" t="str">
        <f ca="1">IF(ISERROR($S1913),"",OFFSET('Smelter Reference List'!$E$4,$S1913-4,0))</f>
        <v/>
      </c>
      <c r="G1913" s="294" t="str">
        <f ca="1">IF(C1913=$U$4,"Enter smelter details", IF(ISERROR($S1913),"",OFFSET('Smelter Reference List'!$F$4,$S1913-4,0)))</f>
        <v/>
      </c>
      <c r="H1913" s="295" t="str">
        <f ca="1">IF(ISERROR($S1913),"",OFFSET('Smelter Reference List'!$G$4,$S1913-4,0))</f>
        <v/>
      </c>
      <c r="I1913" s="296" t="str">
        <f ca="1">IF(ISERROR($S1913),"",OFFSET('Smelter Reference List'!$H$4,$S1913-4,0))</f>
        <v/>
      </c>
      <c r="J1913" s="296" t="str">
        <f ca="1">IF(ISERROR($S1913),"",OFFSET('Smelter Reference List'!$I$4,$S1913-4,0))</f>
        <v/>
      </c>
      <c r="K1913" s="298"/>
      <c r="L1913" s="298"/>
      <c r="M1913" s="298"/>
      <c r="N1913" s="298"/>
      <c r="O1913" s="298"/>
      <c r="P1913" s="298"/>
      <c r="Q1913" s="299"/>
      <c r="R1913" s="227"/>
      <c r="S1913" s="228" t="e">
        <f>IF(C1913="",NA(),MATCH($B1913&amp;$C1913,'Smelter Reference List'!$J:$J,0))</f>
        <v>#N/A</v>
      </c>
      <c r="T1913" s="229"/>
      <c r="U1913" s="229">
        <f t="shared" ca="1" si="58"/>
        <v>0</v>
      </c>
      <c r="V1913" s="229"/>
      <c r="W1913" s="229"/>
      <c r="Y1913" s="223" t="str">
        <f t="shared" si="59"/>
        <v/>
      </c>
    </row>
    <row r="1914" spans="1:25" s="223" customFormat="1" ht="20.25">
      <c r="A1914" s="293"/>
      <c r="B1914" s="294" t="str">
        <f>IF(LEN(A1914)=0,"",INDEX('Smelter Reference List'!$A:$A,MATCH($A1914,'Smelter Reference List'!$E:$E,0)))</f>
        <v/>
      </c>
      <c r="C1914" s="301" t="str">
        <f>IF(LEN(A1914)=0,"",INDEX('Smelter Reference List'!$C:$C,MATCH($A1914,'Smelter Reference List'!$E:$E,0)))</f>
        <v/>
      </c>
      <c r="D1914" s="294" t="str">
        <f ca="1">IF(ISERROR($S1914),"",OFFSET('Smelter Reference List'!$C$4,$S1914-4,0)&amp;"")</f>
        <v/>
      </c>
      <c r="E1914" s="294" t="str">
        <f ca="1">IF(ISERROR($S1914),"",OFFSET('Smelter Reference List'!$D$4,$S1914-4,0)&amp;"")</f>
        <v/>
      </c>
      <c r="F1914" s="294" t="str">
        <f ca="1">IF(ISERROR($S1914),"",OFFSET('Smelter Reference List'!$E$4,$S1914-4,0))</f>
        <v/>
      </c>
      <c r="G1914" s="294" t="str">
        <f ca="1">IF(C1914=$U$4,"Enter smelter details", IF(ISERROR($S1914),"",OFFSET('Smelter Reference List'!$F$4,$S1914-4,0)))</f>
        <v/>
      </c>
      <c r="H1914" s="295" t="str">
        <f ca="1">IF(ISERROR($S1914),"",OFFSET('Smelter Reference List'!$G$4,$S1914-4,0))</f>
        <v/>
      </c>
      <c r="I1914" s="296" t="str">
        <f ca="1">IF(ISERROR($S1914),"",OFFSET('Smelter Reference List'!$H$4,$S1914-4,0))</f>
        <v/>
      </c>
      <c r="J1914" s="296" t="str">
        <f ca="1">IF(ISERROR($S1914),"",OFFSET('Smelter Reference List'!$I$4,$S1914-4,0))</f>
        <v/>
      </c>
      <c r="K1914" s="298"/>
      <c r="L1914" s="298"/>
      <c r="M1914" s="298"/>
      <c r="N1914" s="298"/>
      <c r="O1914" s="298"/>
      <c r="P1914" s="298"/>
      <c r="Q1914" s="299"/>
      <c r="R1914" s="227"/>
      <c r="S1914" s="228" t="e">
        <f>IF(C1914="",NA(),MATCH($B1914&amp;$C1914,'Smelter Reference List'!$J:$J,0))</f>
        <v>#N/A</v>
      </c>
      <c r="T1914" s="229"/>
      <c r="U1914" s="229">
        <f t="shared" ca="1" si="58"/>
        <v>0</v>
      </c>
      <c r="V1914" s="229"/>
      <c r="W1914" s="229"/>
      <c r="Y1914" s="223" t="str">
        <f t="shared" si="59"/>
        <v/>
      </c>
    </row>
    <row r="1915" spans="1:25" s="223" customFormat="1" ht="20.25">
      <c r="A1915" s="293"/>
      <c r="B1915" s="294" t="str">
        <f>IF(LEN(A1915)=0,"",INDEX('Smelter Reference List'!$A:$A,MATCH($A1915,'Smelter Reference List'!$E:$E,0)))</f>
        <v/>
      </c>
      <c r="C1915" s="301" t="str">
        <f>IF(LEN(A1915)=0,"",INDEX('Smelter Reference List'!$C:$C,MATCH($A1915,'Smelter Reference List'!$E:$E,0)))</f>
        <v/>
      </c>
      <c r="D1915" s="294" t="str">
        <f ca="1">IF(ISERROR($S1915),"",OFFSET('Smelter Reference List'!$C$4,$S1915-4,0)&amp;"")</f>
        <v/>
      </c>
      <c r="E1915" s="294" t="str">
        <f ca="1">IF(ISERROR($S1915),"",OFFSET('Smelter Reference List'!$D$4,$S1915-4,0)&amp;"")</f>
        <v/>
      </c>
      <c r="F1915" s="294" t="str">
        <f ca="1">IF(ISERROR($S1915),"",OFFSET('Smelter Reference List'!$E$4,$S1915-4,0))</f>
        <v/>
      </c>
      <c r="G1915" s="294" t="str">
        <f ca="1">IF(C1915=$U$4,"Enter smelter details", IF(ISERROR($S1915),"",OFFSET('Smelter Reference List'!$F$4,$S1915-4,0)))</f>
        <v/>
      </c>
      <c r="H1915" s="295" t="str">
        <f ca="1">IF(ISERROR($S1915),"",OFFSET('Smelter Reference List'!$G$4,$S1915-4,0))</f>
        <v/>
      </c>
      <c r="I1915" s="296" t="str">
        <f ca="1">IF(ISERROR($S1915),"",OFFSET('Smelter Reference List'!$H$4,$S1915-4,0))</f>
        <v/>
      </c>
      <c r="J1915" s="296" t="str">
        <f ca="1">IF(ISERROR($S1915),"",OFFSET('Smelter Reference List'!$I$4,$S1915-4,0))</f>
        <v/>
      </c>
      <c r="K1915" s="298"/>
      <c r="L1915" s="298"/>
      <c r="M1915" s="298"/>
      <c r="N1915" s="298"/>
      <c r="O1915" s="298"/>
      <c r="P1915" s="298"/>
      <c r="Q1915" s="299"/>
      <c r="R1915" s="227"/>
      <c r="S1915" s="228" t="e">
        <f>IF(C1915="",NA(),MATCH($B1915&amp;$C1915,'Smelter Reference List'!$J:$J,0))</f>
        <v>#N/A</v>
      </c>
      <c r="T1915" s="229"/>
      <c r="U1915" s="229">
        <f t="shared" ca="1" si="58"/>
        <v>0</v>
      </c>
      <c r="V1915" s="229"/>
      <c r="W1915" s="229"/>
      <c r="Y1915" s="223" t="str">
        <f t="shared" si="59"/>
        <v/>
      </c>
    </row>
    <row r="1916" spans="1:25" s="223" customFormat="1" ht="20.25">
      <c r="A1916" s="293"/>
      <c r="B1916" s="294" t="str">
        <f>IF(LEN(A1916)=0,"",INDEX('Smelter Reference List'!$A:$A,MATCH($A1916,'Smelter Reference List'!$E:$E,0)))</f>
        <v/>
      </c>
      <c r="C1916" s="301" t="str">
        <f>IF(LEN(A1916)=0,"",INDEX('Smelter Reference List'!$C:$C,MATCH($A1916,'Smelter Reference List'!$E:$E,0)))</f>
        <v/>
      </c>
      <c r="D1916" s="294" t="str">
        <f ca="1">IF(ISERROR($S1916),"",OFFSET('Smelter Reference List'!$C$4,$S1916-4,0)&amp;"")</f>
        <v/>
      </c>
      <c r="E1916" s="294" t="str">
        <f ca="1">IF(ISERROR($S1916),"",OFFSET('Smelter Reference List'!$D$4,$S1916-4,0)&amp;"")</f>
        <v/>
      </c>
      <c r="F1916" s="294" t="str">
        <f ca="1">IF(ISERROR($S1916),"",OFFSET('Smelter Reference List'!$E$4,$S1916-4,0))</f>
        <v/>
      </c>
      <c r="G1916" s="294" t="str">
        <f ca="1">IF(C1916=$U$4,"Enter smelter details", IF(ISERROR($S1916),"",OFFSET('Smelter Reference List'!$F$4,$S1916-4,0)))</f>
        <v/>
      </c>
      <c r="H1916" s="295" t="str">
        <f ca="1">IF(ISERROR($S1916),"",OFFSET('Smelter Reference List'!$G$4,$S1916-4,0))</f>
        <v/>
      </c>
      <c r="I1916" s="296" t="str">
        <f ca="1">IF(ISERROR($S1916),"",OFFSET('Smelter Reference List'!$H$4,$S1916-4,0))</f>
        <v/>
      </c>
      <c r="J1916" s="296" t="str">
        <f ca="1">IF(ISERROR($S1916),"",OFFSET('Smelter Reference List'!$I$4,$S1916-4,0))</f>
        <v/>
      </c>
      <c r="K1916" s="298"/>
      <c r="L1916" s="298"/>
      <c r="M1916" s="298"/>
      <c r="N1916" s="298"/>
      <c r="O1916" s="298"/>
      <c r="P1916" s="298"/>
      <c r="Q1916" s="299"/>
      <c r="R1916" s="227"/>
      <c r="S1916" s="228" t="e">
        <f>IF(C1916="",NA(),MATCH($B1916&amp;$C1916,'Smelter Reference List'!$J:$J,0))</f>
        <v>#N/A</v>
      </c>
      <c r="T1916" s="229"/>
      <c r="U1916" s="229">
        <f t="shared" ca="1" si="58"/>
        <v>0</v>
      </c>
      <c r="V1916" s="229"/>
      <c r="W1916" s="229"/>
      <c r="Y1916" s="223" t="str">
        <f t="shared" si="59"/>
        <v/>
      </c>
    </row>
    <row r="1917" spans="1:25" s="223" customFormat="1" ht="20.25">
      <c r="A1917" s="293"/>
      <c r="B1917" s="294" t="str">
        <f>IF(LEN(A1917)=0,"",INDEX('Smelter Reference List'!$A:$A,MATCH($A1917,'Smelter Reference List'!$E:$E,0)))</f>
        <v/>
      </c>
      <c r="C1917" s="301" t="str">
        <f>IF(LEN(A1917)=0,"",INDEX('Smelter Reference List'!$C:$C,MATCH($A1917,'Smelter Reference List'!$E:$E,0)))</f>
        <v/>
      </c>
      <c r="D1917" s="294" t="str">
        <f ca="1">IF(ISERROR($S1917),"",OFFSET('Smelter Reference List'!$C$4,$S1917-4,0)&amp;"")</f>
        <v/>
      </c>
      <c r="E1917" s="294" t="str">
        <f ca="1">IF(ISERROR($S1917),"",OFFSET('Smelter Reference List'!$D$4,$S1917-4,0)&amp;"")</f>
        <v/>
      </c>
      <c r="F1917" s="294" t="str">
        <f ca="1">IF(ISERROR($S1917),"",OFFSET('Smelter Reference List'!$E$4,$S1917-4,0))</f>
        <v/>
      </c>
      <c r="G1917" s="294" t="str">
        <f ca="1">IF(C1917=$U$4,"Enter smelter details", IF(ISERROR($S1917),"",OFFSET('Smelter Reference List'!$F$4,$S1917-4,0)))</f>
        <v/>
      </c>
      <c r="H1917" s="295" t="str">
        <f ca="1">IF(ISERROR($S1917),"",OFFSET('Smelter Reference List'!$G$4,$S1917-4,0))</f>
        <v/>
      </c>
      <c r="I1917" s="296" t="str">
        <f ca="1">IF(ISERROR($S1917),"",OFFSET('Smelter Reference List'!$H$4,$S1917-4,0))</f>
        <v/>
      </c>
      <c r="J1917" s="296" t="str">
        <f ca="1">IF(ISERROR($S1917),"",OFFSET('Smelter Reference List'!$I$4,$S1917-4,0))</f>
        <v/>
      </c>
      <c r="K1917" s="298"/>
      <c r="L1917" s="298"/>
      <c r="M1917" s="298"/>
      <c r="N1917" s="298"/>
      <c r="O1917" s="298"/>
      <c r="P1917" s="298"/>
      <c r="Q1917" s="299"/>
      <c r="R1917" s="227"/>
      <c r="S1917" s="228" t="e">
        <f>IF(C1917="",NA(),MATCH($B1917&amp;$C1917,'Smelter Reference List'!$J:$J,0))</f>
        <v>#N/A</v>
      </c>
      <c r="T1917" s="229"/>
      <c r="U1917" s="229">
        <f t="shared" ca="1" si="58"/>
        <v>0</v>
      </c>
      <c r="V1917" s="229"/>
      <c r="W1917" s="229"/>
      <c r="Y1917" s="223" t="str">
        <f t="shared" si="59"/>
        <v/>
      </c>
    </row>
    <row r="1918" spans="1:25" s="223" customFormat="1" ht="20.25">
      <c r="A1918" s="293"/>
      <c r="B1918" s="294" t="str">
        <f>IF(LEN(A1918)=0,"",INDEX('Smelter Reference List'!$A:$A,MATCH($A1918,'Smelter Reference List'!$E:$E,0)))</f>
        <v/>
      </c>
      <c r="C1918" s="301" t="str">
        <f>IF(LEN(A1918)=0,"",INDEX('Smelter Reference List'!$C:$C,MATCH($A1918,'Smelter Reference List'!$E:$E,0)))</f>
        <v/>
      </c>
      <c r="D1918" s="294" t="str">
        <f ca="1">IF(ISERROR($S1918),"",OFFSET('Smelter Reference List'!$C$4,$S1918-4,0)&amp;"")</f>
        <v/>
      </c>
      <c r="E1918" s="294" t="str">
        <f ca="1">IF(ISERROR($S1918),"",OFFSET('Smelter Reference List'!$D$4,$S1918-4,0)&amp;"")</f>
        <v/>
      </c>
      <c r="F1918" s="294" t="str">
        <f ca="1">IF(ISERROR($S1918),"",OFFSET('Smelter Reference List'!$E$4,$S1918-4,0))</f>
        <v/>
      </c>
      <c r="G1918" s="294" t="str">
        <f ca="1">IF(C1918=$U$4,"Enter smelter details", IF(ISERROR($S1918),"",OFFSET('Smelter Reference List'!$F$4,$S1918-4,0)))</f>
        <v/>
      </c>
      <c r="H1918" s="295" t="str">
        <f ca="1">IF(ISERROR($S1918),"",OFFSET('Smelter Reference List'!$G$4,$S1918-4,0))</f>
        <v/>
      </c>
      <c r="I1918" s="296" t="str">
        <f ca="1">IF(ISERROR($S1918),"",OFFSET('Smelter Reference List'!$H$4,$S1918-4,0))</f>
        <v/>
      </c>
      <c r="J1918" s="296" t="str">
        <f ca="1">IF(ISERROR($S1918),"",OFFSET('Smelter Reference List'!$I$4,$S1918-4,0))</f>
        <v/>
      </c>
      <c r="K1918" s="298"/>
      <c r="L1918" s="298"/>
      <c r="M1918" s="298"/>
      <c r="N1918" s="298"/>
      <c r="O1918" s="298"/>
      <c r="P1918" s="298"/>
      <c r="Q1918" s="299"/>
      <c r="R1918" s="227"/>
      <c r="S1918" s="228" t="e">
        <f>IF(C1918="",NA(),MATCH($B1918&amp;$C1918,'Smelter Reference List'!$J:$J,0))</f>
        <v>#N/A</v>
      </c>
      <c r="T1918" s="229"/>
      <c r="U1918" s="229">
        <f t="shared" ca="1" si="58"/>
        <v>0</v>
      </c>
      <c r="V1918" s="229"/>
      <c r="W1918" s="229"/>
      <c r="Y1918" s="223" t="str">
        <f t="shared" si="59"/>
        <v/>
      </c>
    </row>
    <row r="1919" spans="1:25" s="223" customFormat="1" ht="20.25">
      <c r="A1919" s="293"/>
      <c r="B1919" s="294" t="str">
        <f>IF(LEN(A1919)=0,"",INDEX('Smelter Reference List'!$A:$A,MATCH($A1919,'Smelter Reference List'!$E:$E,0)))</f>
        <v/>
      </c>
      <c r="C1919" s="301" t="str">
        <f>IF(LEN(A1919)=0,"",INDEX('Smelter Reference List'!$C:$C,MATCH($A1919,'Smelter Reference List'!$E:$E,0)))</f>
        <v/>
      </c>
      <c r="D1919" s="294" t="str">
        <f ca="1">IF(ISERROR($S1919),"",OFFSET('Smelter Reference List'!$C$4,$S1919-4,0)&amp;"")</f>
        <v/>
      </c>
      <c r="E1919" s="294" t="str">
        <f ca="1">IF(ISERROR($S1919),"",OFFSET('Smelter Reference List'!$D$4,$S1919-4,0)&amp;"")</f>
        <v/>
      </c>
      <c r="F1919" s="294" t="str">
        <f ca="1">IF(ISERROR($S1919),"",OFFSET('Smelter Reference List'!$E$4,$S1919-4,0))</f>
        <v/>
      </c>
      <c r="G1919" s="294" t="str">
        <f ca="1">IF(C1919=$U$4,"Enter smelter details", IF(ISERROR($S1919),"",OFFSET('Smelter Reference List'!$F$4,$S1919-4,0)))</f>
        <v/>
      </c>
      <c r="H1919" s="295" t="str">
        <f ca="1">IF(ISERROR($S1919),"",OFFSET('Smelter Reference List'!$G$4,$S1919-4,0))</f>
        <v/>
      </c>
      <c r="I1919" s="296" t="str">
        <f ca="1">IF(ISERROR($S1919),"",OFFSET('Smelter Reference List'!$H$4,$S1919-4,0))</f>
        <v/>
      </c>
      <c r="J1919" s="296" t="str">
        <f ca="1">IF(ISERROR($S1919),"",OFFSET('Smelter Reference List'!$I$4,$S1919-4,0))</f>
        <v/>
      </c>
      <c r="K1919" s="298"/>
      <c r="L1919" s="298"/>
      <c r="M1919" s="298"/>
      <c r="N1919" s="298"/>
      <c r="O1919" s="298"/>
      <c r="P1919" s="298"/>
      <c r="Q1919" s="299"/>
      <c r="R1919" s="227"/>
      <c r="S1919" s="228" t="e">
        <f>IF(C1919="",NA(),MATCH($B1919&amp;$C1919,'Smelter Reference List'!$J:$J,0))</f>
        <v>#N/A</v>
      </c>
      <c r="T1919" s="229"/>
      <c r="U1919" s="229">
        <f t="shared" ca="1" si="58"/>
        <v>0</v>
      </c>
      <c r="V1919" s="229"/>
      <c r="W1919" s="229"/>
      <c r="Y1919" s="223" t="str">
        <f t="shared" si="59"/>
        <v/>
      </c>
    </row>
    <row r="1920" spans="1:25" s="223" customFormat="1" ht="20.25">
      <c r="A1920" s="293"/>
      <c r="B1920" s="294" t="str">
        <f>IF(LEN(A1920)=0,"",INDEX('Smelter Reference List'!$A:$A,MATCH($A1920,'Smelter Reference List'!$E:$E,0)))</f>
        <v/>
      </c>
      <c r="C1920" s="301" t="str">
        <f>IF(LEN(A1920)=0,"",INDEX('Smelter Reference List'!$C:$C,MATCH($A1920,'Smelter Reference List'!$E:$E,0)))</f>
        <v/>
      </c>
      <c r="D1920" s="294" t="str">
        <f ca="1">IF(ISERROR($S1920),"",OFFSET('Smelter Reference List'!$C$4,$S1920-4,0)&amp;"")</f>
        <v/>
      </c>
      <c r="E1920" s="294" t="str">
        <f ca="1">IF(ISERROR($S1920),"",OFFSET('Smelter Reference List'!$D$4,$S1920-4,0)&amp;"")</f>
        <v/>
      </c>
      <c r="F1920" s="294" t="str">
        <f ca="1">IF(ISERROR($S1920),"",OFFSET('Smelter Reference List'!$E$4,$S1920-4,0))</f>
        <v/>
      </c>
      <c r="G1920" s="294" t="str">
        <f ca="1">IF(C1920=$U$4,"Enter smelter details", IF(ISERROR($S1920),"",OFFSET('Smelter Reference List'!$F$4,$S1920-4,0)))</f>
        <v/>
      </c>
      <c r="H1920" s="295" t="str">
        <f ca="1">IF(ISERROR($S1920),"",OFFSET('Smelter Reference List'!$G$4,$S1920-4,0))</f>
        <v/>
      </c>
      <c r="I1920" s="296" t="str">
        <f ca="1">IF(ISERROR($S1920),"",OFFSET('Smelter Reference List'!$H$4,$S1920-4,0))</f>
        <v/>
      </c>
      <c r="J1920" s="296" t="str">
        <f ca="1">IF(ISERROR($S1920),"",OFFSET('Smelter Reference List'!$I$4,$S1920-4,0))</f>
        <v/>
      </c>
      <c r="K1920" s="298"/>
      <c r="L1920" s="298"/>
      <c r="M1920" s="298"/>
      <c r="N1920" s="298"/>
      <c r="O1920" s="298"/>
      <c r="P1920" s="298"/>
      <c r="Q1920" s="299"/>
      <c r="R1920" s="227"/>
      <c r="S1920" s="228" t="e">
        <f>IF(C1920="",NA(),MATCH($B1920&amp;$C1920,'Smelter Reference List'!$J:$J,0))</f>
        <v>#N/A</v>
      </c>
      <c r="T1920" s="229"/>
      <c r="U1920" s="229">
        <f t="shared" ca="1" si="58"/>
        <v>0</v>
      </c>
      <c r="V1920" s="229"/>
      <c r="W1920" s="229"/>
      <c r="Y1920" s="223" t="str">
        <f t="shared" si="59"/>
        <v/>
      </c>
    </row>
    <row r="1921" spans="1:25" s="223" customFormat="1" ht="20.25">
      <c r="A1921" s="293"/>
      <c r="B1921" s="294" t="str">
        <f>IF(LEN(A1921)=0,"",INDEX('Smelter Reference List'!$A:$A,MATCH($A1921,'Smelter Reference List'!$E:$E,0)))</f>
        <v/>
      </c>
      <c r="C1921" s="301" t="str">
        <f>IF(LEN(A1921)=0,"",INDEX('Smelter Reference List'!$C:$C,MATCH($A1921,'Smelter Reference List'!$E:$E,0)))</f>
        <v/>
      </c>
      <c r="D1921" s="294" t="str">
        <f ca="1">IF(ISERROR($S1921),"",OFFSET('Smelter Reference List'!$C$4,$S1921-4,0)&amp;"")</f>
        <v/>
      </c>
      <c r="E1921" s="294" t="str">
        <f ca="1">IF(ISERROR($S1921),"",OFFSET('Smelter Reference List'!$D$4,$S1921-4,0)&amp;"")</f>
        <v/>
      </c>
      <c r="F1921" s="294" t="str">
        <f ca="1">IF(ISERROR($S1921),"",OFFSET('Smelter Reference List'!$E$4,$S1921-4,0))</f>
        <v/>
      </c>
      <c r="G1921" s="294" t="str">
        <f ca="1">IF(C1921=$U$4,"Enter smelter details", IF(ISERROR($S1921),"",OFFSET('Smelter Reference List'!$F$4,$S1921-4,0)))</f>
        <v/>
      </c>
      <c r="H1921" s="295" t="str">
        <f ca="1">IF(ISERROR($S1921),"",OFFSET('Smelter Reference List'!$G$4,$S1921-4,0))</f>
        <v/>
      </c>
      <c r="I1921" s="296" t="str">
        <f ca="1">IF(ISERROR($S1921),"",OFFSET('Smelter Reference List'!$H$4,$S1921-4,0))</f>
        <v/>
      </c>
      <c r="J1921" s="296" t="str">
        <f ca="1">IF(ISERROR($S1921),"",OFFSET('Smelter Reference List'!$I$4,$S1921-4,0))</f>
        <v/>
      </c>
      <c r="K1921" s="298"/>
      <c r="L1921" s="298"/>
      <c r="M1921" s="298"/>
      <c r="N1921" s="298"/>
      <c r="O1921" s="298"/>
      <c r="P1921" s="298"/>
      <c r="Q1921" s="299"/>
      <c r="R1921" s="227"/>
      <c r="S1921" s="228" t="e">
        <f>IF(C1921="",NA(),MATCH($B1921&amp;$C1921,'Smelter Reference List'!$J:$J,0))</f>
        <v>#N/A</v>
      </c>
      <c r="T1921" s="229"/>
      <c r="U1921" s="229">
        <f t="shared" ca="1" si="58"/>
        <v>0</v>
      </c>
      <c r="V1921" s="229"/>
      <c r="W1921" s="229"/>
      <c r="Y1921" s="223" t="str">
        <f t="shared" si="59"/>
        <v/>
      </c>
    </row>
    <row r="1922" spans="1:25" s="223" customFormat="1" ht="20.25">
      <c r="A1922" s="293"/>
      <c r="B1922" s="294" t="str">
        <f>IF(LEN(A1922)=0,"",INDEX('Smelter Reference List'!$A:$A,MATCH($A1922,'Smelter Reference List'!$E:$E,0)))</f>
        <v/>
      </c>
      <c r="C1922" s="301" t="str">
        <f>IF(LEN(A1922)=0,"",INDEX('Smelter Reference List'!$C:$C,MATCH($A1922,'Smelter Reference List'!$E:$E,0)))</f>
        <v/>
      </c>
      <c r="D1922" s="294" t="str">
        <f ca="1">IF(ISERROR($S1922),"",OFFSET('Smelter Reference List'!$C$4,$S1922-4,0)&amp;"")</f>
        <v/>
      </c>
      <c r="E1922" s="294" t="str">
        <f ca="1">IF(ISERROR($S1922),"",OFFSET('Smelter Reference List'!$D$4,$S1922-4,0)&amp;"")</f>
        <v/>
      </c>
      <c r="F1922" s="294" t="str">
        <f ca="1">IF(ISERROR($S1922),"",OFFSET('Smelter Reference List'!$E$4,$S1922-4,0))</f>
        <v/>
      </c>
      <c r="G1922" s="294" t="str">
        <f ca="1">IF(C1922=$U$4,"Enter smelter details", IF(ISERROR($S1922),"",OFFSET('Smelter Reference List'!$F$4,$S1922-4,0)))</f>
        <v/>
      </c>
      <c r="H1922" s="295" t="str">
        <f ca="1">IF(ISERROR($S1922),"",OFFSET('Smelter Reference List'!$G$4,$S1922-4,0))</f>
        <v/>
      </c>
      <c r="I1922" s="296" t="str">
        <f ca="1">IF(ISERROR($S1922),"",OFFSET('Smelter Reference List'!$H$4,$S1922-4,0))</f>
        <v/>
      </c>
      <c r="J1922" s="296" t="str">
        <f ca="1">IF(ISERROR($S1922),"",OFFSET('Smelter Reference List'!$I$4,$S1922-4,0))</f>
        <v/>
      </c>
      <c r="K1922" s="298"/>
      <c r="L1922" s="298"/>
      <c r="M1922" s="298"/>
      <c r="N1922" s="298"/>
      <c r="O1922" s="298"/>
      <c r="P1922" s="298"/>
      <c r="Q1922" s="299"/>
      <c r="R1922" s="227"/>
      <c r="S1922" s="228" t="e">
        <f>IF(C1922="",NA(),MATCH($B1922&amp;$C1922,'Smelter Reference List'!$J:$J,0))</f>
        <v>#N/A</v>
      </c>
      <c r="T1922" s="229"/>
      <c r="U1922" s="229">
        <f t="shared" ca="1" si="58"/>
        <v>0</v>
      </c>
      <c r="V1922" s="229"/>
      <c r="W1922" s="229"/>
      <c r="Y1922" s="223" t="str">
        <f t="shared" si="59"/>
        <v/>
      </c>
    </row>
    <row r="1923" spans="1:25" s="223" customFormat="1" ht="20.25">
      <c r="A1923" s="293"/>
      <c r="B1923" s="294" t="str">
        <f>IF(LEN(A1923)=0,"",INDEX('Smelter Reference List'!$A:$A,MATCH($A1923,'Smelter Reference List'!$E:$E,0)))</f>
        <v/>
      </c>
      <c r="C1923" s="301" t="str">
        <f>IF(LEN(A1923)=0,"",INDEX('Smelter Reference List'!$C:$C,MATCH($A1923,'Smelter Reference List'!$E:$E,0)))</f>
        <v/>
      </c>
      <c r="D1923" s="294" t="str">
        <f ca="1">IF(ISERROR($S1923),"",OFFSET('Smelter Reference List'!$C$4,$S1923-4,0)&amp;"")</f>
        <v/>
      </c>
      <c r="E1923" s="294" t="str">
        <f ca="1">IF(ISERROR($S1923),"",OFFSET('Smelter Reference List'!$D$4,$S1923-4,0)&amp;"")</f>
        <v/>
      </c>
      <c r="F1923" s="294" t="str">
        <f ca="1">IF(ISERROR($S1923),"",OFFSET('Smelter Reference List'!$E$4,$S1923-4,0))</f>
        <v/>
      </c>
      <c r="G1923" s="294" t="str">
        <f ca="1">IF(C1923=$U$4,"Enter smelter details", IF(ISERROR($S1923),"",OFFSET('Smelter Reference List'!$F$4,$S1923-4,0)))</f>
        <v/>
      </c>
      <c r="H1923" s="295" t="str">
        <f ca="1">IF(ISERROR($S1923),"",OFFSET('Smelter Reference List'!$G$4,$S1923-4,0))</f>
        <v/>
      </c>
      <c r="I1923" s="296" t="str">
        <f ca="1">IF(ISERROR($S1923),"",OFFSET('Smelter Reference List'!$H$4,$S1923-4,0))</f>
        <v/>
      </c>
      <c r="J1923" s="296" t="str">
        <f ca="1">IF(ISERROR($S1923),"",OFFSET('Smelter Reference List'!$I$4,$S1923-4,0))</f>
        <v/>
      </c>
      <c r="K1923" s="298"/>
      <c r="L1923" s="298"/>
      <c r="M1923" s="298"/>
      <c r="N1923" s="298"/>
      <c r="O1923" s="298"/>
      <c r="P1923" s="298"/>
      <c r="Q1923" s="299"/>
      <c r="R1923" s="227"/>
      <c r="S1923" s="228" t="e">
        <f>IF(C1923="",NA(),MATCH($B1923&amp;$C1923,'Smelter Reference List'!$J:$J,0))</f>
        <v>#N/A</v>
      </c>
      <c r="T1923" s="229"/>
      <c r="U1923" s="229">
        <f t="shared" ca="1" si="58"/>
        <v>0</v>
      </c>
      <c r="V1923" s="229"/>
      <c r="W1923" s="229"/>
      <c r="Y1923" s="223" t="str">
        <f t="shared" si="59"/>
        <v/>
      </c>
    </row>
    <row r="1924" spans="1:25" s="223" customFormat="1" ht="20.25">
      <c r="A1924" s="293"/>
      <c r="B1924" s="294" t="str">
        <f>IF(LEN(A1924)=0,"",INDEX('Smelter Reference List'!$A:$A,MATCH($A1924,'Smelter Reference List'!$E:$E,0)))</f>
        <v/>
      </c>
      <c r="C1924" s="301" t="str">
        <f>IF(LEN(A1924)=0,"",INDEX('Smelter Reference List'!$C:$C,MATCH($A1924,'Smelter Reference List'!$E:$E,0)))</f>
        <v/>
      </c>
      <c r="D1924" s="294" t="str">
        <f ca="1">IF(ISERROR($S1924),"",OFFSET('Smelter Reference List'!$C$4,$S1924-4,0)&amp;"")</f>
        <v/>
      </c>
      <c r="E1924" s="294" t="str">
        <f ca="1">IF(ISERROR($S1924),"",OFFSET('Smelter Reference List'!$D$4,$S1924-4,0)&amp;"")</f>
        <v/>
      </c>
      <c r="F1924" s="294" t="str">
        <f ca="1">IF(ISERROR($S1924),"",OFFSET('Smelter Reference List'!$E$4,$S1924-4,0))</f>
        <v/>
      </c>
      <c r="G1924" s="294" t="str">
        <f ca="1">IF(C1924=$U$4,"Enter smelter details", IF(ISERROR($S1924),"",OFFSET('Smelter Reference List'!$F$4,$S1924-4,0)))</f>
        <v/>
      </c>
      <c r="H1924" s="295" t="str">
        <f ca="1">IF(ISERROR($S1924),"",OFFSET('Smelter Reference List'!$G$4,$S1924-4,0))</f>
        <v/>
      </c>
      <c r="I1924" s="296" t="str">
        <f ca="1">IF(ISERROR($S1924),"",OFFSET('Smelter Reference List'!$H$4,$S1924-4,0))</f>
        <v/>
      </c>
      <c r="J1924" s="296" t="str">
        <f ca="1">IF(ISERROR($S1924),"",OFFSET('Smelter Reference List'!$I$4,$S1924-4,0))</f>
        <v/>
      </c>
      <c r="K1924" s="298"/>
      <c r="L1924" s="298"/>
      <c r="M1924" s="298"/>
      <c r="N1924" s="298"/>
      <c r="O1924" s="298"/>
      <c r="P1924" s="298"/>
      <c r="Q1924" s="299"/>
      <c r="R1924" s="227"/>
      <c r="S1924" s="228" t="e">
        <f>IF(C1924="",NA(),MATCH($B1924&amp;$C1924,'Smelter Reference List'!$J:$J,0))</f>
        <v>#N/A</v>
      </c>
      <c r="T1924" s="229"/>
      <c r="U1924" s="229">
        <f t="shared" ca="1" si="58"/>
        <v>0</v>
      </c>
      <c r="V1924" s="229"/>
      <c r="W1924" s="229"/>
      <c r="Y1924" s="223" t="str">
        <f t="shared" si="59"/>
        <v/>
      </c>
    </row>
    <row r="1925" spans="1:25" s="223" customFormat="1" ht="20.25">
      <c r="A1925" s="293"/>
      <c r="B1925" s="294" t="str">
        <f>IF(LEN(A1925)=0,"",INDEX('Smelter Reference List'!$A:$A,MATCH($A1925,'Smelter Reference List'!$E:$E,0)))</f>
        <v/>
      </c>
      <c r="C1925" s="301" t="str">
        <f>IF(LEN(A1925)=0,"",INDEX('Smelter Reference List'!$C:$C,MATCH($A1925,'Smelter Reference List'!$E:$E,0)))</f>
        <v/>
      </c>
      <c r="D1925" s="294" t="str">
        <f ca="1">IF(ISERROR($S1925),"",OFFSET('Smelter Reference List'!$C$4,$S1925-4,0)&amp;"")</f>
        <v/>
      </c>
      <c r="E1925" s="294" t="str">
        <f ca="1">IF(ISERROR($S1925),"",OFFSET('Smelter Reference List'!$D$4,$S1925-4,0)&amp;"")</f>
        <v/>
      </c>
      <c r="F1925" s="294" t="str">
        <f ca="1">IF(ISERROR($S1925),"",OFFSET('Smelter Reference List'!$E$4,$S1925-4,0))</f>
        <v/>
      </c>
      <c r="G1925" s="294" t="str">
        <f ca="1">IF(C1925=$U$4,"Enter smelter details", IF(ISERROR($S1925),"",OFFSET('Smelter Reference List'!$F$4,$S1925-4,0)))</f>
        <v/>
      </c>
      <c r="H1925" s="295" t="str">
        <f ca="1">IF(ISERROR($S1925),"",OFFSET('Smelter Reference List'!$G$4,$S1925-4,0))</f>
        <v/>
      </c>
      <c r="I1925" s="296" t="str">
        <f ca="1">IF(ISERROR($S1925),"",OFFSET('Smelter Reference List'!$H$4,$S1925-4,0))</f>
        <v/>
      </c>
      <c r="J1925" s="296" t="str">
        <f ca="1">IF(ISERROR($S1925),"",OFFSET('Smelter Reference List'!$I$4,$S1925-4,0))</f>
        <v/>
      </c>
      <c r="K1925" s="298"/>
      <c r="L1925" s="298"/>
      <c r="M1925" s="298"/>
      <c r="N1925" s="298"/>
      <c r="O1925" s="298"/>
      <c r="P1925" s="298"/>
      <c r="Q1925" s="299"/>
      <c r="R1925" s="227"/>
      <c r="S1925" s="228" t="e">
        <f>IF(C1925="",NA(),MATCH($B1925&amp;$C1925,'Smelter Reference List'!$J:$J,0))</f>
        <v>#N/A</v>
      </c>
      <c r="T1925" s="229"/>
      <c r="U1925" s="229">
        <f t="shared" ca="1" si="58"/>
        <v>0</v>
      </c>
      <c r="V1925" s="229"/>
      <c r="W1925" s="229"/>
      <c r="Y1925" s="223" t="str">
        <f t="shared" si="59"/>
        <v/>
      </c>
    </row>
    <row r="1926" spans="1:25" s="223" customFormat="1" ht="20.25">
      <c r="A1926" s="293"/>
      <c r="B1926" s="294" t="str">
        <f>IF(LEN(A1926)=0,"",INDEX('Smelter Reference List'!$A:$A,MATCH($A1926,'Smelter Reference List'!$E:$E,0)))</f>
        <v/>
      </c>
      <c r="C1926" s="301" t="str">
        <f>IF(LEN(A1926)=0,"",INDEX('Smelter Reference List'!$C:$C,MATCH($A1926,'Smelter Reference List'!$E:$E,0)))</f>
        <v/>
      </c>
      <c r="D1926" s="294" t="str">
        <f ca="1">IF(ISERROR($S1926),"",OFFSET('Smelter Reference List'!$C$4,$S1926-4,0)&amp;"")</f>
        <v/>
      </c>
      <c r="E1926" s="294" t="str">
        <f ca="1">IF(ISERROR($S1926),"",OFFSET('Smelter Reference List'!$D$4,$S1926-4,0)&amp;"")</f>
        <v/>
      </c>
      <c r="F1926" s="294" t="str">
        <f ca="1">IF(ISERROR($S1926),"",OFFSET('Smelter Reference List'!$E$4,$S1926-4,0))</f>
        <v/>
      </c>
      <c r="G1926" s="294" t="str">
        <f ca="1">IF(C1926=$U$4,"Enter smelter details", IF(ISERROR($S1926),"",OFFSET('Smelter Reference List'!$F$4,$S1926-4,0)))</f>
        <v/>
      </c>
      <c r="H1926" s="295" t="str">
        <f ca="1">IF(ISERROR($S1926),"",OFFSET('Smelter Reference List'!$G$4,$S1926-4,0))</f>
        <v/>
      </c>
      <c r="I1926" s="296" t="str">
        <f ca="1">IF(ISERROR($S1926),"",OFFSET('Smelter Reference List'!$H$4,$S1926-4,0))</f>
        <v/>
      </c>
      <c r="J1926" s="296" t="str">
        <f ca="1">IF(ISERROR($S1926),"",OFFSET('Smelter Reference List'!$I$4,$S1926-4,0))</f>
        <v/>
      </c>
      <c r="K1926" s="298"/>
      <c r="L1926" s="298"/>
      <c r="M1926" s="298"/>
      <c r="N1926" s="298"/>
      <c r="O1926" s="298"/>
      <c r="P1926" s="298"/>
      <c r="Q1926" s="299"/>
      <c r="R1926" s="227"/>
      <c r="S1926" s="228" t="e">
        <f>IF(C1926="",NA(),MATCH($B1926&amp;$C1926,'Smelter Reference List'!$J:$J,0))</f>
        <v>#N/A</v>
      </c>
      <c r="T1926" s="229"/>
      <c r="U1926" s="229">
        <f t="shared" ref="U1926:U1989" ca="1" si="60">IF(AND(C1926="Smelter not listed",OR(LEN(D1926)=0,LEN(E1926)=0)),1,0)</f>
        <v>0</v>
      </c>
      <c r="V1926" s="229"/>
      <c r="W1926" s="229"/>
      <c r="Y1926" s="223" t="str">
        <f t="shared" ref="Y1926:Y1989" si="61">B1926&amp;C1926</f>
        <v/>
      </c>
    </row>
    <row r="1927" spans="1:25" s="223" customFormat="1" ht="20.25">
      <c r="A1927" s="293"/>
      <c r="B1927" s="294" t="str">
        <f>IF(LEN(A1927)=0,"",INDEX('Smelter Reference List'!$A:$A,MATCH($A1927,'Smelter Reference List'!$E:$E,0)))</f>
        <v/>
      </c>
      <c r="C1927" s="301" t="str">
        <f>IF(LEN(A1927)=0,"",INDEX('Smelter Reference List'!$C:$C,MATCH($A1927,'Smelter Reference List'!$E:$E,0)))</f>
        <v/>
      </c>
      <c r="D1927" s="294" t="str">
        <f ca="1">IF(ISERROR($S1927),"",OFFSET('Smelter Reference List'!$C$4,$S1927-4,0)&amp;"")</f>
        <v/>
      </c>
      <c r="E1927" s="294" t="str">
        <f ca="1">IF(ISERROR($S1927),"",OFFSET('Smelter Reference List'!$D$4,$S1927-4,0)&amp;"")</f>
        <v/>
      </c>
      <c r="F1927" s="294" t="str">
        <f ca="1">IF(ISERROR($S1927),"",OFFSET('Smelter Reference List'!$E$4,$S1927-4,0))</f>
        <v/>
      </c>
      <c r="G1927" s="294" t="str">
        <f ca="1">IF(C1927=$U$4,"Enter smelter details", IF(ISERROR($S1927),"",OFFSET('Smelter Reference List'!$F$4,$S1927-4,0)))</f>
        <v/>
      </c>
      <c r="H1927" s="295" t="str">
        <f ca="1">IF(ISERROR($S1927),"",OFFSET('Smelter Reference List'!$G$4,$S1927-4,0))</f>
        <v/>
      </c>
      <c r="I1927" s="296" t="str">
        <f ca="1">IF(ISERROR($S1927),"",OFFSET('Smelter Reference List'!$H$4,$S1927-4,0))</f>
        <v/>
      </c>
      <c r="J1927" s="296" t="str">
        <f ca="1">IF(ISERROR($S1927),"",OFFSET('Smelter Reference List'!$I$4,$S1927-4,0))</f>
        <v/>
      </c>
      <c r="K1927" s="298"/>
      <c r="L1927" s="298"/>
      <c r="M1927" s="298"/>
      <c r="N1927" s="298"/>
      <c r="O1927" s="298"/>
      <c r="P1927" s="298"/>
      <c r="Q1927" s="299"/>
      <c r="R1927" s="227"/>
      <c r="S1927" s="228" t="e">
        <f>IF(C1927="",NA(),MATCH($B1927&amp;$C1927,'Smelter Reference List'!$J:$J,0))</f>
        <v>#N/A</v>
      </c>
      <c r="T1927" s="229"/>
      <c r="U1927" s="229">
        <f t="shared" ca="1" si="60"/>
        <v>0</v>
      </c>
      <c r="V1927" s="229"/>
      <c r="W1927" s="229"/>
      <c r="Y1927" s="223" t="str">
        <f t="shared" si="61"/>
        <v/>
      </c>
    </row>
    <row r="1928" spans="1:25" s="223" customFormat="1" ht="20.25">
      <c r="A1928" s="293"/>
      <c r="B1928" s="294" t="str">
        <f>IF(LEN(A1928)=0,"",INDEX('Smelter Reference List'!$A:$A,MATCH($A1928,'Smelter Reference List'!$E:$E,0)))</f>
        <v/>
      </c>
      <c r="C1928" s="301" t="str">
        <f>IF(LEN(A1928)=0,"",INDEX('Smelter Reference List'!$C:$C,MATCH($A1928,'Smelter Reference List'!$E:$E,0)))</f>
        <v/>
      </c>
      <c r="D1928" s="294" t="str">
        <f ca="1">IF(ISERROR($S1928),"",OFFSET('Smelter Reference List'!$C$4,$S1928-4,0)&amp;"")</f>
        <v/>
      </c>
      <c r="E1928" s="294" t="str">
        <f ca="1">IF(ISERROR($S1928),"",OFFSET('Smelter Reference List'!$D$4,$S1928-4,0)&amp;"")</f>
        <v/>
      </c>
      <c r="F1928" s="294" t="str">
        <f ca="1">IF(ISERROR($S1928),"",OFFSET('Smelter Reference List'!$E$4,$S1928-4,0))</f>
        <v/>
      </c>
      <c r="G1928" s="294" t="str">
        <f ca="1">IF(C1928=$U$4,"Enter smelter details", IF(ISERROR($S1928),"",OFFSET('Smelter Reference List'!$F$4,$S1928-4,0)))</f>
        <v/>
      </c>
      <c r="H1928" s="295" t="str">
        <f ca="1">IF(ISERROR($S1928),"",OFFSET('Smelter Reference List'!$G$4,$S1928-4,0))</f>
        <v/>
      </c>
      <c r="I1928" s="296" t="str">
        <f ca="1">IF(ISERROR($S1928),"",OFFSET('Smelter Reference List'!$H$4,$S1928-4,0))</f>
        <v/>
      </c>
      <c r="J1928" s="296" t="str">
        <f ca="1">IF(ISERROR($S1928),"",OFFSET('Smelter Reference List'!$I$4,$S1928-4,0))</f>
        <v/>
      </c>
      <c r="K1928" s="298"/>
      <c r="L1928" s="298"/>
      <c r="M1928" s="298"/>
      <c r="N1928" s="298"/>
      <c r="O1928" s="298"/>
      <c r="P1928" s="298"/>
      <c r="Q1928" s="299"/>
      <c r="R1928" s="227"/>
      <c r="S1928" s="228" t="e">
        <f>IF(C1928="",NA(),MATCH($B1928&amp;$C1928,'Smelter Reference List'!$J:$J,0))</f>
        <v>#N/A</v>
      </c>
      <c r="T1928" s="229"/>
      <c r="U1928" s="229">
        <f t="shared" ca="1" si="60"/>
        <v>0</v>
      </c>
      <c r="V1928" s="229"/>
      <c r="W1928" s="229"/>
      <c r="Y1928" s="223" t="str">
        <f t="shared" si="61"/>
        <v/>
      </c>
    </row>
    <row r="1929" spans="1:25" s="223" customFormat="1" ht="20.25">
      <c r="A1929" s="293"/>
      <c r="B1929" s="294" t="str">
        <f>IF(LEN(A1929)=0,"",INDEX('Smelter Reference List'!$A:$A,MATCH($A1929,'Smelter Reference List'!$E:$E,0)))</f>
        <v/>
      </c>
      <c r="C1929" s="301" t="str">
        <f>IF(LEN(A1929)=0,"",INDEX('Smelter Reference List'!$C:$C,MATCH($A1929,'Smelter Reference List'!$E:$E,0)))</f>
        <v/>
      </c>
      <c r="D1929" s="294" t="str">
        <f ca="1">IF(ISERROR($S1929),"",OFFSET('Smelter Reference List'!$C$4,$S1929-4,0)&amp;"")</f>
        <v/>
      </c>
      <c r="E1929" s="294" t="str">
        <f ca="1">IF(ISERROR($S1929),"",OFFSET('Smelter Reference List'!$D$4,$S1929-4,0)&amp;"")</f>
        <v/>
      </c>
      <c r="F1929" s="294" t="str">
        <f ca="1">IF(ISERROR($S1929),"",OFFSET('Smelter Reference List'!$E$4,$S1929-4,0))</f>
        <v/>
      </c>
      <c r="G1929" s="294" t="str">
        <f ca="1">IF(C1929=$U$4,"Enter smelter details", IF(ISERROR($S1929),"",OFFSET('Smelter Reference List'!$F$4,$S1929-4,0)))</f>
        <v/>
      </c>
      <c r="H1929" s="295" t="str">
        <f ca="1">IF(ISERROR($S1929),"",OFFSET('Smelter Reference List'!$G$4,$S1929-4,0))</f>
        <v/>
      </c>
      <c r="I1929" s="296" t="str">
        <f ca="1">IF(ISERROR($S1929),"",OFFSET('Smelter Reference List'!$H$4,$S1929-4,0))</f>
        <v/>
      </c>
      <c r="J1929" s="296" t="str">
        <f ca="1">IF(ISERROR($S1929),"",OFFSET('Smelter Reference List'!$I$4,$S1929-4,0))</f>
        <v/>
      </c>
      <c r="K1929" s="298"/>
      <c r="L1929" s="298"/>
      <c r="M1929" s="298"/>
      <c r="N1929" s="298"/>
      <c r="O1929" s="298"/>
      <c r="P1929" s="298"/>
      <c r="Q1929" s="299"/>
      <c r="R1929" s="227"/>
      <c r="S1929" s="228" t="e">
        <f>IF(C1929="",NA(),MATCH($B1929&amp;$C1929,'Smelter Reference List'!$J:$J,0))</f>
        <v>#N/A</v>
      </c>
      <c r="T1929" s="229"/>
      <c r="U1929" s="229">
        <f t="shared" ca="1" si="60"/>
        <v>0</v>
      </c>
      <c r="V1929" s="229"/>
      <c r="W1929" s="229"/>
      <c r="Y1929" s="223" t="str">
        <f t="shared" si="61"/>
        <v/>
      </c>
    </row>
    <row r="1930" spans="1:25" s="223" customFormat="1" ht="20.25">
      <c r="A1930" s="293"/>
      <c r="B1930" s="294" t="str">
        <f>IF(LEN(A1930)=0,"",INDEX('Smelter Reference List'!$A:$A,MATCH($A1930,'Smelter Reference List'!$E:$E,0)))</f>
        <v/>
      </c>
      <c r="C1930" s="301" t="str">
        <f>IF(LEN(A1930)=0,"",INDEX('Smelter Reference List'!$C:$C,MATCH($A1930,'Smelter Reference List'!$E:$E,0)))</f>
        <v/>
      </c>
      <c r="D1930" s="294" t="str">
        <f ca="1">IF(ISERROR($S1930),"",OFFSET('Smelter Reference List'!$C$4,$S1930-4,0)&amp;"")</f>
        <v/>
      </c>
      <c r="E1930" s="294" t="str">
        <f ca="1">IF(ISERROR($S1930),"",OFFSET('Smelter Reference List'!$D$4,$S1930-4,0)&amp;"")</f>
        <v/>
      </c>
      <c r="F1930" s="294" t="str">
        <f ca="1">IF(ISERROR($S1930),"",OFFSET('Smelter Reference List'!$E$4,$S1930-4,0))</f>
        <v/>
      </c>
      <c r="G1930" s="294" t="str">
        <f ca="1">IF(C1930=$U$4,"Enter smelter details", IF(ISERROR($S1930),"",OFFSET('Smelter Reference List'!$F$4,$S1930-4,0)))</f>
        <v/>
      </c>
      <c r="H1930" s="295" t="str">
        <f ca="1">IF(ISERROR($S1930),"",OFFSET('Smelter Reference List'!$G$4,$S1930-4,0))</f>
        <v/>
      </c>
      <c r="I1930" s="296" t="str">
        <f ca="1">IF(ISERROR($S1930),"",OFFSET('Smelter Reference List'!$H$4,$S1930-4,0))</f>
        <v/>
      </c>
      <c r="J1930" s="296" t="str">
        <f ca="1">IF(ISERROR($S1930),"",OFFSET('Smelter Reference List'!$I$4,$S1930-4,0))</f>
        <v/>
      </c>
      <c r="K1930" s="298"/>
      <c r="L1930" s="298"/>
      <c r="M1930" s="298"/>
      <c r="N1930" s="298"/>
      <c r="O1930" s="298"/>
      <c r="P1930" s="298"/>
      <c r="Q1930" s="299"/>
      <c r="R1930" s="227"/>
      <c r="S1930" s="228" t="e">
        <f>IF(C1930="",NA(),MATCH($B1930&amp;$C1930,'Smelter Reference List'!$J:$J,0))</f>
        <v>#N/A</v>
      </c>
      <c r="T1930" s="229"/>
      <c r="U1930" s="229">
        <f t="shared" ca="1" si="60"/>
        <v>0</v>
      </c>
      <c r="V1930" s="229"/>
      <c r="W1930" s="229"/>
      <c r="Y1930" s="223" t="str">
        <f t="shared" si="61"/>
        <v/>
      </c>
    </row>
    <row r="1931" spans="1:25" s="223" customFormat="1" ht="20.25">
      <c r="A1931" s="293"/>
      <c r="B1931" s="294" t="str">
        <f>IF(LEN(A1931)=0,"",INDEX('Smelter Reference List'!$A:$A,MATCH($A1931,'Smelter Reference List'!$E:$E,0)))</f>
        <v/>
      </c>
      <c r="C1931" s="301" t="str">
        <f>IF(LEN(A1931)=0,"",INDEX('Smelter Reference List'!$C:$C,MATCH($A1931,'Smelter Reference List'!$E:$E,0)))</f>
        <v/>
      </c>
      <c r="D1931" s="294" t="str">
        <f ca="1">IF(ISERROR($S1931),"",OFFSET('Smelter Reference List'!$C$4,$S1931-4,0)&amp;"")</f>
        <v/>
      </c>
      <c r="E1931" s="294" t="str">
        <f ca="1">IF(ISERROR($S1931),"",OFFSET('Smelter Reference List'!$D$4,$S1931-4,0)&amp;"")</f>
        <v/>
      </c>
      <c r="F1931" s="294" t="str">
        <f ca="1">IF(ISERROR($S1931),"",OFFSET('Smelter Reference List'!$E$4,$S1931-4,0))</f>
        <v/>
      </c>
      <c r="G1931" s="294" t="str">
        <f ca="1">IF(C1931=$U$4,"Enter smelter details", IF(ISERROR($S1931),"",OFFSET('Smelter Reference List'!$F$4,$S1931-4,0)))</f>
        <v/>
      </c>
      <c r="H1931" s="295" t="str">
        <f ca="1">IF(ISERROR($S1931),"",OFFSET('Smelter Reference List'!$G$4,$S1931-4,0))</f>
        <v/>
      </c>
      <c r="I1931" s="296" t="str">
        <f ca="1">IF(ISERROR($S1931),"",OFFSET('Smelter Reference List'!$H$4,$S1931-4,0))</f>
        <v/>
      </c>
      <c r="J1931" s="296" t="str">
        <f ca="1">IF(ISERROR($S1931),"",OFFSET('Smelter Reference List'!$I$4,$S1931-4,0))</f>
        <v/>
      </c>
      <c r="K1931" s="298"/>
      <c r="L1931" s="298"/>
      <c r="M1931" s="298"/>
      <c r="N1931" s="298"/>
      <c r="O1931" s="298"/>
      <c r="P1931" s="298"/>
      <c r="Q1931" s="299"/>
      <c r="R1931" s="227"/>
      <c r="S1931" s="228" t="e">
        <f>IF(C1931="",NA(),MATCH($B1931&amp;$C1931,'Smelter Reference List'!$J:$J,0))</f>
        <v>#N/A</v>
      </c>
      <c r="T1931" s="229"/>
      <c r="U1931" s="229">
        <f t="shared" ca="1" si="60"/>
        <v>0</v>
      </c>
      <c r="V1931" s="229"/>
      <c r="W1931" s="229"/>
      <c r="Y1931" s="223" t="str">
        <f t="shared" si="61"/>
        <v/>
      </c>
    </row>
    <row r="1932" spans="1:25" s="223" customFormat="1" ht="20.25">
      <c r="A1932" s="293"/>
      <c r="B1932" s="294" t="str">
        <f>IF(LEN(A1932)=0,"",INDEX('Smelter Reference List'!$A:$A,MATCH($A1932,'Smelter Reference List'!$E:$E,0)))</f>
        <v/>
      </c>
      <c r="C1932" s="301" t="str">
        <f>IF(LEN(A1932)=0,"",INDEX('Smelter Reference List'!$C:$C,MATCH($A1932,'Smelter Reference List'!$E:$E,0)))</f>
        <v/>
      </c>
      <c r="D1932" s="294" t="str">
        <f ca="1">IF(ISERROR($S1932),"",OFFSET('Smelter Reference List'!$C$4,$S1932-4,0)&amp;"")</f>
        <v/>
      </c>
      <c r="E1932" s="294" t="str">
        <f ca="1">IF(ISERROR($S1932),"",OFFSET('Smelter Reference List'!$D$4,$S1932-4,0)&amp;"")</f>
        <v/>
      </c>
      <c r="F1932" s="294" t="str">
        <f ca="1">IF(ISERROR($S1932),"",OFFSET('Smelter Reference List'!$E$4,$S1932-4,0))</f>
        <v/>
      </c>
      <c r="G1932" s="294" t="str">
        <f ca="1">IF(C1932=$U$4,"Enter smelter details", IF(ISERROR($S1932),"",OFFSET('Smelter Reference List'!$F$4,$S1932-4,0)))</f>
        <v/>
      </c>
      <c r="H1932" s="295" t="str">
        <f ca="1">IF(ISERROR($S1932),"",OFFSET('Smelter Reference List'!$G$4,$S1932-4,0))</f>
        <v/>
      </c>
      <c r="I1932" s="296" t="str">
        <f ca="1">IF(ISERROR($S1932),"",OFFSET('Smelter Reference List'!$H$4,$S1932-4,0))</f>
        <v/>
      </c>
      <c r="J1932" s="296" t="str">
        <f ca="1">IF(ISERROR($S1932),"",OFFSET('Smelter Reference List'!$I$4,$S1932-4,0))</f>
        <v/>
      </c>
      <c r="K1932" s="298"/>
      <c r="L1932" s="298"/>
      <c r="M1932" s="298"/>
      <c r="N1932" s="298"/>
      <c r="O1932" s="298"/>
      <c r="P1932" s="298"/>
      <c r="Q1932" s="299"/>
      <c r="R1932" s="227"/>
      <c r="S1932" s="228" t="e">
        <f>IF(C1932="",NA(),MATCH($B1932&amp;$C1932,'Smelter Reference List'!$J:$J,0))</f>
        <v>#N/A</v>
      </c>
      <c r="T1932" s="229"/>
      <c r="U1932" s="229">
        <f t="shared" ca="1" si="60"/>
        <v>0</v>
      </c>
      <c r="V1932" s="229"/>
      <c r="W1932" s="229"/>
      <c r="Y1932" s="223" t="str">
        <f t="shared" si="61"/>
        <v/>
      </c>
    </row>
    <row r="1933" spans="1:25" s="223" customFormat="1" ht="20.25">
      <c r="A1933" s="293"/>
      <c r="B1933" s="294" t="str">
        <f>IF(LEN(A1933)=0,"",INDEX('Smelter Reference List'!$A:$A,MATCH($A1933,'Smelter Reference List'!$E:$E,0)))</f>
        <v/>
      </c>
      <c r="C1933" s="301" t="str">
        <f>IF(LEN(A1933)=0,"",INDEX('Smelter Reference List'!$C:$C,MATCH($A1933,'Smelter Reference List'!$E:$E,0)))</f>
        <v/>
      </c>
      <c r="D1933" s="294" t="str">
        <f ca="1">IF(ISERROR($S1933),"",OFFSET('Smelter Reference List'!$C$4,$S1933-4,0)&amp;"")</f>
        <v/>
      </c>
      <c r="E1933" s="294" t="str">
        <f ca="1">IF(ISERROR($S1933),"",OFFSET('Smelter Reference List'!$D$4,$S1933-4,0)&amp;"")</f>
        <v/>
      </c>
      <c r="F1933" s="294" t="str">
        <f ca="1">IF(ISERROR($S1933),"",OFFSET('Smelter Reference List'!$E$4,$S1933-4,0))</f>
        <v/>
      </c>
      <c r="G1933" s="294" t="str">
        <f ca="1">IF(C1933=$U$4,"Enter smelter details", IF(ISERROR($S1933),"",OFFSET('Smelter Reference List'!$F$4,$S1933-4,0)))</f>
        <v/>
      </c>
      <c r="H1933" s="295" t="str">
        <f ca="1">IF(ISERROR($S1933),"",OFFSET('Smelter Reference List'!$G$4,$S1933-4,0))</f>
        <v/>
      </c>
      <c r="I1933" s="296" t="str">
        <f ca="1">IF(ISERROR($S1933),"",OFFSET('Smelter Reference List'!$H$4,$S1933-4,0))</f>
        <v/>
      </c>
      <c r="J1933" s="296" t="str">
        <f ca="1">IF(ISERROR($S1933),"",OFFSET('Smelter Reference List'!$I$4,$S1933-4,0))</f>
        <v/>
      </c>
      <c r="K1933" s="298"/>
      <c r="L1933" s="298"/>
      <c r="M1933" s="298"/>
      <c r="N1933" s="298"/>
      <c r="O1933" s="298"/>
      <c r="P1933" s="298"/>
      <c r="Q1933" s="299"/>
      <c r="R1933" s="227"/>
      <c r="S1933" s="228" t="e">
        <f>IF(C1933="",NA(),MATCH($B1933&amp;$C1933,'Smelter Reference List'!$J:$J,0))</f>
        <v>#N/A</v>
      </c>
      <c r="T1933" s="229"/>
      <c r="U1933" s="229">
        <f t="shared" ca="1" si="60"/>
        <v>0</v>
      </c>
      <c r="V1933" s="229"/>
      <c r="W1933" s="229"/>
      <c r="Y1933" s="223" t="str">
        <f t="shared" si="61"/>
        <v/>
      </c>
    </row>
    <row r="1934" spans="1:25" s="223" customFormat="1" ht="20.25">
      <c r="A1934" s="293"/>
      <c r="B1934" s="294" t="str">
        <f>IF(LEN(A1934)=0,"",INDEX('Smelter Reference List'!$A:$A,MATCH($A1934,'Smelter Reference List'!$E:$E,0)))</f>
        <v/>
      </c>
      <c r="C1934" s="301" t="str">
        <f>IF(LEN(A1934)=0,"",INDEX('Smelter Reference List'!$C:$C,MATCH($A1934,'Smelter Reference List'!$E:$E,0)))</f>
        <v/>
      </c>
      <c r="D1934" s="294" t="str">
        <f ca="1">IF(ISERROR($S1934),"",OFFSET('Smelter Reference List'!$C$4,$S1934-4,0)&amp;"")</f>
        <v/>
      </c>
      <c r="E1934" s="294" t="str">
        <f ca="1">IF(ISERROR($S1934),"",OFFSET('Smelter Reference List'!$D$4,$S1934-4,0)&amp;"")</f>
        <v/>
      </c>
      <c r="F1934" s="294" t="str">
        <f ca="1">IF(ISERROR($S1934),"",OFFSET('Smelter Reference List'!$E$4,$S1934-4,0))</f>
        <v/>
      </c>
      <c r="G1934" s="294" t="str">
        <f ca="1">IF(C1934=$U$4,"Enter smelter details", IF(ISERROR($S1934),"",OFFSET('Smelter Reference List'!$F$4,$S1934-4,0)))</f>
        <v/>
      </c>
      <c r="H1934" s="295" t="str">
        <f ca="1">IF(ISERROR($S1934),"",OFFSET('Smelter Reference List'!$G$4,$S1934-4,0))</f>
        <v/>
      </c>
      <c r="I1934" s="296" t="str">
        <f ca="1">IF(ISERROR($S1934),"",OFFSET('Smelter Reference List'!$H$4,$S1934-4,0))</f>
        <v/>
      </c>
      <c r="J1934" s="296" t="str">
        <f ca="1">IF(ISERROR($S1934),"",OFFSET('Smelter Reference List'!$I$4,$S1934-4,0))</f>
        <v/>
      </c>
      <c r="K1934" s="298"/>
      <c r="L1934" s="298"/>
      <c r="M1934" s="298"/>
      <c r="N1934" s="298"/>
      <c r="O1934" s="298"/>
      <c r="P1934" s="298"/>
      <c r="Q1934" s="299"/>
      <c r="R1934" s="227"/>
      <c r="S1934" s="228" t="e">
        <f>IF(C1934="",NA(),MATCH($B1934&amp;$C1934,'Smelter Reference List'!$J:$J,0))</f>
        <v>#N/A</v>
      </c>
      <c r="T1934" s="229"/>
      <c r="U1934" s="229">
        <f t="shared" ca="1" si="60"/>
        <v>0</v>
      </c>
      <c r="V1934" s="229"/>
      <c r="W1934" s="229"/>
      <c r="Y1934" s="223" t="str">
        <f t="shared" si="61"/>
        <v/>
      </c>
    </row>
    <row r="1935" spans="1:25" s="223" customFormat="1" ht="20.25">
      <c r="A1935" s="293"/>
      <c r="B1935" s="294" t="str">
        <f>IF(LEN(A1935)=0,"",INDEX('Smelter Reference List'!$A:$A,MATCH($A1935,'Smelter Reference List'!$E:$E,0)))</f>
        <v/>
      </c>
      <c r="C1935" s="301" t="str">
        <f>IF(LEN(A1935)=0,"",INDEX('Smelter Reference List'!$C:$C,MATCH($A1935,'Smelter Reference List'!$E:$E,0)))</f>
        <v/>
      </c>
      <c r="D1935" s="294" t="str">
        <f ca="1">IF(ISERROR($S1935),"",OFFSET('Smelter Reference List'!$C$4,$S1935-4,0)&amp;"")</f>
        <v/>
      </c>
      <c r="E1935" s="294" t="str">
        <f ca="1">IF(ISERROR($S1935),"",OFFSET('Smelter Reference List'!$D$4,$S1935-4,0)&amp;"")</f>
        <v/>
      </c>
      <c r="F1935" s="294" t="str">
        <f ca="1">IF(ISERROR($S1935),"",OFFSET('Smelter Reference List'!$E$4,$S1935-4,0))</f>
        <v/>
      </c>
      <c r="G1935" s="294" t="str">
        <f ca="1">IF(C1935=$U$4,"Enter smelter details", IF(ISERROR($S1935),"",OFFSET('Smelter Reference List'!$F$4,$S1935-4,0)))</f>
        <v/>
      </c>
      <c r="H1935" s="295" t="str">
        <f ca="1">IF(ISERROR($S1935),"",OFFSET('Smelter Reference List'!$G$4,$S1935-4,0))</f>
        <v/>
      </c>
      <c r="I1935" s="296" t="str">
        <f ca="1">IF(ISERROR($S1935),"",OFFSET('Smelter Reference List'!$H$4,$S1935-4,0))</f>
        <v/>
      </c>
      <c r="J1935" s="296" t="str">
        <f ca="1">IF(ISERROR($S1935),"",OFFSET('Smelter Reference List'!$I$4,$S1935-4,0))</f>
        <v/>
      </c>
      <c r="K1935" s="298"/>
      <c r="L1935" s="298"/>
      <c r="M1935" s="298"/>
      <c r="N1935" s="298"/>
      <c r="O1935" s="298"/>
      <c r="P1935" s="298"/>
      <c r="Q1935" s="299"/>
      <c r="R1935" s="227"/>
      <c r="S1935" s="228" t="e">
        <f>IF(C1935="",NA(),MATCH($B1935&amp;$C1935,'Smelter Reference List'!$J:$J,0))</f>
        <v>#N/A</v>
      </c>
      <c r="T1935" s="229"/>
      <c r="U1935" s="229">
        <f t="shared" ca="1" si="60"/>
        <v>0</v>
      </c>
      <c r="V1935" s="229"/>
      <c r="W1935" s="229"/>
      <c r="Y1935" s="223" t="str">
        <f t="shared" si="61"/>
        <v/>
      </c>
    </row>
    <row r="1936" spans="1:25" s="223" customFormat="1" ht="20.25">
      <c r="A1936" s="293"/>
      <c r="B1936" s="294" t="str">
        <f>IF(LEN(A1936)=0,"",INDEX('Smelter Reference List'!$A:$A,MATCH($A1936,'Smelter Reference List'!$E:$E,0)))</f>
        <v/>
      </c>
      <c r="C1936" s="301" t="str">
        <f>IF(LEN(A1936)=0,"",INDEX('Smelter Reference List'!$C:$C,MATCH($A1936,'Smelter Reference List'!$E:$E,0)))</f>
        <v/>
      </c>
      <c r="D1936" s="294" t="str">
        <f ca="1">IF(ISERROR($S1936),"",OFFSET('Smelter Reference List'!$C$4,$S1936-4,0)&amp;"")</f>
        <v/>
      </c>
      <c r="E1936" s="294" t="str">
        <f ca="1">IF(ISERROR($S1936),"",OFFSET('Smelter Reference List'!$D$4,$S1936-4,0)&amp;"")</f>
        <v/>
      </c>
      <c r="F1936" s="294" t="str">
        <f ca="1">IF(ISERROR($S1936),"",OFFSET('Smelter Reference List'!$E$4,$S1936-4,0))</f>
        <v/>
      </c>
      <c r="G1936" s="294" t="str">
        <f ca="1">IF(C1936=$U$4,"Enter smelter details", IF(ISERROR($S1936),"",OFFSET('Smelter Reference List'!$F$4,$S1936-4,0)))</f>
        <v/>
      </c>
      <c r="H1936" s="295" t="str">
        <f ca="1">IF(ISERROR($S1936),"",OFFSET('Smelter Reference List'!$G$4,$S1936-4,0))</f>
        <v/>
      </c>
      <c r="I1936" s="296" t="str">
        <f ca="1">IF(ISERROR($S1936),"",OFFSET('Smelter Reference List'!$H$4,$S1936-4,0))</f>
        <v/>
      </c>
      <c r="J1936" s="296" t="str">
        <f ca="1">IF(ISERROR($S1936),"",OFFSET('Smelter Reference List'!$I$4,$S1936-4,0))</f>
        <v/>
      </c>
      <c r="K1936" s="298"/>
      <c r="L1936" s="298"/>
      <c r="M1936" s="298"/>
      <c r="N1936" s="298"/>
      <c r="O1936" s="298"/>
      <c r="P1936" s="298"/>
      <c r="Q1936" s="299"/>
      <c r="R1936" s="227"/>
      <c r="S1936" s="228" t="e">
        <f>IF(C1936="",NA(),MATCH($B1936&amp;$C1936,'Smelter Reference List'!$J:$J,0))</f>
        <v>#N/A</v>
      </c>
      <c r="T1936" s="229"/>
      <c r="U1936" s="229">
        <f t="shared" ca="1" si="60"/>
        <v>0</v>
      </c>
      <c r="V1936" s="229"/>
      <c r="W1936" s="229"/>
      <c r="Y1936" s="223" t="str">
        <f t="shared" si="61"/>
        <v/>
      </c>
    </row>
    <row r="1937" spans="1:25" s="223" customFormat="1" ht="20.25">
      <c r="A1937" s="293"/>
      <c r="B1937" s="294" t="str">
        <f>IF(LEN(A1937)=0,"",INDEX('Smelter Reference List'!$A:$A,MATCH($A1937,'Smelter Reference List'!$E:$E,0)))</f>
        <v/>
      </c>
      <c r="C1937" s="301" t="str">
        <f>IF(LEN(A1937)=0,"",INDEX('Smelter Reference List'!$C:$C,MATCH($A1937,'Smelter Reference List'!$E:$E,0)))</f>
        <v/>
      </c>
      <c r="D1937" s="294" t="str">
        <f ca="1">IF(ISERROR($S1937),"",OFFSET('Smelter Reference List'!$C$4,$S1937-4,0)&amp;"")</f>
        <v/>
      </c>
      <c r="E1937" s="294" t="str">
        <f ca="1">IF(ISERROR($S1937),"",OFFSET('Smelter Reference List'!$D$4,$S1937-4,0)&amp;"")</f>
        <v/>
      </c>
      <c r="F1937" s="294" t="str">
        <f ca="1">IF(ISERROR($S1937),"",OFFSET('Smelter Reference List'!$E$4,$S1937-4,0))</f>
        <v/>
      </c>
      <c r="G1937" s="294" t="str">
        <f ca="1">IF(C1937=$U$4,"Enter smelter details", IF(ISERROR($S1937),"",OFFSET('Smelter Reference List'!$F$4,$S1937-4,0)))</f>
        <v/>
      </c>
      <c r="H1937" s="295" t="str">
        <f ca="1">IF(ISERROR($S1937),"",OFFSET('Smelter Reference List'!$G$4,$S1937-4,0))</f>
        <v/>
      </c>
      <c r="I1937" s="296" t="str">
        <f ca="1">IF(ISERROR($S1937),"",OFFSET('Smelter Reference List'!$H$4,$S1937-4,0))</f>
        <v/>
      </c>
      <c r="J1937" s="296" t="str">
        <f ca="1">IF(ISERROR($S1937),"",OFFSET('Smelter Reference List'!$I$4,$S1937-4,0))</f>
        <v/>
      </c>
      <c r="K1937" s="298"/>
      <c r="L1937" s="298"/>
      <c r="M1937" s="298"/>
      <c r="N1937" s="298"/>
      <c r="O1937" s="298"/>
      <c r="P1937" s="298"/>
      <c r="Q1937" s="299"/>
      <c r="R1937" s="227"/>
      <c r="S1937" s="228" t="e">
        <f>IF(C1937="",NA(),MATCH($B1937&amp;$C1937,'Smelter Reference List'!$J:$J,0))</f>
        <v>#N/A</v>
      </c>
      <c r="T1937" s="229"/>
      <c r="U1937" s="229">
        <f t="shared" ca="1" si="60"/>
        <v>0</v>
      </c>
      <c r="V1937" s="229"/>
      <c r="W1937" s="229"/>
      <c r="Y1937" s="223" t="str">
        <f t="shared" si="61"/>
        <v/>
      </c>
    </row>
    <row r="1938" spans="1:25" s="223" customFormat="1" ht="20.25">
      <c r="A1938" s="293"/>
      <c r="B1938" s="294" t="str">
        <f>IF(LEN(A1938)=0,"",INDEX('Smelter Reference List'!$A:$A,MATCH($A1938,'Smelter Reference List'!$E:$E,0)))</f>
        <v/>
      </c>
      <c r="C1938" s="301" t="str">
        <f>IF(LEN(A1938)=0,"",INDEX('Smelter Reference List'!$C:$C,MATCH($A1938,'Smelter Reference List'!$E:$E,0)))</f>
        <v/>
      </c>
      <c r="D1938" s="294" t="str">
        <f ca="1">IF(ISERROR($S1938),"",OFFSET('Smelter Reference List'!$C$4,$S1938-4,0)&amp;"")</f>
        <v/>
      </c>
      <c r="E1938" s="294" t="str">
        <f ca="1">IF(ISERROR($S1938),"",OFFSET('Smelter Reference List'!$D$4,$S1938-4,0)&amp;"")</f>
        <v/>
      </c>
      <c r="F1938" s="294" t="str">
        <f ca="1">IF(ISERROR($S1938),"",OFFSET('Smelter Reference List'!$E$4,$S1938-4,0))</f>
        <v/>
      </c>
      <c r="G1938" s="294" t="str">
        <f ca="1">IF(C1938=$U$4,"Enter smelter details", IF(ISERROR($S1938),"",OFFSET('Smelter Reference List'!$F$4,$S1938-4,0)))</f>
        <v/>
      </c>
      <c r="H1938" s="295" t="str">
        <f ca="1">IF(ISERROR($S1938),"",OFFSET('Smelter Reference List'!$G$4,$S1938-4,0))</f>
        <v/>
      </c>
      <c r="I1938" s="296" t="str">
        <f ca="1">IF(ISERROR($S1938),"",OFFSET('Smelter Reference List'!$H$4,$S1938-4,0))</f>
        <v/>
      </c>
      <c r="J1938" s="296" t="str">
        <f ca="1">IF(ISERROR($S1938),"",OFFSET('Smelter Reference List'!$I$4,$S1938-4,0))</f>
        <v/>
      </c>
      <c r="K1938" s="298"/>
      <c r="L1938" s="298"/>
      <c r="M1938" s="298"/>
      <c r="N1938" s="298"/>
      <c r="O1938" s="298"/>
      <c r="P1938" s="298"/>
      <c r="Q1938" s="299"/>
      <c r="R1938" s="227"/>
      <c r="S1938" s="228" t="e">
        <f>IF(C1938="",NA(),MATCH($B1938&amp;$C1938,'Smelter Reference List'!$J:$J,0))</f>
        <v>#N/A</v>
      </c>
      <c r="T1938" s="229"/>
      <c r="U1938" s="229">
        <f t="shared" ca="1" si="60"/>
        <v>0</v>
      </c>
      <c r="V1938" s="229"/>
      <c r="W1938" s="229"/>
      <c r="Y1938" s="223" t="str">
        <f t="shared" si="61"/>
        <v/>
      </c>
    </row>
    <row r="1939" spans="1:25" s="223" customFormat="1" ht="20.25">
      <c r="A1939" s="293"/>
      <c r="B1939" s="294" t="str">
        <f>IF(LEN(A1939)=0,"",INDEX('Smelter Reference List'!$A:$A,MATCH($A1939,'Smelter Reference List'!$E:$E,0)))</f>
        <v/>
      </c>
      <c r="C1939" s="301" t="str">
        <f>IF(LEN(A1939)=0,"",INDEX('Smelter Reference List'!$C:$C,MATCH($A1939,'Smelter Reference List'!$E:$E,0)))</f>
        <v/>
      </c>
      <c r="D1939" s="294" t="str">
        <f ca="1">IF(ISERROR($S1939),"",OFFSET('Smelter Reference List'!$C$4,$S1939-4,0)&amp;"")</f>
        <v/>
      </c>
      <c r="E1939" s="294" t="str">
        <f ca="1">IF(ISERROR($S1939),"",OFFSET('Smelter Reference List'!$D$4,$S1939-4,0)&amp;"")</f>
        <v/>
      </c>
      <c r="F1939" s="294" t="str">
        <f ca="1">IF(ISERROR($S1939),"",OFFSET('Smelter Reference List'!$E$4,$S1939-4,0))</f>
        <v/>
      </c>
      <c r="G1939" s="294" t="str">
        <f ca="1">IF(C1939=$U$4,"Enter smelter details", IF(ISERROR($S1939),"",OFFSET('Smelter Reference List'!$F$4,$S1939-4,0)))</f>
        <v/>
      </c>
      <c r="H1939" s="295" t="str">
        <f ca="1">IF(ISERROR($S1939),"",OFFSET('Smelter Reference List'!$G$4,$S1939-4,0))</f>
        <v/>
      </c>
      <c r="I1939" s="296" t="str">
        <f ca="1">IF(ISERROR($S1939),"",OFFSET('Smelter Reference List'!$H$4,$S1939-4,0))</f>
        <v/>
      </c>
      <c r="J1939" s="296" t="str">
        <f ca="1">IF(ISERROR($S1939),"",OFFSET('Smelter Reference List'!$I$4,$S1939-4,0))</f>
        <v/>
      </c>
      <c r="K1939" s="298"/>
      <c r="L1939" s="298"/>
      <c r="M1939" s="298"/>
      <c r="N1939" s="298"/>
      <c r="O1939" s="298"/>
      <c r="P1939" s="298"/>
      <c r="Q1939" s="299"/>
      <c r="R1939" s="227"/>
      <c r="S1939" s="228" t="e">
        <f>IF(C1939="",NA(),MATCH($B1939&amp;$C1939,'Smelter Reference List'!$J:$J,0))</f>
        <v>#N/A</v>
      </c>
      <c r="T1939" s="229"/>
      <c r="U1939" s="229">
        <f t="shared" ca="1" si="60"/>
        <v>0</v>
      </c>
      <c r="V1939" s="229"/>
      <c r="W1939" s="229"/>
      <c r="Y1939" s="223" t="str">
        <f t="shared" si="61"/>
        <v/>
      </c>
    </row>
    <row r="1940" spans="1:25" s="223" customFormat="1" ht="20.25">
      <c r="A1940" s="293"/>
      <c r="B1940" s="294" t="str">
        <f>IF(LEN(A1940)=0,"",INDEX('Smelter Reference List'!$A:$A,MATCH($A1940,'Smelter Reference List'!$E:$E,0)))</f>
        <v/>
      </c>
      <c r="C1940" s="301" t="str">
        <f>IF(LEN(A1940)=0,"",INDEX('Smelter Reference List'!$C:$C,MATCH($A1940,'Smelter Reference List'!$E:$E,0)))</f>
        <v/>
      </c>
      <c r="D1940" s="294" t="str">
        <f ca="1">IF(ISERROR($S1940),"",OFFSET('Smelter Reference List'!$C$4,$S1940-4,0)&amp;"")</f>
        <v/>
      </c>
      <c r="E1940" s="294" t="str">
        <f ca="1">IF(ISERROR($S1940),"",OFFSET('Smelter Reference List'!$D$4,$S1940-4,0)&amp;"")</f>
        <v/>
      </c>
      <c r="F1940" s="294" t="str">
        <f ca="1">IF(ISERROR($S1940),"",OFFSET('Smelter Reference List'!$E$4,$S1940-4,0))</f>
        <v/>
      </c>
      <c r="G1940" s="294" t="str">
        <f ca="1">IF(C1940=$U$4,"Enter smelter details", IF(ISERROR($S1940),"",OFFSET('Smelter Reference List'!$F$4,$S1940-4,0)))</f>
        <v/>
      </c>
      <c r="H1940" s="295" t="str">
        <f ca="1">IF(ISERROR($S1940),"",OFFSET('Smelter Reference List'!$G$4,$S1940-4,0))</f>
        <v/>
      </c>
      <c r="I1940" s="296" t="str">
        <f ca="1">IF(ISERROR($S1940),"",OFFSET('Smelter Reference List'!$H$4,$S1940-4,0))</f>
        <v/>
      </c>
      <c r="J1940" s="296" t="str">
        <f ca="1">IF(ISERROR($S1940),"",OFFSET('Smelter Reference List'!$I$4,$S1940-4,0))</f>
        <v/>
      </c>
      <c r="K1940" s="298"/>
      <c r="L1940" s="298"/>
      <c r="M1940" s="298"/>
      <c r="N1940" s="298"/>
      <c r="O1940" s="298"/>
      <c r="P1940" s="298"/>
      <c r="Q1940" s="299"/>
      <c r="R1940" s="227"/>
      <c r="S1940" s="228" t="e">
        <f>IF(C1940="",NA(),MATCH($B1940&amp;$C1940,'Smelter Reference List'!$J:$J,0))</f>
        <v>#N/A</v>
      </c>
      <c r="T1940" s="229"/>
      <c r="U1940" s="229">
        <f t="shared" ca="1" si="60"/>
        <v>0</v>
      </c>
      <c r="V1940" s="229"/>
      <c r="W1940" s="229"/>
      <c r="Y1940" s="223" t="str">
        <f t="shared" si="61"/>
        <v/>
      </c>
    </row>
    <row r="1941" spans="1:25" s="223" customFormat="1" ht="20.25">
      <c r="A1941" s="293"/>
      <c r="B1941" s="294" t="str">
        <f>IF(LEN(A1941)=0,"",INDEX('Smelter Reference List'!$A:$A,MATCH($A1941,'Smelter Reference List'!$E:$E,0)))</f>
        <v/>
      </c>
      <c r="C1941" s="301" t="str">
        <f>IF(LEN(A1941)=0,"",INDEX('Smelter Reference List'!$C:$C,MATCH($A1941,'Smelter Reference List'!$E:$E,0)))</f>
        <v/>
      </c>
      <c r="D1941" s="294" t="str">
        <f ca="1">IF(ISERROR($S1941),"",OFFSET('Smelter Reference List'!$C$4,$S1941-4,0)&amp;"")</f>
        <v/>
      </c>
      <c r="E1941" s="294" t="str">
        <f ca="1">IF(ISERROR($S1941),"",OFFSET('Smelter Reference List'!$D$4,$S1941-4,0)&amp;"")</f>
        <v/>
      </c>
      <c r="F1941" s="294" t="str">
        <f ca="1">IF(ISERROR($S1941),"",OFFSET('Smelter Reference List'!$E$4,$S1941-4,0))</f>
        <v/>
      </c>
      <c r="G1941" s="294" t="str">
        <f ca="1">IF(C1941=$U$4,"Enter smelter details", IF(ISERROR($S1941),"",OFFSET('Smelter Reference List'!$F$4,$S1941-4,0)))</f>
        <v/>
      </c>
      <c r="H1941" s="295" t="str">
        <f ca="1">IF(ISERROR($S1941),"",OFFSET('Smelter Reference List'!$G$4,$S1941-4,0))</f>
        <v/>
      </c>
      <c r="I1941" s="296" t="str">
        <f ca="1">IF(ISERROR($S1941),"",OFFSET('Smelter Reference List'!$H$4,$S1941-4,0))</f>
        <v/>
      </c>
      <c r="J1941" s="296" t="str">
        <f ca="1">IF(ISERROR($S1941),"",OFFSET('Smelter Reference List'!$I$4,$S1941-4,0))</f>
        <v/>
      </c>
      <c r="K1941" s="298"/>
      <c r="L1941" s="298"/>
      <c r="M1941" s="298"/>
      <c r="N1941" s="298"/>
      <c r="O1941" s="298"/>
      <c r="P1941" s="298"/>
      <c r="Q1941" s="299"/>
      <c r="R1941" s="227"/>
      <c r="S1941" s="228" t="e">
        <f>IF(C1941="",NA(),MATCH($B1941&amp;$C1941,'Smelter Reference List'!$J:$J,0))</f>
        <v>#N/A</v>
      </c>
      <c r="T1941" s="229"/>
      <c r="U1941" s="229">
        <f t="shared" ca="1" si="60"/>
        <v>0</v>
      </c>
      <c r="V1941" s="229"/>
      <c r="W1941" s="229"/>
      <c r="Y1941" s="223" t="str">
        <f t="shared" si="61"/>
        <v/>
      </c>
    </row>
    <row r="1942" spans="1:25" s="223" customFormat="1" ht="20.25">
      <c r="A1942" s="293"/>
      <c r="B1942" s="294" t="str">
        <f>IF(LEN(A1942)=0,"",INDEX('Smelter Reference List'!$A:$A,MATCH($A1942,'Smelter Reference List'!$E:$E,0)))</f>
        <v/>
      </c>
      <c r="C1942" s="301" t="str">
        <f>IF(LEN(A1942)=0,"",INDEX('Smelter Reference List'!$C:$C,MATCH($A1942,'Smelter Reference List'!$E:$E,0)))</f>
        <v/>
      </c>
      <c r="D1942" s="294" t="str">
        <f ca="1">IF(ISERROR($S1942),"",OFFSET('Smelter Reference List'!$C$4,$S1942-4,0)&amp;"")</f>
        <v/>
      </c>
      <c r="E1942" s="294" t="str">
        <f ca="1">IF(ISERROR($S1942),"",OFFSET('Smelter Reference List'!$D$4,$S1942-4,0)&amp;"")</f>
        <v/>
      </c>
      <c r="F1942" s="294" t="str">
        <f ca="1">IF(ISERROR($S1942),"",OFFSET('Smelter Reference List'!$E$4,$S1942-4,0))</f>
        <v/>
      </c>
      <c r="G1942" s="294" t="str">
        <f ca="1">IF(C1942=$U$4,"Enter smelter details", IF(ISERROR($S1942),"",OFFSET('Smelter Reference List'!$F$4,$S1942-4,0)))</f>
        <v/>
      </c>
      <c r="H1942" s="295" t="str">
        <f ca="1">IF(ISERROR($S1942),"",OFFSET('Smelter Reference List'!$G$4,$S1942-4,0))</f>
        <v/>
      </c>
      <c r="I1942" s="296" t="str">
        <f ca="1">IF(ISERROR($S1942),"",OFFSET('Smelter Reference List'!$H$4,$S1942-4,0))</f>
        <v/>
      </c>
      <c r="J1942" s="296" t="str">
        <f ca="1">IF(ISERROR($S1942),"",OFFSET('Smelter Reference List'!$I$4,$S1942-4,0))</f>
        <v/>
      </c>
      <c r="K1942" s="298"/>
      <c r="L1942" s="298"/>
      <c r="M1942" s="298"/>
      <c r="N1942" s="298"/>
      <c r="O1942" s="298"/>
      <c r="P1942" s="298"/>
      <c r="Q1942" s="299"/>
      <c r="R1942" s="227"/>
      <c r="S1942" s="228" t="e">
        <f>IF(C1942="",NA(),MATCH($B1942&amp;$C1942,'Smelter Reference List'!$J:$J,0))</f>
        <v>#N/A</v>
      </c>
      <c r="T1942" s="229"/>
      <c r="U1942" s="229">
        <f t="shared" ca="1" si="60"/>
        <v>0</v>
      </c>
      <c r="V1942" s="229"/>
      <c r="W1942" s="229"/>
      <c r="Y1942" s="223" t="str">
        <f t="shared" si="61"/>
        <v/>
      </c>
    </row>
    <row r="1943" spans="1:25" s="223" customFormat="1" ht="20.25">
      <c r="A1943" s="293"/>
      <c r="B1943" s="294" t="str">
        <f>IF(LEN(A1943)=0,"",INDEX('Smelter Reference List'!$A:$A,MATCH($A1943,'Smelter Reference List'!$E:$E,0)))</f>
        <v/>
      </c>
      <c r="C1943" s="301" t="str">
        <f>IF(LEN(A1943)=0,"",INDEX('Smelter Reference List'!$C:$C,MATCH($A1943,'Smelter Reference List'!$E:$E,0)))</f>
        <v/>
      </c>
      <c r="D1943" s="294" t="str">
        <f ca="1">IF(ISERROR($S1943),"",OFFSET('Smelter Reference List'!$C$4,$S1943-4,0)&amp;"")</f>
        <v/>
      </c>
      <c r="E1943" s="294" t="str">
        <f ca="1">IF(ISERROR($S1943),"",OFFSET('Smelter Reference List'!$D$4,$S1943-4,0)&amp;"")</f>
        <v/>
      </c>
      <c r="F1943" s="294" t="str">
        <f ca="1">IF(ISERROR($S1943),"",OFFSET('Smelter Reference List'!$E$4,$S1943-4,0))</f>
        <v/>
      </c>
      <c r="G1943" s="294" t="str">
        <f ca="1">IF(C1943=$U$4,"Enter smelter details", IF(ISERROR($S1943),"",OFFSET('Smelter Reference List'!$F$4,$S1943-4,0)))</f>
        <v/>
      </c>
      <c r="H1943" s="295" t="str">
        <f ca="1">IF(ISERROR($S1943),"",OFFSET('Smelter Reference List'!$G$4,$S1943-4,0))</f>
        <v/>
      </c>
      <c r="I1943" s="296" t="str">
        <f ca="1">IF(ISERROR($S1943),"",OFFSET('Smelter Reference List'!$H$4,$S1943-4,0))</f>
        <v/>
      </c>
      <c r="J1943" s="296" t="str">
        <f ca="1">IF(ISERROR($S1943),"",OFFSET('Smelter Reference List'!$I$4,$S1943-4,0))</f>
        <v/>
      </c>
      <c r="K1943" s="298"/>
      <c r="L1943" s="298"/>
      <c r="M1943" s="298"/>
      <c r="N1943" s="298"/>
      <c r="O1943" s="298"/>
      <c r="P1943" s="298"/>
      <c r="Q1943" s="299"/>
      <c r="R1943" s="227"/>
      <c r="S1943" s="228" t="e">
        <f>IF(C1943="",NA(),MATCH($B1943&amp;$C1943,'Smelter Reference List'!$J:$J,0))</f>
        <v>#N/A</v>
      </c>
      <c r="T1943" s="229"/>
      <c r="U1943" s="229">
        <f t="shared" ca="1" si="60"/>
        <v>0</v>
      </c>
      <c r="V1943" s="229"/>
      <c r="W1943" s="229"/>
      <c r="Y1943" s="223" t="str">
        <f t="shared" si="61"/>
        <v/>
      </c>
    </row>
    <row r="1944" spans="1:25" s="223" customFormat="1" ht="20.25">
      <c r="A1944" s="293"/>
      <c r="B1944" s="294" t="str">
        <f>IF(LEN(A1944)=0,"",INDEX('Smelter Reference List'!$A:$A,MATCH($A1944,'Smelter Reference List'!$E:$E,0)))</f>
        <v/>
      </c>
      <c r="C1944" s="301" t="str">
        <f>IF(LEN(A1944)=0,"",INDEX('Smelter Reference List'!$C:$C,MATCH($A1944,'Smelter Reference List'!$E:$E,0)))</f>
        <v/>
      </c>
      <c r="D1944" s="294" t="str">
        <f ca="1">IF(ISERROR($S1944),"",OFFSET('Smelter Reference List'!$C$4,$S1944-4,0)&amp;"")</f>
        <v/>
      </c>
      <c r="E1944" s="294" t="str">
        <f ca="1">IF(ISERROR($S1944),"",OFFSET('Smelter Reference List'!$D$4,$S1944-4,0)&amp;"")</f>
        <v/>
      </c>
      <c r="F1944" s="294" t="str">
        <f ca="1">IF(ISERROR($S1944),"",OFFSET('Smelter Reference List'!$E$4,$S1944-4,0))</f>
        <v/>
      </c>
      <c r="G1944" s="294" t="str">
        <f ca="1">IF(C1944=$U$4,"Enter smelter details", IF(ISERROR($S1944),"",OFFSET('Smelter Reference List'!$F$4,$S1944-4,0)))</f>
        <v/>
      </c>
      <c r="H1944" s="295" t="str">
        <f ca="1">IF(ISERROR($S1944),"",OFFSET('Smelter Reference List'!$G$4,$S1944-4,0))</f>
        <v/>
      </c>
      <c r="I1944" s="296" t="str">
        <f ca="1">IF(ISERROR($S1944),"",OFFSET('Smelter Reference List'!$H$4,$S1944-4,0))</f>
        <v/>
      </c>
      <c r="J1944" s="296" t="str">
        <f ca="1">IF(ISERROR($S1944),"",OFFSET('Smelter Reference List'!$I$4,$S1944-4,0))</f>
        <v/>
      </c>
      <c r="K1944" s="298"/>
      <c r="L1944" s="298"/>
      <c r="M1944" s="298"/>
      <c r="N1944" s="298"/>
      <c r="O1944" s="298"/>
      <c r="P1944" s="298"/>
      <c r="Q1944" s="299"/>
      <c r="R1944" s="227"/>
      <c r="S1944" s="228" t="e">
        <f>IF(C1944="",NA(),MATCH($B1944&amp;$C1944,'Smelter Reference List'!$J:$J,0))</f>
        <v>#N/A</v>
      </c>
      <c r="T1944" s="229"/>
      <c r="U1944" s="229">
        <f t="shared" ca="1" si="60"/>
        <v>0</v>
      </c>
      <c r="V1944" s="229"/>
      <c r="W1944" s="229"/>
      <c r="Y1944" s="223" t="str">
        <f t="shared" si="61"/>
        <v/>
      </c>
    </row>
    <row r="1945" spans="1:25" s="223" customFormat="1" ht="20.25">
      <c r="A1945" s="293"/>
      <c r="B1945" s="294" t="str">
        <f>IF(LEN(A1945)=0,"",INDEX('Smelter Reference List'!$A:$A,MATCH($A1945,'Smelter Reference List'!$E:$E,0)))</f>
        <v/>
      </c>
      <c r="C1945" s="301" t="str">
        <f>IF(LEN(A1945)=0,"",INDEX('Smelter Reference List'!$C:$C,MATCH($A1945,'Smelter Reference List'!$E:$E,0)))</f>
        <v/>
      </c>
      <c r="D1945" s="294" t="str">
        <f ca="1">IF(ISERROR($S1945),"",OFFSET('Smelter Reference List'!$C$4,$S1945-4,0)&amp;"")</f>
        <v/>
      </c>
      <c r="E1945" s="294" t="str">
        <f ca="1">IF(ISERROR($S1945),"",OFFSET('Smelter Reference List'!$D$4,$S1945-4,0)&amp;"")</f>
        <v/>
      </c>
      <c r="F1945" s="294" t="str">
        <f ca="1">IF(ISERROR($S1945),"",OFFSET('Smelter Reference List'!$E$4,$S1945-4,0))</f>
        <v/>
      </c>
      <c r="G1945" s="294" t="str">
        <f ca="1">IF(C1945=$U$4,"Enter smelter details", IF(ISERROR($S1945),"",OFFSET('Smelter Reference List'!$F$4,$S1945-4,0)))</f>
        <v/>
      </c>
      <c r="H1945" s="295" t="str">
        <f ca="1">IF(ISERROR($S1945),"",OFFSET('Smelter Reference List'!$G$4,$S1945-4,0))</f>
        <v/>
      </c>
      <c r="I1945" s="296" t="str">
        <f ca="1">IF(ISERROR($S1945),"",OFFSET('Smelter Reference List'!$H$4,$S1945-4,0))</f>
        <v/>
      </c>
      <c r="J1945" s="296" t="str">
        <f ca="1">IF(ISERROR($S1945),"",OFFSET('Smelter Reference List'!$I$4,$S1945-4,0))</f>
        <v/>
      </c>
      <c r="K1945" s="298"/>
      <c r="L1945" s="298"/>
      <c r="M1945" s="298"/>
      <c r="N1945" s="298"/>
      <c r="O1945" s="298"/>
      <c r="P1945" s="298"/>
      <c r="Q1945" s="299"/>
      <c r="R1945" s="227"/>
      <c r="S1945" s="228" t="e">
        <f>IF(C1945="",NA(),MATCH($B1945&amp;$C1945,'Smelter Reference List'!$J:$J,0))</f>
        <v>#N/A</v>
      </c>
      <c r="T1945" s="229"/>
      <c r="U1945" s="229">
        <f t="shared" ca="1" si="60"/>
        <v>0</v>
      </c>
      <c r="V1945" s="229"/>
      <c r="W1945" s="229"/>
      <c r="Y1945" s="223" t="str">
        <f t="shared" si="61"/>
        <v/>
      </c>
    </row>
    <row r="1946" spans="1:25" s="223" customFormat="1" ht="20.25">
      <c r="A1946" s="293"/>
      <c r="B1946" s="294" t="str">
        <f>IF(LEN(A1946)=0,"",INDEX('Smelter Reference List'!$A:$A,MATCH($A1946,'Smelter Reference List'!$E:$E,0)))</f>
        <v/>
      </c>
      <c r="C1946" s="301" t="str">
        <f>IF(LEN(A1946)=0,"",INDEX('Smelter Reference List'!$C:$C,MATCH($A1946,'Smelter Reference List'!$E:$E,0)))</f>
        <v/>
      </c>
      <c r="D1946" s="294" t="str">
        <f ca="1">IF(ISERROR($S1946),"",OFFSET('Smelter Reference List'!$C$4,$S1946-4,0)&amp;"")</f>
        <v/>
      </c>
      <c r="E1946" s="294" t="str">
        <f ca="1">IF(ISERROR($S1946),"",OFFSET('Smelter Reference List'!$D$4,$S1946-4,0)&amp;"")</f>
        <v/>
      </c>
      <c r="F1946" s="294" t="str">
        <f ca="1">IF(ISERROR($S1946),"",OFFSET('Smelter Reference List'!$E$4,$S1946-4,0))</f>
        <v/>
      </c>
      <c r="G1946" s="294" t="str">
        <f ca="1">IF(C1946=$U$4,"Enter smelter details", IF(ISERROR($S1946),"",OFFSET('Smelter Reference List'!$F$4,$S1946-4,0)))</f>
        <v/>
      </c>
      <c r="H1946" s="295" t="str">
        <f ca="1">IF(ISERROR($S1946),"",OFFSET('Smelter Reference List'!$G$4,$S1946-4,0))</f>
        <v/>
      </c>
      <c r="I1946" s="296" t="str">
        <f ca="1">IF(ISERROR($S1946),"",OFFSET('Smelter Reference List'!$H$4,$S1946-4,0))</f>
        <v/>
      </c>
      <c r="J1946" s="296" t="str">
        <f ca="1">IF(ISERROR($S1946),"",OFFSET('Smelter Reference List'!$I$4,$S1946-4,0))</f>
        <v/>
      </c>
      <c r="K1946" s="298"/>
      <c r="L1946" s="298"/>
      <c r="M1946" s="298"/>
      <c r="N1946" s="298"/>
      <c r="O1946" s="298"/>
      <c r="P1946" s="298"/>
      <c r="Q1946" s="299"/>
      <c r="R1946" s="227"/>
      <c r="S1946" s="228" t="e">
        <f>IF(C1946="",NA(),MATCH($B1946&amp;$C1946,'Smelter Reference List'!$J:$J,0))</f>
        <v>#N/A</v>
      </c>
      <c r="T1946" s="229"/>
      <c r="U1946" s="229">
        <f t="shared" ca="1" si="60"/>
        <v>0</v>
      </c>
      <c r="V1946" s="229"/>
      <c r="W1946" s="229"/>
      <c r="Y1946" s="223" t="str">
        <f t="shared" si="61"/>
        <v/>
      </c>
    </row>
    <row r="1947" spans="1:25" s="223" customFormat="1" ht="20.25">
      <c r="A1947" s="293"/>
      <c r="B1947" s="294" t="str">
        <f>IF(LEN(A1947)=0,"",INDEX('Smelter Reference List'!$A:$A,MATCH($A1947,'Smelter Reference List'!$E:$E,0)))</f>
        <v/>
      </c>
      <c r="C1947" s="301" t="str">
        <f>IF(LEN(A1947)=0,"",INDEX('Smelter Reference List'!$C:$C,MATCH($A1947,'Smelter Reference List'!$E:$E,0)))</f>
        <v/>
      </c>
      <c r="D1947" s="294" t="str">
        <f ca="1">IF(ISERROR($S1947),"",OFFSET('Smelter Reference List'!$C$4,$S1947-4,0)&amp;"")</f>
        <v/>
      </c>
      <c r="E1947" s="294" t="str">
        <f ca="1">IF(ISERROR($S1947),"",OFFSET('Smelter Reference List'!$D$4,$S1947-4,0)&amp;"")</f>
        <v/>
      </c>
      <c r="F1947" s="294" t="str">
        <f ca="1">IF(ISERROR($S1947),"",OFFSET('Smelter Reference List'!$E$4,$S1947-4,0))</f>
        <v/>
      </c>
      <c r="G1947" s="294" t="str">
        <f ca="1">IF(C1947=$U$4,"Enter smelter details", IF(ISERROR($S1947),"",OFFSET('Smelter Reference List'!$F$4,$S1947-4,0)))</f>
        <v/>
      </c>
      <c r="H1947" s="295" t="str">
        <f ca="1">IF(ISERROR($S1947),"",OFFSET('Smelter Reference List'!$G$4,$S1947-4,0))</f>
        <v/>
      </c>
      <c r="I1947" s="296" t="str">
        <f ca="1">IF(ISERROR($S1947),"",OFFSET('Smelter Reference List'!$H$4,$S1947-4,0))</f>
        <v/>
      </c>
      <c r="J1947" s="296" t="str">
        <f ca="1">IF(ISERROR($S1947),"",OFFSET('Smelter Reference List'!$I$4,$S1947-4,0))</f>
        <v/>
      </c>
      <c r="K1947" s="298"/>
      <c r="L1947" s="298"/>
      <c r="M1947" s="298"/>
      <c r="N1947" s="298"/>
      <c r="O1947" s="298"/>
      <c r="P1947" s="298"/>
      <c r="Q1947" s="299"/>
      <c r="R1947" s="227"/>
      <c r="S1947" s="228" t="e">
        <f>IF(C1947="",NA(),MATCH($B1947&amp;$C1947,'Smelter Reference List'!$J:$J,0))</f>
        <v>#N/A</v>
      </c>
      <c r="T1947" s="229"/>
      <c r="U1947" s="229">
        <f t="shared" ca="1" si="60"/>
        <v>0</v>
      </c>
      <c r="V1947" s="229"/>
      <c r="W1947" s="229"/>
      <c r="Y1947" s="223" t="str">
        <f t="shared" si="61"/>
        <v/>
      </c>
    </row>
    <row r="1948" spans="1:25" s="223" customFormat="1" ht="20.25">
      <c r="A1948" s="293"/>
      <c r="B1948" s="294" t="str">
        <f>IF(LEN(A1948)=0,"",INDEX('Smelter Reference List'!$A:$A,MATCH($A1948,'Smelter Reference List'!$E:$E,0)))</f>
        <v/>
      </c>
      <c r="C1948" s="301" t="str">
        <f>IF(LEN(A1948)=0,"",INDEX('Smelter Reference List'!$C:$C,MATCH($A1948,'Smelter Reference List'!$E:$E,0)))</f>
        <v/>
      </c>
      <c r="D1948" s="294" t="str">
        <f ca="1">IF(ISERROR($S1948),"",OFFSET('Smelter Reference List'!$C$4,$S1948-4,0)&amp;"")</f>
        <v/>
      </c>
      <c r="E1948" s="294" t="str">
        <f ca="1">IF(ISERROR($S1948),"",OFFSET('Smelter Reference List'!$D$4,$S1948-4,0)&amp;"")</f>
        <v/>
      </c>
      <c r="F1948" s="294" t="str">
        <f ca="1">IF(ISERROR($S1948),"",OFFSET('Smelter Reference List'!$E$4,$S1948-4,0))</f>
        <v/>
      </c>
      <c r="G1948" s="294" t="str">
        <f ca="1">IF(C1948=$U$4,"Enter smelter details", IF(ISERROR($S1948),"",OFFSET('Smelter Reference List'!$F$4,$S1948-4,0)))</f>
        <v/>
      </c>
      <c r="H1948" s="295" t="str">
        <f ca="1">IF(ISERROR($S1948),"",OFFSET('Smelter Reference List'!$G$4,$S1948-4,0))</f>
        <v/>
      </c>
      <c r="I1948" s="296" t="str">
        <f ca="1">IF(ISERROR($S1948),"",OFFSET('Smelter Reference List'!$H$4,$S1948-4,0))</f>
        <v/>
      </c>
      <c r="J1948" s="296" t="str">
        <f ca="1">IF(ISERROR($S1948),"",OFFSET('Smelter Reference List'!$I$4,$S1948-4,0))</f>
        <v/>
      </c>
      <c r="K1948" s="298"/>
      <c r="L1948" s="298"/>
      <c r="M1948" s="298"/>
      <c r="N1948" s="298"/>
      <c r="O1948" s="298"/>
      <c r="P1948" s="298"/>
      <c r="Q1948" s="299"/>
      <c r="R1948" s="227"/>
      <c r="S1948" s="228" t="e">
        <f>IF(C1948="",NA(),MATCH($B1948&amp;$C1948,'Smelter Reference List'!$J:$J,0))</f>
        <v>#N/A</v>
      </c>
      <c r="T1948" s="229"/>
      <c r="U1948" s="229">
        <f t="shared" ca="1" si="60"/>
        <v>0</v>
      </c>
      <c r="V1948" s="229"/>
      <c r="W1948" s="229"/>
      <c r="Y1948" s="223" t="str">
        <f t="shared" si="61"/>
        <v/>
      </c>
    </row>
    <row r="1949" spans="1:25" s="223" customFormat="1" ht="20.25">
      <c r="A1949" s="293"/>
      <c r="B1949" s="294" t="str">
        <f>IF(LEN(A1949)=0,"",INDEX('Smelter Reference List'!$A:$A,MATCH($A1949,'Smelter Reference List'!$E:$E,0)))</f>
        <v/>
      </c>
      <c r="C1949" s="301" t="str">
        <f>IF(LEN(A1949)=0,"",INDEX('Smelter Reference List'!$C:$C,MATCH($A1949,'Smelter Reference List'!$E:$E,0)))</f>
        <v/>
      </c>
      <c r="D1949" s="294" t="str">
        <f ca="1">IF(ISERROR($S1949),"",OFFSET('Smelter Reference List'!$C$4,$S1949-4,0)&amp;"")</f>
        <v/>
      </c>
      <c r="E1949" s="294" t="str">
        <f ca="1">IF(ISERROR($S1949),"",OFFSET('Smelter Reference List'!$D$4,$S1949-4,0)&amp;"")</f>
        <v/>
      </c>
      <c r="F1949" s="294" t="str">
        <f ca="1">IF(ISERROR($S1949),"",OFFSET('Smelter Reference List'!$E$4,$S1949-4,0))</f>
        <v/>
      </c>
      <c r="G1949" s="294" t="str">
        <f ca="1">IF(C1949=$U$4,"Enter smelter details", IF(ISERROR($S1949),"",OFFSET('Smelter Reference List'!$F$4,$S1949-4,0)))</f>
        <v/>
      </c>
      <c r="H1949" s="295" t="str">
        <f ca="1">IF(ISERROR($S1949),"",OFFSET('Smelter Reference List'!$G$4,$S1949-4,0))</f>
        <v/>
      </c>
      <c r="I1949" s="296" t="str">
        <f ca="1">IF(ISERROR($S1949),"",OFFSET('Smelter Reference List'!$H$4,$S1949-4,0))</f>
        <v/>
      </c>
      <c r="J1949" s="296" t="str">
        <f ca="1">IF(ISERROR($S1949),"",OFFSET('Smelter Reference List'!$I$4,$S1949-4,0))</f>
        <v/>
      </c>
      <c r="K1949" s="298"/>
      <c r="L1949" s="298"/>
      <c r="M1949" s="298"/>
      <c r="N1949" s="298"/>
      <c r="O1949" s="298"/>
      <c r="P1949" s="298"/>
      <c r="Q1949" s="299"/>
      <c r="R1949" s="227"/>
      <c r="S1949" s="228" t="e">
        <f>IF(C1949="",NA(),MATCH($B1949&amp;$C1949,'Smelter Reference List'!$J:$J,0))</f>
        <v>#N/A</v>
      </c>
      <c r="T1949" s="229"/>
      <c r="U1949" s="229">
        <f t="shared" ca="1" si="60"/>
        <v>0</v>
      </c>
      <c r="V1949" s="229"/>
      <c r="W1949" s="229"/>
      <c r="Y1949" s="223" t="str">
        <f t="shared" si="61"/>
        <v/>
      </c>
    </row>
    <row r="1950" spans="1:25" s="223" customFormat="1" ht="20.25">
      <c r="A1950" s="293"/>
      <c r="B1950" s="294" t="str">
        <f>IF(LEN(A1950)=0,"",INDEX('Smelter Reference List'!$A:$A,MATCH($A1950,'Smelter Reference List'!$E:$E,0)))</f>
        <v/>
      </c>
      <c r="C1950" s="301" t="str">
        <f>IF(LEN(A1950)=0,"",INDEX('Smelter Reference List'!$C:$C,MATCH($A1950,'Smelter Reference List'!$E:$E,0)))</f>
        <v/>
      </c>
      <c r="D1950" s="294" t="str">
        <f ca="1">IF(ISERROR($S1950),"",OFFSET('Smelter Reference List'!$C$4,$S1950-4,0)&amp;"")</f>
        <v/>
      </c>
      <c r="E1950" s="294" t="str">
        <f ca="1">IF(ISERROR($S1950),"",OFFSET('Smelter Reference List'!$D$4,$S1950-4,0)&amp;"")</f>
        <v/>
      </c>
      <c r="F1950" s="294" t="str">
        <f ca="1">IF(ISERROR($S1950),"",OFFSET('Smelter Reference List'!$E$4,$S1950-4,0))</f>
        <v/>
      </c>
      <c r="G1950" s="294" t="str">
        <f ca="1">IF(C1950=$U$4,"Enter smelter details", IF(ISERROR($S1950),"",OFFSET('Smelter Reference List'!$F$4,$S1950-4,0)))</f>
        <v/>
      </c>
      <c r="H1950" s="295" t="str">
        <f ca="1">IF(ISERROR($S1950),"",OFFSET('Smelter Reference List'!$G$4,$S1950-4,0))</f>
        <v/>
      </c>
      <c r="I1950" s="296" t="str">
        <f ca="1">IF(ISERROR($S1950),"",OFFSET('Smelter Reference List'!$H$4,$S1950-4,0))</f>
        <v/>
      </c>
      <c r="J1950" s="296" t="str">
        <f ca="1">IF(ISERROR($S1950),"",OFFSET('Smelter Reference List'!$I$4,$S1950-4,0))</f>
        <v/>
      </c>
      <c r="K1950" s="298"/>
      <c r="L1950" s="298"/>
      <c r="M1950" s="298"/>
      <c r="N1950" s="298"/>
      <c r="O1950" s="298"/>
      <c r="P1950" s="298"/>
      <c r="Q1950" s="299"/>
      <c r="R1950" s="227"/>
      <c r="S1950" s="228" t="e">
        <f>IF(C1950="",NA(),MATCH($B1950&amp;$C1950,'Smelter Reference List'!$J:$J,0))</f>
        <v>#N/A</v>
      </c>
      <c r="T1950" s="229"/>
      <c r="U1950" s="229">
        <f t="shared" ca="1" si="60"/>
        <v>0</v>
      </c>
      <c r="V1950" s="229"/>
      <c r="W1950" s="229"/>
      <c r="Y1950" s="223" t="str">
        <f t="shared" si="61"/>
        <v/>
      </c>
    </row>
    <row r="1951" spans="1:25" s="223" customFormat="1" ht="20.25">
      <c r="A1951" s="293"/>
      <c r="B1951" s="294" t="str">
        <f>IF(LEN(A1951)=0,"",INDEX('Smelter Reference List'!$A:$A,MATCH($A1951,'Smelter Reference List'!$E:$E,0)))</f>
        <v/>
      </c>
      <c r="C1951" s="301" t="str">
        <f>IF(LEN(A1951)=0,"",INDEX('Smelter Reference List'!$C:$C,MATCH($A1951,'Smelter Reference List'!$E:$E,0)))</f>
        <v/>
      </c>
      <c r="D1951" s="294" t="str">
        <f ca="1">IF(ISERROR($S1951),"",OFFSET('Smelter Reference List'!$C$4,$S1951-4,0)&amp;"")</f>
        <v/>
      </c>
      <c r="E1951" s="294" t="str">
        <f ca="1">IF(ISERROR($S1951),"",OFFSET('Smelter Reference List'!$D$4,$S1951-4,0)&amp;"")</f>
        <v/>
      </c>
      <c r="F1951" s="294" t="str">
        <f ca="1">IF(ISERROR($S1951),"",OFFSET('Smelter Reference List'!$E$4,$S1951-4,0))</f>
        <v/>
      </c>
      <c r="G1951" s="294" t="str">
        <f ca="1">IF(C1951=$U$4,"Enter smelter details", IF(ISERROR($S1951),"",OFFSET('Smelter Reference List'!$F$4,$S1951-4,0)))</f>
        <v/>
      </c>
      <c r="H1951" s="295" t="str">
        <f ca="1">IF(ISERROR($S1951),"",OFFSET('Smelter Reference List'!$G$4,$S1951-4,0))</f>
        <v/>
      </c>
      <c r="I1951" s="296" t="str">
        <f ca="1">IF(ISERROR($S1951),"",OFFSET('Smelter Reference List'!$H$4,$S1951-4,0))</f>
        <v/>
      </c>
      <c r="J1951" s="296" t="str">
        <f ca="1">IF(ISERROR($S1951),"",OFFSET('Smelter Reference List'!$I$4,$S1951-4,0))</f>
        <v/>
      </c>
      <c r="K1951" s="298"/>
      <c r="L1951" s="298"/>
      <c r="M1951" s="298"/>
      <c r="N1951" s="298"/>
      <c r="O1951" s="298"/>
      <c r="P1951" s="298"/>
      <c r="Q1951" s="299"/>
      <c r="R1951" s="227"/>
      <c r="S1951" s="228" t="e">
        <f>IF(C1951="",NA(),MATCH($B1951&amp;$C1951,'Smelter Reference List'!$J:$J,0))</f>
        <v>#N/A</v>
      </c>
      <c r="T1951" s="229"/>
      <c r="U1951" s="229">
        <f t="shared" ca="1" si="60"/>
        <v>0</v>
      </c>
      <c r="V1951" s="229"/>
      <c r="W1951" s="229"/>
      <c r="Y1951" s="223" t="str">
        <f t="shared" si="61"/>
        <v/>
      </c>
    </row>
    <row r="1952" spans="1:25" s="223" customFormat="1" ht="20.25">
      <c r="A1952" s="293"/>
      <c r="B1952" s="294" t="str">
        <f>IF(LEN(A1952)=0,"",INDEX('Smelter Reference List'!$A:$A,MATCH($A1952,'Smelter Reference List'!$E:$E,0)))</f>
        <v/>
      </c>
      <c r="C1952" s="301" t="str">
        <f>IF(LEN(A1952)=0,"",INDEX('Smelter Reference List'!$C:$C,MATCH($A1952,'Smelter Reference List'!$E:$E,0)))</f>
        <v/>
      </c>
      <c r="D1952" s="294" t="str">
        <f ca="1">IF(ISERROR($S1952),"",OFFSET('Smelter Reference List'!$C$4,$S1952-4,0)&amp;"")</f>
        <v/>
      </c>
      <c r="E1952" s="294" t="str">
        <f ca="1">IF(ISERROR($S1952),"",OFFSET('Smelter Reference List'!$D$4,$S1952-4,0)&amp;"")</f>
        <v/>
      </c>
      <c r="F1952" s="294" t="str">
        <f ca="1">IF(ISERROR($S1952),"",OFFSET('Smelter Reference List'!$E$4,$S1952-4,0))</f>
        <v/>
      </c>
      <c r="G1952" s="294" t="str">
        <f ca="1">IF(C1952=$U$4,"Enter smelter details", IF(ISERROR($S1952),"",OFFSET('Smelter Reference List'!$F$4,$S1952-4,0)))</f>
        <v/>
      </c>
      <c r="H1952" s="295" t="str">
        <f ca="1">IF(ISERROR($S1952),"",OFFSET('Smelter Reference List'!$G$4,$S1952-4,0))</f>
        <v/>
      </c>
      <c r="I1952" s="296" t="str">
        <f ca="1">IF(ISERROR($S1952),"",OFFSET('Smelter Reference List'!$H$4,$S1952-4,0))</f>
        <v/>
      </c>
      <c r="J1952" s="296" t="str">
        <f ca="1">IF(ISERROR($S1952),"",OFFSET('Smelter Reference List'!$I$4,$S1952-4,0))</f>
        <v/>
      </c>
      <c r="K1952" s="298"/>
      <c r="L1952" s="298"/>
      <c r="M1952" s="298"/>
      <c r="N1952" s="298"/>
      <c r="O1952" s="298"/>
      <c r="P1952" s="298"/>
      <c r="Q1952" s="299"/>
      <c r="R1952" s="227"/>
      <c r="S1952" s="228" t="e">
        <f>IF(C1952="",NA(),MATCH($B1952&amp;$C1952,'Smelter Reference List'!$J:$J,0))</f>
        <v>#N/A</v>
      </c>
      <c r="T1952" s="229"/>
      <c r="U1952" s="229">
        <f t="shared" ca="1" si="60"/>
        <v>0</v>
      </c>
      <c r="V1952" s="229"/>
      <c r="W1952" s="229"/>
      <c r="Y1952" s="223" t="str">
        <f t="shared" si="61"/>
        <v/>
      </c>
    </row>
    <row r="1953" spans="1:25" s="223" customFormat="1" ht="20.25">
      <c r="A1953" s="293"/>
      <c r="B1953" s="294" t="str">
        <f>IF(LEN(A1953)=0,"",INDEX('Smelter Reference List'!$A:$A,MATCH($A1953,'Smelter Reference List'!$E:$E,0)))</f>
        <v/>
      </c>
      <c r="C1953" s="301" t="str">
        <f>IF(LEN(A1953)=0,"",INDEX('Smelter Reference List'!$C:$C,MATCH($A1953,'Smelter Reference List'!$E:$E,0)))</f>
        <v/>
      </c>
      <c r="D1953" s="294" t="str">
        <f ca="1">IF(ISERROR($S1953),"",OFFSET('Smelter Reference List'!$C$4,$S1953-4,0)&amp;"")</f>
        <v/>
      </c>
      <c r="E1953" s="294" t="str">
        <f ca="1">IF(ISERROR($S1953),"",OFFSET('Smelter Reference List'!$D$4,$S1953-4,0)&amp;"")</f>
        <v/>
      </c>
      <c r="F1953" s="294" t="str">
        <f ca="1">IF(ISERROR($S1953),"",OFFSET('Smelter Reference List'!$E$4,$S1953-4,0))</f>
        <v/>
      </c>
      <c r="G1953" s="294" t="str">
        <f ca="1">IF(C1953=$U$4,"Enter smelter details", IF(ISERROR($S1953),"",OFFSET('Smelter Reference List'!$F$4,$S1953-4,0)))</f>
        <v/>
      </c>
      <c r="H1953" s="295" t="str">
        <f ca="1">IF(ISERROR($S1953),"",OFFSET('Smelter Reference List'!$G$4,$S1953-4,0))</f>
        <v/>
      </c>
      <c r="I1953" s="296" t="str">
        <f ca="1">IF(ISERROR($S1953),"",OFFSET('Smelter Reference List'!$H$4,$S1953-4,0))</f>
        <v/>
      </c>
      <c r="J1953" s="296" t="str">
        <f ca="1">IF(ISERROR($S1953),"",OFFSET('Smelter Reference List'!$I$4,$S1953-4,0))</f>
        <v/>
      </c>
      <c r="K1953" s="298"/>
      <c r="L1953" s="298"/>
      <c r="M1953" s="298"/>
      <c r="N1953" s="298"/>
      <c r="O1953" s="298"/>
      <c r="P1953" s="298"/>
      <c r="Q1953" s="299"/>
      <c r="R1953" s="227"/>
      <c r="S1953" s="228" t="e">
        <f>IF(C1953="",NA(),MATCH($B1953&amp;$C1953,'Smelter Reference List'!$J:$J,0))</f>
        <v>#N/A</v>
      </c>
      <c r="T1953" s="229"/>
      <c r="U1953" s="229">
        <f t="shared" ca="1" si="60"/>
        <v>0</v>
      </c>
      <c r="V1953" s="229"/>
      <c r="W1953" s="229"/>
      <c r="Y1953" s="223" t="str">
        <f t="shared" si="61"/>
        <v/>
      </c>
    </row>
    <row r="1954" spans="1:25" s="223" customFormat="1" ht="20.25">
      <c r="A1954" s="293"/>
      <c r="B1954" s="294" t="str">
        <f>IF(LEN(A1954)=0,"",INDEX('Smelter Reference List'!$A:$A,MATCH($A1954,'Smelter Reference List'!$E:$E,0)))</f>
        <v/>
      </c>
      <c r="C1954" s="301" t="str">
        <f>IF(LEN(A1954)=0,"",INDEX('Smelter Reference List'!$C:$C,MATCH($A1954,'Smelter Reference List'!$E:$E,0)))</f>
        <v/>
      </c>
      <c r="D1954" s="294" t="str">
        <f ca="1">IF(ISERROR($S1954),"",OFFSET('Smelter Reference List'!$C$4,$S1954-4,0)&amp;"")</f>
        <v/>
      </c>
      <c r="E1954" s="294" t="str">
        <f ca="1">IF(ISERROR($S1954),"",OFFSET('Smelter Reference List'!$D$4,$S1954-4,0)&amp;"")</f>
        <v/>
      </c>
      <c r="F1954" s="294" t="str">
        <f ca="1">IF(ISERROR($S1954),"",OFFSET('Smelter Reference List'!$E$4,$S1954-4,0))</f>
        <v/>
      </c>
      <c r="G1954" s="294" t="str">
        <f ca="1">IF(C1954=$U$4,"Enter smelter details", IF(ISERROR($S1954),"",OFFSET('Smelter Reference List'!$F$4,$S1954-4,0)))</f>
        <v/>
      </c>
      <c r="H1954" s="295" t="str">
        <f ca="1">IF(ISERROR($S1954),"",OFFSET('Smelter Reference List'!$G$4,$S1954-4,0))</f>
        <v/>
      </c>
      <c r="I1954" s="296" t="str">
        <f ca="1">IF(ISERROR($S1954),"",OFFSET('Smelter Reference List'!$H$4,$S1954-4,0))</f>
        <v/>
      </c>
      <c r="J1954" s="296" t="str">
        <f ca="1">IF(ISERROR($S1954),"",OFFSET('Smelter Reference List'!$I$4,$S1954-4,0))</f>
        <v/>
      </c>
      <c r="K1954" s="298"/>
      <c r="L1954" s="298"/>
      <c r="M1954" s="298"/>
      <c r="N1954" s="298"/>
      <c r="O1954" s="298"/>
      <c r="P1954" s="298"/>
      <c r="Q1954" s="299"/>
      <c r="R1954" s="227"/>
      <c r="S1954" s="228" t="e">
        <f>IF(C1954="",NA(),MATCH($B1954&amp;$C1954,'Smelter Reference List'!$J:$J,0))</f>
        <v>#N/A</v>
      </c>
      <c r="T1954" s="229"/>
      <c r="U1954" s="229">
        <f t="shared" ca="1" si="60"/>
        <v>0</v>
      </c>
      <c r="V1954" s="229"/>
      <c r="W1954" s="229"/>
      <c r="Y1954" s="223" t="str">
        <f t="shared" si="61"/>
        <v/>
      </c>
    </row>
    <row r="1955" spans="1:25" s="223" customFormat="1" ht="20.25">
      <c r="A1955" s="293"/>
      <c r="B1955" s="294" t="str">
        <f>IF(LEN(A1955)=0,"",INDEX('Smelter Reference List'!$A:$A,MATCH($A1955,'Smelter Reference List'!$E:$E,0)))</f>
        <v/>
      </c>
      <c r="C1955" s="301" t="str">
        <f>IF(LEN(A1955)=0,"",INDEX('Smelter Reference List'!$C:$C,MATCH($A1955,'Smelter Reference List'!$E:$E,0)))</f>
        <v/>
      </c>
      <c r="D1955" s="294" t="str">
        <f ca="1">IF(ISERROR($S1955),"",OFFSET('Smelter Reference List'!$C$4,$S1955-4,0)&amp;"")</f>
        <v/>
      </c>
      <c r="E1955" s="294" t="str">
        <f ca="1">IF(ISERROR($S1955),"",OFFSET('Smelter Reference List'!$D$4,$S1955-4,0)&amp;"")</f>
        <v/>
      </c>
      <c r="F1955" s="294" t="str">
        <f ca="1">IF(ISERROR($S1955),"",OFFSET('Smelter Reference List'!$E$4,$S1955-4,0))</f>
        <v/>
      </c>
      <c r="G1955" s="294" t="str">
        <f ca="1">IF(C1955=$U$4,"Enter smelter details", IF(ISERROR($S1955),"",OFFSET('Smelter Reference List'!$F$4,$S1955-4,0)))</f>
        <v/>
      </c>
      <c r="H1955" s="295" t="str">
        <f ca="1">IF(ISERROR($S1955),"",OFFSET('Smelter Reference List'!$G$4,$S1955-4,0))</f>
        <v/>
      </c>
      <c r="I1955" s="296" t="str">
        <f ca="1">IF(ISERROR($S1955),"",OFFSET('Smelter Reference List'!$H$4,$S1955-4,0))</f>
        <v/>
      </c>
      <c r="J1955" s="296" t="str">
        <f ca="1">IF(ISERROR($S1955),"",OFFSET('Smelter Reference List'!$I$4,$S1955-4,0))</f>
        <v/>
      </c>
      <c r="K1955" s="298"/>
      <c r="L1955" s="298"/>
      <c r="M1955" s="298"/>
      <c r="N1955" s="298"/>
      <c r="O1955" s="298"/>
      <c r="P1955" s="298"/>
      <c r="Q1955" s="299"/>
      <c r="R1955" s="227"/>
      <c r="S1955" s="228" t="e">
        <f>IF(C1955="",NA(),MATCH($B1955&amp;$C1955,'Smelter Reference List'!$J:$J,0))</f>
        <v>#N/A</v>
      </c>
      <c r="T1955" s="229"/>
      <c r="U1955" s="229">
        <f t="shared" ca="1" si="60"/>
        <v>0</v>
      </c>
      <c r="V1955" s="229"/>
      <c r="W1955" s="229"/>
      <c r="Y1955" s="223" t="str">
        <f t="shared" si="61"/>
        <v/>
      </c>
    </row>
    <row r="1956" spans="1:25" s="223" customFormat="1" ht="20.25">
      <c r="A1956" s="293"/>
      <c r="B1956" s="294" t="str">
        <f>IF(LEN(A1956)=0,"",INDEX('Smelter Reference List'!$A:$A,MATCH($A1956,'Smelter Reference List'!$E:$E,0)))</f>
        <v/>
      </c>
      <c r="C1956" s="301" t="str">
        <f>IF(LEN(A1956)=0,"",INDEX('Smelter Reference List'!$C:$C,MATCH($A1956,'Smelter Reference List'!$E:$E,0)))</f>
        <v/>
      </c>
      <c r="D1956" s="294" t="str">
        <f ca="1">IF(ISERROR($S1956),"",OFFSET('Smelter Reference List'!$C$4,$S1956-4,0)&amp;"")</f>
        <v/>
      </c>
      <c r="E1956" s="294" t="str">
        <f ca="1">IF(ISERROR($S1956),"",OFFSET('Smelter Reference List'!$D$4,$S1956-4,0)&amp;"")</f>
        <v/>
      </c>
      <c r="F1956" s="294" t="str">
        <f ca="1">IF(ISERROR($S1956),"",OFFSET('Smelter Reference List'!$E$4,$S1956-4,0))</f>
        <v/>
      </c>
      <c r="G1956" s="294" t="str">
        <f ca="1">IF(C1956=$U$4,"Enter smelter details", IF(ISERROR($S1956),"",OFFSET('Smelter Reference List'!$F$4,$S1956-4,0)))</f>
        <v/>
      </c>
      <c r="H1956" s="295" t="str">
        <f ca="1">IF(ISERROR($S1956),"",OFFSET('Smelter Reference List'!$G$4,$S1956-4,0))</f>
        <v/>
      </c>
      <c r="I1956" s="296" t="str">
        <f ca="1">IF(ISERROR($S1956),"",OFFSET('Smelter Reference List'!$H$4,$S1956-4,0))</f>
        <v/>
      </c>
      <c r="J1956" s="296" t="str">
        <f ca="1">IF(ISERROR($S1956),"",OFFSET('Smelter Reference List'!$I$4,$S1956-4,0))</f>
        <v/>
      </c>
      <c r="K1956" s="298"/>
      <c r="L1956" s="298"/>
      <c r="M1956" s="298"/>
      <c r="N1956" s="298"/>
      <c r="O1956" s="298"/>
      <c r="P1956" s="298"/>
      <c r="Q1956" s="299"/>
      <c r="R1956" s="227"/>
      <c r="S1956" s="228" t="e">
        <f>IF(C1956="",NA(),MATCH($B1956&amp;$C1956,'Smelter Reference List'!$J:$J,0))</f>
        <v>#N/A</v>
      </c>
      <c r="T1956" s="229"/>
      <c r="U1956" s="229">
        <f t="shared" ca="1" si="60"/>
        <v>0</v>
      </c>
      <c r="V1956" s="229"/>
      <c r="W1956" s="229"/>
      <c r="Y1956" s="223" t="str">
        <f t="shared" si="61"/>
        <v/>
      </c>
    </row>
    <row r="1957" spans="1:25" s="223" customFormat="1" ht="20.25">
      <c r="A1957" s="293"/>
      <c r="B1957" s="294" t="str">
        <f>IF(LEN(A1957)=0,"",INDEX('Smelter Reference List'!$A:$A,MATCH($A1957,'Smelter Reference List'!$E:$E,0)))</f>
        <v/>
      </c>
      <c r="C1957" s="301" t="str">
        <f>IF(LEN(A1957)=0,"",INDEX('Smelter Reference List'!$C:$C,MATCH($A1957,'Smelter Reference List'!$E:$E,0)))</f>
        <v/>
      </c>
      <c r="D1957" s="294" t="str">
        <f ca="1">IF(ISERROR($S1957),"",OFFSET('Smelter Reference List'!$C$4,$S1957-4,0)&amp;"")</f>
        <v/>
      </c>
      <c r="E1957" s="294" t="str">
        <f ca="1">IF(ISERROR($S1957),"",OFFSET('Smelter Reference List'!$D$4,$S1957-4,0)&amp;"")</f>
        <v/>
      </c>
      <c r="F1957" s="294" t="str">
        <f ca="1">IF(ISERROR($S1957),"",OFFSET('Smelter Reference List'!$E$4,$S1957-4,0))</f>
        <v/>
      </c>
      <c r="G1957" s="294" t="str">
        <f ca="1">IF(C1957=$U$4,"Enter smelter details", IF(ISERROR($S1957),"",OFFSET('Smelter Reference List'!$F$4,$S1957-4,0)))</f>
        <v/>
      </c>
      <c r="H1957" s="295" t="str">
        <f ca="1">IF(ISERROR($S1957),"",OFFSET('Smelter Reference List'!$G$4,$S1957-4,0))</f>
        <v/>
      </c>
      <c r="I1957" s="296" t="str">
        <f ca="1">IF(ISERROR($S1957),"",OFFSET('Smelter Reference List'!$H$4,$S1957-4,0))</f>
        <v/>
      </c>
      <c r="J1957" s="296" t="str">
        <f ca="1">IF(ISERROR($S1957),"",OFFSET('Smelter Reference List'!$I$4,$S1957-4,0))</f>
        <v/>
      </c>
      <c r="K1957" s="298"/>
      <c r="L1957" s="298"/>
      <c r="M1957" s="298"/>
      <c r="N1957" s="298"/>
      <c r="O1957" s="298"/>
      <c r="P1957" s="298"/>
      <c r="Q1957" s="299"/>
      <c r="R1957" s="227"/>
      <c r="S1957" s="228" t="e">
        <f>IF(C1957="",NA(),MATCH($B1957&amp;$C1957,'Smelter Reference List'!$J:$J,0))</f>
        <v>#N/A</v>
      </c>
      <c r="T1957" s="229"/>
      <c r="U1957" s="229">
        <f t="shared" ca="1" si="60"/>
        <v>0</v>
      </c>
      <c r="V1957" s="229"/>
      <c r="W1957" s="229"/>
      <c r="Y1957" s="223" t="str">
        <f t="shared" si="61"/>
        <v/>
      </c>
    </row>
    <row r="1958" spans="1:25" s="223" customFormat="1" ht="20.25">
      <c r="A1958" s="293"/>
      <c r="B1958" s="294" t="str">
        <f>IF(LEN(A1958)=0,"",INDEX('Smelter Reference List'!$A:$A,MATCH($A1958,'Smelter Reference List'!$E:$E,0)))</f>
        <v/>
      </c>
      <c r="C1958" s="301" t="str">
        <f>IF(LEN(A1958)=0,"",INDEX('Smelter Reference List'!$C:$C,MATCH($A1958,'Smelter Reference List'!$E:$E,0)))</f>
        <v/>
      </c>
      <c r="D1958" s="294" t="str">
        <f ca="1">IF(ISERROR($S1958),"",OFFSET('Smelter Reference List'!$C$4,$S1958-4,0)&amp;"")</f>
        <v/>
      </c>
      <c r="E1958" s="294" t="str">
        <f ca="1">IF(ISERROR($S1958),"",OFFSET('Smelter Reference List'!$D$4,$S1958-4,0)&amp;"")</f>
        <v/>
      </c>
      <c r="F1958" s="294" t="str">
        <f ca="1">IF(ISERROR($S1958),"",OFFSET('Smelter Reference List'!$E$4,$S1958-4,0))</f>
        <v/>
      </c>
      <c r="G1958" s="294" t="str">
        <f ca="1">IF(C1958=$U$4,"Enter smelter details", IF(ISERROR($S1958),"",OFFSET('Smelter Reference List'!$F$4,$S1958-4,0)))</f>
        <v/>
      </c>
      <c r="H1958" s="295" t="str">
        <f ca="1">IF(ISERROR($S1958),"",OFFSET('Smelter Reference List'!$G$4,$S1958-4,0))</f>
        <v/>
      </c>
      <c r="I1958" s="296" t="str">
        <f ca="1">IF(ISERROR($S1958),"",OFFSET('Smelter Reference List'!$H$4,$S1958-4,0))</f>
        <v/>
      </c>
      <c r="J1958" s="296" t="str">
        <f ca="1">IF(ISERROR($S1958),"",OFFSET('Smelter Reference List'!$I$4,$S1958-4,0))</f>
        <v/>
      </c>
      <c r="K1958" s="298"/>
      <c r="L1958" s="298"/>
      <c r="M1958" s="298"/>
      <c r="N1958" s="298"/>
      <c r="O1958" s="298"/>
      <c r="P1958" s="298"/>
      <c r="Q1958" s="299"/>
      <c r="R1958" s="227"/>
      <c r="S1958" s="228" t="e">
        <f>IF(C1958="",NA(),MATCH($B1958&amp;$C1958,'Smelter Reference List'!$J:$J,0))</f>
        <v>#N/A</v>
      </c>
      <c r="T1958" s="229"/>
      <c r="U1958" s="229">
        <f t="shared" ca="1" si="60"/>
        <v>0</v>
      </c>
      <c r="V1958" s="229"/>
      <c r="W1958" s="229"/>
      <c r="Y1958" s="223" t="str">
        <f t="shared" si="61"/>
        <v/>
      </c>
    </row>
    <row r="1959" spans="1:25" s="223" customFormat="1" ht="20.25">
      <c r="A1959" s="293"/>
      <c r="B1959" s="294" t="str">
        <f>IF(LEN(A1959)=0,"",INDEX('Smelter Reference List'!$A:$A,MATCH($A1959,'Smelter Reference List'!$E:$E,0)))</f>
        <v/>
      </c>
      <c r="C1959" s="301" t="str">
        <f>IF(LEN(A1959)=0,"",INDEX('Smelter Reference List'!$C:$C,MATCH($A1959,'Smelter Reference List'!$E:$E,0)))</f>
        <v/>
      </c>
      <c r="D1959" s="294" t="str">
        <f ca="1">IF(ISERROR($S1959),"",OFFSET('Smelter Reference List'!$C$4,$S1959-4,0)&amp;"")</f>
        <v/>
      </c>
      <c r="E1959" s="294" t="str">
        <f ca="1">IF(ISERROR($S1959),"",OFFSET('Smelter Reference List'!$D$4,$S1959-4,0)&amp;"")</f>
        <v/>
      </c>
      <c r="F1959" s="294" t="str">
        <f ca="1">IF(ISERROR($S1959),"",OFFSET('Smelter Reference List'!$E$4,$S1959-4,0))</f>
        <v/>
      </c>
      <c r="G1959" s="294" t="str">
        <f ca="1">IF(C1959=$U$4,"Enter smelter details", IF(ISERROR($S1959),"",OFFSET('Smelter Reference List'!$F$4,$S1959-4,0)))</f>
        <v/>
      </c>
      <c r="H1959" s="295" t="str">
        <f ca="1">IF(ISERROR($S1959),"",OFFSET('Smelter Reference List'!$G$4,$S1959-4,0))</f>
        <v/>
      </c>
      <c r="I1959" s="296" t="str">
        <f ca="1">IF(ISERROR($S1959),"",OFFSET('Smelter Reference List'!$H$4,$S1959-4,0))</f>
        <v/>
      </c>
      <c r="J1959" s="296" t="str">
        <f ca="1">IF(ISERROR($S1959),"",OFFSET('Smelter Reference List'!$I$4,$S1959-4,0))</f>
        <v/>
      </c>
      <c r="K1959" s="298"/>
      <c r="L1959" s="298"/>
      <c r="M1959" s="298"/>
      <c r="N1959" s="298"/>
      <c r="O1959" s="298"/>
      <c r="P1959" s="298"/>
      <c r="Q1959" s="299"/>
      <c r="R1959" s="227"/>
      <c r="S1959" s="228" t="e">
        <f>IF(C1959="",NA(),MATCH($B1959&amp;$C1959,'Smelter Reference List'!$J:$J,0))</f>
        <v>#N/A</v>
      </c>
      <c r="T1959" s="229"/>
      <c r="U1959" s="229">
        <f t="shared" ca="1" si="60"/>
        <v>0</v>
      </c>
      <c r="V1959" s="229"/>
      <c r="W1959" s="229"/>
      <c r="Y1959" s="223" t="str">
        <f t="shared" si="61"/>
        <v/>
      </c>
    </row>
    <row r="1960" spans="1:25" s="223" customFormat="1" ht="20.25">
      <c r="A1960" s="293"/>
      <c r="B1960" s="294" t="str">
        <f>IF(LEN(A1960)=0,"",INDEX('Smelter Reference List'!$A:$A,MATCH($A1960,'Smelter Reference List'!$E:$E,0)))</f>
        <v/>
      </c>
      <c r="C1960" s="301" t="str">
        <f>IF(LEN(A1960)=0,"",INDEX('Smelter Reference List'!$C:$C,MATCH($A1960,'Smelter Reference List'!$E:$E,0)))</f>
        <v/>
      </c>
      <c r="D1960" s="294" t="str">
        <f ca="1">IF(ISERROR($S1960),"",OFFSET('Smelter Reference List'!$C$4,$S1960-4,0)&amp;"")</f>
        <v/>
      </c>
      <c r="E1960" s="294" t="str">
        <f ca="1">IF(ISERROR($S1960),"",OFFSET('Smelter Reference List'!$D$4,$S1960-4,0)&amp;"")</f>
        <v/>
      </c>
      <c r="F1960" s="294" t="str">
        <f ca="1">IF(ISERROR($S1960),"",OFFSET('Smelter Reference List'!$E$4,$S1960-4,0))</f>
        <v/>
      </c>
      <c r="G1960" s="294" t="str">
        <f ca="1">IF(C1960=$U$4,"Enter smelter details", IF(ISERROR($S1960),"",OFFSET('Smelter Reference List'!$F$4,$S1960-4,0)))</f>
        <v/>
      </c>
      <c r="H1960" s="295" t="str">
        <f ca="1">IF(ISERROR($S1960),"",OFFSET('Smelter Reference List'!$G$4,$S1960-4,0))</f>
        <v/>
      </c>
      <c r="I1960" s="296" t="str">
        <f ca="1">IF(ISERROR($S1960),"",OFFSET('Smelter Reference List'!$H$4,$S1960-4,0))</f>
        <v/>
      </c>
      <c r="J1960" s="296" t="str">
        <f ca="1">IF(ISERROR($S1960),"",OFFSET('Smelter Reference List'!$I$4,$S1960-4,0))</f>
        <v/>
      </c>
      <c r="K1960" s="298"/>
      <c r="L1960" s="298"/>
      <c r="M1960" s="298"/>
      <c r="N1960" s="298"/>
      <c r="O1960" s="298"/>
      <c r="P1960" s="298"/>
      <c r="Q1960" s="299"/>
      <c r="R1960" s="227"/>
      <c r="S1960" s="228" t="e">
        <f>IF(C1960="",NA(),MATCH($B1960&amp;$C1960,'Smelter Reference List'!$J:$J,0))</f>
        <v>#N/A</v>
      </c>
      <c r="T1960" s="229"/>
      <c r="U1960" s="229">
        <f t="shared" ca="1" si="60"/>
        <v>0</v>
      </c>
      <c r="V1960" s="229"/>
      <c r="W1960" s="229"/>
      <c r="Y1960" s="223" t="str">
        <f t="shared" si="61"/>
        <v/>
      </c>
    </row>
    <row r="1961" spans="1:25" s="223" customFormat="1" ht="20.25">
      <c r="A1961" s="293"/>
      <c r="B1961" s="294" t="str">
        <f>IF(LEN(A1961)=0,"",INDEX('Smelter Reference List'!$A:$A,MATCH($A1961,'Smelter Reference List'!$E:$E,0)))</f>
        <v/>
      </c>
      <c r="C1961" s="301" t="str">
        <f>IF(LEN(A1961)=0,"",INDEX('Smelter Reference List'!$C:$C,MATCH($A1961,'Smelter Reference List'!$E:$E,0)))</f>
        <v/>
      </c>
      <c r="D1961" s="294" t="str">
        <f ca="1">IF(ISERROR($S1961),"",OFFSET('Smelter Reference List'!$C$4,$S1961-4,0)&amp;"")</f>
        <v/>
      </c>
      <c r="E1961" s="294" t="str">
        <f ca="1">IF(ISERROR($S1961),"",OFFSET('Smelter Reference List'!$D$4,$S1961-4,0)&amp;"")</f>
        <v/>
      </c>
      <c r="F1961" s="294" t="str">
        <f ca="1">IF(ISERROR($S1961),"",OFFSET('Smelter Reference List'!$E$4,$S1961-4,0))</f>
        <v/>
      </c>
      <c r="G1961" s="294" t="str">
        <f ca="1">IF(C1961=$U$4,"Enter smelter details", IF(ISERROR($S1961),"",OFFSET('Smelter Reference List'!$F$4,$S1961-4,0)))</f>
        <v/>
      </c>
      <c r="H1961" s="295" t="str">
        <f ca="1">IF(ISERROR($S1961),"",OFFSET('Smelter Reference List'!$G$4,$S1961-4,0))</f>
        <v/>
      </c>
      <c r="I1961" s="296" t="str">
        <f ca="1">IF(ISERROR($S1961),"",OFFSET('Smelter Reference List'!$H$4,$S1961-4,0))</f>
        <v/>
      </c>
      <c r="J1961" s="296" t="str">
        <f ca="1">IF(ISERROR($S1961),"",OFFSET('Smelter Reference List'!$I$4,$S1961-4,0))</f>
        <v/>
      </c>
      <c r="K1961" s="298"/>
      <c r="L1961" s="298"/>
      <c r="M1961" s="298"/>
      <c r="N1961" s="298"/>
      <c r="O1961" s="298"/>
      <c r="P1961" s="298"/>
      <c r="Q1961" s="299"/>
      <c r="R1961" s="227"/>
      <c r="S1961" s="228" t="e">
        <f>IF(C1961="",NA(),MATCH($B1961&amp;$C1961,'Smelter Reference List'!$J:$J,0))</f>
        <v>#N/A</v>
      </c>
      <c r="T1961" s="229"/>
      <c r="U1961" s="229">
        <f t="shared" ca="1" si="60"/>
        <v>0</v>
      </c>
      <c r="V1961" s="229"/>
      <c r="W1961" s="229"/>
      <c r="Y1961" s="223" t="str">
        <f t="shared" si="61"/>
        <v/>
      </c>
    </row>
    <row r="1962" spans="1:25" s="223" customFormat="1" ht="20.25">
      <c r="A1962" s="293"/>
      <c r="B1962" s="294" t="str">
        <f>IF(LEN(A1962)=0,"",INDEX('Smelter Reference List'!$A:$A,MATCH($A1962,'Smelter Reference List'!$E:$E,0)))</f>
        <v/>
      </c>
      <c r="C1962" s="301" t="str">
        <f>IF(LEN(A1962)=0,"",INDEX('Smelter Reference List'!$C:$C,MATCH($A1962,'Smelter Reference List'!$E:$E,0)))</f>
        <v/>
      </c>
      <c r="D1962" s="294" t="str">
        <f ca="1">IF(ISERROR($S1962),"",OFFSET('Smelter Reference List'!$C$4,$S1962-4,0)&amp;"")</f>
        <v/>
      </c>
      <c r="E1962" s="294" t="str">
        <f ca="1">IF(ISERROR($S1962),"",OFFSET('Smelter Reference List'!$D$4,$S1962-4,0)&amp;"")</f>
        <v/>
      </c>
      <c r="F1962" s="294" t="str">
        <f ca="1">IF(ISERROR($S1962),"",OFFSET('Smelter Reference List'!$E$4,$S1962-4,0))</f>
        <v/>
      </c>
      <c r="G1962" s="294" t="str">
        <f ca="1">IF(C1962=$U$4,"Enter smelter details", IF(ISERROR($S1962),"",OFFSET('Smelter Reference List'!$F$4,$S1962-4,0)))</f>
        <v/>
      </c>
      <c r="H1962" s="295" t="str">
        <f ca="1">IF(ISERROR($S1962),"",OFFSET('Smelter Reference List'!$G$4,$S1962-4,0))</f>
        <v/>
      </c>
      <c r="I1962" s="296" t="str">
        <f ca="1">IF(ISERROR($S1962),"",OFFSET('Smelter Reference List'!$H$4,$S1962-4,0))</f>
        <v/>
      </c>
      <c r="J1962" s="296" t="str">
        <f ca="1">IF(ISERROR($S1962),"",OFFSET('Smelter Reference List'!$I$4,$S1962-4,0))</f>
        <v/>
      </c>
      <c r="K1962" s="298"/>
      <c r="L1962" s="298"/>
      <c r="M1962" s="298"/>
      <c r="N1962" s="298"/>
      <c r="O1962" s="298"/>
      <c r="P1962" s="298"/>
      <c r="Q1962" s="299"/>
      <c r="R1962" s="227"/>
      <c r="S1962" s="228" t="e">
        <f>IF(C1962="",NA(),MATCH($B1962&amp;$C1962,'Smelter Reference List'!$J:$J,0))</f>
        <v>#N/A</v>
      </c>
      <c r="T1962" s="229"/>
      <c r="U1962" s="229">
        <f t="shared" ca="1" si="60"/>
        <v>0</v>
      </c>
      <c r="V1962" s="229"/>
      <c r="W1962" s="229"/>
      <c r="Y1962" s="223" t="str">
        <f t="shared" si="61"/>
        <v/>
      </c>
    </row>
    <row r="1963" spans="1:25" s="223" customFormat="1" ht="20.25">
      <c r="A1963" s="293"/>
      <c r="B1963" s="294" t="str">
        <f>IF(LEN(A1963)=0,"",INDEX('Smelter Reference List'!$A:$A,MATCH($A1963,'Smelter Reference List'!$E:$E,0)))</f>
        <v/>
      </c>
      <c r="C1963" s="301" t="str">
        <f>IF(LEN(A1963)=0,"",INDEX('Smelter Reference List'!$C:$C,MATCH($A1963,'Smelter Reference List'!$E:$E,0)))</f>
        <v/>
      </c>
      <c r="D1963" s="294" t="str">
        <f ca="1">IF(ISERROR($S1963),"",OFFSET('Smelter Reference List'!$C$4,$S1963-4,0)&amp;"")</f>
        <v/>
      </c>
      <c r="E1963" s="294" t="str">
        <f ca="1">IF(ISERROR($S1963),"",OFFSET('Smelter Reference List'!$D$4,$S1963-4,0)&amp;"")</f>
        <v/>
      </c>
      <c r="F1963" s="294" t="str">
        <f ca="1">IF(ISERROR($S1963),"",OFFSET('Smelter Reference List'!$E$4,$S1963-4,0))</f>
        <v/>
      </c>
      <c r="G1963" s="294" t="str">
        <f ca="1">IF(C1963=$U$4,"Enter smelter details", IF(ISERROR($S1963),"",OFFSET('Smelter Reference List'!$F$4,$S1963-4,0)))</f>
        <v/>
      </c>
      <c r="H1963" s="295" t="str">
        <f ca="1">IF(ISERROR($S1963),"",OFFSET('Smelter Reference List'!$G$4,$S1963-4,0))</f>
        <v/>
      </c>
      <c r="I1963" s="296" t="str">
        <f ca="1">IF(ISERROR($S1963),"",OFFSET('Smelter Reference List'!$H$4,$S1963-4,0))</f>
        <v/>
      </c>
      <c r="J1963" s="296" t="str">
        <f ca="1">IF(ISERROR($S1963),"",OFFSET('Smelter Reference List'!$I$4,$S1963-4,0))</f>
        <v/>
      </c>
      <c r="K1963" s="298"/>
      <c r="L1963" s="298"/>
      <c r="M1963" s="298"/>
      <c r="N1963" s="298"/>
      <c r="O1963" s="298"/>
      <c r="P1963" s="298"/>
      <c r="Q1963" s="299"/>
      <c r="R1963" s="227"/>
      <c r="S1963" s="228" t="e">
        <f>IF(C1963="",NA(),MATCH($B1963&amp;$C1963,'Smelter Reference List'!$J:$J,0))</f>
        <v>#N/A</v>
      </c>
      <c r="T1963" s="229"/>
      <c r="U1963" s="229">
        <f t="shared" ca="1" si="60"/>
        <v>0</v>
      </c>
      <c r="V1963" s="229"/>
      <c r="W1963" s="229"/>
      <c r="Y1963" s="223" t="str">
        <f t="shared" si="61"/>
        <v/>
      </c>
    </row>
    <row r="1964" spans="1:25" s="223" customFormat="1" ht="20.25">
      <c r="A1964" s="293"/>
      <c r="B1964" s="294" t="str">
        <f>IF(LEN(A1964)=0,"",INDEX('Smelter Reference List'!$A:$A,MATCH($A1964,'Smelter Reference List'!$E:$E,0)))</f>
        <v/>
      </c>
      <c r="C1964" s="301" t="str">
        <f>IF(LEN(A1964)=0,"",INDEX('Smelter Reference List'!$C:$C,MATCH($A1964,'Smelter Reference List'!$E:$E,0)))</f>
        <v/>
      </c>
      <c r="D1964" s="294" t="str">
        <f ca="1">IF(ISERROR($S1964),"",OFFSET('Smelter Reference List'!$C$4,$S1964-4,0)&amp;"")</f>
        <v/>
      </c>
      <c r="E1964" s="294" t="str">
        <f ca="1">IF(ISERROR($S1964),"",OFFSET('Smelter Reference List'!$D$4,$S1964-4,0)&amp;"")</f>
        <v/>
      </c>
      <c r="F1964" s="294" t="str">
        <f ca="1">IF(ISERROR($S1964),"",OFFSET('Smelter Reference List'!$E$4,$S1964-4,0))</f>
        <v/>
      </c>
      <c r="G1964" s="294" t="str">
        <f ca="1">IF(C1964=$U$4,"Enter smelter details", IF(ISERROR($S1964),"",OFFSET('Smelter Reference List'!$F$4,$S1964-4,0)))</f>
        <v/>
      </c>
      <c r="H1964" s="295" t="str">
        <f ca="1">IF(ISERROR($S1964),"",OFFSET('Smelter Reference List'!$G$4,$S1964-4,0))</f>
        <v/>
      </c>
      <c r="I1964" s="296" t="str">
        <f ca="1">IF(ISERROR($S1964),"",OFFSET('Smelter Reference List'!$H$4,$S1964-4,0))</f>
        <v/>
      </c>
      <c r="J1964" s="296" t="str">
        <f ca="1">IF(ISERROR($S1964),"",OFFSET('Smelter Reference List'!$I$4,$S1964-4,0))</f>
        <v/>
      </c>
      <c r="K1964" s="298"/>
      <c r="L1964" s="298"/>
      <c r="M1964" s="298"/>
      <c r="N1964" s="298"/>
      <c r="O1964" s="298"/>
      <c r="P1964" s="298"/>
      <c r="Q1964" s="299"/>
      <c r="R1964" s="227"/>
      <c r="S1964" s="228" t="e">
        <f>IF(C1964="",NA(),MATCH($B1964&amp;$C1964,'Smelter Reference List'!$J:$J,0))</f>
        <v>#N/A</v>
      </c>
      <c r="T1964" s="229"/>
      <c r="U1964" s="229">
        <f t="shared" ca="1" si="60"/>
        <v>0</v>
      </c>
      <c r="V1964" s="229"/>
      <c r="W1964" s="229"/>
      <c r="Y1964" s="223" t="str">
        <f t="shared" si="61"/>
        <v/>
      </c>
    </row>
    <row r="1965" spans="1:25" s="223" customFormat="1" ht="20.25">
      <c r="A1965" s="293"/>
      <c r="B1965" s="294" t="str">
        <f>IF(LEN(A1965)=0,"",INDEX('Smelter Reference List'!$A:$A,MATCH($A1965,'Smelter Reference List'!$E:$E,0)))</f>
        <v/>
      </c>
      <c r="C1965" s="301" t="str">
        <f>IF(LEN(A1965)=0,"",INDEX('Smelter Reference List'!$C:$C,MATCH($A1965,'Smelter Reference List'!$E:$E,0)))</f>
        <v/>
      </c>
      <c r="D1965" s="294" t="str">
        <f ca="1">IF(ISERROR($S1965),"",OFFSET('Smelter Reference List'!$C$4,$S1965-4,0)&amp;"")</f>
        <v/>
      </c>
      <c r="E1965" s="294" t="str">
        <f ca="1">IF(ISERROR($S1965),"",OFFSET('Smelter Reference List'!$D$4,$S1965-4,0)&amp;"")</f>
        <v/>
      </c>
      <c r="F1965" s="294" t="str">
        <f ca="1">IF(ISERROR($S1965),"",OFFSET('Smelter Reference List'!$E$4,$S1965-4,0))</f>
        <v/>
      </c>
      <c r="G1965" s="294" t="str">
        <f ca="1">IF(C1965=$U$4,"Enter smelter details", IF(ISERROR($S1965),"",OFFSET('Smelter Reference List'!$F$4,$S1965-4,0)))</f>
        <v/>
      </c>
      <c r="H1965" s="295" t="str">
        <f ca="1">IF(ISERROR($S1965),"",OFFSET('Smelter Reference List'!$G$4,$S1965-4,0))</f>
        <v/>
      </c>
      <c r="I1965" s="296" t="str">
        <f ca="1">IF(ISERROR($S1965),"",OFFSET('Smelter Reference List'!$H$4,$S1965-4,0))</f>
        <v/>
      </c>
      <c r="J1965" s="296" t="str">
        <f ca="1">IF(ISERROR($S1965),"",OFFSET('Smelter Reference List'!$I$4,$S1965-4,0))</f>
        <v/>
      </c>
      <c r="K1965" s="298"/>
      <c r="L1965" s="298"/>
      <c r="M1965" s="298"/>
      <c r="N1965" s="298"/>
      <c r="O1965" s="298"/>
      <c r="P1965" s="298"/>
      <c r="Q1965" s="299"/>
      <c r="R1965" s="227"/>
      <c r="S1965" s="228" t="e">
        <f>IF(C1965="",NA(),MATCH($B1965&amp;$C1965,'Smelter Reference List'!$J:$J,0))</f>
        <v>#N/A</v>
      </c>
      <c r="T1965" s="229"/>
      <c r="U1965" s="229">
        <f t="shared" ca="1" si="60"/>
        <v>0</v>
      </c>
      <c r="V1965" s="229"/>
      <c r="W1965" s="229"/>
      <c r="Y1965" s="223" t="str">
        <f t="shared" si="61"/>
        <v/>
      </c>
    </row>
    <row r="1966" spans="1:25" s="223" customFormat="1" ht="20.25">
      <c r="A1966" s="293"/>
      <c r="B1966" s="294" t="str">
        <f>IF(LEN(A1966)=0,"",INDEX('Smelter Reference List'!$A:$A,MATCH($A1966,'Smelter Reference List'!$E:$E,0)))</f>
        <v/>
      </c>
      <c r="C1966" s="301" t="str">
        <f>IF(LEN(A1966)=0,"",INDEX('Smelter Reference List'!$C:$C,MATCH($A1966,'Smelter Reference List'!$E:$E,0)))</f>
        <v/>
      </c>
      <c r="D1966" s="294" t="str">
        <f ca="1">IF(ISERROR($S1966),"",OFFSET('Smelter Reference List'!$C$4,$S1966-4,0)&amp;"")</f>
        <v/>
      </c>
      <c r="E1966" s="294" t="str">
        <f ca="1">IF(ISERROR($S1966),"",OFFSET('Smelter Reference List'!$D$4,$S1966-4,0)&amp;"")</f>
        <v/>
      </c>
      <c r="F1966" s="294" t="str">
        <f ca="1">IF(ISERROR($S1966),"",OFFSET('Smelter Reference List'!$E$4,$S1966-4,0))</f>
        <v/>
      </c>
      <c r="G1966" s="294" t="str">
        <f ca="1">IF(C1966=$U$4,"Enter smelter details", IF(ISERROR($S1966),"",OFFSET('Smelter Reference List'!$F$4,$S1966-4,0)))</f>
        <v/>
      </c>
      <c r="H1966" s="295" t="str">
        <f ca="1">IF(ISERROR($S1966),"",OFFSET('Smelter Reference List'!$G$4,$S1966-4,0))</f>
        <v/>
      </c>
      <c r="I1966" s="296" t="str">
        <f ca="1">IF(ISERROR($S1966),"",OFFSET('Smelter Reference List'!$H$4,$S1966-4,0))</f>
        <v/>
      </c>
      <c r="J1966" s="296" t="str">
        <f ca="1">IF(ISERROR($S1966),"",OFFSET('Smelter Reference List'!$I$4,$S1966-4,0))</f>
        <v/>
      </c>
      <c r="K1966" s="298"/>
      <c r="L1966" s="298"/>
      <c r="M1966" s="298"/>
      <c r="N1966" s="298"/>
      <c r="O1966" s="298"/>
      <c r="P1966" s="298"/>
      <c r="Q1966" s="299"/>
      <c r="R1966" s="227"/>
      <c r="S1966" s="228" t="e">
        <f>IF(C1966="",NA(),MATCH($B1966&amp;$C1966,'Smelter Reference List'!$J:$J,0))</f>
        <v>#N/A</v>
      </c>
      <c r="T1966" s="229"/>
      <c r="U1966" s="229">
        <f t="shared" ca="1" si="60"/>
        <v>0</v>
      </c>
      <c r="V1966" s="229"/>
      <c r="W1966" s="229"/>
      <c r="Y1966" s="223" t="str">
        <f t="shared" si="61"/>
        <v/>
      </c>
    </row>
    <row r="1967" spans="1:25" s="223" customFormat="1" ht="20.25">
      <c r="A1967" s="293"/>
      <c r="B1967" s="294" t="str">
        <f>IF(LEN(A1967)=0,"",INDEX('Smelter Reference List'!$A:$A,MATCH($A1967,'Smelter Reference List'!$E:$E,0)))</f>
        <v/>
      </c>
      <c r="C1967" s="301" t="str">
        <f>IF(LEN(A1967)=0,"",INDEX('Smelter Reference List'!$C:$C,MATCH($A1967,'Smelter Reference List'!$E:$E,0)))</f>
        <v/>
      </c>
      <c r="D1967" s="294" t="str">
        <f ca="1">IF(ISERROR($S1967),"",OFFSET('Smelter Reference List'!$C$4,$S1967-4,0)&amp;"")</f>
        <v/>
      </c>
      <c r="E1967" s="294" t="str">
        <f ca="1">IF(ISERROR($S1967),"",OFFSET('Smelter Reference List'!$D$4,$S1967-4,0)&amp;"")</f>
        <v/>
      </c>
      <c r="F1967" s="294" t="str">
        <f ca="1">IF(ISERROR($S1967),"",OFFSET('Smelter Reference List'!$E$4,$S1967-4,0))</f>
        <v/>
      </c>
      <c r="G1967" s="294" t="str">
        <f ca="1">IF(C1967=$U$4,"Enter smelter details", IF(ISERROR($S1967),"",OFFSET('Smelter Reference List'!$F$4,$S1967-4,0)))</f>
        <v/>
      </c>
      <c r="H1967" s="295" t="str">
        <f ca="1">IF(ISERROR($S1967),"",OFFSET('Smelter Reference List'!$G$4,$S1967-4,0))</f>
        <v/>
      </c>
      <c r="I1967" s="296" t="str">
        <f ca="1">IF(ISERROR($S1967),"",OFFSET('Smelter Reference List'!$H$4,$S1967-4,0))</f>
        <v/>
      </c>
      <c r="J1967" s="296" t="str">
        <f ca="1">IF(ISERROR($S1967),"",OFFSET('Smelter Reference List'!$I$4,$S1967-4,0))</f>
        <v/>
      </c>
      <c r="K1967" s="298"/>
      <c r="L1967" s="298"/>
      <c r="M1967" s="298"/>
      <c r="N1967" s="298"/>
      <c r="O1967" s="298"/>
      <c r="P1967" s="298"/>
      <c r="Q1967" s="299"/>
      <c r="R1967" s="227"/>
      <c r="S1967" s="228" t="e">
        <f>IF(C1967="",NA(),MATCH($B1967&amp;$C1967,'Smelter Reference List'!$J:$J,0))</f>
        <v>#N/A</v>
      </c>
      <c r="T1967" s="229"/>
      <c r="U1967" s="229">
        <f t="shared" ca="1" si="60"/>
        <v>0</v>
      </c>
      <c r="V1967" s="229"/>
      <c r="W1967" s="229"/>
      <c r="Y1967" s="223" t="str">
        <f t="shared" si="61"/>
        <v/>
      </c>
    </row>
    <row r="1968" spans="1:25" s="223" customFormat="1" ht="20.25">
      <c r="A1968" s="293"/>
      <c r="B1968" s="294" t="str">
        <f>IF(LEN(A1968)=0,"",INDEX('Smelter Reference List'!$A:$A,MATCH($A1968,'Smelter Reference List'!$E:$E,0)))</f>
        <v/>
      </c>
      <c r="C1968" s="301" t="str">
        <f>IF(LEN(A1968)=0,"",INDEX('Smelter Reference List'!$C:$C,MATCH($A1968,'Smelter Reference List'!$E:$E,0)))</f>
        <v/>
      </c>
      <c r="D1968" s="294" t="str">
        <f ca="1">IF(ISERROR($S1968),"",OFFSET('Smelter Reference List'!$C$4,$S1968-4,0)&amp;"")</f>
        <v/>
      </c>
      <c r="E1968" s="294" t="str">
        <f ca="1">IF(ISERROR($S1968),"",OFFSET('Smelter Reference List'!$D$4,$S1968-4,0)&amp;"")</f>
        <v/>
      </c>
      <c r="F1968" s="294" t="str">
        <f ca="1">IF(ISERROR($S1968),"",OFFSET('Smelter Reference List'!$E$4,$S1968-4,0))</f>
        <v/>
      </c>
      <c r="G1968" s="294" t="str">
        <f ca="1">IF(C1968=$U$4,"Enter smelter details", IF(ISERROR($S1968),"",OFFSET('Smelter Reference List'!$F$4,$S1968-4,0)))</f>
        <v/>
      </c>
      <c r="H1968" s="295" t="str">
        <f ca="1">IF(ISERROR($S1968),"",OFFSET('Smelter Reference List'!$G$4,$S1968-4,0))</f>
        <v/>
      </c>
      <c r="I1968" s="296" t="str">
        <f ca="1">IF(ISERROR($S1968),"",OFFSET('Smelter Reference List'!$H$4,$S1968-4,0))</f>
        <v/>
      </c>
      <c r="J1968" s="296" t="str">
        <f ca="1">IF(ISERROR($S1968),"",OFFSET('Smelter Reference List'!$I$4,$S1968-4,0))</f>
        <v/>
      </c>
      <c r="K1968" s="298"/>
      <c r="L1968" s="298"/>
      <c r="M1968" s="298"/>
      <c r="N1968" s="298"/>
      <c r="O1968" s="298"/>
      <c r="P1968" s="298"/>
      <c r="Q1968" s="299"/>
      <c r="R1968" s="227"/>
      <c r="S1968" s="228" t="e">
        <f>IF(C1968="",NA(),MATCH($B1968&amp;$C1968,'Smelter Reference List'!$J:$J,0))</f>
        <v>#N/A</v>
      </c>
      <c r="T1968" s="229"/>
      <c r="U1968" s="229">
        <f t="shared" ca="1" si="60"/>
        <v>0</v>
      </c>
      <c r="V1968" s="229"/>
      <c r="W1968" s="229"/>
      <c r="Y1968" s="223" t="str">
        <f t="shared" si="61"/>
        <v/>
      </c>
    </row>
    <row r="1969" spans="1:25" s="223" customFormat="1" ht="20.25">
      <c r="A1969" s="293"/>
      <c r="B1969" s="294" t="str">
        <f>IF(LEN(A1969)=0,"",INDEX('Smelter Reference List'!$A:$A,MATCH($A1969,'Smelter Reference List'!$E:$E,0)))</f>
        <v/>
      </c>
      <c r="C1969" s="301" t="str">
        <f>IF(LEN(A1969)=0,"",INDEX('Smelter Reference List'!$C:$C,MATCH($A1969,'Smelter Reference List'!$E:$E,0)))</f>
        <v/>
      </c>
      <c r="D1969" s="294" t="str">
        <f ca="1">IF(ISERROR($S1969),"",OFFSET('Smelter Reference List'!$C$4,$S1969-4,0)&amp;"")</f>
        <v/>
      </c>
      <c r="E1969" s="294" t="str">
        <f ca="1">IF(ISERROR($S1969),"",OFFSET('Smelter Reference List'!$D$4,$S1969-4,0)&amp;"")</f>
        <v/>
      </c>
      <c r="F1969" s="294" t="str">
        <f ca="1">IF(ISERROR($S1969),"",OFFSET('Smelter Reference List'!$E$4,$S1969-4,0))</f>
        <v/>
      </c>
      <c r="G1969" s="294" t="str">
        <f ca="1">IF(C1969=$U$4,"Enter smelter details", IF(ISERROR($S1969),"",OFFSET('Smelter Reference List'!$F$4,$S1969-4,0)))</f>
        <v/>
      </c>
      <c r="H1969" s="295" t="str">
        <f ca="1">IF(ISERROR($S1969),"",OFFSET('Smelter Reference List'!$G$4,$S1969-4,0))</f>
        <v/>
      </c>
      <c r="I1969" s="296" t="str">
        <f ca="1">IF(ISERROR($S1969),"",OFFSET('Smelter Reference List'!$H$4,$S1969-4,0))</f>
        <v/>
      </c>
      <c r="J1969" s="296" t="str">
        <f ca="1">IF(ISERROR($S1969),"",OFFSET('Smelter Reference List'!$I$4,$S1969-4,0))</f>
        <v/>
      </c>
      <c r="K1969" s="298"/>
      <c r="L1969" s="298"/>
      <c r="M1969" s="298"/>
      <c r="N1969" s="298"/>
      <c r="O1969" s="298"/>
      <c r="P1969" s="298"/>
      <c r="Q1969" s="299"/>
      <c r="R1969" s="227"/>
      <c r="S1969" s="228" t="e">
        <f>IF(C1969="",NA(),MATCH($B1969&amp;$C1969,'Smelter Reference List'!$J:$J,0))</f>
        <v>#N/A</v>
      </c>
      <c r="T1969" s="229"/>
      <c r="U1969" s="229">
        <f t="shared" ca="1" si="60"/>
        <v>0</v>
      </c>
      <c r="V1969" s="229"/>
      <c r="W1969" s="229"/>
      <c r="Y1969" s="223" t="str">
        <f t="shared" si="61"/>
        <v/>
      </c>
    </row>
    <row r="1970" spans="1:25" s="223" customFormat="1" ht="20.25">
      <c r="A1970" s="293"/>
      <c r="B1970" s="294" t="str">
        <f>IF(LEN(A1970)=0,"",INDEX('Smelter Reference List'!$A:$A,MATCH($A1970,'Smelter Reference List'!$E:$E,0)))</f>
        <v/>
      </c>
      <c r="C1970" s="301" t="str">
        <f>IF(LEN(A1970)=0,"",INDEX('Smelter Reference List'!$C:$C,MATCH($A1970,'Smelter Reference List'!$E:$E,0)))</f>
        <v/>
      </c>
      <c r="D1970" s="294" t="str">
        <f ca="1">IF(ISERROR($S1970),"",OFFSET('Smelter Reference List'!$C$4,$S1970-4,0)&amp;"")</f>
        <v/>
      </c>
      <c r="E1970" s="294" t="str">
        <f ca="1">IF(ISERROR($S1970),"",OFFSET('Smelter Reference List'!$D$4,$S1970-4,0)&amp;"")</f>
        <v/>
      </c>
      <c r="F1970" s="294" t="str">
        <f ca="1">IF(ISERROR($S1970),"",OFFSET('Smelter Reference List'!$E$4,$S1970-4,0))</f>
        <v/>
      </c>
      <c r="G1970" s="294" t="str">
        <f ca="1">IF(C1970=$U$4,"Enter smelter details", IF(ISERROR($S1970),"",OFFSET('Smelter Reference List'!$F$4,$S1970-4,0)))</f>
        <v/>
      </c>
      <c r="H1970" s="295" t="str">
        <f ca="1">IF(ISERROR($S1970),"",OFFSET('Smelter Reference List'!$G$4,$S1970-4,0))</f>
        <v/>
      </c>
      <c r="I1970" s="296" t="str">
        <f ca="1">IF(ISERROR($S1970),"",OFFSET('Smelter Reference List'!$H$4,$S1970-4,0))</f>
        <v/>
      </c>
      <c r="J1970" s="296" t="str">
        <f ca="1">IF(ISERROR($S1970),"",OFFSET('Smelter Reference List'!$I$4,$S1970-4,0))</f>
        <v/>
      </c>
      <c r="K1970" s="298"/>
      <c r="L1970" s="298"/>
      <c r="M1970" s="298"/>
      <c r="N1970" s="298"/>
      <c r="O1970" s="298"/>
      <c r="P1970" s="298"/>
      <c r="Q1970" s="299"/>
      <c r="R1970" s="227"/>
      <c r="S1970" s="228" t="e">
        <f>IF(C1970="",NA(),MATCH($B1970&amp;$C1970,'Smelter Reference List'!$J:$J,0))</f>
        <v>#N/A</v>
      </c>
      <c r="T1970" s="229"/>
      <c r="U1970" s="229">
        <f t="shared" ca="1" si="60"/>
        <v>0</v>
      </c>
      <c r="V1970" s="229"/>
      <c r="W1970" s="229"/>
      <c r="Y1970" s="223" t="str">
        <f t="shared" si="61"/>
        <v/>
      </c>
    </row>
    <row r="1971" spans="1:25" s="223" customFormat="1" ht="20.25">
      <c r="A1971" s="293"/>
      <c r="B1971" s="294" t="str">
        <f>IF(LEN(A1971)=0,"",INDEX('Smelter Reference List'!$A:$A,MATCH($A1971,'Smelter Reference List'!$E:$E,0)))</f>
        <v/>
      </c>
      <c r="C1971" s="301" t="str">
        <f>IF(LEN(A1971)=0,"",INDEX('Smelter Reference List'!$C:$C,MATCH($A1971,'Smelter Reference List'!$E:$E,0)))</f>
        <v/>
      </c>
      <c r="D1971" s="294" t="str">
        <f ca="1">IF(ISERROR($S1971),"",OFFSET('Smelter Reference List'!$C$4,$S1971-4,0)&amp;"")</f>
        <v/>
      </c>
      <c r="E1971" s="294" t="str">
        <f ca="1">IF(ISERROR($S1971),"",OFFSET('Smelter Reference List'!$D$4,$S1971-4,0)&amp;"")</f>
        <v/>
      </c>
      <c r="F1971" s="294" t="str">
        <f ca="1">IF(ISERROR($S1971),"",OFFSET('Smelter Reference List'!$E$4,$S1971-4,0))</f>
        <v/>
      </c>
      <c r="G1971" s="294" t="str">
        <f ca="1">IF(C1971=$U$4,"Enter smelter details", IF(ISERROR($S1971),"",OFFSET('Smelter Reference List'!$F$4,$S1971-4,0)))</f>
        <v/>
      </c>
      <c r="H1971" s="295" t="str">
        <f ca="1">IF(ISERROR($S1971),"",OFFSET('Smelter Reference List'!$G$4,$S1971-4,0))</f>
        <v/>
      </c>
      <c r="I1971" s="296" t="str">
        <f ca="1">IF(ISERROR($S1971),"",OFFSET('Smelter Reference List'!$H$4,$S1971-4,0))</f>
        <v/>
      </c>
      <c r="J1971" s="296" t="str">
        <f ca="1">IF(ISERROR($S1971),"",OFFSET('Smelter Reference List'!$I$4,$S1971-4,0))</f>
        <v/>
      </c>
      <c r="K1971" s="298"/>
      <c r="L1971" s="298"/>
      <c r="M1971" s="298"/>
      <c r="N1971" s="298"/>
      <c r="O1971" s="298"/>
      <c r="P1971" s="298"/>
      <c r="Q1971" s="299"/>
      <c r="R1971" s="227"/>
      <c r="S1971" s="228" t="e">
        <f>IF(C1971="",NA(),MATCH($B1971&amp;$C1971,'Smelter Reference List'!$J:$J,0))</f>
        <v>#N/A</v>
      </c>
      <c r="T1971" s="229"/>
      <c r="U1971" s="229">
        <f t="shared" ca="1" si="60"/>
        <v>0</v>
      </c>
      <c r="V1971" s="229"/>
      <c r="W1971" s="229"/>
      <c r="Y1971" s="223" t="str">
        <f t="shared" si="61"/>
        <v/>
      </c>
    </row>
    <row r="1972" spans="1:25" s="223" customFormat="1" ht="20.25">
      <c r="A1972" s="293"/>
      <c r="B1972" s="294" t="str">
        <f>IF(LEN(A1972)=0,"",INDEX('Smelter Reference List'!$A:$A,MATCH($A1972,'Smelter Reference List'!$E:$E,0)))</f>
        <v/>
      </c>
      <c r="C1972" s="301" t="str">
        <f>IF(LEN(A1972)=0,"",INDEX('Smelter Reference List'!$C:$C,MATCH($A1972,'Smelter Reference List'!$E:$E,0)))</f>
        <v/>
      </c>
      <c r="D1972" s="294" t="str">
        <f ca="1">IF(ISERROR($S1972),"",OFFSET('Smelter Reference List'!$C$4,$S1972-4,0)&amp;"")</f>
        <v/>
      </c>
      <c r="E1972" s="294" t="str">
        <f ca="1">IF(ISERROR($S1972),"",OFFSET('Smelter Reference List'!$D$4,$S1972-4,0)&amp;"")</f>
        <v/>
      </c>
      <c r="F1972" s="294" t="str">
        <f ca="1">IF(ISERROR($S1972),"",OFFSET('Smelter Reference List'!$E$4,$S1972-4,0))</f>
        <v/>
      </c>
      <c r="G1972" s="294" t="str">
        <f ca="1">IF(C1972=$U$4,"Enter smelter details", IF(ISERROR($S1972),"",OFFSET('Smelter Reference List'!$F$4,$S1972-4,0)))</f>
        <v/>
      </c>
      <c r="H1972" s="295" t="str">
        <f ca="1">IF(ISERROR($S1972),"",OFFSET('Smelter Reference List'!$G$4,$S1972-4,0))</f>
        <v/>
      </c>
      <c r="I1972" s="296" t="str">
        <f ca="1">IF(ISERROR($S1972),"",OFFSET('Smelter Reference List'!$H$4,$S1972-4,0))</f>
        <v/>
      </c>
      <c r="J1972" s="296" t="str">
        <f ca="1">IF(ISERROR($S1972),"",OFFSET('Smelter Reference List'!$I$4,$S1972-4,0))</f>
        <v/>
      </c>
      <c r="K1972" s="298"/>
      <c r="L1972" s="298"/>
      <c r="M1972" s="298"/>
      <c r="N1972" s="298"/>
      <c r="O1972" s="298"/>
      <c r="P1972" s="298"/>
      <c r="Q1972" s="299"/>
      <c r="R1972" s="227"/>
      <c r="S1972" s="228" t="e">
        <f>IF(C1972="",NA(),MATCH($B1972&amp;$C1972,'Smelter Reference List'!$J:$J,0))</f>
        <v>#N/A</v>
      </c>
      <c r="T1972" s="229"/>
      <c r="U1972" s="229">
        <f t="shared" ca="1" si="60"/>
        <v>0</v>
      </c>
      <c r="V1972" s="229"/>
      <c r="W1972" s="229"/>
      <c r="Y1972" s="223" t="str">
        <f t="shared" si="61"/>
        <v/>
      </c>
    </row>
    <row r="1973" spans="1:25" s="223" customFormat="1" ht="20.25">
      <c r="A1973" s="293"/>
      <c r="B1973" s="294" t="str">
        <f>IF(LEN(A1973)=0,"",INDEX('Smelter Reference List'!$A:$A,MATCH($A1973,'Smelter Reference List'!$E:$E,0)))</f>
        <v/>
      </c>
      <c r="C1973" s="301" t="str">
        <f>IF(LEN(A1973)=0,"",INDEX('Smelter Reference List'!$C:$C,MATCH($A1973,'Smelter Reference List'!$E:$E,0)))</f>
        <v/>
      </c>
      <c r="D1973" s="294" t="str">
        <f ca="1">IF(ISERROR($S1973),"",OFFSET('Smelter Reference List'!$C$4,$S1973-4,0)&amp;"")</f>
        <v/>
      </c>
      <c r="E1973" s="294" t="str">
        <f ca="1">IF(ISERROR($S1973),"",OFFSET('Smelter Reference List'!$D$4,$S1973-4,0)&amp;"")</f>
        <v/>
      </c>
      <c r="F1973" s="294" t="str">
        <f ca="1">IF(ISERROR($S1973),"",OFFSET('Smelter Reference List'!$E$4,$S1973-4,0))</f>
        <v/>
      </c>
      <c r="G1973" s="294" t="str">
        <f ca="1">IF(C1973=$U$4,"Enter smelter details", IF(ISERROR($S1973),"",OFFSET('Smelter Reference List'!$F$4,$S1973-4,0)))</f>
        <v/>
      </c>
      <c r="H1973" s="295" t="str">
        <f ca="1">IF(ISERROR($S1973),"",OFFSET('Smelter Reference List'!$G$4,$S1973-4,0))</f>
        <v/>
      </c>
      <c r="I1973" s="296" t="str">
        <f ca="1">IF(ISERROR($S1973),"",OFFSET('Smelter Reference List'!$H$4,$S1973-4,0))</f>
        <v/>
      </c>
      <c r="J1973" s="296" t="str">
        <f ca="1">IF(ISERROR($S1973),"",OFFSET('Smelter Reference List'!$I$4,$S1973-4,0))</f>
        <v/>
      </c>
      <c r="K1973" s="298"/>
      <c r="L1973" s="298"/>
      <c r="M1973" s="298"/>
      <c r="N1973" s="298"/>
      <c r="O1973" s="298"/>
      <c r="P1973" s="298"/>
      <c r="Q1973" s="299"/>
      <c r="R1973" s="227"/>
      <c r="S1973" s="228" t="e">
        <f>IF(C1973="",NA(),MATCH($B1973&amp;$C1973,'Smelter Reference List'!$J:$J,0))</f>
        <v>#N/A</v>
      </c>
      <c r="T1973" s="229"/>
      <c r="U1973" s="229">
        <f t="shared" ca="1" si="60"/>
        <v>0</v>
      </c>
      <c r="V1973" s="229"/>
      <c r="W1973" s="229"/>
      <c r="Y1973" s="223" t="str">
        <f t="shared" si="61"/>
        <v/>
      </c>
    </row>
    <row r="1974" spans="1:25" s="223" customFormat="1" ht="20.25">
      <c r="A1974" s="293"/>
      <c r="B1974" s="294" t="str">
        <f>IF(LEN(A1974)=0,"",INDEX('Smelter Reference List'!$A:$A,MATCH($A1974,'Smelter Reference List'!$E:$E,0)))</f>
        <v/>
      </c>
      <c r="C1974" s="301" t="str">
        <f>IF(LEN(A1974)=0,"",INDEX('Smelter Reference List'!$C:$C,MATCH($A1974,'Smelter Reference List'!$E:$E,0)))</f>
        <v/>
      </c>
      <c r="D1974" s="294" t="str">
        <f ca="1">IF(ISERROR($S1974),"",OFFSET('Smelter Reference List'!$C$4,$S1974-4,0)&amp;"")</f>
        <v/>
      </c>
      <c r="E1974" s="294" t="str">
        <f ca="1">IF(ISERROR($S1974),"",OFFSET('Smelter Reference List'!$D$4,$S1974-4,0)&amp;"")</f>
        <v/>
      </c>
      <c r="F1974" s="294" t="str">
        <f ca="1">IF(ISERROR($S1974),"",OFFSET('Smelter Reference List'!$E$4,$S1974-4,0))</f>
        <v/>
      </c>
      <c r="G1974" s="294" t="str">
        <f ca="1">IF(C1974=$U$4,"Enter smelter details", IF(ISERROR($S1974),"",OFFSET('Smelter Reference List'!$F$4,$S1974-4,0)))</f>
        <v/>
      </c>
      <c r="H1974" s="295" t="str">
        <f ca="1">IF(ISERROR($S1974),"",OFFSET('Smelter Reference List'!$G$4,$S1974-4,0))</f>
        <v/>
      </c>
      <c r="I1974" s="296" t="str">
        <f ca="1">IF(ISERROR($S1974),"",OFFSET('Smelter Reference List'!$H$4,$S1974-4,0))</f>
        <v/>
      </c>
      <c r="J1974" s="296" t="str">
        <f ca="1">IF(ISERROR($S1974),"",OFFSET('Smelter Reference List'!$I$4,$S1974-4,0))</f>
        <v/>
      </c>
      <c r="K1974" s="298"/>
      <c r="L1974" s="298"/>
      <c r="M1974" s="298"/>
      <c r="N1974" s="298"/>
      <c r="O1974" s="298"/>
      <c r="P1974" s="298"/>
      <c r="Q1974" s="299"/>
      <c r="R1974" s="227"/>
      <c r="S1974" s="228" t="e">
        <f>IF(C1974="",NA(),MATCH($B1974&amp;$C1974,'Smelter Reference List'!$J:$J,0))</f>
        <v>#N/A</v>
      </c>
      <c r="T1974" s="229"/>
      <c r="U1974" s="229">
        <f t="shared" ca="1" si="60"/>
        <v>0</v>
      </c>
      <c r="V1974" s="229"/>
      <c r="W1974" s="229"/>
      <c r="Y1974" s="223" t="str">
        <f t="shared" si="61"/>
        <v/>
      </c>
    </row>
    <row r="1975" spans="1:25" s="223" customFormat="1" ht="20.25">
      <c r="A1975" s="293"/>
      <c r="B1975" s="294" t="str">
        <f>IF(LEN(A1975)=0,"",INDEX('Smelter Reference List'!$A:$A,MATCH($A1975,'Smelter Reference List'!$E:$E,0)))</f>
        <v/>
      </c>
      <c r="C1975" s="301" t="str">
        <f>IF(LEN(A1975)=0,"",INDEX('Smelter Reference List'!$C:$C,MATCH($A1975,'Smelter Reference List'!$E:$E,0)))</f>
        <v/>
      </c>
      <c r="D1975" s="294" t="str">
        <f ca="1">IF(ISERROR($S1975),"",OFFSET('Smelter Reference List'!$C$4,$S1975-4,0)&amp;"")</f>
        <v/>
      </c>
      <c r="E1975" s="294" t="str">
        <f ca="1">IF(ISERROR($S1975),"",OFFSET('Smelter Reference List'!$D$4,$S1975-4,0)&amp;"")</f>
        <v/>
      </c>
      <c r="F1975" s="294" t="str">
        <f ca="1">IF(ISERROR($S1975),"",OFFSET('Smelter Reference List'!$E$4,$S1975-4,0))</f>
        <v/>
      </c>
      <c r="G1975" s="294" t="str">
        <f ca="1">IF(C1975=$U$4,"Enter smelter details", IF(ISERROR($S1975),"",OFFSET('Smelter Reference List'!$F$4,$S1975-4,0)))</f>
        <v/>
      </c>
      <c r="H1975" s="295" t="str">
        <f ca="1">IF(ISERROR($S1975),"",OFFSET('Smelter Reference List'!$G$4,$S1975-4,0))</f>
        <v/>
      </c>
      <c r="I1975" s="296" t="str">
        <f ca="1">IF(ISERROR($S1975),"",OFFSET('Smelter Reference List'!$H$4,$S1975-4,0))</f>
        <v/>
      </c>
      <c r="J1975" s="296" t="str">
        <f ca="1">IF(ISERROR($S1975),"",OFFSET('Smelter Reference List'!$I$4,$S1975-4,0))</f>
        <v/>
      </c>
      <c r="K1975" s="298"/>
      <c r="L1975" s="298"/>
      <c r="M1975" s="298"/>
      <c r="N1975" s="298"/>
      <c r="O1975" s="298"/>
      <c r="P1975" s="298"/>
      <c r="Q1975" s="299"/>
      <c r="R1975" s="227"/>
      <c r="S1975" s="228" t="e">
        <f>IF(C1975="",NA(),MATCH($B1975&amp;$C1975,'Smelter Reference List'!$J:$J,0))</f>
        <v>#N/A</v>
      </c>
      <c r="T1975" s="229"/>
      <c r="U1975" s="229">
        <f t="shared" ca="1" si="60"/>
        <v>0</v>
      </c>
      <c r="V1975" s="229"/>
      <c r="W1975" s="229"/>
      <c r="Y1975" s="223" t="str">
        <f t="shared" si="61"/>
        <v/>
      </c>
    </row>
    <row r="1976" spans="1:25" s="223" customFormat="1" ht="20.25">
      <c r="A1976" s="293"/>
      <c r="B1976" s="294" t="str">
        <f>IF(LEN(A1976)=0,"",INDEX('Smelter Reference List'!$A:$A,MATCH($A1976,'Smelter Reference List'!$E:$E,0)))</f>
        <v/>
      </c>
      <c r="C1976" s="301" t="str">
        <f>IF(LEN(A1976)=0,"",INDEX('Smelter Reference List'!$C:$C,MATCH($A1976,'Smelter Reference List'!$E:$E,0)))</f>
        <v/>
      </c>
      <c r="D1976" s="294" t="str">
        <f ca="1">IF(ISERROR($S1976),"",OFFSET('Smelter Reference List'!$C$4,$S1976-4,0)&amp;"")</f>
        <v/>
      </c>
      <c r="E1976" s="294" t="str">
        <f ca="1">IF(ISERROR($S1976),"",OFFSET('Smelter Reference List'!$D$4,$S1976-4,0)&amp;"")</f>
        <v/>
      </c>
      <c r="F1976" s="294" t="str">
        <f ca="1">IF(ISERROR($S1976),"",OFFSET('Smelter Reference List'!$E$4,$S1976-4,0))</f>
        <v/>
      </c>
      <c r="G1976" s="294" t="str">
        <f ca="1">IF(C1976=$U$4,"Enter smelter details", IF(ISERROR($S1976),"",OFFSET('Smelter Reference List'!$F$4,$S1976-4,0)))</f>
        <v/>
      </c>
      <c r="H1976" s="295" t="str">
        <f ca="1">IF(ISERROR($S1976),"",OFFSET('Smelter Reference List'!$G$4,$S1976-4,0))</f>
        <v/>
      </c>
      <c r="I1976" s="296" t="str">
        <f ca="1">IF(ISERROR($S1976),"",OFFSET('Smelter Reference List'!$H$4,$S1976-4,0))</f>
        <v/>
      </c>
      <c r="J1976" s="296" t="str">
        <f ca="1">IF(ISERROR($S1976),"",OFFSET('Smelter Reference List'!$I$4,$S1976-4,0))</f>
        <v/>
      </c>
      <c r="K1976" s="298"/>
      <c r="L1976" s="298"/>
      <c r="M1976" s="298"/>
      <c r="N1976" s="298"/>
      <c r="O1976" s="298"/>
      <c r="P1976" s="298"/>
      <c r="Q1976" s="299"/>
      <c r="R1976" s="227"/>
      <c r="S1976" s="228" t="e">
        <f>IF(C1976="",NA(),MATCH($B1976&amp;$C1976,'Smelter Reference List'!$J:$J,0))</f>
        <v>#N/A</v>
      </c>
      <c r="T1976" s="229"/>
      <c r="U1976" s="229">
        <f t="shared" ca="1" si="60"/>
        <v>0</v>
      </c>
      <c r="V1976" s="229"/>
      <c r="W1976" s="229"/>
      <c r="Y1976" s="223" t="str">
        <f t="shared" si="61"/>
        <v/>
      </c>
    </row>
    <row r="1977" spans="1:25" s="223" customFormat="1" ht="20.25">
      <c r="A1977" s="293"/>
      <c r="B1977" s="294" t="str">
        <f>IF(LEN(A1977)=0,"",INDEX('Smelter Reference List'!$A:$A,MATCH($A1977,'Smelter Reference List'!$E:$E,0)))</f>
        <v/>
      </c>
      <c r="C1977" s="301" t="str">
        <f>IF(LEN(A1977)=0,"",INDEX('Smelter Reference List'!$C:$C,MATCH($A1977,'Smelter Reference List'!$E:$E,0)))</f>
        <v/>
      </c>
      <c r="D1977" s="294" t="str">
        <f ca="1">IF(ISERROR($S1977),"",OFFSET('Smelter Reference List'!$C$4,$S1977-4,0)&amp;"")</f>
        <v/>
      </c>
      <c r="E1977" s="294" t="str">
        <f ca="1">IF(ISERROR($S1977),"",OFFSET('Smelter Reference List'!$D$4,$S1977-4,0)&amp;"")</f>
        <v/>
      </c>
      <c r="F1977" s="294" t="str">
        <f ca="1">IF(ISERROR($S1977),"",OFFSET('Smelter Reference List'!$E$4,$S1977-4,0))</f>
        <v/>
      </c>
      <c r="G1977" s="294" t="str">
        <f ca="1">IF(C1977=$U$4,"Enter smelter details", IF(ISERROR($S1977),"",OFFSET('Smelter Reference List'!$F$4,$S1977-4,0)))</f>
        <v/>
      </c>
      <c r="H1977" s="295" t="str">
        <f ca="1">IF(ISERROR($S1977),"",OFFSET('Smelter Reference List'!$G$4,$S1977-4,0))</f>
        <v/>
      </c>
      <c r="I1977" s="296" t="str">
        <f ca="1">IF(ISERROR($S1977),"",OFFSET('Smelter Reference List'!$H$4,$S1977-4,0))</f>
        <v/>
      </c>
      <c r="J1977" s="296" t="str">
        <f ca="1">IF(ISERROR($S1977),"",OFFSET('Smelter Reference List'!$I$4,$S1977-4,0))</f>
        <v/>
      </c>
      <c r="K1977" s="298"/>
      <c r="L1977" s="298"/>
      <c r="M1977" s="298"/>
      <c r="N1977" s="298"/>
      <c r="O1977" s="298"/>
      <c r="P1977" s="298"/>
      <c r="Q1977" s="299"/>
      <c r="R1977" s="227"/>
      <c r="S1977" s="228" t="e">
        <f>IF(C1977="",NA(),MATCH($B1977&amp;$C1977,'Smelter Reference List'!$J:$J,0))</f>
        <v>#N/A</v>
      </c>
      <c r="T1977" s="229"/>
      <c r="U1977" s="229">
        <f t="shared" ca="1" si="60"/>
        <v>0</v>
      </c>
      <c r="V1977" s="229"/>
      <c r="W1977" s="229"/>
      <c r="Y1977" s="223" t="str">
        <f t="shared" si="61"/>
        <v/>
      </c>
    </row>
    <row r="1978" spans="1:25" s="223" customFormat="1" ht="20.25">
      <c r="A1978" s="293"/>
      <c r="B1978" s="294" t="str">
        <f>IF(LEN(A1978)=0,"",INDEX('Smelter Reference List'!$A:$A,MATCH($A1978,'Smelter Reference List'!$E:$E,0)))</f>
        <v/>
      </c>
      <c r="C1978" s="301" t="str">
        <f>IF(LEN(A1978)=0,"",INDEX('Smelter Reference List'!$C:$C,MATCH($A1978,'Smelter Reference List'!$E:$E,0)))</f>
        <v/>
      </c>
      <c r="D1978" s="294" t="str">
        <f ca="1">IF(ISERROR($S1978),"",OFFSET('Smelter Reference List'!$C$4,$S1978-4,0)&amp;"")</f>
        <v/>
      </c>
      <c r="E1978" s="294" t="str">
        <f ca="1">IF(ISERROR($S1978),"",OFFSET('Smelter Reference List'!$D$4,$S1978-4,0)&amp;"")</f>
        <v/>
      </c>
      <c r="F1978" s="294" t="str">
        <f ca="1">IF(ISERROR($S1978),"",OFFSET('Smelter Reference List'!$E$4,$S1978-4,0))</f>
        <v/>
      </c>
      <c r="G1978" s="294" t="str">
        <f ca="1">IF(C1978=$U$4,"Enter smelter details", IF(ISERROR($S1978),"",OFFSET('Smelter Reference List'!$F$4,$S1978-4,0)))</f>
        <v/>
      </c>
      <c r="H1978" s="295" t="str">
        <f ca="1">IF(ISERROR($S1978),"",OFFSET('Smelter Reference List'!$G$4,$S1978-4,0))</f>
        <v/>
      </c>
      <c r="I1978" s="296" t="str">
        <f ca="1">IF(ISERROR($S1978),"",OFFSET('Smelter Reference List'!$H$4,$S1978-4,0))</f>
        <v/>
      </c>
      <c r="J1978" s="296" t="str">
        <f ca="1">IF(ISERROR($S1978),"",OFFSET('Smelter Reference List'!$I$4,$S1978-4,0))</f>
        <v/>
      </c>
      <c r="K1978" s="298"/>
      <c r="L1978" s="298"/>
      <c r="M1978" s="298"/>
      <c r="N1978" s="298"/>
      <c r="O1978" s="298"/>
      <c r="P1978" s="298"/>
      <c r="Q1978" s="299"/>
      <c r="R1978" s="227"/>
      <c r="S1978" s="228" t="e">
        <f>IF(C1978="",NA(),MATCH($B1978&amp;$C1978,'Smelter Reference List'!$J:$J,0))</f>
        <v>#N/A</v>
      </c>
      <c r="T1978" s="229"/>
      <c r="U1978" s="229">
        <f t="shared" ca="1" si="60"/>
        <v>0</v>
      </c>
      <c r="V1978" s="229"/>
      <c r="W1978" s="229"/>
      <c r="Y1978" s="223" t="str">
        <f t="shared" si="61"/>
        <v/>
      </c>
    </row>
    <row r="1979" spans="1:25" s="223" customFormat="1" ht="20.25">
      <c r="A1979" s="293"/>
      <c r="B1979" s="294" t="str">
        <f>IF(LEN(A1979)=0,"",INDEX('Smelter Reference List'!$A:$A,MATCH($A1979,'Smelter Reference List'!$E:$E,0)))</f>
        <v/>
      </c>
      <c r="C1979" s="301" t="str">
        <f>IF(LEN(A1979)=0,"",INDEX('Smelter Reference List'!$C:$C,MATCH($A1979,'Smelter Reference List'!$E:$E,0)))</f>
        <v/>
      </c>
      <c r="D1979" s="294" t="str">
        <f ca="1">IF(ISERROR($S1979),"",OFFSET('Smelter Reference List'!$C$4,$S1979-4,0)&amp;"")</f>
        <v/>
      </c>
      <c r="E1979" s="294" t="str">
        <f ca="1">IF(ISERROR($S1979),"",OFFSET('Smelter Reference List'!$D$4,$S1979-4,0)&amp;"")</f>
        <v/>
      </c>
      <c r="F1979" s="294" t="str">
        <f ca="1">IF(ISERROR($S1979),"",OFFSET('Smelter Reference List'!$E$4,$S1979-4,0))</f>
        <v/>
      </c>
      <c r="G1979" s="294" t="str">
        <f ca="1">IF(C1979=$U$4,"Enter smelter details", IF(ISERROR($S1979),"",OFFSET('Smelter Reference List'!$F$4,$S1979-4,0)))</f>
        <v/>
      </c>
      <c r="H1979" s="295" t="str">
        <f ca="1">IF(ISERROR($S1979),"",OFFSET('Smelter Reference List'!$G$4,$S1979-4,0))</f>
        <v/>
      </c>
      <c r="I1979" s="296" t="str">
        <f ca="1">IF(ISERROR($S1979),"",OFFSET('Smelter Reference List'!$H$4,$S1979-4,0))</f>
        <v/>
      </c>
      <c r="J1979" s="296" t="str">
        <f ca="1">IF(ISERROR($S1979),"",OFFSET('Smelter Reference List'!$I$4,$S1979-4,0))</f>
        <v/>
      </c>
      <c r="K1979" s="298"/>
      <c r="L1979" s="298"/>
      <c r="M1979" s="298"/>
      <c r="N1979" s="298"/>
      <c r="O1979" s="298"/>
      <c r="P1979" s="298"/>
      <c r="Q1979" s="299"/>
      <c r="R1979" s="227"/>
      <c r="S1979" s="228" t="e">
        <f>IF(C1979="",NA(),MATCH($B1979&amp;$C1979,'Smelter Reference List'!$J:$J,0))</f>
        <v>#N/A</v>
      </c>
      <c r="T1979" s="229"/>
      <c r="U1979" s="229">
        <f t="shared" ca="1" si="60"/>
        <v>0</v>
      </c>
      <c r="V1979" s="229"/>
      <c r="W1979" s="229"/>
      <c r="Y1979" s="223" t="str">
        <f t="shared" si="61"/>
        <v/>
      </c>
    </row>
    <row r="1980" spans="1:25" s="223" customFormat="1" ht="20.25">
      <c r="A1980" s="293"/>
      <c r="B1980" s="294" t="str">
        <f>IF(LEN(A1980)=0,"",INDEX('Smelter Reference List'!$A:$A,MATCH($A1980,'Smelter Reference List'!$E:$E,0)))</f>
        <v/>
      </c>
      <c r="C1980" s="301" t="str">
        <f>IF(LEN(A1980)=0,"",INDEX('Smelter Reference List'!$C:$C,MATCH($A1980,'Smelter Reference List'!$E:$E,0)))</f>
        <v/>
      </c>
      <c r="D1980" s="294" t="str">
        <f ca="1">IF(ISERROR($S1980),"",OFFSET('Smelter Reference List'!$C$4,$S1980-4,0)&amp;"")</f>
        <v/>
      </c>
      <c r="E1980" s="294" t="str">
        <f ca="1">IF(ISERROR($S1980),"",OFFSET('Smelter Reference List'!$D$4,$S1980-4,0)&amp;"")</f>
        <v/>
      </c>
      <c r="F1980" s="294" t="str">
        <f ca="1">IF(ISERROR($S1980),"",OFFSET('Smelter Reference List'!$E$4,$S1980-4,0))</f>
        <v/>
      </c>
      <c r="G1980" s="294" t="str">
        <f ca="1">IF(C1980=$U$4,"Enter smelter details", IF(ISERROR($S1980),"",OFFSET('Smelter Reference List'!$F$4,$S1980-4,0)))</f>
        <v/>
      </c>
      <c r="H1980" s="295" t="str">
        <f ca="1">IF(ISERROR($S1980),"",OFFSET('Smelter Reference List'!$G$4,$S1980-4,0))</f>
        <v/>
      </c>
      <c r="I1980" s="296" t="str">
        <f ca="1">IF(ISERROR($S1980),"",OFFSET('Smelter Reference List'!$H$4,$S1980-4,0))</f>
        <v/>
      </c>
      <c r="J1980" s="296" t="str">
        <f ca="1">IF(ISERROR($S1980),"",OFFSET('Smelter Reference List'!$I$4,$S1980-4,0))</f>
        <v/>
      </c>
      <c r="K1980" s="298"/>
      <c r="L1980" s="298"/>
      <c r="M1980" s="298"/>
      <c r="N1980" s="298"/>
      <c r="O1980" s="298"/>
      <c r="P1980" s="298"/>
      <c r="Q1980" s="299"/>
      <c r="R1980" s="227"/>
      <c r="S1980" s="228" t="e">
        <f>IF(C1980="",NA(),MATCH($B1980&amp;$C1980,'Smelter Reference List'!$J:$J,0))</f>
        <v>#N/A</v>
      </c>
      <c r="T1980" s="229"/>
      <c r="U1980" s="229">
        <f t="shared" ca="1" si="60"/>
        <v>0</v>
      </c>
      <c r="V1980" s="229"/>
      <c r="W1980" s="229"/>
      <c r="Y1980" s="223" t="str">
        <f t="shared" si="61"/>
        <v/>
      </c>
    </row>
    <row r="1981" spans="1:25" s="223" customFormat="1" ht="20.25">
      <c r="A1981" s="293"/>
      <c r="B1981" s="294" t="str">
        <f>IF(LEN(A1981)=0,"",INDEX('Smelter Reference List'!$A:$A,MATCH($A1981,'Smelter Reference List'!$E:$E,0)))</f>
        <v/>
      </c>
      <c r="C1981" s="301" t="str">
        <f>IF(LEN(A1981)=0,"",INDEX('Smelter Reference List'!$C:$C,MATCH($A1981,'Smelter Reference List'!$E:$E,0)))</f>
        <v/>
      </c>
      <c r="D1981" s="294" t="str">
        <f ca="1">IF(ISERROR($S1981),"",OFFSET('Smelter Reference List'!$C$4,$S1981-4,0)&amp;"")</f>
        <v/>
      </c>
      <c r="E1981" s="294" t="str">
        <f ca="1">IF(ISERROR($S1981),"",OFFSET('Smelter Reference List'!$D$4,$S1981-4,0)&amp;"")</f>
        <v/>
      </c>
      <c r="F1981" s="294" t="str">
        <f ca="1">IF(ISERROR($S1981),"",OFFSET('Smelter Reference List'!$E$4,$S1981-4,0))</f>
        <v/>
      </c>
      <c r="G1981" s="294" t="str">
        <f ca="1">IF(C1981=$U$4,"Enter smelter details", IF(ISERROR($S1981),"",OFFSET('Smelter Reference List'!$F$4,$S1981-4,0)))</f>
        <v/>
      </c>
      <c r="H1981" s="295" t="str">
        <f ca="1">IF(ISERROR($S1981),"",OFFSET('Smelter Reference List'!$G$4,$S1981-4,0))</f>
        <v/>
      </c>
      <c r="I1981" s="296" t="str">
        <f ca="1">IF(ISERROR($S1981),"",OFFSET('Smelter Reference List'!$H$4,$S1981-4,0))</f>
        <v/>
      </c>
      <c r="J1981" s="296" t="str">
        <f ca="1">IF(ISERROR($S1981),"",OFFSET('Smelter Reference List'!$I$4,$S1981-4,0))</f>
        <v/>
      </c>
      <c r="K1981" s="298"/>
      <c r="L1981" s="298"/>
      <c r="M1981" s="298"/>
      <c r="N1981" s="298"/>
      <c r="O1981" s="298"/>
      <c r="P1981" s="298"/>
      <c r="Q1981" s="299"/>
      <c r="R1981" s="227"/>
      <c r="S1981" s="228" t="e">
        <f>IF(C1981="",NA(),MATCH($B1981&amp;$C1981,'Smelter Reference List'!$J:$J,0))</f>
        <v>#N/A</v>
      </c>
      <c r="T1981" s="229"/>
      <c r="U1981" s="229">
        <f t="shared" ca="1" si="60"/>
        <v>0</v>
      </c>
      <c r="V1981" s="229"/>
      <c r="W1981" s="229"/>
      <c r="Y1981" s="223" t="str">
        <f t="shared" si="61"/>
        <v/>
      </c>
    </row>
    <row r="1982" spans="1:25" s="223" customFormat="1" ht="20.25">
      <c r="A1982" s="293"/>
      <c r="B1982" s="294" t="str">
        <f>IF(LEN(A1982)=0,"",INDEX('Smelter Reference List'!$A:$A,MATCH($A1982,'Smelter Reference List'!$E:$E,0)))</f>
        <v/>
      </c>
      <c r="C1982" s="301" t="str">
        <f>IF(LEN(A1982)=0,"",INDEX('Smelter Reference List'!$C:$C,MATCH($A1982,'Smelter Reference List'!$E:$E,0)))</f>
        <v/>
      </c>
      <c r="D1982" s="294" t="str">
        <f ca="1">IF(ISERROR($S1982),"",OFFSET('Smelter Reference List'!$C$4,$S1982-4,0)&amp;"")</f>
        <v/>
      </c>
      <c r="E1982" s="294" t="str">
        <f ca="1">IF(ISERROR($S1982),"",OFFSET('Smelter Reference List'!$D$4,$S1982-4,0)&amp;"")</f>
        <v/>
      </c>
      <c r="F1982" s="294" t="str">
        <f ca="1">IF(ISERROR($S1982),"",OFFSET('Smelter Reference List'!$E$4,$S1982-4,0))</f>
        <v/>
      </c>
      <c r="G1982" s="294" t="str">
        <f ca="1">IF(C1982=$U$4,"Enter smelter details", IF(ISERROR($S1982),"",OFFSET('Smelter Reference List'!$F$4,$S1982-4,0)))</f>
        <v/>
      </c>
      <c r="H1982" s="295" t="str">
        <f ca="1">IF(ISERROR($S1982),"",OFFSET('Smelter Reference List'!$G$4,$S1982-4,0))</f>
        <v/>
      </c>
      <c r="I1982" s="296" t="str">
        <f ca="1">IF(ISERROR($S1982),"",OFFSET('Smelter Reference List'!$H$4,$S1982-4,0))</f>
        <v/>
      </c>
      <c r="J1982" s="296" t="str">
        <f ca="1">IF(ISERROR($S1982),"",OFFSET('Smelter Reference List'!$I$4,$S1982-4,0))</f>
        <v/>
      </c>
      <c r="K1982" s="298"/>
      <c r="L1982" s="298"/>
      <c r="M1982" s="298"/>
      <c r="N1982" s="298"/>
      <c r="O1982" s="298"/>
      <c r="P1982" s="298"/>
      <c r="Q1982" s="299"/>
      <c r="R1982" s="227"/>
      <c r="S1982" s="228" t="e">
        <f>IF(C1982="",NA(),MATCH($B1982&amp;$C1982,'Smelter Reference List'!$J:$J,0))</f>
        <v>#N/A</v>
      </c>
      <c r="T1982" s="229"/>
      <c r="U1982" s="229">
        <f t="shared" ca="1" si="60"/>
        <v>0</v>
      </c>
      <c r="V1982" s="229"/>
      <c r="W1982" s="229"/>
      <c r="Y1982" s="223" t="str">
        <f t="shared" si="61"/>
        <v/>
      </c>
    </row>
    <row r="1983" spans="1:25" s="223" customFormat="1" ht="20.25">
      <c r="A1983" s="293"/>
      <c r="B1983" s="294" t="str">
        <f>IF(LEN(A1983)=0,"",INDEX('Smelter Reference List'!$A:$A,MATCH($A1983,'Smelter Reference List'!$E:$E,0)))</f>
        <v/>
      </c>
      <c r="C1983" s="301" t="str">
        <f>IF(LEN(A1983)=0,"",INDEX('Smelter Reference List'!$C:$C,MATCH($A1983,'Smelter Reference List'!$E:$E,0)))</f>
        <v/>
      </c>
      <c r="D1983" s="294" t="str">
        <f ca="1">IF(ISERROR($S1983),"",OFFSET('Smelter Reference List'!$C$4,$S1983-4,0)&amp;"")</f>
        <v/>
      </c>
      <c r="E1983" s="294" t="str">
        <f ca="1">IF(ISERROR($S1983),"",OFFSET('Smelter Reference List'!$D$4,$S1983-4,0)&amp;"")</f>
        <v/>
      </c>
      <c r="F1983" s="294" t="str">
        <f ca="1">IF(ISERROR($S1983),"",OFFSET('Smelter Reference List'!$E$4,$S1983-4,0))</f>
        <v/>
      </c>
      <c r="G1983" s="294" t="str">
        <f ca="1">IF(C1983=$U$4,"Enter smelter details", IF(ISERROR($S1983),"",OFFSET('Smelter Reference List'!$F$4,$S1983-4,0)))</f>
        <v/>
      </c>
      <c r="H1983" s="295" t="str">
        <f ca="1">IF(ISERROR($S1983),"",OFFSET('Smelter Reference List'!$G$4,$S1983-4,0))</f>
        <v/>
      </c>
      <c r="I1983" s="296" t="str">
        <f ca="1">IF(ISERROR($S1983),"",OFFSET('Smelter Reference List'!$H$4,$S1983-4,0))</f>
        <v/>
      </c>
      <c r="J1983" s="296" t="str">
        <f ca="1">IF(ISERROR($S1983),"",OFFSET('Smelter Reference List'!$I$4,$S1983-4,0))</f>
        <v/>
      </c>
      <c r="K1983" s="298"/>
      <c r="L1983" s="298"/>
      <c r="M1983" s="298"/>
      <c r="N1983" s="298"/>
      <c r="O1983" s="298"/>
      <c r="P1983" s="298"/>
      <c r="Q1983" s="299"/>
      <c r="R1983" s="227"/>
      <c r="S1983" s="228" t="e">
        <f>IF(C1983="",NA(),MATCH($B1983&amp;$C1983,'Smelter Reference List'!$J:$J,0))</f>
        <v>#N/A</v>
      </c>
      <c r="T1983" s="229"/>
      <c r="U1983" s="229">
        <f t="shared" ca="1" si="60"/>
        <v>0</v>
      </c>
      <c r="V1983" s="229"/>
      <c r="W1983" s="229"/>
      <c r="Y1983" s="223" t="str">
        <f t="shared" si="61"/>
        <v/>
      </c>
    </row>
    <row r="1984" spans="1:25" s="223" customFormat="1" ht="20.25">
      <c r="A1984" s="293"/>
      <c r="B1984" s="294" t="str">
        <f>IF(LEN(A1984)=0,"",INDEX('Smelter Reference List'!$A:$A,MATCH($A1984,'Smelter Reference List'!$E:$E,0)))</f>
        <v/>
      </c>
      <c r="C1984" s="301" t="str">
        <f>IF(LEN(A1984)=0,"",INDEX('Smelter Reference List'!$C:$C,MATCH($A1984,'Smelter Reference List'!$E:$E,0)))</f>
        <v/>
      </c>
      <c r="D1984" s="294" t="str">
        <f ca="1">IF(ISERROR($S1984),"",OFFSET('Smelter Reference List'!$C$4,$S1984-4,0)&amp;"")</f>
        <v/>
      </c>
      <c r="E1984" s="294" t="str">
        <f ca="1">IF(ISERROR($S1984),"",OFFSET('Smelter Reference List'!$D$4,$S1984-4,0)&amp;"")</f>
        <v/>
      </c>
      <c r="F1984" s="294" t="str">
        <f ca="1">IF(ISERROR($S1984),"",OFFSET('Smelter Reference List'!$E$4,$S1984-4,0))</f>
        <v/>
      </c>
      <c r="G1984" s="294" t="str">
        <f ca="1">IF(C1984=$U$4,"Enter smelter details", IF(ISERROR($S1984),"",OFFSET('Smelter Reference List'!$F$4,$S1984-4,0)))</f>
        <v/>
      </c>
      <c r="H1984" s="295" t="str">
        <f ca="1">IF(ISERROR($S1984),"",OFFSET('Smelter Reference List'!$G$4,$S1984-4,0))</f>
        <v/>
      </c>
      <c r="I1984" s="296" t="str">
        <f ca="1">IF(ISERROR($S1984),"",OFFSET('Smelter Reference List'!$H$4,$S1984-4,0))</f>
        <v/>
      </c>
      <c r="J1984" s="296" t="str">
        <f ca="1">IF(ISERROR($S1984),"",OFFSET('Smelter Reference List'!$I$4,$S1984-4,0))</f>
        <v/>
      </c>
      <c r="K1984" s="298"/>
      <c r="L1984" s="298"/>
      <c r="M1984" s="298"/>
      <c r="N1984" s="298"/>
      <c r="O1984" s="298"/>
      <c r="P1984" s="298"/>
      <c r="Q1984" s="299"/>
      <c r="R1984" s="227"/>
      <c r="S1984" s="228" t="e">
        <f>IF(C1984="",NA(),MATCH($B1984&amp;$C1984,'Smelter Reference List'!$J:$J,0))</f>
        <v>#N/A</v>
      </c>
      <c r="T1984" s="229"/>
      <c r="U1984" s="229">
        <f t="shared" ca="1" si="60"/>
        <v>0</v>
      </c>
      <c r="V1984" s="229"/>
      <c r="W1984" s="229"/>
      <c r="Y1984" s="223" t="str">
        <f t="shared" si="61"/>
        <v/>
      </c>
    </row>
    <row r="1985" spans="1:25" s="223" customFormat="1" ht="20.25">
      <c r="A1985" s="293"/>
      <c r="B1985" s="294" t="str">
        <f>IF(LEN(A1985)=0,"",INDEX('Smelter Reference List'!$A:$A,MATCH($A1985,'Smelter Reference List'!$E:$E,0)))</f>
        <v/>
      </c>
      <c r="C1985" s="301" t="str">
        <f>IF(LEN(A1985)=0,"",INDEX('Smelter Reference List'!$C:$C,MATCH($A1985,'Smelter Reference List'!$E:$E,0)))</f>
        <v/>
      </c>
      <c r="D1985" s="294" t="str">
        <f ca="1">IF(ISERROR($S1985),"",OFFSET('Smelter Reference List'!$C$4,$S1985-4,0)&amp;"")</f>
        <v/>
      </c>
      <c r="E1985" s="294" t="str">
        <f ca="1">IF(ISERROR($S1985),"",OFFSET('Smelter Reference List'!$D$4,$S1985-4,0)&amp;"")</f>
        <v/>
      </c>
      <c r="F1985" s="294" t="str">
        <f ca="1">IF(ISERROR($S1985),"",OFFSET('Smelter Reference List'!$E$4,$S1985-4,0))</f>
        <v/>
      </c>
      <c r="G1985" s="294" t="str">
        <f ca="1">IF(C1985=$U$4,"Enter smelter details", IF(ISERROR($S1985),"",OFFSET('Smelter Reference List'!$F$4,$S1985-4,0)))</f>
        <v/>
      </c>
      <c r="H1985" s="295" t="str">
        <f ca="1">IF(ISERROR($S1985),"",OFFSET('Smelter Reference List'!$G$4,$S1985-4,0))</f>
        <v/>
      </c>
      <c r="I1985" s="296" t="str">
        <f ca="1">IF(ISERROR($S1985),"",OFFSET('Smelter Reference List'!$H$4,$S1985-4,0))</f>
        <v/>
      </c>
      <c r="J1985" s="296" t="str">
        <f ca="1">IF(ISERROR($S1985),"",OFFSET('Smelter Reference List'!$I$4,$S1985-4,0))</f>
        <v/>
      </c>
      <c r="K1985" s="298"/>
      <c r="L1985" s="298"/>
      <c r="M1985" s="298"/>
      <c r="N1985" s="298"/>
      <c r="O1985" s="298"/>
      <c r="P1985" s="298"/>
      <c r="Q1985" s="299"/>
      <c r="R1985" s="227"/>
      <c r="S1985" s="228" t="e">
        <f>IF(C1985="",NA(),MATCH($B1985&amp;$C1985,'Smelter Reference List'!$J:$J,0))</f>
        <v>#N/A</v>
      </c>
      <c r="T1985" s="229"/>
      <c r="U1985" s="229">
        <f t="shared" ca="1" si="60"/>
        <v>0</v>
      </c>
      <c r="V1985" s="229"/>
      <c r="W1985" s="229"/>
      <c r="Y1985" s="223" t="str">
        <f t="shared" si="61"/>
        <v/>
      </c>
    </row>
    <row r="1986" spans="1:25" s="223" customFormat="1" ht="20.25">
      <c r="A1986" s="293"/>
      <c r="B1986" s="294" t="str">
        <f>IF(LEN(A1986)=0,"",INDEX('Smelter Reference List'!$A:$A,MATCH($A1986,'Smelter Reference List'!$E:$E,0)))</f>
        <v/>
      </c>
      <c r="C1986" s="301" t="str">
        <f>IF(LEN(A1986)=0,"",INDEX('Smelter Reference List'!$C:$C,MATCH($A1986,'Smelter Reference List'!$E:$E,0)))</f>
        <v/>
      </c>
      <c r="D1986" s="294" t="str">
        <f ca="1">IF(ISERROR($S1986),"",OFFSET('Smelter Reference List'!$C$4,$S1986-4,0)&amp;"")</f>
        <v/>
      </c>
      <c r="E1986" s="294" t="str">
        <f ca="1">IF(ISERROR($S1986),"",OFFSET('Smelter Reference List'!$D$4,$S1986-4,0)&amp;"")</f>
        <v/>
      </c>
      <c r="F1986" s="294" t="str">
        <f ca="1">IF(ISERROR($S1986),"",OFFSET('Smelter Reference List'!$E$4,$S1986-4,0))</f>
        <v/>
      </c>
      <c r="G1986" s="294" t="str">
        <f ca="1">IF(C1986=$U$4,"Enter smelter details", IF(ISERROR($S1986),"",OFFSET('Smelter Reference List'!$F$4,$S1986-4,0)))</f>
        <v/>
      </c>
      <c r="H1986" s="295" t="str">
        <f ca="1">IF(ISERROR($S1986),"",OFFSET('Smelter Reference List'!$G$4,$S1986-4,0))</f>
        <v/>
      </c>
      <c r="I1986" s="296" t="str">
        <f ca="1">IF(ISERROR($S1986),"",OFFSET('Smelter Reference List'!$H$4,$S1986-4,0))</f>
        <v/>
      </c>
      <c r="J1986" s="296" t="str">
        <f ca="1">IF(ISERROR($S1986),"",OFFSET('Smelter Reference List'!$I$4,$S1986-4,0))</f>
        <v/>
      </c>
      <c r="K1986" s="298"/>
      <c r="L1986" s="298"/>
      <c r="M1986" s="298"/>
      <c r="N1986" s="298"/>
      <c r="O1986" s="298"/>
      <c r="P1986" s="298"/>
      <c r="Q1986" s="299"/>
      <c r="R1986" s="227"/>
      <c r="S1986" s="228" t="e">
        <f>IF(C1986="",NA(),MATCH($B1986&amp;$C1986,'Smelter Reference List'!$J:$J,0))</f>
        <v>#N/A</v>
      </c>
      <c r="T1986" s="229"/>
      <c r="U1986" s="229">
        <f t="shared" ca="1" si="60"/>
        <v>0</v>
      </c>
      <c r="V1986" s="229"/>
      <c r="W1986" s="229"/>
      <c r="Y1986" s="223" t="str">
        <f t="shared" si="61"/>
        <v/>
      </c>
    </row>
    <row r="1987" spans="1:25" s="223" customFormat="1" ht="20.25">
      <c r="A1987" s="293"/>
      <c r="B1987" s="294" t="str">
        <f>IF(LEN(A1987)=0,"",INDEX('Smelter Reference List'!$A:$A,MATCH($A1987,'Smelter Reference List'!$E:$E,0)))</f>
        <v/>
      </c>
      <c r="C1987" s="301" t="str">
        <f>IF(LEN(A1987)=0,"",INDEX('Smelter Reference List'!$C:$C,MATCH($A1987,'Smelter Reference List'!$E:$E,0)))</f>
        <v/>
      </c>
      <c r="D1987" s="294" t="str">
        <f ca="1">IF(ISERROR($S1987),"",OFFSET('Smelter Reference List'!$C$4,$S1987-4,0)&amp;"")</f>
        <v/>
      </c>
      <c r="E1987" s="294" t="str">
        <f ca="1">IF(ISERROR($S1987),"",OFFSET('Smelter Reference List'!$D$4,$S1987-4,0)&amp;"")</f>
        <v/>
      </c>
      <c r="F1987" s="294" t="str">
        <f ca="1">IF(ISERROR($S1987),"",OFFSET('Smelter Reference List'!$E$4,$S1987-4,0))</f>
        <v/>
      </c>
      <c r="G1987" s="294" t="str">
        <f ca="1">IF(C1987=$U$4,"Enter smelter details", IF(ISERROR($S1987),"",OFFSET('Smelter Reference List'!$F$4,$S1987-4,0)))</f>
        <v/>
      </c>
      <c r="H1987" s="295" t="str">
        <f ca="1">IF(ISERROR($S1987),"",OFFSET('Smelter Reference List'!$G$4,$S1987-4,0))</f>
        <v/>
      </c>
      <c r="I1987" s="296" t="str">
        <f ca="1">IF(ISERROR($S1987),"",OFFSET('Smelter Reference List'!$H$4,$S1987-4,0))</f>
        <v/>
      </c>
      <c r="J1987" s="296" t="str">
        <f ca="1">IF(ISERROR($S1987),"",OFFSET('Smelter Reference List'!$I$4,$S1987-4,0))</f>
        <v/>
      </c>
      <c r="K1987" s="298"/>
      <c r="L1987" s="298"/>
      <c r="M1987" s="298"/>
      <c r="N1987" s="298"/>
      <c r="O1987" s="298"/>
      <c r="P1987" s="298"/>
      <c r="Q1987" s="299"/>
      <c r="R1987" s="227"/>
      <c r="S1987" s="228" t="e">
        <f>IF(C1987="",NA(),MATCH($B1987&amp;$C1987,'Smelter Reference List'!$J:$J,0))</f>
        <v>#N/A</v>
      </c>
      <c r="T1987" s="229"/>
      <c r="U1987" s="229">
        <f t="shared" ca="1" si="60"/>
        <v>0</v>
      </c>
      <c r="V1987" s="229"/>
      <c r="W1987" s="229"/>
      <c r="Y1987" s="223" t="str">
        <f t="shared" si="61"/>
        <v/>
      </c>
    </row>
    <row r="1988" spans="1:25" s="223" customFormat="1" ht="20.25">
      <c r="A1988" s="293"/>
      <c r="B1988" s="294" t="str">
        <f>IF(LEN(A1988)=0,"",INDEX('Smelter Reference List'!$A:$A,MATCH($A1988,'Smelter Reference List'!$E:$E,0)))</f>
        <v/>
      </c>
      <c r="C1988" s="301" t="str">
        <f>IF(LEN(A1988)=0,"",INDEX('Smelter Reference List'!$C:$C,MATCH($A1988,'Smelter Reference List'!$E:$E,0)))</f>
        <v/>
      </c>
      <c r="D1988" s="294" t="str">
        <f ca="1">IF(ISERROR($S1988),"",OFFSET('Smelter Reference List'!$C$4,$S1988-4,0)&amp;"")</f>
        <v/>
      </c>
      <c r="E1988" s="294" t="str">
        <f ca="1">IF(ISERROR($S1988),"",OFFSET('Smelter Reference List'!$D$4,$S1988-4,0)&amp;"")</f>
        <v/>
      </c>
      <c r="F1988" s="294" t="str">
        <f ca="1">IF(ISERROR($S1988),"",OFFSET('Smelter Reference List'!$E$4,$S1988-4,0))</f>
        <v/>
      </c>
      <c r="G1988" s="294" t="str">
        <f ca="1">IF(C1988=$U$4,"Enter smelter details", IF(ISERROR($S1988),"",OFFSET('Smelter Reference List'!$F$4,$S1988-4,0)))</f>
        <v/>
      </c>
      <c r="H1988" s="295" t="str">
        <f ca="1">IF(ISERROR($S1988),"",OFFSET('Smelter Reference List'!$G$4,$S1988-4,0))</f>
        <v/>
      </c>
      <c r="I1988" s="296" t="str">
        <f ca="1">IF(ISERROR($S1988),"",OFFSET('Smelter Reference List'!$H$4,$S1988-4,0))</f>
        <v/>
      </c>
      <c r="J1988" s="296" t="str">
        <f ca="1">IF(ISERROR($S1988),"",OFFSET('Smelter Reference List'!$I$4,$S1988-4,0))</f>
        <v/>
      </c>
      <c r="K1988" s="298"/>
      <c r="L1988" s="298"/>
      <c r="M1988" s="298"/>
      <c r="N1988" s="298"/>
      <c r="O1988" s="298"/>
      <c r="P1988" s="298"/>
      <c r="Q1988" s="299"/>
      <c r="R1988" s="227"/>
      <c r="S1988" s="228" t="e">
        <f>IF(C1988="",NA(),MATCH($B1988&amp;$C1988,'Smelter Reference List'!$J:$J,0))</f>
        <v>#N/A</v>
      </c>
      <c r="T1988" s="229"/>
      <c r="U1988" s="229">
        <f t="shared" ca="1" si="60"/>
        <v>0</v>
      </c>
      <c r="V1988" s="229"/>
      <c r="W1988" s="229"/>
      <c r="Y1988" s="223" t="str">
        <f t="shared" si="61"/>
        <v/>
      </c>
    </row>
    <row r="1989" spans="1:25" s="223" customFormat="1" ht="20.25">
      <c r="A1989" s="293"/>
      <c r="B1989" s="294" t="str">
        <f>IF(LEN(A1989)=0,"",INDEX('Smelter Reference List'!$A:$A,MATCH($A1989,'Smelter Reference List'!$E:$E,0)))</f>
        <v/>
      </c>
      <c r="C1989" s="301" t="str">
        <f>IF(LEN(A1989)=0,"",INDEX('Smelter Reference List'!$C:$C,MATCH($A1989,'Smelter Reference List'!$E:$E,0)))</f>
        <v/>
      </c>
      <c r="D1989" s="294" t="str">
        <f ca="1">IF(ISERROR($S1989),"",OFFSET('Smelter Reference List'!$C$4,$S1989-4,0)&amp;"")</f>
        <v/>
      </c>
      <c r="E1989" s="294" t="str">
        <f ca="1">IF(ISERROR($S1989),"",OFFSET('Smelter Reference List'!$D$4,$S1989-4,0)&amp;"")</f>
        <v/>
      </c>
      <c r="F1989" s="294" t="str">
        <f ca="1">IF(ISERROR($S1989),"",OFFSET('Smelter Reference List'!$E$4,$S1989-4,0))</f>
        <v/>
      </c>
      <c r="G1989" s="294" t="str">
        <f ca="1">IF(C1989=$U$4,"Enter smelter details", IF(ISERROR($S1989),"",OFFSET('Smelter Reference List'!$F$4,$S1989-4,0)))</f>
        <v/>
      </c>
      <c r="H1989" s="295" t="str">
        <f ca="1">IF(ISERROR($S1989),"",OFFSET('Smelter Reference List'!$G$4,$S1989-4,0))</f>
        <v/>
      </c>
      <c r="I1989" s="296" t="str">
        <f ca="1">IF(ISERROR($S1989),"",OFFSET('Smelter Reference List'!$H$4,$S1989-4,0))</f>
        <v/>
      </c>
      <c r="J1989" s="296" t="str">
        <f ca="1">IF(ISERROR($S1989),"",OFFSET('Smelter Reference List'!$I$4,$S1989-4,0))</f>
        <v/>
      </c>
      <c r="K1989" s="298"/>
      <c r="L1989" s="298"/>
      <c r="M1989" s="298"/>
      <c r="N1989" s="298"/>
      <c r="O1989" s="298"/>
      <c r="P1989" s="298"/>
      <c r="Q1989" s="299"/>
      <c r="R1989" s="227"/>
      <c r="S1989" s="228" t="e">
        <f>IF(C1989="",NA(),MATCH($B1989&amp;$C1989,'Smelter Reference List'!$J:$J,0))</f>
        <v>#N/A</v>
      </c>
      <c r="T1989" s="229"/>
      <c r="U1989" s="229">
        <f t="shared" ca="1" si="60"/>
        <v>0</v>
      </c>
      <c r="V1989" s="229"/>
      <c r="W1989" s="229"/>
      <c r="Y1989" s="223" t="str">
        <f t="shared" si="61"/>
        <v/>
      </c>
    </row>
    <row r="1990" spans="1:25" s="223" customFormat="1" ht="20.25">
      <c r="A1990" s="293"/>
      <c r="B1990" s="294" t="str">
        <f>IF(LEN(A1990)=0,"",INDEX('Smelter Reference List'!$A:$A,MATCH($A1990,'Smelter Reference List'!$E:$E,0)))</f>
        <v/>
      </c>
      <c r="C1990" s="301" t="str">
        <f>IF(LEN(A1990)=0,"",INDEX('Smelter Reference List'!$C:$C,MATCH($A1990,'Smelter Reference List'!$E:$E,0)))</f>
        <v/>
      </c>
      <c r="D1990" s="294" t="str">
        <f ca="1">IF(ISERROR($S1990),"",OFFSET('Smelter Reference List'!$C$4,$S1990-4,0)&amp;"")</f>
        <v/>
      </c>
      <c r="E1990" s="294" t="str">
        <f ca="1">IF(ISERROR($S1990),"",OFFSET('Smelter Reference List'!$D$4,$S1990-4,0)&amp;"")</f>
        <v/>
      </c>
      <c r="F1990" s="294" t="str">
        <f ca="1">IF(ISERROR($S1990),"",OFFSET('Smelter Reference List'!$E$4,$S1990-4,0))</f>
        <v/>
      </c>
      <c r="G1990" s="294" t="str">
        <f ca="1">IF(C1990=$U$4,"Enter smelter details", IF(ISERROR($S1990),"",OFFSET('Smelter Reference List'!$F$4,$S1990-4,0)))</f>
        <v/>
      </c>
      <c r="H1990" s="295" t="str">
        <f ca="1">IF(ISERROR($S1990),"",OFFSET('Smelter Reference List'!$G$4,$S1990-4,0))</f>
        <v/>
      </c>
      <c r="I1990" s="296" t="str">
        <f ca="1">IF(ISERROR($S1990),"",OFFSET('Smelter Reference List'!$H$4,$S1990-4,0))</f>
        <v/>
      </c>
      <c r="J1990" s="296" t="str">
        <f ca="1">IF(ISERROR($S1990),"",OFFSET('Smelter Reference List'!$I$4,$S1990-4,0))</f>
        <v/>
      </c>
      <c r="K1990" s="298"/>
      <c r="L1990" s="298"/>
      <c r="M1990" s="298"/>
      <c r="N1990" s="298"/>
      <c r="O1990" s="298"/>
      <c r="P1990" s="298"/>
      <c r="Q1990" s="299"/>
      <c r="R1990" s="227"/>
      <c r="S1990" s="228" t="e">
        <f>IF(C1990="",NA(),MATCH($B1990&amp;$C1990,'Smelter Reference List'!$J:$J,0))</f>
        <v>#N/A</v>
      </c>
      <c r="T1990" s="229"/>
      <c r="U1990" s="229">
        <f t="shared" ref="U1990:U2053" ca="1" si="62">IF(AND(C1990="Smelter not listed",OR(LEN(D1990)=0,LEN(E1990)=0)),1,0)</f>
        <v>0</v>
      </c>
      <c r="V1990" s="229"/>
      <c r="W1990" s="229"/>
      <c r="Y1990" s="223" t="str">
        <f t="shared" ref="Y1990:Y2053" si="63">B1990&amp;C1990</f>
        <v/>
      </c>
    </row>
    <row r="1991" spans="1:25" s="223" customFormat="1" ht="20.25">
      <c r="A1991" s="293"/>
      <c r="B1991" s="294" t="str">
        <f>IF(LEN(A1991)=0,"",INDEX('Smelter Reference List'!$A:$A,MATCH($A1991,'Smelter Reference List'!$E:$E,0)))</f>
        <v/>
      </c>
      <c r="C1991" s="301" t="str">
        <f>IF(LEN(A1991)=0,"",INDEX('Smelter Reference List'!$C:$C,MATCH($A1991,'Smelter Reference List'!$E:$E,0)))</f>
        <v/>
      </c>
      <c r="D1991" s="294" t="str">
        <f ca="1">IF(ISERROR($S1991),"",OFFSET('Smelter Reference List'!$C$4,$S1991-4,0)&amp;"")</f>
        <v/>
      </c>
      <c r="E1991" s="294" t="str">
        <f ca="1">IF(ISERROR($S1991),"",OFFSET('Smelter Reference List'!$D$4,$S1991-4,0)&amp;"")</f>
        <v/>
      </c>
      <c r="F1991" s="294" t="str">
        <f ca="1">IF(ISERROR($S1991),"",OFFSET('Smelter Reference List'!$E$4,$S1991-4,0))</f>
        <v/>
      </c>
      <c r="G1991" s="294" t="str">
        <f ca="1">IF(C1991=$U$4,"Enter smelter details", IF(ISERROR($S1991),"",OFFSET('Smelter Reference List'!$F$4,$S1991-4,0)))</f>
        <v/>
      </c>
      <c r="H1991" s="295" t="str">
        <f ca="1">IF(ISERROR($S1991),"",OFFSET('Smelter Reference List'!$G$4,$S1991-4,0))</f>
        <v/>
      </c>
      <c r="I1991" s="296" t="str">
        <f ca="1">IF(ISERROR($S1991),"",OFFSET('Smelter Reference List'!$H$4,$S1991-4,0))</f>
        <v/>
      </c>
      <c r="J1991" s="296" t="str">
        <f ca="1">IF(ISERROR($S1991),"",OFFSET('Smelter Reference List'!$I$4,$S1991-4,0))</f>
        <v/>
      </c>
      <c r="K1991" s="298"/>
      <c r="L1991" s="298"/>
      <c r="M1991" s="298"/>
      <c r="N1991" s="298"/>
      <c r="O1991" s="298"/>
      <c r="P1991" s="298"/>
      <c r="Q1991" s="299"/>
      <c r="R1991" s="227"/>
      <c r="S1991" s="228" t="e">
        <f>IF(C1991="",NA(),MATCH($B1991&amp;$C1991,'Smelter Reference List'!$J:$J,0))</f>
        <v>#N/A</v>
      </c>
      <c r="T1991" s="229"/>
      <c r="U1991" s="229">
        <f t="shared" ca="1" si="62"/>
        <v>0</v>
      </c>
      <c r="V1991" s="229"/>
      <c r="W1991" s="229"/>
      <c r="Y1991" s="223" t="str">
        <f t="shared" si="63"/>
        <v/>
      </c>
    </row>
    <row r="1992" spans="1:25" s="223" customFormat="1" ht="20.25">
      <c r="A1992" s="293"/>
      <c r="B1992" s="294" t="str">
        <f>IF(LEN(A1992)=0,"",INDEX('Smelter Reference List'!$A:$A,MATCH($A1992,'Smelter Reference List'!$E:$E,0)))</f>
        <v/>
      </c>
      <c r="C1992" s="301" t="str">
        <f>IF(LEN(A1992)=0,"",INDEX('Smelter Reference List'!$C:$C,MATCH($A1992,'Smelter Reference List'!$E:$E,0)))</f>
        <v/>
      </c>
      <c r="D1992" s="294" t="str">
        <f ca="1">IF(ISERROR($S1992),"",OFFSET('Smelter Reference List'!$C$4,$S1992-4,0)&amp;"")</f>
        <v/>
      </c>
      <c r="E1992" s="294" t="str">
        <f ca="1">IF(ISERROR($S1992),"",OFFSET('Smelter Reference List'!$D$4,$S1992-4,0)&amp;"")</f>
        <v/>
      </c>
      <c r="F1992" s="294" t="str">
        <f ca="1">IF(ISERROR($S1992),"",OFFSET('Smelter Reference List'!$E$4,$S1992-4,0))</f>
        <v/>
      </c>
      <c r="G1992" s="294" t="str">
        <f ca="1">IF(C1992=$U$4,"Enter smelter details", IF(ISERROR($S1992),"",OFFSET('Smelter Reference List'!$F$4,$S1992-4,0)))</f>
        <v/>
      </c>
      <c r="H1992" s="295" t="str">
        <f ca="1">IF(ISERROR($S1992),"",OFFSET('Smelter Reference List'!$G$4,$S1992-4,0))</f>
        <v/>
      </c>
      <c r="I1992" s="296" t="str">
        <f ca="1">IF(ISERROR($S1992),"",OFFSET('Smelter Reference List'!$H$4,$S1992-4,0))</f>
        <v/>
      </c>
      <c r="J1992" s="296" t="str">
        <f ca="1">IF(ISERROR($S1992),"",OFFSET('Smelter Reference List'!$I$4,$S1992-4,0))</f>
        <v/>
      </c>
      <c r="K1992" s="298"/>
      <c r="L1992" s="298"/>
      <c r="M1992" s="298"/>
      <c r="N1992" s="298"/>
      <c r="O1992" s="298"/>
      <c r="P1992" s="298"/>
      <c r="Q1992" s="299"/>
      <c r="R1992" s="227"/>
      <c r="S1992" s="228" t="e">
        <f>IF(C1992="",NA(),MATCH($B1992&amp;$C1992,'Smelter Reference List'!$J:$J,0))</f>
        <v>#N/A</v>
      </c>
      <c r="T1992" s="229"/>
      <c r="U1992" s="229">
        <f t="shared" ca="1" si="62"/>
        <v>0</v>
      </c>
      <c r="V1992" s="229"/>
      <c r="W1992" s="229"/>
      <c r="Y1992" s="223" t="str">
        <f t="shared" si="63"/>
        <v/>
      </c>
    </row>
    <row r="1993" spans="1:25" s="223" customFormat="1" ht="20.25">
      <c r="A1993" s="293"/>
      <c r="B1993" s="294" t="str">
        <f>IF(LEN(A1993)=0,"",INDEX('Smelter Reference List'!$A:$A,MATCH($A1993,'Smelter Reference List'!$E:$E,0)))</f>
        <v/>
      </c>
      <c r="C1993" s="301" t="str">
        <f>IF(LEN(A1993)=0,"",INDEX('Smelter Reference List'!$C:$C,MATCH($A1993,'Smelter Reference List'!$E:$E,0)))</f>
        <v/>
      </c>
      <c r="D1993" s="294" t="str">
        <f ca="1">IF(ISERROR($S1993),"",OFFSET('Smelter Reference List'!$C$4,$S1993-4,0)&amp;"")</f>
        <v/>
      </c>
      <c r="E1993" s="294" t="str">
        <f ca="1">IF(ISERROR($S1993),"",OFFSET('Smelter Reference List'!$D$4,$S1993-4,0)&amp;"")</f>
        <v/>
      </c>
      <c r="F1993" s="294" t="str">
        <f ca="1">IF(ISERROR($S1993),"",OFFSET('Smelter Reference List'!$E$4,$S1993-4,0))</f>
        <v/>
      </c>
      <c r="G1993" s="294" t="str">
        <f ca="1">IF(C1993=$U$4,"Enter smelter details", IF(ISERROR($S1993),"",OFFSET('Smelter Reference List'!$F$4,$S1993-4,0)))</f>
        <v/>
      </c>
      <c r="H1993" s="295" t="str">
        <f ca="1">IF(ISERROR($S1993),"",OFFSET('Smelter Reference List'!$G$4,$S1993-4,0))</f>
        <v/>
      </c>
      <c r="I1993" s="296" t="str">
        <f ca="1">IF(ISERROR($S1993),"",OFFSET('Smelter Reference List'!$H$4,$S1993-4,0))</f>
        <v/>
      </c>
      <c r="J1993" s="296" t="str">
        <f ca="1">IF(ISERROR($S1993),"",OFFSET('Smelter Reference List'!$I$4,$S1993-4,0))</f>
        <v/>
      </c>
      <c r="K1993" s="298"/>
      <c r="L1993" s="298"/>
      <c r="M1993" s="298"/>
      <c r="N1993" s="298"/>
      <c r="O1993" s="298"/>
      <c r="P1993" s="298"/>
      <c r="Q1993" s="299"/>
      <c r="R1993" s="227"/>
      <c r="S1993" s="228" t="e">
        <f>IF(C1993="",NA(),MATCH($B1993&amp;$C1993,'Smelter Reference List'!$J:$J,0))</f>
        <v>#N/A</v>
      </c>
      <c r="T1993" s="229"/>
      <c r="U1993" s="229">
        <f t="shared" ca="1" si="62"/>
        <v>0</v>
      </c>
      <c r="V1993" s="229"/>
      <c r="W1993" s="229"/>
      <c r="Y1993" s="223" t="str">
        <f t="shared" si="63"/>
        <v/>
      </c>
    </row>
    <row r="1994" spans="1:25" s="223" customFormat="1" ht="20.25">
      <c r="A1994" s="293"/>
      <c r="B1994" s="294" t="str">
        <f>IF(LEN(A1994)=0,"",INDEX('Smelter Reference List'!$A:$A,MATCH($A1994,'Smelter Reference List'!$E:$E,0)))</f>
        <v/>
      </c>
      <c r="C1994" s="301" t="str">
        <f>IF(LEN(A1994)=0,"",INDEX('Smelter Reference List'!$C:$C,MATCH($A1994,'Smelter Reference List'!$E:$E,0)))</f>
        <v/>
      </c>
      <c r="D1994" s="294" t="str">
        <f ca="1">IF(ISERROR($S1994),"",OFFSET('Smelter Reference List'!$C$4,$S1994-4,0)&amp;"")</f>
        <v/>
      </c>
      <c r="E1994" s="294" t="str">
        <f ca="1">IF(ISERROR($S1994),"",OFFSET('Smelter Reference List'!$D$4,$S1994-4,0)&amp;"")</f>
        <v/>
      </c>
      <c r="F1994" s="294" t="str">
        <f ca="1">IF(ISERROR($S1994),"",OFFSET('Smelter Reference List'!$E$4,$S1994-4,0))</f>
        <v/>
      </c>
      <c r="G1994" s="294" t="str">
        <f ca="1">IF(C1994=$U$4,"Enter smelter details", IF(ISERROR($S1994),"",OFFSET('Smelter Reference List'!$F$4,$S1994-4,0)))</f>
        <v/>
      </c>
      <c r="H1994" s="295" t="str">
        <f ca="1">IF(ISERROR($S1994),"",OFFSET('Smelter Reference List'!$G$4,$S1994-4,0))</f>
        <v/>
      </c>
      <c r="I1994" s="296" t="str">
        <f ca="1">IF(ISERROR($S1994),"",OFFSET('Smelter Reference List'!$H$4,$S1994-4,0))</f>
        <v/>
      </c>
      <c r="J1994" s="296" t="str">
        <f ca="1">IF(ISERROR($S1994),"",OFFSET('Smelter Reference List'!$I$4,$S1994-4,0))</f>
        <v/>
      </c>
      <c r="K1994" s="298"/>
      <c r="L1994" s="298"/>
      <c r="M1994" s="298"/>
      <c r="N1994" s="298"/>
      <c r="O1994" s="298"/>
      <c r="P1994" s="298"/>
      <c r="Q1994" s="299"/>
      <c r="R1994" s="227"/>
      <c r="S1994" s="228" t="e">
        <f>IF(C1994="",NA(),MATCH($B1994&amp;$C1994,'Smelter Reference List'!$J:$J,0))</f>
        <v>#N/A</v>
      </c>
      <c r="T1994" s="229"/>
      <c r="U1994" s="229">
        <f t="shared" ca="1" si="62"/>
        <v>0</v>
      </c>
      <c r="V1994" s="229"/>
      <c r="W1994" s="229"/>
      <c r="Y1994" s="223" t="str">
        <f t="shared" si="63"/>
        <v/>
      </c>
    </row>
    <row r="1995" spans="1:25" s="223" customFormat="1" ht="20.25">
      <c r="A1995" s="293"/>
      <c r="B1995" s="294" t="str">
        <f>IF(LEN(A1995)=0,"",INDEX('Smelter Reference List'!$A:$A,MATCH($A1995,'Smelter Reference List'!$E:$E,0)))</f>
        <v/>
      </c>
      <c r="C1995" s="301" t="str">
        <f>IF(LEN(A1995)=0,"",INDEX('Smelter Reference List'!$C:$C,MATCH($A1995,'Smelter Reference List'!$E:$E,0)))</f>
        <v/>
      </c>
      <c r="D1995" s="294" t="str">
        <f ca="1">IF(ISERROR($S1995),"",OFFSET('Smelter Reference List'!$C$4,$S1995-4,0)&amp;"")</f>
        <v/>
      </c>
      <c r="E1995" s="294" t="str">
        <f ca="1">IF(ISERROR($S1995),"",OFFSET('Smelter Reference List'!$D$4,$S1995-4,0)&amp;"")</f>
        <v/>
      </c>
      <c r="F1995" s="294" t="str">
        <f ca="1">IF(ISERROR($S1995),"",OFFSET('Smelter Reference List'!$E$4,$S1995-4,0))</f>
        <v/>
      </c>
      <c r="G1995" s="294" t="str">
        <f ca="1">IF(C1995=$U$4,"Enter smelter details", IF(ISERROR($S1995),"",OFFSET('Smelter Reference List'!$F$4,$S1995-4,0)))</f>
        <v/>
      </c>
      <c r="H1995" s="295" t="str">
        <f ca="1">IF(ISERROR($S1995),"",OFFSET('Smelter Reference List'!$G$4,$S1995-4,0))</f>
        <v/>
      </c>
      <c r="I1995" s="296" t="str">
        <f ca="1">IF(ISERROR($S1995),"",OFFSET('Smelter Reference List'!$H$4,$S1995-4,0))</f>
        <v/>
      </c>
      <c r="J1995" s="296" t="str">
        <f ca="1">IF(ISERROR($S1995),"",OFFSET('Smelter Reference List'!$I$4,$S1995-4,0))</f>
        <v/>
      </c>
      <c r="K1995" s="298"/>
      <c r="L1995" s="298"/>
      <c r="M1995" s="298"/>
      <c r="N1995" s="298"/>
      <c r="O1995" s="298"/>
      <c r="P1995" s="298"/>
      <c r="Q1995" s="299"/>
      <c r="R1995" s="227"/>
      <c r="S1995" s="228" t="e">
        <f>IF(C1995="",NA(),MATCH($B1995&amp;$C1995,'Smelter Reference List'!$J:$J,0))</f>
        <v>#N/A</v>
      </c>
      <c r="T1995" s="229"/>
      <c r="U1995" s="229">
        <f t="shared" ca="1" si="62"/>
        <v>0</v>
      </c>
      <c r="V1995" s="229"/>
      <c r="W1995" s="229"/>
      <c r="Y1995" s="223" t="str">
        <f t="shared" si="63"/>
        <v/>
      </c>
    </row>
    <row r="1996" spans="1:25" s="223" customFormat="1" ht="20.25">
      <c r="A1996" s="293"/>
      <c r="B1996" s="294" t="str">
        <f>IF(LEN(A1996)=0,"",INDEX('Smelter Reference List'!$A:$A,MATCH($A1996,'Smelter Reference List'!$E:$E,0)))</f>
        <v/>
      </c>
      <c r="C1996" s="301" t="str">
        <f>IF(LEN(A1996)=0,"",INDEX('Smelter Reference List'!$C:$C,MATCH($A1996,'Smelter Reference List'!$E:$E,0)))</f>
        <v/>
      </c>
      <c r="D1996" s="294" t="str">
        <f ca="1">IF(ISERROR($S1996),"",OFFSET('Smelter Reference List'!$C$4,$S1996-4,0)&amp;"")</f>
        <v/>
      </c>
      <c r="E1996" s="294" t="str">
        <f ca="1">IF(ISERROR($S1996),"",OFFSET('Smelter Reference List'!$D$4,$S1996-4,0)&amp;"")</f>
        <v/>
      </c>
      <c r="F1996" s="294" t="str">
        <f ca="1">IF(ISERROR($S1996),"",OFFSET('Smelter Reference List'!$E$4,$S1996-4,0))</f>
        <v/>
      </c>
      <c r="G1996" s="294" t="str">
        <f ca="1">IF(C1996=$U$4,"Enter smelter details", IF(ISERROR($S1996),"",OFFSET('Smelter Reference List'!$F$4,$S1996-4,0)))</f>
        <v/>
      </c>
      <c r="H1996" s="295" t="str">
        <f ca="1">IF(ISERROR($S1996),"",OFFSET('Smelter Reference List'!$G$4,$S1996-4,0))</f>
        <v/>
      </c>
      <c r="I1996" s="296" t="str">
        <f ca="1">IF(ISERROR($S1996),"",OFFSET('Smelter Reference List'!$H$4,$S1996-4,0))</f>
        <v/>
      </c>
      <c r="J1996" s="296" t="str">
        <f ca="1">IF(ISERROR($S1996),"",OFFSET('Smelter Reference List'!$I$4,$S1996-4,0))</f>
        <v/>
      </c>
      <c r="K1996" s="298"/>
      <c r="L1996" s="298"/>
      <c r="M1996" s="298"/>
      <c r="N1996" s="298"/>
      <c r="O1996" s="298"/>
      <c r="P1996" s="298"/>
      <c r="Q1996" s="299"/>
      <c r="R1996" s="227"/>
      <c r="S1996" s="228" t="e">
        <f>IF(C1996="",NA(),MATCH($B1996&amp;$C1996,'Smelter Reference List'!$J:$J,0))</f>
        <v>#N/A</v>
      </c>
      <c r="T1996" s="229"/>
      <c r="U1996" s="229">
        <f t="shared" ca="1" si="62"/>
        <v>0</v>
      </c>
      <c r="V1996" s="229"/>
      <c r="W1996" s="229"/>
      <c r="Y1996" s="223" t="str">
        <f t="shared" si="63"/>
        <v/>
      </c>
    </row>
    <row r="1997" spans="1:25" s="223" customFormat="1" ht="20.25">
      <c r="A1997" s="293"/>
      <c r="B1997" s="294" t="str">
        <f>IF(LEN(A1997)=0,"",INDEX('Smelter Reference List'!$A:$A,MATCH($A1997,'Smelter Reference List'!$E:$E,0)))</f>
        <v/>
      </c>
      <c r="C1997" s="301" t="str">
        <f>IF(LEN(A1997)=0,"",INDEX('Smelter Reference List'!$C:$C,MATCH($A1997,'Smelter Reference List'!$E:$E,0)))</f>
        <v/>
      </c>
      <c r="D1997" s="294" t="str">
        <f ca="1">IF(ISERROR($S1997),"",OFFSET('Smelter Reference List'!$C$4,$S1997-4,0)&amp;"")</f>
        <v/>
      </c>
      <c r="E1997" s="294" t="str">
        <f ca="1">IF(ISERROR($S1997),"",OFFSET('Smelter Reference List'!$D$4,$S1997-4,0)&amp;"")</f>
        <v/>
      </c>
      <c r="F1997" s="294" t="str">
        <f ca="1">IF(ISERROR($S1997),"",OFFSET('Smelter Reference List'!$E$4,$S1997-4,0))</f>
        <v/>
      </c>
      <c r="G1997" s="294" t="str">
        <f ca="1">IF(C1997=$U$4,"Enter smelter details", IF(ISERROR($S1997),"",OFFSET('Smelter Reference List'!$F$4,$S1997-4,0)))</f>
        <v/>
      </c>
      <c r="H1997" s="295" t="str">
        <f ca="1">IF(ISERROR($S1997),"",OFFSET('Smelter Reference List'!$G$4,$S1997-4,0))</f>
        <v/>
      </c>
      <c r="I1997" s="296" t="str">
        <f ca="1">IF(ISERROR($S1997),"",OFFSET('Smelter Reference List'!$H$4,$S1997-4,0))</f>
        <v/>
      </c>
      <c r="J1997" s="296" t="str">
        <f ca="1">IF(ISERROR($S1997),"",OFFSET('Smelter Reference List'!$I$4,$S1997-4,0))</f>
        <v/>
      </c>
      <c r="K1997" s="298"/>
      <c r="L1997" s="298"/>
      <c r="M1997" s="298"/>
      <c r="N1997" s="298"/>
      <c r="O1997" s="298"/>
      <c r="P1997" s="298"/>
      <c r="Q1997" s="299"/>
      <c r="R1997" s="227"/>
      <c r="S1997" s="228" t="e">
        <f>IF(C1997="",NA(),MATCH($B1997&amp;$C1997,'Smelter Reference List'!$J:$J,0))</f>
        <v>#N/A</v>
      </c>
      <c r="T1997" s="229"/>
      <c r="U1997" s="229">
        <f t="shared" ca="1" si="62"/>
        <v>0</v>
      </c>
      <c r="V1997" s="229"/>
      <c r="W1997" s="229"/>
      <c r="Y1997" s="223" t="str">
        <f t="shared" si="63"/>
        <v/>
      </c>
    </row>
    <row r="1998" spans="1:25" s="223" customFormat="1" ht="20.25">
      <c r="A1998" s="293"/>
      <c r="B1998" s="294" t="str">
        <f>IF(LEN(A1998)=0,"",INDEX('Smelter Reference List'!$A:$A,MATCH($A1998,'Smelter Reference List'!$E:$E,0)))</f>
        <v/>
      </c>
      <c r="C1998" s="301" t="str">
        <f>IF(LEN(A1998)=0,"",INDEX('Smelter Reference List'!$C:$C,MATCH($A1998,'Smelter Reference List'!$E:$E,0)))</f>
        <v/>
      </c>
      <c r="D1998" s="294" t="str">
        <f ca="1">IF(ISERROR($S1998),"",OFFSET('Smelter Reference List'!$C$4,$S1998-4,0)&amp;"")</f>
        <v/>
      </c>
      <c r="E1998" s="294" t="str">
        <f ca="1">IF(ISERROR($S1998),"",OFFSET('Smelter Reference List'!$D$4,$S1998-4,0)&amp;"")</f>
        <v/>
      </c>
      <c r="F1998" s="294" t="str">
        <f ca="1">IF(ISERROR($S1998),"",OFFSET('Smelter Reference List'!$E$4,$S1998-4,0))</f>
        <v/>
      </c>
      <c r="G1998" s="294" t="str">
        <f ca="1">IF(C1998=$U$4,"Enter smelter details", IF(ISERROR($S1998),"",OFFSET('Smelter Reference List'!$F$4,$S1998-4,0)))</f>
        <v/>
      </c>
      <c r="H1998" s="295" t="str">
        <f ca="1">IF(ISERROR($S1998),"",OFFSET('Smelter Reference List'!$G$4,$S1998-4,0))</f>
        <v/>
      </c>
      <c r="I1998" s="296" t="str">
        <f ca="1">IF(ISERROR($S1998),"",OFFSET('Smelter Reference List'!$H$4,$S1998-4,0))</f>
        <v/>
      </c>
      <c r="J1998" s="296" t="str">
        <f ca="1">IF(ISERROR($S1998),"",OFFSET('Smelter Reference List'!$I$4,$S1998-4,0))</f>
        <v/>
      </c>
      <c r="K1998" s="298"/>
      <c r="L1998" s="298"/>
      <c r="M1998" s="298"/>
      <c r="N1998" s="298"/>
      <c r="O1998" s="298"/>
      <c r="P1998" s="298"/>
      <c r="Q1998" s="299"/>
      <c r="R1998" s="227"/>
      <c r="S1998" s="228" t="e">
        <f>IF(C1998="",NA(),MATCH($B1998&amp;$C1998,'Smelter Reference List'!$J:$J,0))</f>
        <v>#N/A</v>
      </c>
      <c r="T1998" s="229"/>
      <c r="U1998" s="229">
        <f t="shared" ca="1" si="62"/>
        <v>0</v>
      </c>
      <c r="V1998" s="229"/>
      <c r="W1998" s="229"/>
      <c r="Y1998" s="223" t="str">
        <f t="shared" si="63"/>
        <v/>
      </c>
    </row>
    <row r="1999" spans="1:25" s="223" customFormat="1" ht="20.25">
      <c r="A1999" s="293"/>
      <c r="B1999" s="294" t="str">
        <f>IF(LEN(A1999)=0,"",INDEX('Smelter Reference List'!$A:$A,MATCH($A1999,'Smelter Reference List'!$E:$E,0)))</f>
        <v/>
      </c>
      <c r="C1999" s="301" t="str">
        <f>IF(LEN(A1999)=0,"",INDEX('Smelter Reference List'!$C:$C,MATCH($A1999,'Smelter Reference List'!$E:$E,0)))</f>
        <v/>
      </c>
      <c r="D1999" s="294" t="str">
        <f ca="1">IF(ISERROR($S1999),"",OFFSET('Smelter Reference List'!$C$4,$S1999-4,0)&amp;"")</f>
        <v/>
      </c>
      <c r="E1999" s="294" t="str">
        <f ca="1">IF(ISERROR($S1999),"",OFFSET('Smelter Reference List'!$D$4,$S1999-4,0)&amp;"")</f>
        <v/>
      </c>
      <c r="F1999" s="294" t="str">
        <f ca="1">IF(ISERROR($S1999),"",OFFSET('Smelter Reference List'!$E$4,$S1999-4,0))</f>
        <v/>
      </c>
      <c r="G1999" s="294" t="str">
        <f ca="1">IF(C1999=$U$4,"Enter smelter details", IF(ISERROR($S1999),"",OFFSET('Smelter Reference List'!$F$4,$S1999-4,0)))</f>
        <v/>
      </c>
      <c r="H1999" s="295" t="str">
        <f ca="1">IF(ISERROR($S1999),"",OFFSET('Smelter Reference List'!$G$4,$S1999-4,0))</f>
        <v/>
      </c>
      <c r="I1999" s="296" t="str">
        <f ca="1">IF(ISERROR($S1999),"",OFFSET('Smelter Reference List'!$H$4,$S1999-4,0))</f>
        <v/>
      </c>
      <c r="J1999" s="296" t="str">
        <f ca="1">IF(ISERROR($S1999),"",OFFSET('Smelter Reference List'!$I$4,$S1999-4,0))</f>
        <v/>
      </c>
      <c r="K1999" s="298"/>
      <c r="L1999" s="298"/>
      <c r="M1999" s="298"/>
      <c r="N1999" s="298"/>
      <c r="O1999" s="298"/>
      <c r="P1999" s="298"/>
      <c r="Q1999" s="299"/>
      <c r="R1999" s="227"/>
      <c r="S1999" s="228" t="e">
        <f>IF(C1999="",NA(),MATCH($B1999&amp;$C1999,'Smelter Reference List'!$J:$J,0))</f>
        <v>#N/A</v>
      </c>
      <c r="T1999" s="229"/>
      <c r="U1999" s="229">
        <f t="shared" ca="1" si="62"/>
        <v>0</v>
      </c>
      <c r="V1999" s="229"/>
      <c r="W1999" s="229"/>
      <c r="Y1999" s="223" t="str">
        <f t="shared" si="63"/>
        <v/>
      </c>
    </row>
    <row r="2000" spans="1:25" s="223" customFormat="1" ht="20.25">
      <c r="A2000" s="293"/>
      <c r="B2000" s="294" t="str">
        <f>IF(LEN(A2000)=0,"",INDEX('Smelter Reference List'!$A:$A,MATCH($A2000,'Smelter Reference List'!$E:$E,0)))</f>
        <v/>
      </c>
      <c r="C2000" s="301" t="str">
        <f>IF(LEN(A2000)=0,"",INDEX('Smelter Reference List'!$C:$C,MATCH($A2000,'Smelter Reference List'!$E:$E,0)))</f>
        <v/>
      </c>
      <c r="D2000" s="294" t="str">
        <f ca="1">IF(ISERROR($S2000),"",OFFSET('Smelter Reference List'!$C$4,$S2000-4,0)&amp;"")</f>
        <v/>
      </c>
      <c r="E2000" s="294" t="str">
        <f ca="1">IF(ISERROR($S2000),"",OFFSET('Smelter Reference List'!$D$4,$S2000-4,0)&amp;"")</f>
        <v/>
      </c>
      <c r="F2000" s="294" t="str">
        <f ca="1">IF(ISERROR($S2000),"",OFFSET('Smelter Reference List'!$E$4,$S2000-4,0))</f>
        <v/>
      </c>
      <c r="G2000" s="294" t="str">
        <f ca="1">IF(C2000=$U$4,"Enter smelter details", IF(ISERROR($S2000),"",OFFSET('Smelter Reference List'!$F$4,$S2000-4,0)))</f>
        <v/>
      </c>
      <c r="H2000" s="295" t="str">
        <f ca="1">IF(ISERROR($S2000),"",OFFSET('Smelter Reference List'!$G$4,$S2000-4,0))</f>
        <v/>
      </c>
      <c r="I2000" s="296" t="str">
        <f ca="1">IF(ISERROR($S2000),"",OFFSET('Smelter Reference List'!$H$4,$S2000-4,0))</f>
        <v/>
      </c>
      <c r="J2000" s="296" t="str">
        <f ca="1">IF(ISERROR($S2000),"",OFFSET('Smelter Reference List'!$I$4,$S2000-4,0))</f>
        <v/>
      </c>
      <c r="K2000" s="298"/>
      <c r="L2000" s="298"/>
      <c r="M2000" s="298"/>
      <c r="N2000" s="298"/>
      <c r="O2000" s="298"/>
      <c r="P2000" s="298"/>
      <c r="Q2000" s="299"/>
      <c r="R2000" s="227"/>
      <c r="S2000" s="228" t="e">
        <f>IF(C2000="",NA(),MATCH($B2000&amp;$C2000,'Smelter Reference List'!$J:$J,0))</f>
        <v>#N/A</v>
      </c>
      <c r="T2000" s="229"/>
      <c r="U2000" s="229">
        <f t="shared" ca="1" si="62"/>
        <v>0</v>
      </c>
      <c r="V2000" s="229"/>
      <c r="W2000" s="229"/>
      <c r="Y2000" s="223" t="str">
        <f t="shared" si="63"/>
        <v/>
      </c>
    </row>
    <row r="2001" spans="1:25" s="223" customFormat="1" ht="20.25">
      <c r="A2001" s="293"/>
      <c r="B2001" s="294" t="str">
        <f>IF(LEN(A2001)=0,"",INDEX('Smelter Reference List'!$A:$A,MATCH($A2001,'Smelter Reference List'!$E:$E,0)))</f>
        <v/>
      </c>
      <c r="C2001" s="301" t="str">
        <f>IF(LEN(A2001)=0,"",INDEX('Smelter Reference List'!$C:$C,MATCH($A2001,'Smelter Reference List'!$E:$E,0)))</f>
        <v/>
      </c>
      <c r="D2001" s="294" t="str">
        <f ca="1">IF(ISERROR($S2001),"",OFFSET('Smelter Reference List'!$C$4,$S2001-4,0)&amp;"")</f>
        <v/>
      </c>
      <c r="E2001" s="294" t="str">
        <f ca="1">IF(ISERROR($S2001),"",OFFSET('Smelter Reference List'!$D$4,$S2001-4,0)&amp;"")</f>
        <v/>
      </c>
      <c r="F2001" s="294" t="str">
        <f ca="1">IF(ISERROR($S2001),"",OFFSET('Smelter Reference List'!$E$4,$S2001-4,0))</f>
        <v/>
      </c>
      <c r="G2001" s="294" t="str">
        <f ca="1">IF(C2001=$U$4,"Enter smelter details", IF(ISERROR($S2001),"",OFFSET('Smelter Reference List'!$F$4,$S2001-4,0)))</f>
        <v/>
      </c>
      <c r="H2001" s="295" t="str">
        <f ca="1">IF(ISERROR($S2001),"",OFFSET('Smelter Reference List'!$G$4,$S2001-4,0))</f>
        <v/>
      </c>
      <c r="I2001" s="296" t="str">
        <f ca="1">IF(ISERROR($S2001),"",OFFSET('Smelter Reference List'!$H$4,$S2001-4,0))</f>
        <v/>
      </c>
      <c r="J2001" s="296" t="str">
        <f ca="1">IF(ISERROR($S2001),"",OFFSET('Smelter Reference List'!$I$4,$S2001-4,0))</f>
        <v/>
      </c>
      <c r="K2001" s="298"/>
      <c r="L2001" s="298"/>
      <c r="M2001" s="298"/>
      <c r="N2001" s="298"/>
      <c r="O2001" s="298"/>
      <c r="P2001" s="298"/>
      <c r="Q2001" s="299"/>
      <c r="R2001" s="227"/>
      <c r="S2001" s="228" t="e">
        <f>IF(C2001="",NA(),MATCH($B2001&amp;$C2001,'Smelter Reference List'!$J:$J,0))</f>
        <v>#N/A</v>
      </c>
      <c r="T2001" s="229"/>
      <c r="U2001" s="229">
        <f t="shared" ca="1" si="62"/>
        <v>0</v>
      </c>
      <c r="V2001" s="229"/>
      <c r="W2001" s="229"/>
      <c r="Y2001" s="223" t="str">
        <f t="shared" si="63"/>
        <v/>
      </c>
    </row>
    <row r="2002" spans="1:25" s="223" customFormat="1" ht="20.25">
      <c r="A2002" s="293"/>
      <c r="B2002" s="294" t="str">
        <f>IF(LEN(A2002)=0,"",INDEX('Smelter Reference List'!$A:$A,MATCH($A2002,'Smelter Reference List'!$E:$E,0)))</f>
        <v/>
      </c>
      <c r="C2002" s="301" t="str">
        <f>IF(LEN(A2002)=0,"",INDEX('Smelter Reference List'!$C:$C,MATCH($A2002,'Smelter Reference List'!$E:$E,0)))</f>
        <v/>
      </c>
      <c r="D2002" s="294" t="str">
        <f ca="1">IF(ISERROR($S2002),"",OFFSET('Smelter Reference List'!$C$4,$S2002-4,0)&amp;"")</f>
        <v/>
      </c>
      <c r="E2002" s="294" t="str">
        <f ca="1">IF(ISERROR($S2002),"",OFFSET('Smelter Reference List'!$D$4,$S2002-4,0)&amp;"")</f>
        <v/>
      </c>
      <c r="F2002" s="294" t="str">
        <f ca="1">IF(ISERROR($S2002),"",OFFSET('Smelter Reference List'!$E$4,$S2002-4,0))</f>
        <v/>
      </c>
      <c r="G2002" s="294" t="str">
        <f ca="1">IF(C2002=$U$4,"Enter smelter details", IF(ISERROR($S2002),"",OFFSET('Smelter Reference List'!$F$4,$S2002-4,0)))</f>
        <v/>
      </c>
      <c r="H2002" s="295" t="str">
        <f ca="1">IF(ISERROR($S2002),"",OFFSET('Smelter Reference List'!$G$4,$S2002-4,0))</f>
        <v/>
      </c>
      <c r="I2002" s="296" t="str">
        <f ca="1">IF(ISERROR($S2002),"",OFFSET('Smelter Reference List'!$H$4,$S2002-4,0))</f>
        <v/>
      </c>
      <c r="J2002" s="296" t="str">
        <f ca="1">IF(ISERROR($S2002),"",OFFSET('Smelter Reference List'!$I$4,$S2002-4,0))</f>
        <v/>
      </c>
      <c r="K2002" s="298"/>
      <c r="L2002" s="298"/>
      <c r="M2002" s="298"/>
      <c r="N2002" s="298"/>
      <c r="O2002" s="298"/>
      <c r="P2002" s="298"/>
      <c r="Q2002" s="299"/>
      <c r="R2002" s="227"/>
      <c r="S2002" s="228" t="e">
        <f>IF(C2002="",NA(),MATCH($B2002&amp;$C2002,'Smelter Reference List'!$J:$J,0))</f>
        <v>#N/A</v>
      </c>
      <c r="T2002" s="229"/>
      <c r="U2002" s="229">
        <f t="shared" ca="1" si="62"/>
        <v>0</v>
      </c>
      <c r="V2002" s="229"/>
      <c r="W2002" s="229"/>
      <c r="Y2002" s="223" t="str">
        <f t="shared" si="63"/>
        <v/>
      </c>
    </row>
    <row r="2003" spans="1:25" s="223" customFormat="1" ht="20.25">
      <c r="A2003" s="293"/>
      <c r="B2003" s="294" t="str">
        <f>IF(LEN(A2003)=0,"",INDEX('Smelter Reference List'!$A:$A,MATCH($A2003,'Smelter Reference List'!$E:$E,0)))</f>
        <v/>
      </c>
      <c r="C2003" s="301" t="str">
        <f>IF(LEN(A2003)=0,"",INDEX('Smelter Reference List'!$C:$C,MATCH($A2003,'Smelter Reference List'!$E:$E,0)))</f>
        <v/>
      </c>
      <c r="D2003" s="294" t="str">
        <f ca="1">IF(ISERROR($S2003),"",OFFSET('Smelter Reference List'!$C$4,$S2003-4,0)&amp;"")</f>
        <v/>
      </c>
      <c r="E2003" s="294" t="str">
        <f ca="1">IF(ISERROR($S2003),"",OFFSET('Smelter Reference List'!$D$4,$S2003-4,0)&amp;"")</f>
        <v/>
      </c>
      <c r="F2003" s="294" t="str">
        <f ca="1">IF(ISERROR($S2003),"",OFFSET('Smelter Reference List'!$E$4,$S2003-4,0))</f>
        <v/>
      </c>
      <c r="G2003" s="294" t="str">
        <f ca="1">IF(C2003=$U$4,"Enter smelter details", IF(ISERROR($S2003),"",OFFSET('Smelter Reference List'!$F$4,$S2003-4,0)))</f>
        <v/>
      </c>
      <c r="H2003" s="295" t="str">
        <f ca="1">IF(ISERROR($S2003),"",OFFSET('Smelter Reference List'!$G$4,$S2003-4,0))</f>
        <v/>
      </c>
      <c r="I2003" s="296" t="str">
        <f ca="1">IF(ISERROR($S2003),"",OFFSET('Smelter Reference List'!$H$4,$S2003-4,0))</f>
        <v/>
      </c>
      <c r="J2003" s="296" t="str">
        <f ca="1">IF(ISERROR($S2003),"",OFFSET('Smelter Reference List'!$I$4,$S2003-4,0))</f>
        <v/>
      </c>
      <c r="K2003" s="298"/>
      <c r="L2003" s="298"/>
      <c r="M2003" s="298"/>
      <c r="N2003" s="298"/>
      <c r="O2003" s="298"/>
      <c r="P2003" s="298"/>
      <c r="Q2003" s="299"/>
      <c r="R2003" s="227"/>
      <c r="S2003" s="228" t="e">
        <f>IF(C2003="",NA(),MATCH($B2003&amp;$C2003,'Smelter Reference List'!$J:$J,0))</f>
        <v>#N/A</v>
      </c>
      <c r="T2003" s="229"/>
      <c r="U2003" s="229">
        <f t="shared" ca="1" si="62"/>
        <v>0</v>
      </c>
      <c r="V2003" s="229"/>
      <c r="W2003" s="229"/>
      <c r="Y2003" s="223" t="str">
        <f t="shared" si="63"/>
        <v/>
      </c>
    </row>
    <row r="2004" spans="1:25" s="223" customFormat="1" ht="20.25">
      <c r="A2004" s="293"/>
      <c r="B2004" s="294" t="str">
        <f>IF(LEN(A2004)=0,"",INDEX('Smelter Reference List'!$A:$A,MATCH($A2004,'Smelter Reference List'!$E:$E,0)))</f>
        <v/>
      </c>
      <c r="C2004" s="301" t="str">
        <f>IF(LEN(A2004)=0,"",INDEX('Smelter Reference List'!$C:$C,MATCH($A2004,'Smelter Reference List'!$E:$E,0)))</f>
        <v/>
      </c>
      <c r="D2004" s="294" t="str">
        <f ca="1">IF(ISERROR($S2004),"",OFFSET('Smelter Reference List'!$C$4,$S2004-4,0)&amp;"")</f>
        <v/>
      </c>
      <c r="E2004" s="294" t="str">
        <f ca="1">IF(ISERROR($S2004),"",OFFSET('Smelter Reference List'!$D$4,$S2004-4,0)&amp;"")</f>
        <v/>
      </c>
      <c r="F2004" s="294" t="str">
        <f ca="1">IF(ISERROR($S2004),"",OFFSET('Smelter Reference List'!$E$4,$S2004-4,0))</f>
        <v/>
      </c>
      <c r="G2004" s="294" t="str">
        <f ca="1">IF(C2004=$U$4,"Enter smelter details", IF(ISERROR($S2004),"",OFFSET('Smelter Reference List'!$F$4,$S2004-4,0)))</f>
        <v/>
      </c>
      <c r="H2004" s="295" t="str">
        <f ca="1">IF(ISERROR($S2004),"",OFFSET('Smelter Reference List'!$G$4,$S2004-4,0))</f>
        <v/>
      </c>
      <c r="I2004" s="296" t="str">
        <f ca="1">IF(ISERROR($S2004),"",OFFSET('Smelter Reference List'!$H$4,$S2004-4,0))</f>
        <v/>
      </c>
      <c r="J2004" s="296" t="str">
        <f ca="1">IF(ISERROR($S2004),"",OFFSET('Smelter Reference List'!$I$4,$S2004-4,0))</f>
        <v/>
      </c>
      <c r="K2004" s="298"/>
      <c r="L2004" s="298"/>
      <c r="M2004" s="298"/>
      <c r="N2004" s="298"/>
      <c r="O2004" s="298"/>
      <c r="P2004" s="298"/>
      <c r="Q2004" s="299"/>
      <c r="R2004" s="227"/>
      <c r="S2004" s="228" t="e">
        <f>IF(C2004="",NA(),MATCH($B2004&amp;$C2004,'Smelter Reference List'!$J:$J,0))</f>
        <v>#N/A</v>
      </c>
      <c r="T2004" s="229"/>
      <c r="U2004" s="229">
        <f t="shared" ca="1" si="62"/>
        <v>0</v>
      </c>
      <c r="V2004" s="229"/>
      <c r="W2004" s="229"/>
      <c r="Y2004" s="223" t="str">
        <f t="shared" si="63"/>
        <v/>
      </c>
    </row>
    <row r="2005" spans="1:25" s="223" customFormat="1" ht="20.25">
      <c r="A2005" s="293"/>
      <c r="B2005" s="294" t="str">
        <f>IF(LEN(A2005)=0,"",INDEX('Smelter Reference List'!$A:$A,MATCH($A2005,'Smelter Reference List'!$E:$E,0)))</f>
        <v/>
      </c>
      <c r="C2005" s="301" t="str">
        <f>IF(LEN(A2005)=0,"",INDEX('Smelter Reference List'!$C:$C,MATCH($A2005,'Smelter Reference List'!$E:$E,0)))</f>
        <v/>
      </c>
      <c r="D2005" s="294" t="str">
        <f ca="1">IF(ISERROR($S2005),"",OFFSET('Smelter Reference List'!$C$4,$S2005-4,0)&amp;"")</f>
        <v/>
      </c>
      <c r="E2005" s="294" t="str">
        <f ca="1">IF(ISERROR($S2005),"",OFFSET('Smelter Reference List'!$D$4,$S2005-4,0)&amp;"")</f>
        <v/>
      </c>
      <c r="F2005" s="294" t="str">
        <f ca="1">IF(ISERROR($S2005),"",OFFSET('Smelter Reference List'!$E$4,$S2005-4,0))</f>
        <v/>
      </c>
      <c r="G2005" s="294" t="str">
        <f ca="1">IF(C2005=$U$4,"Enter smelter details", IF(ISERROR($S2005),"",OFFSET('Smelter Reference List'!$F$4,$S2005-4,0)))</f>
        <v/>
      </c>
      <c r="H2005" s="295" t="str">
        <f ca="1">IF(ISERROR($S2005),"",OFFSET('Smelter Reference List'!$G$4,$S2005-4,0))</f>
        <v/>
      </c>
      <c r="I2005" s="296" t="str">
        <f ca="1">IF(ISERROR($S2005),"",OFFSET('Smelter Reference List'!$H$4,$S2005-4,0))</f>
        <v/>
      </c>
      <c r="J2005" s="296" t="str">
        <f ca="1">IF(ISERROR($S2005),"",OFFSET('Smelter Reference List'!$I$4,$S2005-4,0))</f>
        <v/>
      </c>
      <c r="K2005" s="298"/>
      <c r="L2005" s="298"/>
      <c r="M2005" s="298"/>
      <c r="N2005" s="298"/>
      <c r="O2005" s="298"/>
      <c r="P2005" s="298"/>
      <c r="Q2005" s="299"/>
      <c r="R2005" s="227"/>
      <c r="S2005" s="228" t="e">
        <f>IF(C2005="",NA(),MATCH($B2005&amp;$C2005,'Smelter Reference List'!$J:$J,0))</f>
        <v>#N/A</v>
      </c>
      <c r="T2005" s="229"/>
      <c r="U2005" s="229">
        <f t="shared" ca="1" si="62"/>
        <v>0</v>
      </c>
      <c r="V2005" s="229"/>
      <c r="W2005" s="229"/>
      <c r="Y2005" s="223" t="str">
        <f t="shared" si="63"/>
        <v/>
      </c>
    </row>
    <row r="2006" spans="1:25" s="223" customFormat="1" ht="20.25">
      <c r="A2006" s="293"/>
      <c r="B2006" s="294" t="str">
        <f>IF(LEN(A2006)=0,"",INDEX('Smelter Reference List'!$A:$A,MATCH($A2006,'Smelter Reference List'!$E:$E,0)))</f>
        <v/>
      </c>
      <c r="C2006" s="301" t="str">
        <f>IF(LEN(A2006)=0,"",INDEX('Smelter Reference List'!$C:$C,MATCH($A2006,'Smelter Reference List'!$E:$E,0)))</f>
        <v/>
      </c>
      <c r="D2006" s="294" t="str">
        <f ca="1">IF(ISERROR($S2006),"",OFFSET('Smelter Reference List'!$C$4,$S2006-4,0)&amp;"")</f>
        <v/>
      </c>
      <c r="E2006" s="294" t="str">
        <f ca="1">IF(ISERROR($S2006),"",OFFSET('Smelter Reference List'!$D$4,$S2006-4,0)&amp;"")</f>
        <v/>
      </c>
      <c r="F2006" s="294" t="str">
        <f ca="1">IF(ISERROR($S2006),"",OFFSET('Smelter Reference List'!$E$4,$S2006-4,0))</f>
        <v/>
      </c>
      <c r="G2006" s="294" t="str">
        <f ca="1">IF(C2006=$U$4,"Enter smelter details", IF(ISERROR($S2006),"",OFFSET('Smelter Reference List'!$F$4,$S2006-4,0)))</f>
        <v/>
      </c>
      <c r="H2006" s="295" t="str">
        <f ca="1">IF(ISERROR($S2006),"",OFFSET('Smelter Reference List'!$G$4,$S2006-4,0))</f>
        <v/>
      </c>
      <c r="I2006" s="296" t="str">
        <f ca="1">IF(ISERROR($S2006),"",OFFSET('Smelter Reference List'!$H$4,$S2006-4,0))</f>
        <v/>
      </c>
      <c r="J2006" s="296" t="str">
        <f ca="1">IF(ISERROR($S2006),"",OFFSET('Smelter Reference List'!$I$4,$S2006-4,0))</f>
        <v/>
      </c>
      <c r="K2006" s="298"/>
      <c r="L2006" s="298"/>
      <c r="M2006" s="298"/>
      <c r="N2006" s="298"/>
      <c r="O2006" s="298"/>
      <c r="P2006" s="298"/>
      <c r="Q2006" s="299"/>
      <c r="R2006" s="227"/>
      <c r="S2006" s="228" t="e">
        <f>IF(C2006="",NA(),MATCH($B2006&amp;$C2006,'Smelter Reference List'!$J:$J,0))</f>
        <v>#N/A</v>
      </c>
      <c r="T2006" s="229"/>
      <c r="U2006" s="229">
        <f t="shared" ca="1" si="62"/>
        <v>0</v>
      </c>
      <c r="V2006" s="229"/>
      <c r="W2006" s="229"/>
      <c r="Y2006" s="223" t="str">
        <f t="shared" si="63"/>
        <v/>
      </c>
    </row>
    <row r="2007" spans="1:25" s="223" customFormat="1" ht="20.25">
      <c r="A2007" s="293"/>
      <c r="B2007" s="294" t="str">
        <f>IF(LEN(A2007)=0,"",INDEX('Smelter Reference List'!$A:$A,MATCH($A2007,'Smelter Reference List'!$E:$E,0)))</f>
        <v/>
      </c>
      <c r="C2007" s="301" t="str">
        <f>IF(LEN(A2007)=0,"",INDEX('Smelter Reference List'!$C:$C,MATCH($A2007,'Smelter Reference List'!$E:$E,0)))</f>
        <v/>
      </c>
      <c r="D2007" s="294" t="str">
        <f ca="1">IF(ISERROR($S2007),"",OFFSET('Smelter Reference List'!$C$4,$S2007-4,0)&amp;"")</f>
        <v/>
      </c>
      <c r="E2007" s="294" t="str">
        <f ca="1">IF(ISERROR($S2007),"",OFFSET('Smelter Reference List'!$D$4,$S2007-4,0)&amp;"")</f>
        <v/>
      </c>
      <c r="F2007" s="294" t="str">
        <f ca="1">IF(ISERROR($S2007),"",OFFSET('Smelter Reference List'!$E$4,$S2007-4,0))</f>
        <v/>
      </c>
      <c r="G2007" s="294" t="str">
        <f ca="1">IF(C2007=$U$4,"Enter smelter details", IF(ISERROR($S2007),"",OFFSET('Smelter Reference List'!$F$4,$S2007-4,0)))</f>
        <v/>
      </c>
      <c r="H2007" s="295" t="str">
        <f ca="1">IF(ISERROR($S2007),"",OFFSET('Smelter Reference List'!$G$4,$S2007-4,0))</f>
        <v/>
      </c>
      <c r="I2007" s="296" t="str">
        <f ca="1">IF(ISERROR($S2007),"",OFFSET('Smelter Reference List'!$H$4,$S2007-4,0))</f>
        <v/>
      </c>
      <c r="J2007" s="296" t="str">
        <f ca="1">IF(ISERROR($S2007),"",OFFSET('Smelter Reference List'!$I$4,$S2007-4,0))</f>
        <v/>
      </c>
      <c r="K2007" s="298"/>
      <c r="L2007" s="298"/>
      <c r="M2007" s="298"/>
      <c r="N2007" s="298"/>
      <c r="O2007" s="298"/>
      <c r="P2007" s="298"/>
      <c r="Q2007" s="299"/>
      <c r="R2007" s="227"/>
      <c r="S2007" s="228" t="e">
        <f>IF(C2007="",NA(),MATCH($B2007&amp;$C2007,'Smelter Reference List'!$J:$J,0))</f>
        <v>#N/A</v>
      </c>
      <c r="T2007" s="229"/>
      <c r="U2007" s="229">
        <f t="shared" ca="1" si="62"/>
        <v>0</v>
      </c>
      <c r="V2007" s="229"/>
      <c r="W2007" s="229"/>
      <c r="Y2007" s="223" t="str">
        <f t="shared" si="63"/>
        <v/>
      </c>
    </row>
    <row r="2008" spans="1:25" s="223" customFormat="1" ht="20.25">
      <c r="A2008" s="293"/>
      <c r="B2008" s="294" t="str">
        <f>IF(LEN(A2008)=0,"",INDEX('Smelter Reference List'!$A:$A,MATCH($A2008,'Smelter Reference List'!$E:$E,0)))</f>
        <v/>
      </c>
      <c r="C2008" s="301" t="str">
        <f>IF(LEN(A2008)=0,"",INDEX('Smelter Reference List'!$C:$C,MATCH($A2008,'Smelter Reference List'!$E:$E,0)))</f>
        <v/>
      </c>
      <c r="D2008" s="294" t="str">
        <f ca="1">IF(ISERROR($S2008),"",OFFSET('Smelter Reference List'!$C$4,$S2008-4,0)&amp;"")</f>
        <v/>
      </c>
      <c r="E2008" s="294" t="str">
        <f ca="1">IF(ISERROR($S2008),"",OFFSET('Smelter Reference List'!$D$4,$S2008-4,0)&amp;"")</f>
        <v/>
      </c>
      <c r="F2008" s="294" t="str">
        <f ca="1">IF(ISERROR($S2008),"",OFFSET('Smelter Reference List'!$E$4,$S2008-4,0))</f>
        <v/>
      </c>
      <c r="G2008" s="294" t="str">
        <f ca="1">IF(C2008=$U$4,"Enter smelter details", IF(ISERROR($S2008),"",OFFSET('Smelter Reference List'!$F$4,$S2008-4,0)))</f>
        <v/>
      </c>
      <c r="H2008" s="295" t="str">
        <f ca="1">IF(ISERROR($S2008),"",OFFSET('Smelter Reference List'!$G$4,$S2008-4,0))</f>
        <v/>
      </c>
      <c r="I2008" s="296" t="str">
        <f ca="1">IF(ISERROR($S2008),"",OFFSET('Smelter Reference List'!$H$4,$S2008-4,0))</f>
        <v/>
      </c>
      <c r="J2008" s="296" t="str">
        <f ca="1">IF(ISERROR($S2008),"",OFFSET('Smelter Reference List'!$I$4,$S2008-4,0))</f>
        <v/>
      </c>
      <c r="K2008" s="298"/>
      <c r="L2008" s="298"/>
      <c r="M2008" s="298"/>
      <c r="N2008" s="298"/>
      <c r="O2008" s="298"/>
      <c r="P2008" s="298"/>
      <c r="Q2008" s="299"/>
      <c r="R2008" s="227"/>
      <c r="S2008" s="228" t="e">
        <f>IF(C2008="",NA(),MATCH($B2008&amp;$C2008,'Smelter Reference List'!$J:$J,0))</f>
        <v>#N/A</v>
      </c>
      <c r="T2008" s="229"/>
      <c r="U2008" s="229">
        <f t="shared" ca="1" si="62"/>
        <v>0</v>
      </c>
      <c r="V2008" s="229"/>
      <c r="W2008" s="229"/>
      <c r="Y2008" s="223" t="str">
        <f t="shared" si="63"/>
        <v/>
      </c>
    </row>
    <row r="2009" spans="1:25" s="223" customFormat="1" ht="20.25">
      <c r="A2009" s="293"/>
      <c r="B2009" s="294" t="str">
        <f>IF(LEN(A2009)=0,"",INDEX('Smelter Reference List'!$A:$A,MATCH($A2009,'Smelter Reference List'!$E:$E,0)))</f>
        <v/>
      </c>
      <c r="C2009" s="301" t="str">
        <f>IF(LEN(A2009)=0,"",INDEX('Smelter Reference List'!$C:$C,MATCH($A2009,'Smelter Reference List'!$E:$E,0)))</f>
        <v/>
      </c>
      <c r="D2009" s="294" t="str">
        <f ca="1">IF(ISERROR($S2009),"",OFFSET('Smelter Reference List'!$C$4,$S2009-4,0)&amp;"")</f>
        <v/>
      </c>
      <c r="E2009" s="294" t="str">
        <f ca="1">IF(ISERROR($S2009),"",OFFSET('Smelter Reference List'!$D$4,$S2009-4,0)&amp;"")</f>
        <v/>
      </c>
      <c r="F2009" s="294" t="str">
        <f ca="1">IF(ISERROR($S2009),"",OFFSET('Smelter Reference List'!$E$4,$S2009-4,0))</f>
        <v/>
      </c>
      <c r="G2009" s="294" t="str">
        <f ca="1">IF(C2009=$U$4,"Enter smelter details", IF(ISERROR($S2009),"",OFFSET('Smelter Reference List'!$F$4,$S2009-4,0)))</f>
        <v/>
      </c>
      <c r="H2009" s="295" t="str">
        <f ca="1">IF(ISERROR($S2009),"",OFFSET('Smelter Reference List'!$G$4,$S2009-4,0))</f>
        <v/>
      </c>
      <c r="I2009" s="296" t="str">
        <f ca="1">IF(ISERROR($S2009),"",OFFSET('Smelter Reference List'!$H$4,$S2009-4,0))</f>
        <v/>
      </c>
      <c r="J2009" s="296" t="str">
        <f ca="1">IF(ISERROR($S2009),"",OFFSET('Smelter Reference List'!$I$4,$S2009-4,0))</f>
        <v/>
      </c>
      <c r="K2009" s="298"/>
      <c r="L2009" s="298"/>
      <c r="M2009" s="298"/>
      <c r="N2009" s="298"/>
      <c r="O2009" s="298"/>
      <c r="P2009" s="298"/>
      <c r="Q2009" s="299"/>
      <c r="R2009" s="227"/>
      <c r="S2009" s="228" t="e">
        <f>IF(C2009="",NA(),MATCH($B2009&amp;$C2009,'Smelter Reference List'!$J:$J,0))</f>
        <v>#N/A</v>
      </c>
      <c r="T2009" s="229"/>
      <c r="U2009" s="229">
        <f t="shared" ca="1" si="62"/>
        <v>0</v>
      </c>
      <c r="V2009" s="229"/>
      <c r="W2009" s="229"/>
      <c r="Y2009" s="223" t="str">
        <f t="shared" si="63"/>
        <v/>
      </c>
    </row>
    <row r="2010" spans="1:25" s="223" customFormat="1" ht="20.25">
      <c r="A2010" s="293"/>
      <c r="B2010" s="294" t="str">
        <f>IF(LEN(A2010)=0,"",INDEX('Smelter Reference List'!$A:$A,MATCH($A2010,'Smelter Reference List'!$E:$E,0)))</f>
        <v/>
      </c>
      <c r="C2010" s="301" t="str">
        <f>IF(LEN(A2010)=0,"",INDEX('Smelter Reference List'!$C:$C,MATCH($A2010,'Smelter Reference List'!$E:$E,0)))</f>
        <v/>
      </c>
      <c r="D2010" s="294" t="str">
        <f ca="1">IF(ISERROR($S2010),"",OFFSET('Smelter Reference List'!$C$4,$S2010-4,0)&amp;"")</f>
        <v/>
      </c>
      <c r="E2010" s="294" t="str">
        <f ca="1">IF(ISERROR($S2010),"",OFFSET('Smelter Reference List'!$D$4,$S2010-4,0)&amp;"")</f>
        <v/>
      </c>
      <c r="F2010" s="294" t="str">
        <f ca="1">IF(ISERROR($S2010),"",OFFSET('Smelter Reference List'!$E$4,$S2010-4,0))</f>
        <v/>
      </c>
      <c r="G2010" s="294" t="str">
        <f ca="1">IF(C2010=$U$4,"Enter smelter details", IF(ISERROR($S2010),"",OFFSET('Smelter Reference List'!$F$4,$S2010-4,0)))</f>
        <v/>
      </c>
      <c r="H2010" s="295" t="str">
        <f ca="1">IF(ISERROR($S2010),"",OFFSET('Smelter Reference List'!$G$4,$S2010-4,0))</f>
        <v/>
      </c>
      <c r="I2010" s="296" t="str">
        <f ca="1">IF(ISERROR($S2010),"",OFFSET('Smelter Reference List'!$H$4,$S2010-4,0))</f>
        <v/>
      </c>
      <c r="J2010" s="296" t="str">
        <f ca="1">IF(ISERROR($S2010),"",OFFSET('Smelter Reference List'!$I$4,$S2010-4,0))</f>
        <v/>
      </c>
      <c r="K2010" s="298"/>
      <c r="L2010" s="298"/>
      <c r="M2010" s="298"/>
      <c r="N2010" s="298"/>
      <c r="O2010" s="298"/>
      <c r="P2010" s="298"/>
      <c r="Q2010" s="299"/>
      <c r="R2010" s="227"/>
      <c r="S2010" s="228" t="e">
        <f>IF(C2010="",NA(),MATCH($B2010&amp;$C2010,'Smelter Reference List'!$J:$J,0))</f>
        <v>#N/A</v>
      </c>
      <c r="T2010" s="229"/>
      <c r="U2010" s="229">
        <f t="shared" ca="1" si="62"/>
        <v>0</v>
      </c>
      <c r="V2010" s="229"/>
      <c r="W2010" s="229"/>
      <c r="Y2010" s="223" t="str">
        <f t="shared" si="63"/>
        <v/>
      </c>
    </row>
    <row r="2011" spans="1:25" s="223" customFormat="1" ht="20.25">
      <c r="A2011" s="293"/>
      <c r="B2011" s="294" t="str">
        <f>IF(LEN(A2011)=0,"",INDEX('Smelter Reference List'!$A:$A,MATCH($A2011,'Smelter Reference List'!$E:$E,0)))</f>
        <v/>
      </c>
      <c r="C2011" s="301" t="str">
        <f>IF(LEN(A2011)=0,"",INDEX('Smelter Reference List'!$C:$C,MATCH($A2011,'Smelter Reference List'!$E:$E,0)))</f>
        <v/>
      </c>
      <c r="D2011" s="294" t="str">
        <f ca="1">IF(ISERROR($S2011),"",OFFSET('Smelter Reference List'!$C$4,$S2011-4,0)&amp;"")</f>
        <v/>
      </c>
      <c r="E2011" s="294" t="str">
        <f ca="1">IF(ISERROR($S2011),"",OFFSET('Smelter Reference List'!$D$4,$S2011-4,0)&amp;"")</f>
        <v/>
      </c>
      <c r="F2011" s="294" t="str">
        <f ca="1">IF(ISERROR($S2011),"",OFFSET('Smelter Reference List'!$E$4,$S2011-4,0))</f>
        <v/>
      </c>
      <c r="G2011" s="294" t="str">
        <f ca="1">IF(C2011=$U$4,"Enter smelter details", IF(ISERROR($S2011),"",OFFSET('Smelter Reference List'!$F$4,$S2011-4,0)))</f>
        <v/>
      </c>
      <c r="H2011" s="295" t="str">
        <f ca="1">IF(ISERROR($S2011),"",OFFSET('Smelter Reference List'!$G$4,$S2011-4,0))</f>
        <v/>
      </c>
      <c r="I2011" s="296" t="str">
        <f ca="1">IF(ISERROR($S2011),"",OFFSET('Smelter Reference List'!$H$4,$S2011-4,0))</f>
        <v/>
      </c>
      <c r="J2011" s="296" t="str">
        <f ca="1">IF(ISERROR($S2011),"",OFFSET('Smelter Reference List'!$I$4,$S2011-4,0))</f>
        <v/>
      </c>
      <c r="K2011" s="298"/>
      <c r="L2011" s="298"/>
      <c r="M2011" s="298"/>
      <c r="N2011" s="298"/>
      <c r="O2011" s="298"/>
      <c r="P2011" s="298"/>
      <c r="Q2011" s="299"/>
      <c r="R2011" s="227"/>
      <c r="S2011" s="228" t="e">
        <f>IF(C2011="",NA(),MATCH($B2011&amp;$C2011,'Smelter Reference List'!$J:$J,0))</f>
        <v>#N/A</v>
      </c>
      <c r="T2011" s="229"/>
      <c r="U2011" s="229">
        <f t="shared" ca="1" si="62"/>
        <v>0</v>
      </c>
      <c r="V2011" s="229"/>
      <c r="W2011" s="229"/>
      <c r="Y2011" s="223" t="str">
        <f t="shared" si="63"/>
        <v/>
      </c>
    </row>
    <row r="2012" spans="1:25" s="223" customFormat="1" ht="20.25">
      <c r="A2012" s="293"/>
      <c r="B2012" s="294" t="str">
        <f>IF(LEN(A2012)=0,"",INDEX('Smelter Reference List'!$A:$A,MATCH($A2012,'Smelter Reference List'!$E:$E,0)))</f>
        <v/>
      </c>
      <c r="C2012" s="301" t="str">
        <f>IF(LEN(A2012)=0,"",INDEX('Smelter Reference List'!$C:$C,MATCH($A2012,'Smelter Reference List'!$E:$E,0)))</f>
        <v/>
      </c>
      <c r="D2012" s="294" t="str">
        <f ca="1">IF(ISERROR($S2012),"",OFFSET('Smelter Reference List'!$C$4,$S2012-4,0)&amp;"")</f>
        <v/>
      </c>
      <c r="E2012" s="294" t="str">
        <f ca="1">IF(ISERROR($S2012),"",OFFSET('Smelter Reference List'!$D$4,$S2012-4,0)&amp;"")</f>
        <v/>
      </c>
      <c r="F2012" s="294" t="str">
        <f ca="1">IF(ISERROR($S2012),"",OFFSET('Smelter Reference List'!$E$4,$S2012-4,0))</f>
        <v/>
      </c>
      <c r="G2012" s="294" t="str">
        <f ca="1">IF(C2012=$U$4,"Enter smelter details", IF(ISERROR($S2012),"",OFFSET('Smelter Reference List'!$F$4,$S2012-4,0)))</f>
        <v/>
      </c>
      <c r="H2012" s="295" t="str">
        <f ca="1">IF(ISERROR($S2012),"",OFFSET('Smelter Reference List'!$G$4,$S2012-4,0))</f>
        <v/>
      </c>
      <c r="I2012" s="296" t="str">
        <f ca="1">IF(ISERROR($S2012),"",OFFSET('Smelter Reference List'!$H$4,$S2012-4,0))</f>
        <v/>
      </c>
      <c r="J2012" s="296" t="str">
        <f ca="1">IF(ISERROR($S2012),"",OFFSET('Smelter Reference List'!$I$4,$S2012-4,0))</f>
        <v/>
      </c>
      <c r="K2012" s="298"/>
      <c r="L2012" s="298"/>
      <c r="M2012" s="298"/>
      <c r="N2012" s="298"/>
      <c r="O2012" s="298"/>
      <c r="P2012" s="298"/>
      <c r="Q2012" s="299"/>
      <c r="R2012" s="227"/>
      <c r="S2012" s="228" t="e">
        <f>IF(C2012="",NA(),MATCH($B2012&amp;$C2012,'Smelter Reference List'!$J:$J,0))</f>
        <v>#N/A</v>
      </c>
      <c r="T2012" s="229"/>
      <c r="U2012" s="229">
        <f t="shared" ca="1" si="62"/>
        <v>0</v>
      </c>
      <c r="V2012" s="229"/>
      <c r="W2012" s="229"/>
      <c r="Y2012" s="223" t="str">
        <f t="shared" si="63"/>
        <v/>
      </c>
    </row>
    <row r="2013" spans="1:25" s="223" customFormat="1" ht="20.25">
      <c r="A2013" s="293"/>
      <c r="B2013" s="294" t="str">
        <f>IF(LEN(A2013)=0,"",INDEX('Smelter Reference List'!$A:$A,MATCH($A2013,'Smelter Reference List'!$E:$E,0)))</f>
        <v/>
      </c>
      <c r="C2013" s="301" t="str">
        <f>IF(LEN(A2013)=0,"",INDEX('Smelter Reference List'!$C:$C,MATCH($A2013,'Smelter Reference List'!$E:$E,0)))</f>
        <v/>
      </c>
      <c r="D2013" s="294" t="str">
        <f ca="1">IF(ISERROR($S2013),"",OFFSET('Smelter Reference List'!$C$4,$S2013-4,0)&amp;"")</f>
        <v/>
      </c>
      <c r="E2013" s="294" t="str">
        <f ca="1">IF(ISERROR($S2013),"",OFFSET('Smelter Reference List'!$D$4,$S2013-4,0)&amp;"")</f>
        <v/>
      </c>
      <c r="F2013" s="294" t="str">
        <f ca="1">IF(ISERROR($S2013),"",OFFSET('Smelter Reference List'!$E$4,$S2013-4,0))</f>
        <v/>
      </c>
      <c r="G2013" s="294" t="str">
        <f ca="1">IF(C2013=$U$4,"Enter smelter details", IF(ISERROR($S2013),"",OFFSET('Smelter Reference List'!$F$4,$S2013-4,0)))</f>
        <v/>
      </c>
      <c r="H2013" s="295" t="str">
        <f ca="1">IF(ISERROR($S2013),"",OFFSET('Smelter Reference List'!$G$4,$S2013-4,0))</f>
        <v/>
      </c>
      <c r="I2013" s="296" t="str">
        <f ca="1">IF(ISERROR($S2013),"",OFFSET('Smelter Reference List'!$H$4,$S2013-4,0))</f>
        <v/>
      </c>
      <c r="J2013" s="296" t="str">
        <f ca="1">IF(ISERROR($S2013),"",OFFSET('Smelter Reference List'!$I$4,$S2013-4,0))</f>
        <v/>
      </c>
      <c r="K2013" s="298"/>
      <c r="L2013" s="298"/>
      <c r="M2013" s="298"/>
      <c r="N2013" s="298"/>
      <c r="O2013" s="298"/>
      <c r="P2013" s="298"/>
      <c r="Q2013" s="299"/>
      <c r="R2013" s="227"/>
      <c r="S2013" s="228" t="e">
        <f>IF(C2013="",NA(),MATCH($B2013&amp;$C2013,'Smelter Reference List'!$J:$J,0))</f>
        <v>#N/A</v>
      </c>
      <c r="T2013" s="229"/>
      <c r="U2013" s="229">
        <f t="shared" ca="1" si="62"/>
        <v>0</v>
      </c>
      <c r="V2013" s="229"/>
      <c r="W2013" s="229"/>
      <c r="Y2013" s="223" t="str">
        <f t="shared" si="63"/>
        <v/>
      </c>
    </row>
    <row r="2014" spans="1:25" s="223" customFormat="1" ht="20.25">
      <c r="A2014" s="293"/>
      <c r="B2014" s="294" t="str">
        <f>IF(LEN(A2014)=0,"",INDEX('Smelter Reference List'!$A:$A,MATCH($A2014,'Smelter Reference List'!$E:$E,0)))</f>
        <v/>
      </c>
      <c r="C2014" s="301" t="str">
        <f>IF(LEN(A2014)=0,"",INDEX('Smelter Reference List'!$C:$C,MATCH($A2014,'Smelter Reference List'!$E:$E,0)))</f>
        <v/>
      </c>
      <c r="D2014" s="294" t="str">
        <f ca="1">IF(ISERROR($S2014),"",OFFSET('Smelter Reference List'!$C$4,$S2014-4,0)&amp;"")</f>
        <v/>
      </c>
      <c r="E2014" s="294" t="str">
        <f ca="1">IF(ISERROR($S2014),"",OFFSET('Smelter Reference List'!$D$4,$S2014-4,0)&amp;"")</f>
        <v/>
      </c>
      <c r="F2014" s="294" t="str">
        <f ca="1">IF(ISERROR($S2014),"",OFFSET('Smelter Reference List'!$E$4,$S2014-4,0))</f>
        <v/>
      </c>
      <c r="G2014" s="294" t="str">
        <f ca="1">IF(C2014=$U$4,"Enter smelter details", IF(ISERROR($S2014),"",OFFSET('Smelter Reference List'!$F$4,$S2014-4,0)))</f>
        <v/>
      </c>
      <c r="H2014" s="295" t="str">
        <f ca="1">IF(ISERROR($S2014),"",OFFSET('Smelter Reference List'!$G$4,$S2014-4,0))</f>
        <v/>
      </c>
      <c r="I2014" s="296" t="str">
        <f ca="1">IF(ISERROR($S2014),"",OFFSET('Smelter Reference List'!$H$4,$S2014-4,0))</f>
        <v/>
      </c>
      <c r="J2014" s="296" t="str">
        <f ca="1">IF(ISERROR($S2014),"",OFFSET('Smelter Reference List'!$I$4,$S2014-4,0))</f>
        <v/>
      </c>
      <c r="K2014" s="298"/>
      <c r="L2014" s="298"/>
      <c r="M2014" s="298"/>
      <c r="N2014" s="298"/>
      <c r="O2014" s="298"/>
      <c r="P2014" s="298"/>
      <c r="Q2014" s="299"/>
      <c r="R2014" s="227"/>
      <c r="S2014" s="228" t="e">
        <f>IF(C2014="",NA(),MATCH($B2014&amp;$C2014,'Smelter Reference List'!$J:$J,0))</f>
        <v>#N/A</v>
      </c>
      <c r="T2014" s="229"/>
      <c r="U2014" s="229">
        <f t="shared" ca="1" si="62"/>
        <v>0</v>
      </c>
      <c r="V2014" s="229"/>
      <c r="W2014" s="229"/>
      <c r="Y2014" s="223" t="str">
        <f t="shared" si="63"/>
        <v/>
      </c>
    </row>
    <row r="2015" spans="1:25" s="223" customFormat="1" ht="20.25">
      <c r="A2015" s="293"/>
      <c r="B2015" s="294" t="str">
        <f>IF(LEN(A2015)=0,"",INDEX('Smelter Reference List'!$A:$A,MATCH($A2015,'Smelter Reference List'!$E:$E,0)))</f>
        <v/>
      </c>
      <c r="C2015" s="301" t="str">
        <f>IF(LEN(A2015)=0,"",INDEX('Smelter Reference List'!$C:$C,MATCH($A2015,'Smelter Reference List'!$E:$E,0)))</f>
        <v/>
      </c>
      <c r="D2015" s="294" t="str">
        <f ca="1">IF(ISERROR($S2015),"",OFFSET('Smelter Reference List'!$C$4,$S2015-4,0)&amp;"")</f>
        <v/>
      </c>
      <c r="E2015" s="294" t="str">
        <f ca="1">IF(ISERROR($S2015),"",OFFSET('Smelter Reference List'!$D$4,$S2015-4,0)&amp;"")</f>
        <v/>
      </c>
      <c r="F2015" s="294" t="str">
        <f ca="1">IF(ISERROR($S2015),"",OFFSET('Smelter Reference List'!$E$4,$S2015-4,0))</f>
        <v/>
      </c>
      <c r="G2015" s="294" t="str">
        <f ca="1">IF(C2015=$U$4,"Enter smelter details", IF(ISERROR($S2015),"",OFFSET('Smelter Reference List'!$F$4,$S2015-4,0)))</f>
        <v/>
      </c>
      <c r="H2015" s="295" t="str">
        <f ca="1">IF(ISERROR($S2015),"",OFFSET('Smelter Reference List'!$G$4,$S2015-4,0))</f>
        <v/>
      </c>
      <c r="I2015" s="296" t="str">
        <f ca="1">IF(ISERROR($S2015),"",OFFSET('Smelter Reference List'!$H$4,$S2015-4,0))</f>
        <v/>
      </c>
      <c r="J2015" s="296" t="str">
        <f ca="1">IF(ISERROR($S2015),"",OFFSET('Smelter Reference List'!$I$4,$S2015-4,0))</f>
        <v/>
      </c>
      <c r="K2015" s="298"/>
      <c r="L2015" s="298"/>
      <c r="M2015" s="298"/>
      <c r="N2015" s="298"/>
      <c r="O2015" s="298"/>
      <c r="P2015" s="298"/>
      <c r="Q2015" s="299"/>
      <c r="R2015" s="227"/>
      <c r="S2015" s="228" t="e">
        <f>IF(C2015="",NA(),MATCH($B2015&amp;$C2015,'Smelter Reference List'!$J:$J,0))</f>
        <v>#N/A</v>
      </c>
      <c r="T2015" s="229"/>
      <c r="U2015" s="229">
        <f t="shared" ca="1" si="62"/>
        <v>0</v>
      </c>
      <c r="V2015" s="229"/>
      <c r="W2015" s="229"/>
      <c r="Y2015" s="223" t="str">
        <f t="shared" si="63"/>
        <v/>
      </c>
    </row>
    <row r="2016" spans="1:25" s="223" customFormat="1" ht="20.25">
      <c r="A2016" s="293"/>
      <c r="B2016" s="294" t="str">
        <f>IF(LEN(A2016)=0,"",INDEX('Smelter Reference List'!$A:$A,MATCH($A2016,'Smelter Reference List'!$E:$E,0)))</f>
        <v/>
      </c>
      <c r="C2016" s="301" t="str">
        <f>IF(LEN(A2016)=0,"",INDEX('Smelter Reference List'!$C:$C,MATCH($A2016,'Smelter Reference List'!$E:$E,0)))</f>
        <v/>
      </c>
      <c r="D2016" s="294" t="str">
        <f ca="1">IF(ISERROR($S2016),"",OFFSET('Smelter Reference List'!$C$4,$S2016-4,0)&amp;"")</f>
        <v/>
      </c>
      <c r="E2016" s="294" t="str">
        <f ca="1">IF(ISERROR($S2016),"",OFFSET('Smelter Reference List'!$D$4,$S2016-4,0)&amp;"")</f>
        <v/>
      </c>
      <c r="F2016" s="294" t="str">
        <f ca="1">IF(ISERROR($S2016),"",OFFSET('Smelter Reference List'!$E$4,$S2016-4,0))</f>
        <v/>
      </c>
      <c r="G2016" s="294" t="str">
        <f ca="1">IF(C2016=$U$4,"Enter smelter details", IF(ISERROR($S2016),"",OFFSET('Smelter Reference List'!$F$4,$S2016-4,0)))</f>
        <v/>
      </c>
      <c r="H2016" s="295" t="str">
        <f ca="1">IF(ISERROR($S2016),"",OFFSET('Smelter Reference List'!$G$4,$S2016-4,0))</f>
        <v/>
      </c>
      <c r="I2016" s="296" t="str">
        <f ca="1">IF(ISERROR($S2016),"",OFFSET('Smelter Reference List'!$H$4,$S2016-4,0))</f>
        <v/>
      </c>
      <c r="J2016" s="296" t="str">
        <f ca="1">IF(ISERROR($S2016),"",OFFSET('Smelter Reference List'!$I$4,$S2016-4,0))</f>
        <v/>
      </c>
      <c r="K2016" s="298"/>
      <c r="L2016" s="298"/>
      <c r="M2016" s="298"/>
      <c r="N2016" s="298"/>
      <c r="O2016" s="298"/>
      <c r="P2016" s="298"/>
      <c r="Q2016" s="299"/>
      <c r="R2016" s="227"/>
      <c r="S2016" s="228" t="e">
        <f>IF(C2016="",NA(),MATCH($B2016&amp;$C2016,'Smelter Reference List'!$J:$J,0))</f>
        <v>#N/A</v>
      </c>
      <c r="T2016" s="229"/>
      <c r="U2016" s="229">
        <f t="shared" ca="1" si="62"/>
        <v>0</v>
      </c>
      <c r="V2016" s="229"/>
      <c r="W2016" s="229"/>
      <c r="Y2016" s="223" t="str">
        <f t="shared" si="63"/>
        <v/>
      </c>
    </row>
    <row r="2017" spans="1:25" s="223" customFormat="1" ht="20.25">
      <c r="A2017" s="293"/>
      <c r="B2017" s="294" t="str">
        <f>IF(LEN(A2017)=0,"",INDEX('Smelter Reference List'!$A:$A,MATCH($A2017,'Smelter Reference List'!$E:$E,0)))</f>
        <v/>
      </c>
      <c r="C2017" s="301" t="str">
        <f>IF(LEN(A2017)=0,"",INDEX('Smelter Reference List'!$C:$C,MATCH($A2017,'Smelter Reference List'!$E:$E,0)))</f>
        <v/>
      </c>
      <c r="D2017" s="294" t="str">
        <f ca="1">IF(ISERROR($S2017),"",OFFSET('Smelter Reference List'!$C$4,$S2017-4,0)&amp;"")</f>
        <v/>
      </c>
      <c r="E2017" s="294" t="str">
        <f ca="1">IF(ISERROR($S2017),"",OFFSET('Smelter Reference List'!$D$4,$S2017-4,0)&amp;"")</f>
        <v/>
      </c>
      <c r="F2017" s="294" t="str">
        <f ca="1">IF(ISERROR($S2017),"",OFFSET('Smelter Reference List'!$E$4,$S2017-4,0))</f>
        <v/>
      </c>
      <c r="G2017" s="294" t="str">
        <f ca="1">IF(C2017=$U$4,"Enter smelter details", IF(ISERROR($S2017),"",OFFSET('Smelter Reference List'!$F$4,$S2017-4,0)))</f>
        <v/>
      </c>
      <c r="H2017" s="295" t="str">
        <f ca="1">IF(ISERROR($S2017),"",OFFSET('Smelter Reference List'!$G$4,$S2017-4,0))</f>
        <v/>
      </c>
      <c r="I2017" s="296" t="str">
        <f ca="1">IF(ISERROR($S2017),"",OFFSET('Smelter Reference List'!$H$4,$S2017-4,0))</f>
        <v/>
      </c>
      <c r="J2017" s="296" t="str">
        <f ca="1">IF(ISERROR($S2017),"",OFFSET('Smelter Reference List'!$I$4,$S2017-4,0))</f>
        <v/>
      </c>
      <c r="K2017" s="298"/>
      <c r="L2017" s="298"/>
      <c r="M2017" s="298"/>
      <c r="N2017" s="298"/>
      <c r="O2017" s="298"/>
      <c r="P2017" s="298"/>
      <c r="Q2017" s="299"/>
      <c r="R2017" s="227"/>
      <c r="S2017" s="228" t="e">
        <f>IF(C2017="",NA(),MATCH($B2017&amp;$C2017,'Smelter Reference List'!$J:$J,0))</f>
        <v>#N/A</v>
      </c>
      <c r="T2017" s="229"/>
      <c r="U2017" s="229">
        <f t="shared" ca="1" si="62"/>
        <v>0</v>
      </c>
      <c r="V2017" s="229"/>
      <c r="W2017" s="229"/>
      <c r="Y2017" s="223" t="str">
        <f t="shared" si="63"/>
        <v/>
      </c>
    </row>
    <row r="2018" spans="1:25" s="223" customFormat="1" ht="20.25">
      <c r="A2018" s="293"/>
      <c r="B2018" s="294" t="str">
        <f>IF(LEN(A2018)=0,"",INDEX('Smelter Reference List'!$A:$A,MATCH($A2018,'Smelter Reference List'!$E:$E,0)))</f>
        <v/>
      </c>
      <c r="C2018" s="301" t="str">
        <f>IF(LEN(A2018)=0,"",INDEX('Smelter Reference List'!$C:$C,MATCH($A2018,'Smelter Reference List'!$E:$E,0)))</f>
        <v/>
      </c>
      <c r="D2018" s="294" t="str">
        <f ca="1">IF(ISERROR($S2018),"",OFFSET('Smelter Reference List'!$C$4,$S2018-4,0)&amp;"")</f>
        <v/>
      </c>
      <c r="E2018" s="294" t="str">
        <f ca="1">IF(ISERROR($S2018),"",OFFSET('Smelter Reference List'!$D$4,$S2018-4,0)&amp;"")</f>
        <v/>
      </c>
      <c r="F2018" s="294" t="str">
        <f ca="1">IF(ISERROR($S2018),"",OFFSET('Smelter Reference List'!$E$4,$S2018-4,0))</f>
        <v/>
      </c>
      <c r="G2018" s="294" t="str">
        <f ca="1">IF(C2018=$U$4,"Enter smelter details", IF(ISERROR($S2018),"",OFFSET('Smelter Reference List'!$F$4,$S2018-4,0)))</f>
        <v/>
      </c>
      <c r="H2018" s="295" t="str">
        <f ca="1">IF(ISERROR($S2018),"",OFFSET('Smelter Reference List'!$G$4,$S2018-4,0))</f>
        <v/>
      </c>
      <c r="I2018" s="296" t="str">
        <f ca="1">IF(ISERROR($S2018),"",OFFSET('Smelter Reference List'!$H$4,$S2018-4,0))</f>
        <v/>
      </c>
      <c r="J2018" s="296" t="str">
        <f ca="1">IF(ISERROR($S2018),"",OFFSET('Smelter Reference List'!$I$4,$S2018-4,0))</f>
        <v/>
      </c>
      <c r="K2018" s="298"/>
      <c r="L2018" s="298"/>
      <c r="M2018" s="298"/>
      <c r="N2018" s="298"/>
      <c r="O2018" s="298"/>
      <c r="P2018" s="298"/>
      <c r="Q2018" s="299"/>
      <c r="R2018" s="227"/>
      <c r="S2018" s="228" t="e">
        <f>IF(C2018="",NA(),MATCH($B2018&amp;$C2018,'Smelter Reference List'!$J:$J,0))</f>
        <v>#N/A</v>
      </c>
      <c r="T2018" s="229"/>
      <c r="U2018" s="229">
        <f t="shared" ca="1" si="62"/>
        <v>0</v>
      </c>
      <c r="V2018" s="229"/>
      <c r="W2018" s="229"/>
      <c r="Y2018" s="223" t="str">
        <f t="shared" si="63"/>
        <v/>
      </c>
    </row>
    <row r="2019" spans="1:25" s="223" customFormat="1" ht="20.25">
      <c r="A2019" s="293"/>
      <c r="B2019" s="294" t="str">
        <f>IF(LEN(A2019)=0,"",INDEX('Smelter Reference List'!$A:$A,MATCH($A2019,'Smelter Reference List'!$E:$E,0)))</f>
        <v/>
      </c>
      <c r="C2019" s="301" t="str">
        <f>IF(LEN(A2019)=0,"",INDEX('Smelter Reference List'!$C:$C,MATCH($A2019,'Smelter Reference List'!$E:$E,0)))</f>
        <v/>
      </c>
      <c r="D2019" s="294" t="str">
        <f ca="1">IF(ISERROR($S2019),"",OFFSET('Smelter Reference List'!$C$4,$S2019-4,0)&amp;"")</f>
        <v/>
      </c>
      <c r="E2019" s="294" t="str">
        <f ca="1">IF(ISERROR($S2019),"",OFFSET('Smelter Reference List'!$D$4,$S2019-4,0)&amp;"")</f>
        <v/>
      </c>
      <c r="F2019" s="294" t="str">
        <f ca="1">IF(ISERROR($S2019),"",OFFSET('Smelter Reference List'!$E$4,$S2019-4,0))</f>
        <v/>
      </c>
      <c r="G2019" s="294" t="str">
        <f ca="1">IF(C2019=$U$4,"Enter smelter details", IF(ISERROR($S2019),"",OFFSET('Smelter Reference List'!$F$4,$S2019-4,0)))</f>
        <v/>
      </c>
      <c r="H2019" s="295" t="str">
        <f ca="1">IF(ISERROR($S2019),"",OFFSET('Smelter Reference List'!$G$4,$S2019-4,0))</f>
        <v/>
      </c>
      <c r="I2019" s="296" t="str">
        <f ca="1">IF(ISERROR($S2019),"",OFFSET('Smelter Reference List'!$H$4,$S2019-4,0))</f>
        <v/>
      </c>
      <c r="J2019" s="296" t="str">
        <f ca="1">IF(ISERROR($S2019),"",OFFSET('Smelter Reference List'!$I$4,$S2019-4,0))</f>
        <v/>
      </c>
      <c r="K2019" s="298"/>
      <c r="L2019" s="298"/>
      <c r="M2019" s="298"/>
      <c r="N2019" s="298"/>
      <c r="O2019" s="298"/>
      <c r="P2019" s="298"/>
      <c r="Q2019" s="299"/>
      <c r="R2019" s="227"/>
      <c r="S2019" s="228" t="e">
        <f>IF(C2019="",NA(),MATCH($B2019&amp;$C2019,'Smelter Reference List'!$J:$J,0))</f>
        <v>#N/A</v>
      </c>
      <c r="T2019" s="229"/>
      <c r="U2019" s="229">
        <f t="shared" ca="1" si="62"/>
        <v>0</v>
      </c>
      <c r="V2019" s="229"/>
      <c r="W2019" s="229"/>
      <c r="Y2019" s="223" t="str">
        <f t="shared" si="63"/>
        <v/>
      </c>
    </row>
    <row r="2020" spans="1:25" s="223" customFormat="1" ht="20.25">
      <c r="A2020" s="293"/>
      <c r="B2020" s="294" t="str">
        <f>IF(LEN(A2020)=0,"",INDEX('Smelter Reference List'!$A:$A,MATCH($A2020,'Smelter Reference List'!$E:$E,0)))</f>
        <v/>
      </c>
      <c r="C2020" s="301" t="str">
        <f>IF(LEN(A2020)=0,"",INDEX('Smelter Reference List'!$C:$C,MATCH($A2020,'Smelter Reference List'!$E:$E,0)))</f>
        <v/>
      </c>
      <c r="D2020" s="294" t="str">
        <f ca="1">IF(ISERROR($S2020),"",OFFSET('Smelter Reference List'!$C$4,$S2020-4,0)&amp;"")</f>
        <v/>
      </c>
      <c r="E2020" s="294" t="str">
        <f ca="1">IF(ISERROR($S2020),"",OFFSET('Smelter Reference List'!$D$4,$S2020-4,0)&amp;"")</f>
        <v/>
      </c>
      <c r="F2020" s="294" t="str">
        <f ca="1">IF(ISERROR($S2020),"",OFFSET('Smelter Reference List'!$E$4,$S2020-4,0))</f>
        <v/>
      </c>
      <c r="G2020" s="294" t="str">
        <f ca="1">IF(C2020=$U$4,"Enter smelter details", IF(ISERROR($S2020),"",OFFSET('Smelter Reference List'!$F$4,$S2020-4,0)))</f>
        <v/>
      </c>
      <c r="H2020" s="295" t="str">
        <f ca="1">IF(ISERROR($S2020),"",OFFSET('Smelter Reference List'!$G$4,$S2020-4,0))</f>
        <v/>
      </c>
      <c r="I2020" s="296" t="str">
        <f ca="1">IF(ISERROR($S2020),"",OFFSET('Smelter Reference List'!$H$4,$S2020-4,0))</f>
        <v/>
      </c>
      <c r="J2020" s="296" t="str">
        <f ca="1">IF(ISERROR($S2020),"",OFFSET('Smelter Reference List'!$I$4,$S2020-4,0))</f>
        <v/>
      </c>
      <c r="K2020" s="298"/>
      <c r="L2020" s="298"/>
      <c r="M2020" s="298"/>
      <c r="N2020" s="298"/>
      <c r="O2020" s="298"/>
      <c r="P2020" s="298"/>
      <c r="Q2020" s="299"/>
      <c r="R2020" s="227"/>
      <c r="S2020" s="228" t="e">
        <f>IF(C2020="",NA(),MATCH($B2020&amp;$C2020,'Smelter Reference List'!$J:$J,0))</f>
        <v>#N/A</v>
      </c>
      <c r="T2020" s="229"/>
      <c r="U2020" s="229">
        <f t="shared" ca="1" si="62"/>
        <v>0</v>
      </c>
      <c r="V2020" s="229"/>
      <c r="W2020" s="229"/>
      <c r="Y2020" s="223" t="str">
        <f t="shared" si="63"/>
        <v/>
      </c>
    </row>
    <row r="2021" spans="1:25" s="223" customFormat="1" ht="20.25">
      <c r="A2021" s="293"/>
      <c r="B2021" s="294" t="str">
        <f>IF(LEN(A2021)=0,"",INDEX('Smelter Reference List'!$A:$A,MATCH($A2021,'Smelter Reference List'!$E:$E,0)))</f>
        <v/>
      </c>
      <c r="C2021" s="301" t="str">
        <f>IF(LEN(A2021)=0,"",INDEX('Smelter Reference List'!$C:$C,MATCH($A2021,'Smelter Reference List'!$E:$E,0)))</f>
        <v/>
      </c>
      <c r="D2021" s="294" t="str">
        <f ca="1">IF(ISERROR($S2021),"",OFFSET('Smelter Reference List'!$C$4,$S2021-4,0)&amp;"")</f>
        <v/>
      </c>
      <c r="E2021" s="294" t="str">
        <f ca="1">IF(ISERROR($S2021),"",OFFSET('Smelter Reference List'!$D$4,$S2021-4,0)&amp;"")</f>
        <v/>
      </c>
      <c r="F2021" s="294" t="str">
        <f ca="1">IF(ISERROR($S2021),"",OFFSET('Smelter Reference List'!$E$4,$S2021-4,0))</f>
        <v/>
      </c>
      <c r="G2021" s="294" t="str">
        <f ca="1">IF(C2021=$U$4,"Enter smelter details", IF(ISERROR($S2021),"",OFFSET('Smelter Reference List'!$F$4,$S2021-4,0)))</f>
        <v/>
      </c>
      <c r="H2021" s="295" t="str">
        <f ca="1">IF(ISERROR($S2021),"",OFFSET('Smelter Reference List'!$G$4,$S2021-4,0))</f>
        <v/>
      </c>
      <c r="I2021" s="296" t="str">
        <f ca="1">IF(ISERROR($S2021),"",OFFSET('Smelter Reference List'!$H$4,$S2021-4,0))</f>
        <v/>
      </c>
      <c r="J2021" s="296" t="str">
        <f ca="1">IF(ISERROR($S2021),"",OFFSET('Smelter Reference List'!$I$4,$S2021-4,0))</f>
        <v/>
      </c>
      <c r="K2021" s="298"/>
      <c r="L2021" s="298"/>
      <c r="M2021" s="298"/>
      <c r="N2021" s="298"/>
      <c r="O2021" s="298"/>
      <c r="P2021" s="298"/>
      <c r="Q2021" s="299"/>
      <c r="R2021" s="227"/>
      <c r="S2021" s="228" t="e">
        <f>IF(C2021="",NA(),MATCH($B2021&amp;$C2021,'Smelter Reference List'!$J:$J,0))</f>
        <v>#N/A</v>
      </c>
      <c r="T2021" s="229"/>
      <c r="U2021" s="229">
        <f t="shared" ca="1" si="62"/>
        <v>0</v>
      </c>
      <c r="V2021" s="229"/>
      <c r="W2021" s="229"/>
      <c r="Y2021" s="223" t="str">
        <f t="shared" si="63"/>
        <v/>
      </c>
    </row>
    <row r="2022" spans="1:25" s="223" customFormat="1" ht="20.25">
      <c r="A2022" s="293"/>
      <c r="B2022" s="294" t="str">
        <f>IF(LEN(A2022)=0,"",INDEX('Smelter Reference List'!$A:$A,MATCH($A2022,'Smelter Reference List'!$E:$E,0)))</f>
        <v/>
      </c>
      <c r="C2022" s="301" t="str">
        <f>IF(LEN(A2022)=0,"",INDEX('Smelter Reference List'!$C:$C,MATCH($A2022,'Smelter Reference List'!$E:$E,0)))</f>
        <v/>
      </c>
      <c r="D2022" s="294" t="str">
        <f ca="1">IF(ISERROR($S2022),"",OFFSET('Smelter Reference List'!$C$4,$S2022-4,0)&amp;"")</f>
        <v/>
      </c>
      <c r="E2022" s="294" t="str">
        <f ca="1">IF(ISERROR($S2022),"",OFFSET('Smelter Reference List'!$D$4,$S2022-4,0)&amp;"")</f>
        <v/>
      </c>
      <c r="F2022" s="294" t="str">
        <f ca="1">IF(ISERROR($S2022),"",OFFSET('Smelter Reference List'!$E$4,$S2022-4,0))</f>
        <v/>
      </c>
      <c r="G2022" s="294" t="str">
        <f ca="1">IF(C2022=$U$4,"Enter smelter details", IF(ISERROR($S2022),"",OFFSET('Smelter Reference List'!$F$4,$S2022-4,0)))</f>
        <v/>
      </c>
      <c r="H2022" s="295" t="str">
        <f ca="1">IF(ISERROR($S2022),"",OFFSET('Smelter Reference List'!$G$4,$S2022-4,0))</f>
        <v/>
      </c>
      <c r="I2022" s="296" t="str">
        <f ca="1">IF(ISERROR($S2022),"",OFFSET('Smelter Reference List'!$H$4,$S2022-4,0))</f>
        <v/>
      </c>
      <c r="J2022" s="296" t="str">
        <f ca="1">IF(ISERROR($S2022),"",OFFSET('Smelter Reference List'!$I$4,$S2022-4,0))</f>
        <v/>
      </c>
      <c r="K2022" s="298"/>
      <c r="L2022" s="298"/>
      <c r="M2022" s="298"/>
      <c r="N2022" s="298"/>
      <c r="O2022" s="298"/>
      <c r="P2022" s="298"/>
      <c r="Q2022" s="299"/>
      <c r="R2022" s="227"/>
      <c r="S2022" s="228" t="e">
        <f>IF(C2022="",NA(),MATCH($B2022&amp;$C2022,'Smelter Reference List'!$J:$J,0))</f>
        <v>#N/A</v>
      </c>
      <c r="T2022" s="229"/>
      <c r="U2022" s="229">
        <f t="shared" ca="1" si="62"/>
        <v>0</v>
      </c>
      <c r="V2022" s="229"/>
      <c r="W2022" s="229"/>
      <c r="Y2022" s="223" t="str">
        <f t="shared" si="63"/>
        <v/>
      </c>
    </row>
    <row r="2023" spans="1:25" s="223" customFormat="1" ht="20.25">
      <c r="A2023" s="293"/>
      <c r="B2023" s="294" t="str">
        <f>IF(LEN(A2023)=0,"",INDEX('Smelter Reference List'!$A:$A,MATCH($A2023,'Smelter Reference List'!$E:$E,0)))</f>
        <v/>
      </c>
      <c r="C2023" s="301" t="str">
        <f>IF(LEN(A2023)=0,"",INDEX('Smelter Reference List'!$C:$C,MATCH($A2023,'Smelter Reference List'!$E:$E,0)))</f>
        <v/>
      </c>
      <c r="D2023" s="294" t="str">
        <f ca="1">IF(ISERROR($S2023),"",OFFSET('Smelter Reference List'!$C$4,$S2023-4,0)&amp;"")</f>
        <v/>
      </c>
      <c r="E2023" s="294" t="str">
        <f ca="1">IF(ISERROR($S2023),"",OFFSET('Smelter Reference List'!$D$4,$S2023-4,0)&amp;"")</f>
        <v/>
      </c>
      <c r="F2023" s="294" t="str">
        <f ca="1">IF(ISERROR($S2023),"",OFFSET('Smelter Reference List'!$E$4,$S2023-4,0))</f>
        <v/>
      </c>
      <c r="G2023" s="294" t="str">
        <f ca="1">IF(C2023=$U$4,"Enter smelter details", IF(ISERROR($S2023),"",OFFSET('Smelter Reference List'!$F$4,$S2023-4,0)))</f>
        <v/>
      </c>
      <c r="H2023" s="295" t="str">
        <f ca="1">IF(ISERROR($S2023),"",OFFSET('Smelter Reference List'!$G$4,$S2023-4,0))</f>
        <v/>
      </c>
      <c r="I2023" s="296" t="str">
        <f ca="1">IF(ISERROR($S2023),"",OFFSET('Smelter Reference List'!$H$4,$S2023-4,0))</f>
        <v/>
      </c>
      <c r="J2023" s="296" t="str">
        <f ca="1">IF(ISERROR($S2023),"",OFFSET('Smelter Reference List'!$I$4,$S2023-4,0))</f>
        <v/>
      </c>
      <c r="K2023" s="298"/>
      <c r="L2023" s="298"/>
      <c r="M2023" s="298"/>
      <c r="N2023" s="298"/>
      <c r="O2023" s="298"/>
      <c r="P2023" s="298"/>
      <c r="Q2023" s="299"/>
      <c r="R2023" s="227"/>
      <c r="S2023" s="228" t="e">
        <f>IF(C2023="",NA(),MATCH($B2023&amp;$C2023,'Smelter Reference List'!$J:$J,0))</f>
        <v>#N/A</v>
      </c>
      <c r="T2023" s="229"/>
      <c r="U2023" s="229">
        <f t="shared" ca="1" si="62"/>
        <v>0</v>
      </c>
      <c r="V2023" s="229"/>
      <c r="W2023" s="229"/>
      <c r="Y2023" s="223" t="str">
        <f t="shared" si="63"/>
        <v/>
      </c>
    </row>
    <row r="2024" spans="1:25" s="223" customFormat="1" ht="20.25">
      <c r="A2024" s="293"/>
      <c r="B2024" s="294" t="str">
        <f>IF(LEN(A2024)=0,"",INDEX('Smelter Reference List'!$A:$A,MATCH($A2024,'Smelter Reference List'!$E:$E,0)))</f>
        <v/>
      </c>
      <c r="C2024" s="301" t="str">
        <f>IF(LEN(A2024)=0,"",INDEX('Smelter Reference List'!$C:$C,MATCH($A2024,'Smelter Reference List'!$E:$E,0)))</f>
        <v/>
      </c>
      <c r="D2024" s="294" t="str">
        <f ca="1">IF(ISERROR($S2024),"",OFFSET('Smelter Reference List'!$C$4,$S2024-4,0)&amp;"")</f>
        <v/>
      </c>
      <c r="E2024" s="294" t="str">
        <f ca="1">IF(ISERROR($S2024),"",OFFSET('Smelter Reference List'!$D$4,$S2024-4,0)&amp;"")</f>
        <v/>
      </c>
      <c r="F2024" s="294" t="str">
        <f ca="1">IF(ISERROR($S2024),"",OFFSET('Smelter Reference List'!$E$4,$S2024-4,0))</f>
        <v/>
      </c>
      <c r="G2024" s="294" t="str">
        <f ca="1">IF(C2024=$U$4,"Enter smelter details", IF(ISERROR($S2024),"",OFFSET('Smelter Reference List'!$F$4,$S2024-4,0)))</f>
        <v/>
      </c>
      <c r="H2024" s="295" t="str">
        <f ca="1">IF(ISERROR($S2024),"",OFFSET('Smelter Reference List'!$G$4,$S2024-4,0))</f>
        <v/>
      </c>
      <c r="I2024" s="296" t="str">
        <f ca="1">IF(ISERROR($S2024),"",OFFSET('Smelter Reference List'!$H$4,$S2024-4,0))</f>
        <v/>
      </c>
      <c r="J2024" s="296" t="str">
        <f ca="1">IF(ISERROR($S2024),"",OFFSET('Smelter Reference List'!$I$4,$S2024-4,0))</f>
        <v/>
      </c>
      <c r="K2024" s="298"/>
      <c r="L2024" s="298"/>
      <c r="M2024" s="298"/>
      <c r="N2024" s="298"/>
      <c r="O2024" s="298"/>
      <c r="P2024" s="298"/>
      <c r="Q2024" s="299"/>
      <c r="R2024" s="227"/>
      <c r="S2024" s="228" t="e">
        <f>IF(C2024="",NA(),MATCH($B2024&amp;$C2024,'Smelter Reference List'!$J:$J,0))</f>
        <v>#N/A</v>
      </c>
      <c r="T2024" s="229"/>
      <c r="U2024" s="229">
        <f t="shared" ca="1" si="62"/>
        <v>0</v>
      </c>
      <c r="V2024" s="229"/>
      <c r="W2024" s="229"/>
      <c r="Y2024" s="223" t="str">
        <f t="shared" si="63"/>
        <v/>
      </c>
    </row>
    <row r="2025" spans="1:25" s="223" customFormat="1" ht="20.25">
      <c r="A2025" s="293"/>
      <c r="B2025" s="294" t="str">
        <f>IF(LEN(A2025)=0,"",INDEX('Smelter Reference List'!$A:$A,MATCH($A2025,'Smelter Reference List'!$E:$E,0)))</f>
        <v/>
      </c>
      <c r="C2025" s="301" t="str">
        <f>IF(LEN(A2025)=0,"",INDEX('Smelter Reference List'!$C:$C,MATCH($A2025,'Smelter Reference List'!$E:$E,0)))</f>
        <v/>
      </c>
      <c r="D2025" s="294" t="str">
        <f ca="1">IF(ISERROR($S2025),"",OFFSET('Smelter Reference List'!$C$4,$S2025-4,0)&amp;"")</f>
        <v/>
      </c>
      <c r="E2025" s="294" t="str">
        <f ca="1">IF(ISERROR($S2025),"",OFFSET('Smelter Reference List'!$D$4,$S2025-4,0)&amp;"")</f>
        <v/>
      </c>
      <c r="F2025" s="294" t="str">
        <f ca="1">IF(ISERROR($S2025),"",OFFSET('Smelter Reference List'!$E$4,$S2025-4,0))</f>
        <v/>
      </c>
      <c r="G2025" s="294" t="str">
        <f ca="1">IF(C2025=$U$4,"Enter smelter details", IF(ISERROR($S2025),"",OFFSET('Smelter Reference List'!$F$4,$S2025-4,0)))</f>
        <v/>
      </c>
      <c r="H2025" s="295" t="str">
        <f ca="1">IF(ISERROR($S2025),"",OFFSET('Smelter Reference List'!$G$4,$S2025-4,0))</f>
        <v/>
      </c>
      <c r="I2025" s="296" t="str">
        <f ca="1">IF(ISERROR($S2025),"",OFFSET('Smelter Reference List'!$H$4,$S2025-4,0))</f>
        <v/>
      </c>
      <c r="J2025" s="296" t="str">
        <f ca="1">IF(ISERROR($S2025),"",OFFSET('Smelter Reference List'!$I$4,$S2025-4,0))</f>
        <v/>
      </c>
      <c r="K2025" s="298"/>
      <c r="L2025" s="298"/>
      <c r="M2025" s="298"/>
      <c r="N2025" s="298"/>
      <c r="O2025" s="298"/>
      <c r="P2025" s="298"/>
      <c r="Q2025" s="299"/>
      <c r="R2025" s="227"/>
      <c r="S2025" s="228" t="e">
        <f>IF(C2025="",NA(),MATCH($B2025&amp;$C2025,'Smelter Reference List'!$J:$J,0))</f>
        <v>#N/A</v>
      </c>
      <c r="T2025" s="229"/>
      <c r="U2025" s="229">
        <f t="shared" ca="1" si="62"/>
        <v>0</v>
      </c>
      <c r="V2025" s="229"/>
      <c r="W2025" s="229"/>
      <c r="Y2025" s="223" t="str">
        <f t="shared" si="63"/>
        <v/>
      </c>
    </row>
    <row r="2026" spans="1:25" s="223" customFormat="1" ht="20.25">
      <c r="A2026" s="293"/>
      <c r="B2026" s="294" t="str">
        <f>IF(LEN(A2026)=0,"",INDEX('Smelter Reference List'!$A:$A,MATCH($A2026,'Smelter Reference List'!$E:$E,0)))</f>
        <v/>
      </c>
      <c r="C2026" s="301" t="str">
        <f>IF(LEN(A2026)=0,"",INDEX('Smelter Reference List'!$C:$C,MATCH($A2026,'Smelter Reference List'!$E:$E,0)))</f>
        <v/>
      </c>
      <c r="D2026" s="294" t="str">
        <f ca="1">IF(ISERROR($S2026),"",OFFSET('Smelter Reference List'!$C$4,$S2026-4,0)&amp;"")</f>
        <v/>
      </c>
      <c r="E2026" s="294" t="str">
        <f ca="1">IF(ISERROR($S2026),"",OFFSET('Smelter Reference List'!$D$4,$S2026-4,0)&amp;"")</f>
        <v/>
      </c>
      <c r="F2026" s="294" t="str">
        <f ca="1">IF(ISERROR($S2026),"",OFFSET('Smelter Reference List'!$E$4,$S2026-4,0))</f>
        <v/>
      </c>
      <c r="G2026" s="294" t="str">
        <f ca="1">IF(C2026=$U$4,"Enter smelter details", IF(ISERROR($S2026),"",OFFSET('Smelter Reference List'!$F$4,$S2026-4,0)))</f>
        <v/>
      </c>
      <c r="H2026" s="295" t="str">
        <f ca="1">IF(ISERROR($S2026),"",OFFSET('Smelter Reference List'!$G$4,$S2026-4,0))</f>
        <v/>
      </c>
      <c r="I2026" s="296" t="str">
        <f ca="1">IF(ISERROR($S2026),"",OFFSET('Smelter Reference List'!$H$4,$S2026-4,0))</f>
        <v/>
      </c>
      <c r="J2026" s="296" t="str">
        <f ca="1">IF(ISERROR($S2026),"",OFFSET('Smelter Reference List'!$I$4,$S2026-4,0))</f>
        <v/>
      </c>
      <c r="K2026" s="298"/>
      <c r="L2026" s="298"/>
      <c r="M2026" s="298"/>
      <c r="N2026" s="298"/>
      <c r="O2026" s="298"/>
      <c r="P2026" s="298"/>
      <c r="Q2026" s="299"/>
      <c r="R2026" s="227"/>
      <c r="S2026" s="228" t="e">
        <f>IF(C2026="",NA(),MATCH($B2026&amp;$C2026,'Smelter Reference List'!$J:$J,0))</f>
        <v>#N/A</v>
      </c>
      <c r="T2026" s="229"/>
      <c r="U2026" s="229">
        <f t="shared" ca="1" si="62"/>
        <v>0</v>
      </c>
      <c r="V2026" s="229"/>
      <c r="W2026" s="229"/>
      <c r="Y2026" s="223" t="str">
        <f t="shared" si="63"/>
        <v/>
      </c>
    </row>
    <row r="2027" spans="1:25" s="223" customFormat="1" ht="20.25">
      <c r="A2027" s="293"/>
      <c r="B2027" s="294" t="str">
        <f>IF(LEN(A2027)=0,"",INDEX('Smelter Reference List'!$A:$A,MATCH($A2027,'Smelter Reference List'!$E:$E,0)))</f>
        <v/>
      </c>
      <c r="C2027" s="301" t="str">
        <f>IF(LEN(A2027)=0,"",INDEX('Smelter Reference List'!$C:$C,MATCH($A2027,'Smelter Reference List'!$E:$E,0)))</f>
        <v/>
      </c>
      <c r="D2027" s="294" t="str">
        <f ca="1">IF(ISERROR($S2027),"",OFFSET('Smelter Reference List'!$C$4,$S2027-4,0)&amp;"")</f>
        <v/>
      </c>
      <c r="E2027" s="294" t="str">
        <f ca="1">IF(ISERROR($S2027),"",OFFSET('Smelter Reference List'!$D$4,$S2027-4,0)&amp;"")</f>
        <v/>
      </c>
      <c r="F2027" s="294" t="str">
        <f ca="1">IF(ISERROR($S2027),"",OFFSET('Smelter Reference List'!$E$4,$S2027-4,0))</f>
        <v/>
      </c>
      <c r="G2027" s="294" t="str">
        <f ca="1">IF(C2027=$U$4,"Enter smelter details", IF(ISERROR($S2027),"",OFFSET('Smelter Reference List'!$F$4,$S2027-4,0)))</f>
        <v/>
      </c>
      <c r="H2027" s="295" t="str">
        <f ca="1">IF(ISERROR($S2027),"",OFFSET('Smelter Reference List'!$G$4,$S2027-4,0))</f>
        <v/>
      </c>
      <c r="I2027" s="296" t="str">
        <f ca="1">IF(ISERROR($S2027),"",OFFSET('Smelter Reference List'!$H$4,$S2027-4,0))</f>
        <v/>
      </c>
      <c r="J2027" s="296" t="str">
        <f ca="1">IF(ISERROR($S2027),"",OFFSET('Smelter Reference List'!$I$4,$S2027-4,0))</f>
        <v/>
      </c>
      <c r="K2027" s="298"/>
      <c r="L2027" s="298"/>
      <c r="M2027" s="298"/>
      <c r="N2027" s="298"/>
      <c r="O2027" s="298"/>
      <c r="P2027" s="298"/>
      <c r="Q2027" s="299"/>
      <c r="R2027" s="227"/>
      <c r="S2027" s="228" t="e">
        <f>IF(C2027="",NA(),MATCH($B2027&amp;$C2027,'Smelter Reference List'!$J:$J,0))</f>
        <v>#N/A</v>
      </c>
      <c r="T2027" s="229"/>
      <c r="U2027" s="229">
        <f t="shared" ca="1" si="62"/>
        <v>0</v>
      </c>
      <c r="V2027" s="229"/>
      <c r="W2027" s="229"/>
      <c r="Y2027" s="223" t="str">
        <f t="shared" si="63"/>
        <v/>
      </c>
    </row>
    <row r="2028" spans="1:25" s="223" customFormat="1" ht="20.25">
      <c r="A2028" s="293"/>
      <c r="B2028" s="294" t="str">
        <f>IF(LEN(A2028)=0,"",INDEX('Smelter Reference List'!$A:$A,MATCH($A2028,'Smelter Reference List'!$E:$E,0)))</f>
        <v/>
      </c>
      <c r="C2028" s="301" t="str">
        <f>IF(LEN(A2028)=0,"",INDEX('Smelter Reference List'!$C:$C,MATCH($A2028,'Smelter Reference List'!$E:$E,0)))</f>
        <v/>
      </c>
      <c r="D2028" s="294" t="str">
        <f ca="1">IF(ISERROR($S2028),"",OFFSET('Smelter Reference List'!$C$4,$S2028-4,0)&amp;"")</f>
        <v/>
      </c>
      <c r="E2028" s="294" t="str">
        <f ca="1">IF(ISERROR($S2028),"",OFFSET('Smelter Reference List'!$D$4,$S2028-4,0)&amp;"")</f>
        <v/>
      </c>
      <c r="F2028" s="294" t="str">
        <f ca="1">IF(ISERROR($S2028),"",OFFSET('Smelter Reference List'!$E$4,$S2028-4,0))</f>
        <v/>
      </c>
      <c r="G2028" s="294" t="str">
        <f ca="1">IF(C2028=$U$4,"Enter smelter details", IF(ISERROR($S2028),"",OFFSET('Smelter Reference List'!$F$4,$S2028-4,0)))</f>
        <v/>
      </c>
      <c r="H2028" s="295" t="str">
        <f ca="1">IF(ISERROR($S2028),"",OFFSET('Smelter Reference List'!$G$4,$S2028-4,0))</f>
        <v/>
      </c>
      <c r="I2028" s="296" t="str">
        <f ca="1">IF(ISERROR($S2028),"",OFFSET('Smelter Reference List'!$H$4,$S2028-4,0))</f>
        <v/>
      </c>
      <c r="J2028" s="296" t="str">
        <f ca="1">IF(ISERROR($S2028),"",OFFSET('Smelter Reference List'!$I$4,$S2028-4,0))</f>
        <v/>
      </c>
      <c r="K2028" s="298"/>
      <c r="L2028" s="298"/>
      <c r="M2028" s="298"/>
      <c r="N2028" s="298"/>
      <c r="O2028" s="298"/>
      <c r="P2028" s="298"/>
      <c r="Q2028" s="299"/>
      <c r="R2028" s="227"/>
      <c r="S2028" s="228" t="e">
        <f>IF(C2028="",NA(),MATCH($B2028&amp;$C2028,'Smelter Reference List'!$J:$J,0))</f>
        <v>#N/A</v>
      </c>
      <c r="T2028" s="229"/>
      <c r="U2028" s="229">
        <f t="shared" ca="1" si="62"/>
        <v>0</v>
      </c>
      <c r="V2028" s="229"/>
      <c r="W2028" s="229"/>
      <c r="Y2028" s="223" t="str">
        <f t="shared" si="63"/>
        <v/>
      </c>
    </row>
    <row r="2029" spans="1:25" s="223" customFormat="1" ht="20.25">
      <c r="A2029" s="293"/>
      <c r="B2029" s="294" t="str">
        <f>IF(LEN(A2029)=0,"",INDEX('Smelter Reference List'!$A:$A,MATCH($A2029,'Smelter Reference List'!$E:$E,0)))</f>
        <v/>
      </c>
      <c r="C2029" s="301" t="str">
        <f>IF(LEN(A2029)=0,"",INDEX('Smelter Reference List'!$C:$C,MATCH($A2029,'Smelter Reference List'!$E:$E,0)))</f>
        <v/>
      </c>
      <c r="D2029" s="294" t="str">
        <f ca="1">IF(ISERROR($S2029),"",OFFSET('Smelter Reference List'!$C$4,$S2029-4,0)&amp;"")</f>
        <v/>
      </c>
      <c r="E2029" s="294" t="str">
        <f ca="1">IF(ISERROR($S2029),"",OFFSET('Smelter Reference List'!$D$4,$S2029-4,0)&amp;"")</f>
        <v/>
      </c>
      <c r="F2029" s="294" t="str">
        <f ca="1">IF(ISERROR($S2029),"",OFFSET('Smelter Reference List'!$E$4,$S2029-4,0))</f>
        <v/>
      </c>
      <c r="G2029" s="294" t="str">
        <f ca="1">IF(C2029=$U$4,"Enter smelter details", IF(ISERROR($S2029),"",OFFSET('Smelter Reference List'!$F$4,$S2029-4,0)))</f>
        <v/>
      </c>
      <c r="H2029" s="295" t="str">
        <f ca="1">IF(ISERROR($S2029),"",OFFSET('Smelter Reference List'!$G$4,$S2029-4,0))</f>
        <v/>
      </c>
      <c r="I2029" s="296" t="str">
        <f ca="1">IF(ISERROR($S2029),"",OFFSET('Smelter Reference List'!$H$4,$S2029-4,0))</f>
        <v/>
      </c>
      <c r="J2029" s="296" t="str">
        <f ca="1">IF(ISERROR($S2029),"",OFFSET('Smelter Reference List'!$I$4,$S2029-4,0))</f>
        <v/>
      </c>
      <c r="K2029" s="298"/>
      <c r="L2029" s="298"/>
      <c r="M2029" s="298"/>
      <c r="N2029" s="298"/>
      <c r="O2029" s="298"/>
      <c r="P2029" s="298"/>
      <c r="Q2029" s="299"/>
      <c r="R2029" s="227"/>
      <c r="S2029" s="228" t="e">
        <f>IF(C2029="",NA(),MATCH($B2029&amp;$C2029,'Smelter Reference List'!$J:$J,0))</f>
        <v>#N/A</v>
      </c>
      <c r="T2029" s="229"/>
      <c r="U2029" s="229">
        <f t="shared" ca="1" si="62"/>
        <v>0</v>
      </c>
      <c r="V2029" s="229"/>
      <c r="W2029" s="229"/>
      <c r="Y2029" s="223" t="str">
        <f t="shared" si="63"/>
        <v/>
      </c>
    </row>
    <row r="2030" spans="1:25" s="223" customFormat="1" ht="20.25">
      <c r="A2030" s="293"/>
      <c r="B2030" s="294" t="str">
        <f>IF(LEN(A2030)=0,"",INDEX('Smelter Reference List'!$A:$A,MATCH($A2030,'Smelter Reference List'!$E:$E,0)))</f>
        <v/>
      </c>
      <c r="C2030" s="301" t="str">
        <f>IF(LEN(A2030)=0,"",INDEX('Smelter Reference List'!$C:$C,MATCH($A2030,'Smelter Reference List'!$E:$E,0)))</f>
        <v/>
      </c>
      <c r="D2030" s="294" t="str">
        <f ca="1">IF(ISERROR($S2030),"",OFFSET('Smelter Reference List'!$C$4,$S2030-4,0)&amp;"")</f>
        <v/>
      </c>
      <c r="E2030" s="294" t="str">
        <f ca="1">IF(ISERROR($S2030),"",OFFSET('Smelter Reference List'!$D$4,$S2030-4,0)&amp;"")</f>
        <v/>
      </c>
      <c r="F2030" s="294" t="str">
        <f ca="1">IF(ISERROR($S2030),"",OFFSET('Smelter Reference List'!$E$4,$S2030-4,0))</f>
        <v/>
      </c>
      <c r="G2030" s="294" t="str">
        <f ca="1">IF(C2030=$U$4,"Enter smelter details", IF(ISERROR($S2030),"",OFFSET('Smelter Reference List'!$F$4,$S2030-4,0)))</f>
        <v/>
      </c>
      <c r="H2030" s="295" t="str">
        <f ca="1">IF(ISERROR($S2030),"",OFFSET('Smelter Reference List'!$G$4,$S2030-4,0))</f>
        <v/>
      </c>
      <c r="I2030" s="296" t="str">
        <f ca="1">IF(ISERROR($S2030),"",OFFSET('Smelter Reference List'!$H$4,$S2030-4,0))</f>
        <v/>
      </c>
      <c r="J2030" s="296" t="str">
        <f ca="1">IF(ISERROR($S2030),"",OFFSET('Smelter Reference List'!$I$4,$S2030-4,0))</f>
        <v/>
      </c>
      <c r="K2030" s="298"/>
      <c r="L2030" s="298"/>
      <c r="M2030" s="298"/>
      <c r="N2030" s="298"/>
      <c r="O2030" s="298"/>
      <c r="P2030" s="298"/>
      <c r="Q2030" s="299"/>
      <c r="R2030" s="227"/>
      <c r="S2030" s="228" t="e">
        <f>IF(C2030="",NA(),MATCH($B2030&amp;$C2030,'Smelter Reference List'!$J:$J,0))</f>
        <v>#N/A</v>
      </c>
      <c r="T2030" s="229"/>
      <c r="U2030" s="229">
        <f t="shared" ca="1" si="62"/>
        <v>0</v>
      </c>
      <c r="V2030" s="229"/>
      <c r="W2030" s="229"/>
      <c r="Y2030" s="223" t="str">
        <f t="shared" si="63"/>
        <v/>
      </c>
    </row>
    <row r="2031" spans="1:25" s="223" customFormat="1" ht="20.25">
      <c r="A2031" s="293"/>
      <c r="B2031" s="294" t="str">
        <f>IF(LEN(A2031)=0,"",INDEX('Smelter Reference List'!$A:$A,MATCH($A2031,'Smelter Reference List'!$E:$E,0)))</f>
        <v/>
      </c>
      <c r="C2031" s="301" t="str">
        <f>IF(LEN(A2031)=0,"",INDEX('Smelter Reference List'!$C:$C,MATCH($A2031,'Smelter Reference List'!$E:$E,0)))</f>
        <v/>
      </c>
      <c r="D2031" s="294" t="str">
        <f ca="1">IF(ISERROR($S2031),"",OFFSET('Smelter Reference List'!$C$4,$S2031-4,0)&amp;"")</f>
        <v/>
      </c>
      <c r="E2031" s="294" t="str">
        <f ca="1">IF(ISERROR($S2031),"",OFFSET('Smelter Reference List'!$D$4,$S2031-4,0)&amp;"")</f>
        <v/>
      </c>
      <c r="F2031" s="294" t="str">
        <f ca="1">IF(ISERROR($S2031),"",OFFSET('Smelter Reference List'!$E$4,$S2031-4,0))</f>
        <v/>
      </c>
      <c r="G2031" s="294" t="str">
        <f ca="1">IF(C2031=$U$4,"Enter smelter details", IF(ISERROR($S2031),"",OFFSET('Smelter Reference List'!$F$4,$S2031-4,0)))</f>
        <v/>
      </c>
      <c r="H2031" s="295" t="str">
        <f ca="1">IF(ISERROR($S2031),"",OFFSET('Smelter Reference List'!$G$4,$S2031-4,0))</f>
        <v/>
      </c>
      <c r="I2031" s="296" t="str">
        <f ca="1">IF(ISERROR($S2031),"",OFFSET('Smelter Reference List'!$H$4,$S2031-4,0))</f>
        <v/>
      </c>
      <c r="J2031" s="296" t="str">
        <f ca="1">IF(ISERROR($S2031),"",OFFSET('Smelter Reference List'!$I$4,$S2031-4,0))</f>
        <v/>
      </c>
      <c r="K2031" s="298"/>
      <c r="L2031" s="298"/>
      <c r="M2031" s="298"/>
      <c r="N2031" s="298"/>
      <c r="O2031" s="298"/>
      <c r="P2031" s="298"/>
      <c r="Q2031" s="299"/>
      <c r="R2031" s="227"/>
      <c r="S2031" s="228" t="e">
        <f>IF(C2031="",NA(),MATCH($B2031&amp;$C2031,'Smelter Reference List'!$J:$J,0))</f>
        <v>#N/A</v>
      </c>
      <c r="T2031" s="229"/>
      <c r="U2031" s="229">
        <f t="shared" ca="1" si="62"/>
        <v>0</v>
      </c>
      <c r="V2031" s="229"/>
      <c r="W2031" s="229"/>
      <c r="Y2031" s="223" t="str">
        <f t="shared" si="63"/>
        <v/>
      </c>
    </row>
    <row r="2032" spans="1:25" s="223" customFormat="1" ht="20.25">
      <c r="A2032" s="293"/>
      <c r="B2032" s="294" t="str">
        <f>IF(LEN(A2032)=0,"",INDEX('Smelter Reference List'!$A:$A,MATCH($A2032,'Smelter Reference List'!$E:$E,0)))</f>
        <v/>
      </c>
      <c r="C2032" s="301" t="str">
        <f>IF(LEN(A2032)=0,"",INDEX('Smelter Reference List'!$C:$C,MATCH($A2032,'Smelter Reference List'!$E:$E,0)))</f>
        <v/>
      </c>
      <c r="D2032" s="294" t="str">
        <f ca="1">IF(ISERROR($S2032),"",OFFSET('Smelter Reference List'!$C$4,$S2032-4,0)&amp;"")</f>
        <v/>
      </c>
      <c r="E2032" s="294" t="str">
        <f ca="1">IF(ISERROR($S2032),"",OFFSET('Smelter Reference List'!$D$4,$S2032-4,0)&amp;"")</f>
        <v/>
      </c>
      <c r="F2032" s="294" t="str">
        <f ca="1">IF(ISERROR($S2032),"",OFFSET('Smelter Reference List'!$E$4,$S2032-4,0))</f>
        <v/>
      </c>
      <c r="G2032" s="294" t="str">
        <f ca="1">IF(C2032=$U$4,"Enter smelter details", IF(ISERROR($S2032),"",OFFSET('Smelter Reference List'!$F$4,$S2032-4,0)))</f>
        <v/>
      </c>
      <c r="H2032" s="295" t="str">
        <f ca="1">IF(ISERROR($S2032),"",OFFSET('Smelter Reference List'!$G$4,$S2032-4,0))</f>
        <v/>
      </c>
      <c r="I2032" s="296" t="str">
        <f ca="1">IF(ISERROR($S2032),"",OFFSET('Smelter Reference List'!$H$4,$S2032-4,0))</f>
        <v/>
      </c>
      <c r="J2032" s="296" t="str">
        <f ca="1">IF(ISERROR($S2032),"",OFFSET('Smelter Reference List'!$I$4,$S2032-4,0))</f>
        <v/>
      </c>
      <c r="K2032" s="298"/>
      <c r="L2032" s="298"/>
      <c r="M2032" s="298"/>
      <c r="N2032" s="298"/>
      <c r="O2032" s="298"/>
      <c r="P2032" s="298"/>
      <c r="Q2032" s="299"/>
      <c r="R2032" s="227"/>
      <c r="S2032" s="228" t="e">
        <f>IF(C2032="",NA(),MATCH($B2032&amp;$C2032,'Smelter Reference List'!$J:$J,0))</f>
        <v>#N/A</v>
      </c>
      <c r="T2032" s="229"/>
      <c r="U2032" s="229">
        <f t="shared" ca="1" si="62"/>
        <v>0</v>
      </c>
      <c r="V2032" s="229"/>
      <c r="W2032" s="229"/>
      <c r="Y2032" s="223" t="str">
        <f t="shared" si="63"/>
        <v/>
      </c>
    </row>
    <row r="2033" spans="1:25" s="223" customFormat="1" ht="20.25">
      <c r="A2033" s="293"/>
      <c r="B2033" s="294" t="str">
        <f>IF(LEN(A2033)=0,"",INDEX('Smelter Reference List'!$A:$A,MATCH($A2033,'Smelter Reference List'!$E:$E,0)))</f>
        <v/>
      </c>
      <c r="C2033" s="301" t="str">
        <f>IF(LEN(A2033)=0,"",INDEX('Smelter Reference List'!$C:$C,MATCH($A2033,'Smelter Reference List'!$E:$E,0)))</f>
        <v/>
      </c>
      <c r="D2033" s="294" t="str">
        <f ca="1">IF(ISERROR($S2033),"",OFFSET('Smelter Reference List'!$C$4,$S2033-4,0)&amp;"")</f>
        <v/>
      </c>
      <c r="E2033" s="294" t="str">
        <f ca="1">IF(ISERROR($S2033),"",OFFSET('Smelter Reference List'!$D$4,$S2033-4,0)&amp;"")</f>
        <v/>
      </c>
      <c r="F2033" s="294" t="str">
        <f ca="1">IF(ISERROR($S2033),"",OFFSET('Smelter Reference List'!$E$4,$S2033-4,0))</f>
        <v/>
      </c>
      <c r="G2033" s="294" t="str">
        <f ca="1">IF(C2033=$U$4,"Enter smelter details", IF(ISERROR($S2033),"",OFFSET('Smelter Reference List'!$F$4,$S2033-4,0)))</f>
        <v/>
      </c>
      <c r="H2033" s="295" t="str">
        <f ca="1">IF(ISERROR($S2033),"",OFFSET('Smelter Reference List'!$G$4,$S2033-4,0))</f>
        <v/>
      </c>
      <c r="I2033" s="296" t="str">
        <f ca="1">IF(ISERROR($S2033),"",OFFSET('Smelter Reference List'!$H$4,$S2033-4,0))</f>
        <v/>
      </c>
      <c r="J2033" s="296" t="str">
        <f ca="1">IF(ISERROR($S2033),"",OFFSET('Smelter Reference List'!$I$4,$S2033-4,0))</f>
        <v/>
      </c>
      <c r="K2033" s="298"/>
      <c r="L2033" s="298"/>
      <c r="M2033" s="298"/>
      <c r="N2033" s="298"/>
      <c r="O2033" s="298"/>
      <c r="P2033" s="298"/>
      <c r="Q2033" s="299"/>
      <c r="R2033" s="227"/>
      <c r="S2033" s="228" t="e">
        <f>IF(C2033="",NA(),MATCH($B2033&amp;$C2033,'Smelter Reference List'!$J:$J,0))</f>
        <v>#N/A</v>
      </c>
      <c r="T2033" s="229"/>
      <c r="U2033" s="229">
        <f t="shared" ca="1" si="62"/>
        <v>0</v>
      </c>
      <c r="V2033" s="229"/>
      <c r="W2033" s="229"/>
      <c r="Y2033" s="223" t="str">
        <f t="shared" si="63"/>
        <v/>
      </c>
    </row>
    <row r="2034" spans="1:25" s="223" customFormat="1" ht="20.25">
      <c r="A2034" s="293"/>
      <c r="B2034" s="294" t="str">
        <f>IF(LEN(A2034)=0,"",INDEX('Smelter Reference List'!$A:$A,MATCH($A2034,'Smelter Reference List'!$E:$E,0)))</f>
        <v/>
      </c>
      <c r="C2034" s="301" t="str">
        <f>IF(LEN(A2034)=0,"",INDEX('Smelter Reference List'!$C:$C,MATCH($A2034,'Smelter Reference List'!$E:$E,0)))</f>
        <v/>
      </c>
      <c r="D2034" s="294" t="str">
        <f ca="1">IF(ISERROR($S2034),"",OFFSET('Smelter Reference List'!$C$4,$S2034-4,0)&amp;"")</f>
        <v/>
      </c>
      <c r="E2034" s="294" t="str">
        <f ca="1">IF(ISERROR($S2034),"",OFFSET('Smelter Reference List'!$D$4,$S2034-4,0)&amp;"")</f>
        <v/>
      </c>
      <c r="F2034" s="294" t="str">
        <f ca="1">IF(ISERROR($S2034),"",OFFSET('Smelter Reference List'!$E$4,$S2034-4,0))</f>
        <v/>
      </c>
      <c r="G2034" s="294" t="str">
        <f ca="1">IF(C2034=$U$4,"Enter smelter details", IF(ISERROR($S2034),"",OFFSET('Smelter Reference List'!$F$4,$S2034-4,0)))</f>
        <v/>
      </c>
      <c r="H2034" s="295" t="str">
        <f ca="1">IF(ISERROR($S2034),"",OFFSET('Smelter Reference List'!$G$4,$S2034-4,0))</f>
        <v/>
      </c>
      <c r="I2034" s="296" t="str">
        <f ca="1">IF(ISERROR($S2034),"",OFFSET('Smelter Reference List'!$H$4,$S2034-4,0))</f>
        <v/>
      </c>
      <c r="J2034" s="296" t="str">
        <f ca="1">IF(ISERROR($S2034),"",OFFSET('Smelter Reference List'!$I$4,$S2034-4,0))</f>
        <v/>
      </c>
      <c r="K2034" s="298"/>
      <c r="L2034" s="298"/>
      <c r="M2034" s="298"/>
      <c r="N2034" s="298"/>
      <c r="O2034" s="298"/>
      <c r="P2034" s="298"/>
      <c r="Q2034" s="299"/>
      <c r="R2034" s="227"/>
      <c r="S2034" s="228" t="e">
        <f>IF(C2034="",NA(),MATCH($B2034&amp;$C2034,'Smelter Reference List'!$J:$J,0))</f>
        <v>#N/A</v>
      </c>
      <c r="T2034" s="229"/>
      <c r="U2034" s="229">
        <f t="shared" ca="1" si="62"/>
        <v>0</v>
      </c>
      <c r="V2034" s="229"/>
      <c r="W2034" s="229"/>
      <c r="Y2034" s="223" t="str">
        <f t="shared" si="63"/>
        <v/>
      </c>
    </row>
    <row r="2035" spans="1:25" s="223" customFormat="1" ht="20.25">
      <c r="A2035" s="293"/>
      <c r="B2035" s="294" t="str">
        <f>IF(LEN(A2035)=0,"",INDEX('Smelter Reference List'!$A:$A,MATCH($A2035,'Smelter Reference List'!$E:$E,0)))</f>
        <v/>
      </c>
      <c r="C2035" s="301" t="str">
        <f>IF(LEN(A2035)=0,"",INDEX('Smelter Reference List'!$C:$C,MATCH($A2035,'Smelter Reference List'!$E:$E,0)))</f>
        <v/>
      </c>
      <c r="D2035" s="294" t="str">
        <f ca="1">IF(ISERROR($S2035),"",OFFSET('Smelter Reference List'!$C$4,$S2035-4,0)&amp;"")</f>
        <v/>
      </c>
      <c r="E2035" s="294" t="str">
        <f ca="1">IF(ISERROR($S2035),"",OFFSET('Smelter Reference List'!$D$4,$S2035-4,0)&amp;"")</f>
        <v/>
      </c>
      <c r="F2035" s="294" t="str">
        <f ca="1">IF(ISERROR($S2035),"",OFFSET('Smelter Reference List'!$E$4,$S2035-4,0))</f>
        <v/>
      </c>
      <c r="G2035" s="294" t="str">
        <f ca="1">IF(C2035=$U$4,"Enter smelter details", IF(ISERROR($S2035),"",OFFSET('Smelter Reference List'!$F$4,$S2035-4,0)))</f>
        <v/>
      </c>
      <c r="H2035" s="295" t="str">
        <f ca="1">IF(ISERROR($S2035),"",OFFSET('Smelter Reference List'!$G$4,$S2035-4,0))</f>
        <v/>
      </c>
      <c r="I2035" s="296" t="str">
        <f ca="1">IF(ISERROR($S2035),"",OFFSET('Smelter Reference List'!$H$4,$S2035-4,0))</f>
        <v/>
      </c>
      <c r="J2035" s="296" t="str">
        <f ca="1">IF(ISERROR($S2035),"",OFFSET('Smelter Reference List'!$I$4,$S2035-4,0))</f>
        <v/>
      </c>
      <c r="K2035" s="298"/>
      <c r="L2035" s="298"/>
      <c r="M2035" s="298"/>
      <c r="N2035" s="298"/>
      <c r="O2035" s="298"/>
      <c r="P2035" s="298"/>
      <c r="Q2035" s="299"/>
      <c r="R2035" s="227"/>
      <c r="S2035" s="228" t="e">
        <f>IF(C2035="",NA(),MATCH($B2035&amp;$C2035,'Smelter Reference List'!$J:$J,0))</f>
        <v>#N/A</v>
      </c>
      <c r="T2035" s="229"/>
      <c r="U2035" s="229">
        <f t="shared" ca="1" si="62"/>
        <v>0</v>
      </c>
      <c r="V2035" s="229"/>
      <c r="W2035" s="229"/>
      <c r="Y2035" s="223" t="str">
        <f t="shared" si="63"/>
        <v/>
      </c>
    </row>
    <row r="2036" spans="1:25" s="223" customFormat="1" ht="20.25">
      <c r="A2036" s="293"/>
      <c r="B2036" s="294" t="str">
        <f>IF(LEN(A2036)=0,"",INDEX('Smelter Reference List'!$A:$A,MATCH($A2036,'Smelter Reference List'!$E:$E,0)))</f>
        <v/>
      </c>
      <c r="C2036" s="301" t="str">
        <f>IF(LEN(A2036)=0,"",INDEX('Smelter Reference List'!$C:$C,MATCH($A2036,'Smelter Reference List'!$E:$E,0)))</f>
        <v/>
      </c>
      <c r="D2036" s="294" t="str">
        <f ca="1">IF(ISERROR($S2036),"",OFFSET('Smelter Reference List'!$C$4,$S2036-4,0)&amp;"")</f>
        <v/>
      </c>
      <c r="E2036" s="294" t="str">
        <f ca="1">IF(ISERROR($S2036),"",OFFSET('Smelter Reference List'!$D$4,$S2036-4,0)&amp;"")</f>
        <v/>
      </c>
      <c r="F2036" s="294" t="str">
        <f ca="1">IF(ISERROR($S2036),"",OFFSET('Smelter Reference List'!$E$4,$S2036-4,0))</f>
        <v/>
      </c>
      <c r="G2036" s="294" t="str">
        <f ca="1">IF(C2036=$U$4,"Enter smelter details", IF(ISERROR($S2036),"",OFFSET('Smelter Reference List'!$F$4,$S2036-4,0)))</f>
        <v/>
      </c>
      <c r="H2036" s="295" t="str">
        <f ca="1">IF(ISERROR($S2036),"",OFFSET('Smelter Reference List'!$G$4,$S2036-4,0))</f>
        <v/>
      </c>
      <c r="I2036" s="296" t="str">
        <f ca="1">IF(ISERROR($S2036),"",OFFSET('Smelter Reference List'!$H$4,$S2036-4,0))</f>
        <v/>
      </c>
      <c r="J2036" s="296" t="str">
        <f ca="1">IF(ISERROR($S2036),"",OFFSET('Smelter Reference List'!$I$4,$S2036-4,0))</f>
        <v/>
      </c>
      <c r="K2036" s="298"/>
      <c r="L2036" s="298"/>
      <c r="M2036" s="298"/>
      <c r="N2036" s="298"/>
      <c r="O2036" s="298"/>
      <c r="P2036" s="298"/>
      <c r="Q2036" s="299"/>
      <c r="R2036" s="227"/>
      <c r="S2036" s="228" t="e">
        <f>IF(C2036="",NA(),MATCH($B2036&amp;$C2036,'Smelter Reference List'!$J:$J,0))</f>
        <v>#N/A</v>
      </c>
      <c r="T2036" s="229"/>
      <c r="U2036" s="229">
        <f t="shared" ca="1" si="62"/>
        <v>0</v>
      </c>
      <c r="V2036" s="229"/>
      <c r="W2036" s="229"/>
      <c r="Y2036" s="223" t="str">
        <f t="shared" si="63"/>
        <v/>
      </c>
    </row>
    <row r="2037" spans="1:25" s="223" customFormat="1" ht="20.25">
      <c r="A2037" s="293"/>
      <c r="B2037" s="294" t="str">
        <f>IF(LEN(A2037)=0,"",INDEX('Smelter Reference List'!$A:$A,MATCH($A2037,'Smelter Reference List'!$E:$E,0)))</f>
        <v/>
      </c>
      <c r="C2037" s="301" t="str">
        <f>IF(LEN(A2037)=0,"",INDEX('Smelter Reference List'!$C:$C,MATCH($A2037,'Smelter Reference List'!$E:$E,0)))</f>
        <v/>
      </c>
      <c r="D2037" s="294" t="str">
        <f ca="1">IF(ISERROR($S2037),"",OFFSET('Smelter Reference List'!$C$4,$S2037-4,0)&amp;"")</f>
        <v/>
      </c>
      <c r="E2037" s="294" t="str">
        <f ca="1">IF(ISERROR($S2037),"",OFFSET('Smelter Reference List'!$D$4,$S2037-4,0)&amp;"")</f>
        <v/>
      </c>
      <c r="F2037" s="294" t="str">
        <f ca="1">IF(ISERROR($S2037),"",OFFSET('Smelter Reference List'!$E$4,$S2037-4,0))</f>
        <v/>
      </c>
      <c r="G2037" s="294" t="str">
        <f ca="1">IF(C2037=$U$4,"Enter smelter details", IF(ISERROR($S2037),"",OFFSET('Smelter Reference List'!$F$4,$S2037-4,0)))</f>
        <v/>
      </c>
      <c r="H2037" s="295" t="str">
        <f ca="1">IF(ISERROR($S2037),"",OFFSET('Smelter Reference List'!$G$4,$S2037-4,0))</f>
        <v/>
      </c>
      <c r="I2037" s="296" t="str">
        <f ca="1">IF(ISERROR($S2037),"",OFFSET('Smelter Reference List'!$H$4,$S2037-4,0))</f>
        <v/>
      </c>
      <c r="J2037" s="296" t="str">
        <f ca="1">IF(ISERROR($S2037),"",OFFSET('Smelter Reference List'!$I$4,$S2037-4,0))</f>
        <v/>
      </c>
      <c r="K2037" s="298"/>
      <c r="L2037" s="298"/>
      <c r="M2037" s="298"/>
      <c r="N2037" s="298"/>
      <c r="O2037" s="298"/>
      <c r="P2037" s="298"/>
      <c r="Q2037" s="299"/>
      <c r="R2037" s="227"/>
      <c r="S2037" s="228" t="e">
        <f>IF(C2037="",NA(),MATCH($B2037&amp;$C2037,'Smelter Reference List'!$J:$J,0))</f>
        <v>#N/A</v>
      </c>
      <c r="T2037" s="229"/>
      <c r="U2037" s="229">
        <f t="shared" ca="1" si="62"/>
        <v>0</v>
      </c>
      <c r="V2037" s="229"/>
      <c r="W2037" s="229"/>
      <c r="Y2037" s="223" t="str">
        <f t="shared" si="63"/>
        <v/>
      </c>
    </row>
    <row r="2038" spans="1:25" s="223" customFormat="1" ht="20.25">
      <c r="A2038" s="293"/>
      <c r="B2038" s="294" t="str">
        <f>IF(LEN(A2038)=0,"",INDEX('Smelter Reference List'!$A:$A,MATCH($A2038,'Smelter Reference List'!$E:$E,0)))</f>
        <v/>
      </c>
      <c r="C2038" s="301" t="str">
        <f>IF(LEN(A2038)=0,"",INDEX('Smelter Reference List'!$C:$C,MATCH($A2038,'Smelter Reference List'!$E:$E,0)))</f>
        <v/>
      </c>
      <c r="D2038" s="294" t="str">
        <f ca="1">IF(ISERROR($S2038),"",OFFSET('Smelter Reference List'!$C$4,$S2038-4,0)&amp;"")</f>
        <v/>
      </c>
      <c r="E2038" s="294" t="str">
        <f ca="1">IF(ISERROR($S2038),"",OFFSET('Smelter Reference List'!$D$4,$S2038-4,0)&amp;"")</f>
        <v/>
      </c>
      <c r="F2038" s="294" t="str">
        <f ca="1">IF(ISERROR($S2038),"",OFFSET('Smelter Reference List'!$E$4,$S2038-4,0))</f>
        <v/>
      </c>
      <c r="G2038" s="294" t="str">
        <f ca="1">IF(C2038=$U$4,"Enter smelter details", IF(ISERROR($S2038),"",OFFSET('Smelter Reference List'!$F$4,$S2038-4,0)))</f>
        <v/>
      </c>
      <c r="H2038" s="295" t="str">
        <f ca="1">IF(ISERROR($S2038),"",OFFSET('Smelter Reference List'!$G$4,$S2038-4,0))</f>
        <v/>
      </c>
      <c r="I2038" s="296" t="str">
        <f ca="1">IF(ISERROR($S2038),"",OFFSET('Smelter Reference List'!$H$4,$S2038-4,0))</f>
        <v/>
      </c>
      <c r="J2038" s="296" t="str">
        <f ca="1">IF(ISERROR($S2038),"",OFFSET('Smelter Reference List'!$I$4,$S2038-4,0))</f>
        <v/>
      </c>
      <c r="K2038" s="298"/>
      <c r="L2038" s="298"/>
      <c r="M2038" s="298"/>
      <c r="N2038" s="298"/>
      <c r="O2038" s="298"/>
      <c r="P2038" s="298"/>
      <c r="Q2038" s="299"/>
      <c r="R2038" s="227"/>
      <c r="S2038" s="228" t="e">
        <f>IF(C2038="",NA(),MATCH($B2038&amp;$C2038,'Smelter Reference List'!$J:$J,0))</f>
        <v>#N/A</v>
      </c>
      <c r="T2038" s="229"/>
      <c r="U2038" s="229">
        <f t="shared" ca="1" si="62"/>
        <v>0</v>
      </c>
      <c r="V2038" s="229"/>
      <c r="W2038" s="229"/>
      <c r="Y2038" s="223" t="str">
        <f t="shared" si="63"/>
        <v/>
      </c>
    </row>
    <row r="2039" spans="1:25" s="223" customFormat="1" ht="20.25">
      <c r="A2039" s="293"/>
      <c r="B2039" s="294" t="str">
        <f>IF(LEN(A2039)=0,"",INDEX('Smelter Reference List'!$A:$A,MATCH($A2039,'Smelter Reference List'!$E:$E,0)))</f>
        <v/>
      </c>
      <c r="C2039" s="301" t="str">
        <f>IF(LEN(A2039)=0,"",INDEX('Smelter Reference List'!$C:$C,MATCH($A2039,'Smelter Reference List'!$E:$E,0)))</f>
        <v/>
      </c>
      <c r="D2039" s="294" t="str">
        <f ca="1">IF(ISERROR($S2039),"",OFFSET('Smelter Reference List'!$C$4,$S2039-4,0)&amp;"")</f>
        <v/>
      </c>
      <c r="E2039" s="294" t="str">
        <f ca="1">IF(ISERROR($S2039),"",OFFSET('Smelter Reference List'!$D$4,$S2039-4,0)&amp;"")</f>
        <v/>
      </c>
      <c r="F2039" s="294" t="str">
        <f ca="1">IF(ISERROR($S2039),"",OFFSET('Smelter Reference List'!$E$4,$S2039-4,0))</f>
        <v/>
      </c>
      <c r="G2039" s="294" t="str">
        <f ca="1">IF(C2039=$U$4,"Enter smelter details", IF(ISERROR($S2039),"",OFFSET('Smelter Reference List'!$F$4,$S2039-4,0)))</f>
        <v/>
      </c>
      <c r="H2039" s="295" t="str">
        <f ca="1">IF(ISERROR($S2039),"",OFFSET('Smelter Reference List'!$G$4,$S2039-4,0))</f>
        <v/>
      </c>
      <c r="I2039" s="296" t="str">
        <f ca="1">IF(ISERROR($S2039),"",OFFSET('Smelter Reference List'!$H$4,$S2039-4,0))</f>
        <v/>
      </c>
      <c r="J2039" s="296" t="str">
        <f ca="1">IF(ISERROR($S2039),"",OFFSET('Smelter Reference List'!$I$4,$S2039-4,0))</f>
        <v/>
      </c>
      <c r="K2039" s="298"/>
      <c r="L2039" s="298"/>
      <c r="M2039" s="298"/>
      <c r="N2039" s="298"/>
      <c r="O2039" s="298"/>
      <c r="P2039" s="298"/>
      <c r="Q2039" s="299"/>
      <c r="R2039" s="227"/>
      <c r="S2039" s="228" t="e">
        <f>IF(C2039="",NA(),MATCH($B2039&amp;$C2039,'Smelter Reference List'!$J:$J,0))</f>
        <v>#N/A</v>
      </c>
      <c r="T2039" s="229"/>
      <c r="U2039" s="229">
        <f t="shared" ca="1" si="62"/>
        <v>0</v>
      </c>
      <c r="V2039" s="229"/>
      <c r="W2039" s="229"/>
      <c r="Y2039" s="223" t="str">
        <f t="shared" si="63"/>
        <v/>
      </c>
    </row>
    <row r="2040" spans="1:25" s="223" customFormat="1" ht="20.25">
      <c r="A2040" s="293"/>
      <c r="B2040" s="294" t="str">
        <f>IF(LEN(A2040)=0,"",INDEX('Smelter Reference List'!$A:$A,MATCH($A2040,'Smelter Reference List'!$E:$E,0)))</f>
        <v/>
      </c>
      <c r="C2040" s="301" t="str">
        <f>IF(LEN(A2040)=0,"",INDEX('Smelter Reference List'!$C:$C,MATCH($A2040,'Smelter Reference List'!$E:$E,0)))</f>
        <v/>
      </c>
      <c r="D2040" s="294" t="str">
        <f ca="1">IF(ISERROR($S2040),"",OFFSET('Smelter Reference List'!$C$4,$S2040-4,0)&amp;"")</f>
        <v/>
      </c>
      <c r="E2040" s="294" t="str">
        <f ca="1">IF(ISERROR($S2040),"",OFFSET('Smelter Reference List'!$D$4,$S2040-4,0)&amp;"")</f>
        <v/>
      </c>
      <c r="F2040" s="294" t="str">
        <f ca="1">IF(ISERROR($S2040),"",OFFSET('Smelter Reference List'!$E$4,$S2040-4,0))</f>
        <v/>
      </c>
      <c r="G2040" s="294" t="str">
        <f ca="1">IF(C2040=$U$4,"Enter smelter details", IF(ISERROR($S2040),"",OFFSET('Smelter Reference List'!$F$4,$S2040-4,0)))</f>
        <v/>
      </c>
      <c r="H2040" s="295" t="str">
        <f ca="1">IF(ISERROR($S2040),"",OFFSET('Smelter Reference List'!$G$4,$S2040-4,0))</f>
        <v/>
      </c>
      <c r="I2040" s="296" t="str">
        <f ca="1">IF(ISERROR($S2040),"",OFFSET('Smelter Reference List'!$H$4,$S2040-4,0))</f>
        <v/>
      </c>
      <c r="J2040" s="296" t="str">
        <f ca="1">IF(ISERROR($S2040),"",OFFSET('Smelter Reference List'!$I$4,$S2040-4,0))</f>
        <v/>
      </c>
      <c r="K2040" s="298"/>
      <c r="L2040" s="298"/>
      <c r="M2040" s="298"/>
      <c r="N2040" s="298"/>
      <c r="O2040" s="298"/>
      <c r="P2040" s="298"/>
      <c r="Q2040" s="299"/>
      <c r="R2040" s="227"/>
      <c r="S2040" s="228" t="e">
        <f>IF(C2040="",NA(),MATCH($B2040&amp;$C2040,'Smelter Reference List'!$J:$J,0))</f>
        <v>#N/A</v>
      </c>
      <c r="T2040" s="229"/>
      <c r="U2040" s="229">
        <f t="shared" ca="1" si="62"/>
        <v>0</v>
      </c>
      <c r="V2040" s="229"/>
      <c r="W2040" s="229"/>
      <c r="Y2040" s="223" t="str">
        <f t="shared" si="63"/>
        <v/>
      </c>
    </row>
    <row r="2041" spans="1:25" s="223" customFormat="1" ht="20.25">
      <c r="A2041" s="293"/>
      <c r="B2041" s="294" t="str">
        <f>IF(LEN(A2041)=0,"",INDEX('Smelter Reference List'!$A:$A,MATCH($A2041,'Smelter Reference List'!$E:$E,0)))</f>
        <v/>
      </c>
      <c r="C2041" s="301" t="str">
        <f>IF(LEN(A2041)=0,"",INDEX('Smelter Reference List'!$C:$C,MATCH($A2041,'Smelter Reference List'!$E:$E,0)))</f>
        <v/>
      </c>
      <c r="D2041" s="294" t="str">
        <f ca="1">IF(ISERROR($S2041),"",OFFSET('Smelter Reference List'!$C$4,$S2041-4,0)&amp;"")</f>
        <v/>
      </c>
      <c r="E2041" s="294" t="str">
        <f ca="1">IF(ISERROR($S2041),"",OFFSET('Smelter Reference List'!$D$4,$S2041-4,0)&amp;"")</f>
        <v/>
      </c>
      <c r="F2041" s="294" t="str">
        <f ca="1">IF(ISERROR($S2041),"",OFFSET('Smelter Reference List'!$E$4,$S2041-4,0))</f>
        <v/>
      </c>
      <c r="G2041" s="294" t="str">
        <f ca="1">IF(C2041=$U$4,"Enter smelter details", IF(ISERROR($S2041),"",OFFSET('Smelter Reference List'!$F$4,$S2041-4,0)))</f>
        <v/>
      </c>
      <c r="H2041" s="295" t="str">
        <f ca="1">IF(ISERROR($S2041),"",OFFSET('Smelter Reference List'!$G$4,$S2041-4,0))</f>
        <v/>
      </c>
      <c r="I2041" s="296" t="str">
        <f ca="1">IF(ISERROR($S2041),"",OFFSET('Smelter Reference List'!$H$4,$S2041-4,0))</f>
        <v/>
      </c>
      <c r="J2041" s="296" t="str">
        <f ca="1">IF(ISERROR($S2041),"",OFFSET('Smelter Reference List'!$I$4,$S2041-4,0))</f>
        <v/>
      </c>
      <c r="K2041" s="298"/>
      <c r="L2041" s="298"/>
      <c r="M2041" s="298"/>
      <c r="N2041" s="298"/>
      <c r="O2041" s="298"/>
      <c r="P2041" s="298"/>
      <c r="Q2041" s="299"/>
      <c r="R2041" s="227"/>
      <c r="S2041" s="228" t="e">
        <f>IF(C2041="",NA(),MATCH($B2041&amp;$C2041,'Smelter Reference List'!$J:$J,0))</f>
        <v>#N/A</v>
      </c>
      <c r="T2041" s="229"/>
      <c r="U2041" s="229">
        <f t="shared" ca="1" si="62"/>
        <v>0</v>
      </c>
      <c r="V2041" s="229"/>
      <c r="W2041" s="229"/>
      <c r="Y2041" s="223" t="str">
        <f t="shared" si="63"/>
        <v/>
      </c>
    </row>
    <row r="2042" spans="1:25" s="223" customFormat="1" ht="20.25">
      <c r="A2042" s="293"/>
      <c r="B2042" s="294" t="str">
        <f>IF(LEN(A2042)=0,"",INDEX('Smelter Reference List'!$A:$A,MATCH($A2042,'Smelter Reference List'!$E:$E,0)))</f>
        <v/>
      </c>
      <c r="C2042" s="301" t="str">
        <f>IF(LEN(A2042)=0,"",INDEX('Smelter Reference List'!$C:$C,MATCH($A2042,'Smelter Reference List'!$E:$E,0)))</f>
        <v/>
      </c>
      <c r="D2042" s="294" t="str">
        <f ca="1">IF(ISERROR($S2042),"",OFFSET('Smelter Reference List'!$C$4,$S2042-4,0)&amp;"")</f>
        <v/>
      </c>
      <c r="E2042" s="294" t="str">
        <f ca="1">IF(ISERROR($S2042),"",OFFSET('Smelter Reference List'!$D$4,$S2042-4,0)&amp;"")</f>
        <v/>
      </c>
      <c r="F2042" s="294" t="str">
        <f ca="1">IF(ISERROR($S2042),"",OFFSET('Smelter Reference List'!$E$4,$S2042-4,0))</f>
        <v/>
      </c>
      <c r="G2042" s="294" t="str">
        <f ca="1">IF(C2042=$U$4,"Enter smelter details", IF(ISERROR($S2042),"",OFFSET('Smelter Reference List'!$F$4,$S2042-4,0)))</f>
        <v/>
      </c>
      <c r="H2042" s="295" t="str">
        <f ca="1">IF(ISERROR($S2042),"",OFFSET('Smelter Reference List'!$G$4,$S2042-4,0))</f>
        <v/>
      </c>
      <c r="I2042" s="296" t="str">
        <f ca="1">IF(ISERROR($S2042),"",OFFSET('Smelter Reference List'!$H$4,$S2042-4,0))</f>
        <v/>
      </c>
      <c r="J2042" s="296" t="str">
        <f ca="1">IF(ISERROR($S2042),"",OFFSET('Smelter Reference List'!$I$4,$S2042-4,0))</f>
        <v/>
      </c>
      <c r="K2042" s="298"/>
      <c r="L2042" s="298"/>
      <c r="M2042" s="298"/>
      <c r="N2042" s="298"/>
      <c r="O2042" s="298"/>
      <c r="P2042" s="298"/>
      <c r="Q2042" s="299"/>
      <c r="R2042" s="227"/>
      <c r="S2042" s="228" t="e">
        <f>IF(C2042="",NA(),MATCH($B2042&amp;$C2042,'Smelter Reference List'!$J:$J,0))</f>
        <v>#N/A</v>
      </c>
      <c r="T2042" s="229"/>
      <c r="U2042" s="229">
        <f t="shared" ca="1" si="62"/>
        <v>0</v>
      </c>
      <c r="V2042" s="229"/>
      <c r="W2042" s="229"/>
      <c r="Y2042" s="223" t="str">
        <f t="shared" si="63"/>
        <v/>
      </c>
    </row>
    <row r="2043" spans="1:25" s="223" customFormat="1" ht="20.25">
      <c r="A2043" s="293"/>
      <c r="B2043" s="294" t="str">
        <f>IF(LEN(A2043)=0,"",INDEX('Smelter Reference List'!$A:$A,MATCH($A2043,'Smelter Reference List'!$E:$E,0)))</f>
        <v/>
      </c>
      <c r="C2043" s="301" t="str">
        <f>IF(LEN(A2043)=0,"",INDEX('Smelter Reference List'!$C:$C,MATCH($A2043,'Smelter Reference List'!$E:$E,0)))</f>
        <v/>
      </c>
      <c r="D2043" s="294" t="str">
        <f ca="1">IF(ISERROR($S2043),"",OFFSET('Smelter Reference List'!$C$4,$S2043-4,0)&amp;"")</f>
        <v/>
      </c>
      <c r="E2043" s="294" t="str">
        <f ca="1">IF(ISERROR($S2043),"",OFFSET('Smelter Reference List'!$D$4,$S2043-4,0)&amp;"")</f>
        <v/>
      </c>
      <c r="F2043" s="294" t="str">
        <f ca="1">IF(ISERROR($S2043),"",OFFSET('Smelter Reference List'!$E$4,$S2043-4,0))</f>
        <v/>
      </c>
      <c r="G2043" s="294" t="str">
        <f ca="1">IF(C2043=$U$4,"Enter smelter details", IF(ISERROR($S2043),"",OFFSET('Smelter Reference List'!$F$4,$S2043-4,0)))</f>
        <v/>
      </c>
      <c r="H2043" s="295" t="str">
        <f ca="1">IF(ISERROR($S2043),"",OFFSET('Smelter Reference List'!$G$4,$S2043-4,0))</f>
        <v/>
      </c>
      <c r="I2043" s="296" t="str">
        <f ca="1">IF(ISERROR($S2043),"",OFFSET('Smelter Reference List'!$H$4,$S2043-4,0))</f>
        <v/>
      </c>
      <c r="J2043" s="296" t="str">
        <f ca="1">IF(ISERROR($S2043),"",OFFSET('Smelter Reference List'!$I$4,$S2043-4,0))</f>
        <v/>
      </c>
      <c r="K2043" s="298"/>
      <c r="L2043" s="298"/>
      <c r="M2043" s="298"/>
      <c r="N2043" s="298"/>
      <c r="O2043" s="298"/>
      <c r="P2043" s="298"/>
      <c r="Q2043" s="299"/>
      <c r="R2043" s="227"/>
      <c r="S2043" s="228" t="e">
        <f>IF(C2043="",NA(),MATCH($B2043&amp;$C2043,'Smelter Reference List'!$J:$J,0))</f>
        <v>#N/A</v>
      </c>
      <c r="T2043" s="229"/>
      <c r="U2043" s="229">
        <f t="shared" ca="1" si="62"/>
        <v>0</v>
      </c>
      <c r="V2043" s="229"/>
      <c r="W2043" s="229"/>
      <c r="Y2043" s="223" t="str">
        <f t="shared" si="63"/>
        <v/>
      </c>
    </row>
    <row r="2044" spans="1:25" s="223" customFormat="1" ht="20.25">
      <c r="A2044" s="293"/>
      <c r="B2044" s="294" t="str">
        <f>IF(LEN(A2044)=0,"",INDEX('Smelter Reference List'!$A:$A,MATCH($A2044,'Smelter Reference List'!$E:$E,0)))</f>
        <v/>
      </c>
      <c r="C2044" s="301" t="str">
        <f>IF(LEN(A2044)=0,"",INDEX('Smelter Reference List'!$C:$C,MATCH($A2044,'Smelter Reference List'!$E:$E,0)))</f>
        <v/>
      </c>
      <c r="D2044" s="294" t="str">
        <f ca="1">IF(ISERROR($S2044),"",OFFSET('Smelter Reference List'!$C$4,$S2044-4,0)&amp;"")</f>
        <v/>
      </c>
      <c r="E2044" s="294" t="str">
        <f ca="1">IF(ISERROR($S2044),"",OFFSET('Smelter Reference List'!$D$4,$S2044-4,0)&amp;"")</f>
        <v/>
      </c>
      <c r="F2044" s="294" t="str">
        <f ca="1">IF(ISERROR($S2044),"",OFFSET('Smelter Reference List'!$E$4,$S2044-4,0))</f>
        <v/>
      </c>
      <c r="G2044" s="294" t="str">
        <f ca="1">IF(C2044=$U$4,"Enter smelter details", IF(ISERROR($S2044),"",OFFSET('Smelter Reference List'!$F$4,$S2044-4,0)))</f>
        <v/>
      </c>
      <c r="H2044" s="295" t="str">
        <f ca="1">IF(ISERROR($S2044),"",OFFSET('Smelter Reference List'!$G$4,$S2044-4,0))</f>
        <v/>
      </c>
      <c r="I2044" s="296" t="str">
        <f ca="1">IF(ISERROR($S2044),"",OFFSET('Smelter Reference List'!$H$4,$S2044-4,0))</f>
        <v/>
      </c>
      <c r="J2044" s="296" t="str">
        <f ca="1">IF(ISERROR($S2044),"",OFFSET('Smelter Reference List'!$I$4,$S2044-4,0))</f>
        <v/>
      </c>
      <c r="K2044" s="298"/>
      <c r="L2044" s="298"/>
      <c r="M2044" s="298"/>
      <c r="N2044" s="298"/>
      <c r="O2044" s="298"/>
      <c r="P2044" s="298"/>
      <c r="Q2044" s="299"/>
      <c r="R2044" s="227"/>
      <c r="S2044" s="228" t="e">
        <f>IF(C2044="",NA(),MATCH($B2044&amp;$C2044,'Smelter Reference List'!$J:$J,0))</f>
        <v>#N/A</v>
      </c>
      <c r="T2044" s="229"/>
      <c r="U2044" s="229">
        <f t="shared" ca="1" si="62"/>
        <v>0</v>
      </c>
      <c r="V2044" s="229"/>
      <c r="W2044" s="229"/>
      <c r="Y2044" s="223" t="str">
        <f t="shared" si="63"/>
        <v/>
      </c>
    </row>
    <row r="2045" spans="1:25" s="223" customFormat="1" ht="20.25">
      <c r="A2045" s="293"/>
      <c r="B2045" s="294" t="str">
        <f>IF(LEN(A2045)=0,"",INDEX('Smelter Reference List'!$A:$A,MATCH($A2045,'Smelter Reference List'!$E:$E,0)))</f>
        <v/>
      </c>
      <c r="C2045" s="301" t="str">
        <f>IF(LEN(A2045)=0,"",INDEX('Smelter Reference List'!$C:$C,MATCH($A2045,'Smelter Reference List'!$E:$E,0)))</f>
        <v/>
      </c>
      <c r="D2045" s="294" t="str">
        <f ca="1">IF(ISERROR($S2045),"",OFFSET('Smelter Reference List'!$C$4,$S2045-4,0)&amp;"")</f>
        <v/>
      </c>
      <c r="E2045" s="294" t="str">
        <f ca="1">IF(ISERROR($S2045),"",OFFSET('Smelter Reference List'!$D$4,$S2045-4,0)&amp;"")</f>
        <v/>
      </c>
      <c r="F2045" s="294" t="str">
        <f ca="1">IF(ISERROR($S2045),"",OFFSET('Smelter Reference List'!$E$4,$S2045-4,0))</f>
        <v/>
      </c>
      <c r="G2045" s="294" t="str">
        <f ca="1">IF(C2045=$U$4,"Enter smelter details", IF(ISERROR($S2045),"",OFFSET('Smelter Reference List'!$F$4,$S2045-4,0)))</f>
        <v/>
      </c>
      <c r="H2045" s="295" t="str">
        <f ca="1">IF(ISERROR($S2045),"",OFFSET('Smelter Reference List'!$G$4,$S2045-4,0))</f>
        <v/>
      </c>
      <c r="I2045" s="296" t="str">
        <f ca="1">IF(ISERROR($S2045),"",OFFSET('Smelter Reference List'!$H$4,$S2045-4,0))</f>
        <v/>
      </c>
      <c r="J2045" s="296" t="str">
        <f ca="1">IF(ISERROR($S2045),"",OFFSET('Smelter Reference List'!$I$4,$S2045-4,0))</f>
        <v/>
      </c>
      <c r="K2045" s="298"/>
      <c r="L2045" s="298"/>
      <c r="M2045" s="298"/>
      <c r="N2045" s="298"/>
      <c r="O2045" s="298"/>
      <c r="P2045" s="298"/>
      <c r="Q2045" s="299"/>
      <c r="R2045" s="227"/>
      <c r="S2045" s="228" t="e">
        <f>IF(C2045="",NA(),MATCH($B2045&amp;$C2045,'Smelter Reference List'!$J:$J,0))</f>
        <v>#N/A</v>
      </c>
      <c r="T2045" s="229"/>
      <c r="U2045" s="229">
        <f t="shared" ca="1" si="62"/>
        <v>0</v>
      </c>
      <c r="V2045" s="229"/>
      <c r="W2045" s="229"/>
      <c r="Y2045" s="223" t="str">
        <f t="shared" si="63"/>
        <v/>
      </c>
    </row>
    <row r="2046" spans="1:25" s="223" customFormat="1" ht="20.25">
      <c r="A2046" s="293"/>
      <c r="B2046" s="294" t="str">
        <f>IF(LEN(A2046)=0,"",INDEX('Smelter Reference List'!$A:$A,MATCH($A2046,'Smelter Reference List'!$E:$E,0)))</f>
        <v/>
      </c>
      <c r="C2046" s="301" t="str">
        <f>IF(LEN(A2046)=0,"",INDEX('Smelter Reference List'!$C:$C,MATCH($A2046,'Smelter Reference List'!$E:$E,0)))</f>
        <v/>
      </c>
      <c r="D2046" s="294" t="str">
        <f ca="1">IF(ISERROR($S2046),"",OFFSET('Smelter Reference List'!$C$4,$S2046-4,0)&amp;"")</f>
        <v/>
      </c>
      <c r="E2046" s="294" t="str">
        <f ca="1">IF(ISERROR($S2046),"",OFFSET('Smelter Reference List'!$D$4,$S2046-4,0)&amp;"")</f>
        <v/>
      </c>
      <c r="F2046" s="294" t="str">
        <f ca="1">IF(ISERROR($S2046),"",OFFSET('Smelter Reference List'!$E$4,$S2046-4,0))</f>
        <v/>
      </c>
      <c r="G2046" s="294" t="str">
        <f ca="1">IF(C2046=$U$4,"Enter smelter details", IF(ISERROR($S2046),"",OFFSET('Smelter Reference List'!$F$4,$S2046-4,0)))</f>
        <v/>
      </c>
      <c r="H2046" s="295" t="str">
        <f ca="1">IF(ISERROR($S2046),"",OFFSET('Smelter Reference List'!$G$4,$S2046-4,0))</f>
        <v/>
      </c>
      <c r="I2046" s="296" t="str">
        <f ca="1">IF(ISERROR($S2046),"",OFFSET('Smelter Reference List'!$H$4,$S2046-4,0))</f>
        <v/>
      </c>
      <c r="J2046" s="296" t="str">
        <f ca="1">IF(ISERROR($S2046),"",OFFSET('Smelter Reference List'!$I$4,$S2046-4,0))</f>
        <v/>
      </c>
      <c r="K2046" s="298"/>
      <c r="L2046" s="298"/>
      <c r="M2046" s="298"/>
      <c r="N2046" s="298"/>
      <c r="O2046" s="298"/>
      <c r="P2046" s="298"/>
      <c r="Q2046" s="299"/>
      <c r="R2046" s="227"/>
      <c r="S2046" s="228" t="e">
        <f>IF(C2046="",NA(),MATCH($B2046&amp;$C2046,'Smelter Reference List'!$J:$J,0))</f>
        <v>#N/A</v>
      </c>
      <c r="T2046" s="229"/>
      <c r="U2046" s="229">
        <f t="shared" ca="1" si="62"/>
        <v>0</v>
      </c>
      <c r="V2046" s="229"/>
      <c r="W2046" s="229"/>
      <c r="Y2046" s="223" t="str">
        <f t="shared" si="63"/>
        <v/>
      </c>
    </row>
    <row r="2047" spans="1:25" s="223" customFormat="1" ht="20.25">
      <c r="A2047" s="293"/>
      <c r="B2047" s="294" t="str">
        <f>IF(LEN(A2047)=0,"",INDEX('Smelter Reference List'!$A:$A,MATCH($A2047,'Smelter Reference List'!$E:$E,0)))</f>
        <v/>
      </c>
      <c r="C2047" s="301" t="str">
        <f>IF(LEN(A2047)=0,"",INDEX('Smelter Reference List'!$C:$C,MATCH($A2047,'Smelter Reference List'!$E:$E,0)))</f>
        <v/>
      </c>
      <c r="D2047" s="294" t="str">
        <f ca="1">IF(ISERROR($S2047),"",OFFSET('Smelter Reference List'!$C$4,$S2047-4,0)&amp;"")</f>
        <v/>
      </c>
      <c r="E2047" s="294" t="str">
        <f ca="1">IF(ISERROR($S2047),"",OFFSET('Smelter Reference List'!$D$4,$S2047-4,0)&amp;"")</f>
        <v/>
      </c>
      <c r="F2047" s="294" t="str">
        <f ca="1">IF(ISERROR($S2047),"",OFFSET('Smelter Reference List'!$E$4,$S2047-4,0))</f>
        <v/>
      </c>
      <c r="G2047" s="294" t="str">
        <f ca="1">IF(C2047=$U$4,"Enter smelter details", IF(ISERROR($S2047),"",OFFSET('Smelter Reference List'!$F$4,$S2047-4,0)))</f>
        <v/>
      </c>
      <c r="H2047" s="295" t="str">
        <f ca="1">IF(ISERROR($S2047),"",OFFSET('Smelter Reference List'!$G$4,$S2047-4,0))</f>
        <v/>
      </c>
      <c r="I2047" s="296" t="str">
        <f ca="1">IF(ISERROR($S2047),"",OFFSET('Smelter Reference List'!$H$4,$S2047-4,0))</f>
        <v/>
      </c>
      <c r="J2047" s="296" t="str">
        <f ca="1">IF(ISERROR($S2047),"",OFFSET('Smelter Reference List'!$I$4,$S2047-4,0))</f>
        <v/>
      </c>
      <c r="K2047" s="298"/>
      <c r="L2047" s="298"/>
      <c r="M2047" s="298"/>
      <c r="N2047" s="298"/>
      <c r="O2047" s="298"/>
      <c r="P2047" s="298"/>
      <c r="Q2047" s="299"/>
      <c r="R2047" s="227"/>
      <c r="S2047" s="228" t="e">
        <f>IF(C2047="",NA(),MATCH($B2047&amp;$C2047,'Smelter Reference List'!$J:$J,0))</f>
        <v>#N/A</v>
      </c>
      <c r="T2047" s="229"/>
      <c r="U2047" s="229">
        <f t="shared" ca="1" si="62"/>
        <v>0</v>
      </c>
      <c r="V2047" s="229"/>
      <c r="W2047" s="229"/>
      <c r="Y2047" s="223" t="str">
        <f t="shared" si="63"/>
        <v/>
      </c>
    </row>
    <row r="2048" spans="1:25" s="223" customFormat="1" ht="20.25">
      <c r="A2048" s="293"/>
      <c r="B2048" s="294" t="str">
        <f>IF(LEN(A2048)=0,"",INDEX('Smelter Reference List'!$A:$A,MATCH($A2048,'Smelter Reference List'!$E:$E,0)))</f>
        <v/>
      </c>
      <c r="C2048" s="301" t="str">
        <f>IF(LEN(A2048)=0,"",INDEX('Smelter Reference List'!$C:$C,MATCH($A2048,'Smelter Reference List'!$E:$E,0)))</f>
        <v/>
      </c>
      <c r="D2048" s="294" t="str">
        <f ca="1">IF(ISERROR($S2048),"",OFFSET('Smelter Reference List'!$C$4,$S2048-4,0)&amp;"")</f>
        <v/>
      </c>
      <c r="E2048" s="294" t="str">
        <f ca="1">IF(ISERROR($S2048),"",OFFSET('Smelter Reference List'!$D$4,$S2048-4,0)&amp;"")</f>
        <v/>
      </c>
      <c r="F2048" s="294" t="str">
        <f ca="1">IF(ISERROR($S2048),"",OFFSET('Smelter Reference List'!$E$4,$S2048-4,0))</f>
        <v/>
      </c>
      <c r="G2048" s="294" t="str">
        <f ca="1">IF(C2048=$U$4,"Enter smelter details", IF(ISERROR($S2048),"",OFFSET('Smelter Reference List'!$F$4,$S2048-4,0)))</f>
        <v/>
      </c>
      <c r="H2048" s="295" t="str">
        <f ca="1">IF(ISERROR($S2048),"",OFFSET('Smelter Reference List'!$G$4,$S2048-4,0))</f>
        <v/>
      </c>
      <c r="I2048" s="296" t="str">
        <f ca="1">IF(ISERROR($S2048),"",OFFSET('Smelter Reference List'!$H$4,$S2048-4,0))</f>
        <v/>
      </c>
      <c r="J2048" s="296" t="str">
        <f ca="1">IF(ISERROR($S2048),"",OFFSET('Smelter Reference List'!$I$4,$S2048-4,0))</f>
        <v/>
      </c>
      <c r="K2048" s="298"/>
      <c r="L2048" s="298"/>
      <c r="M2048" s="298"/>
      <c r="N2048" s="298"/>
      <c r="O2048" s="298"/>
      <c r="P2048" s="298"/>
      <c r="Q2048" s="299"/>
      <c r="R2048" s="227"/>
      <c r="S2048" s="228" t="e">
        <f>IF(C2048="",NA(),MATCH($B2048&amp;$C2048,'Smelter Reference List'!$J:$J,0))</f>
        <v>#N/A</v>
      </c>
      <c r="T2048" s="229"/>
      <c r="U2048" s="229">
        <f t="shared" ca="1" si="62"/>
        <v>0</v>
      </c>
      <c r="V2048" s="229"/>
      <c r="W2048" s="229"/>
      <c r="Y2048" s="223" t="str">
        <f t="shared" si="63"/>
        <v/>
      </c>
    </row>
    <row r="2049" spans="1:25" s="223" customFormat="1" ht="20.25">
      <c r="A2049" s="293"/>
      <c r="B2049" s="294" t="str">
        <f>IF(LEN(A2049)=0,"",INDEX('Smelter Reference List'!$A:$A,MATCH($A2049,'Smelter Reference List'!$E:$E,0)))</f>
        <v/>
      </c>
      <c r="C2049" s="301" t="str">
        <f>IF(LEN(A2049)=0,"",INDEX('Smelter Reference List'!$C:$C,MATCH($A2049,'Smelter Reference List'!$E:$E,0)))</f>
        <v/>
      </c>
      <c r="D2049" s="294" t="str">
        <f ca="1">IF(ISERROR($S2049),"",OFFSET('Smelter Reference List'!$C$4,$S2049-4,0)&amp;"")</f>
        <v/>
      </c>
      <c r="E2049" s="294" t="str">
        <f ca="1">IF(ISERROR($S2049),"",OFFSET('Smelter Reference List'!$D$4,$S2049-4,0)&amp;"")</f>
        <v/>
      </c>
      <c r="F2049" s="294" t="str">
        <f ca="1">IF(ISERROR($S2049),"",OFFSET('Smelter Reference List'!$E$4,$S2049-4,0))</f>
        <v/>
      </c>
      <c r="G2049" s="294" t="str">
        <f ca="1">IF(C2049=$U$4,"Enter smelter details", IF(ISERROR($S2049),"",OFFSET('Smelter Reference List'!$F$4,$S2049-4,0)))</f>
        <v/>
      </c>
      <c r="H2049" s="295" t="str">
        <f ca="1">IF(ISERROR($S2049),"",OFFSET('Smelter Reference List'!$G$4,$S2049-4,0))</f>
        <v/>
      </c>
      <c r="I2049" s="296" t="str">
        <f ca="1">IF(ISERROR($S2049),"",OFFSET('Smelter Reference List'!$H$4,$S2049-4,0))</f>
        <v/>
      </c>
      <c r="J2049" s="296" t="str">
        <f ca="1">IF(ISERROR($S2049),"",OFFSET('Smelter Reference List'!$I$4,$S2049-4,0))</f>
        <v/>
      </c>
      <c r="K2049" s="298"/>
      <c r="L2049" s="298"/>
      <c r="M2049" s="298"/>
      <c r="N2049" s="298"/>
      <c r="O2049" s="298"/>
      <c r="P2049" s="298"/>
      <c r="Q2049" s="299"/>
      <c r="R2049" s="227"/>
      <c r="S2049" s="228" t="e">
        <f>IF(C2049="",NA(),MATCH($B2049&amp;$C2049,'Smelter Reference List'!$J:$J,0))</f>
        <v>#N/A</v>
      </c>
      <c r="T2049" s="229"/>
      <c r="U2049" s="229">
        <f t="shared" ca="1" si="62"/>
        <v>0</v>
      </c>
      <c r="V2049" s="229"/>
      <c r="W2049" s="229"/>
      <c r="Y2049" s="223" t="str">
        <f t="shared" si="63"/>
        <v/>
      </c>
    </row>
    <row r="2050" spans="1:25" s="223" customFormat="1" ht="20.25">
      <c r="A2050" s="293"/>
      <c r="B2050" s="294" t="str">
        <f>IF(LEN(A2050)=0,"",INDEX('Smelter Reference List'!$A:$A,MATCH($A2050,'Smelter Reference List'!$E:$E,0)))</f>
        <v/>
      </c>
      <c r="C2050" s="301" t="str">
        <f>IF(LEN(A2050)=0,"",INDEX('Smelter Reference List'!$C:$C,MATCH($A2050,'Smelter Reference List'!$E:$E,0)))</f>
        <v/>
      </c>
      <c r="D2050" s="294" t="str">
        <f ca="1">IF(ISERROR($S2050),"",OFFSET('Smelter Reference List'!$C$4,$S2050-4,0)&amp;"")</f>
        <v/>
      </c>
      <c r="E2050" s="294" t="str">
        <f ca="1">IF(ISERROR($S2050),"",OFFSET('Smelter Reference List'!$D$4,$S2050-4,0)&amp;"")</f>
        <v/>
      </c>
      <c r="F2050" s="294" t="str">
        <f ca="1">IF(ISERROR($S2050),"",OFFSET('Smelter Reference List'!$E$4,$S2050-4,0))</f>
        <v/>
      </c>
      <c r="G2050" s="294" t="str">
        <f ca="1">IF(C2050=$U$4,"Enter smelter details", IF(ISERROR($S2050),"",OFFSET('Smelter Reference List'!$F$4,$S2050-4,0)))</f>
        <v/>
      </c>
      <c r="H2050" s="295" t="str">
        <f ca="1">IF(ISERROR($S2050),"",OFFSET('Smelter Reference List'!$G$4,$S2050-4,0))</f>
        <v/>
      </c>
      <c r="I2050" s="296" t="str">
        <f ca="1">IF(ISERROR($S2050),"",OFFSET('Smelter Reference List'!$H$4,$S2050-4,0))</f>
        <v/>
      </c>
      <c r="J2050" s="296" t="str">
        <f ca="1">IF(ISERROR($S2050),"",OFFSET('Smelter Reference List'!$I$4,$S2050-4,0))</f>
        <v/>
      </c>
      <c r="K2050" s="298"/>
      <c r="L2050" s="298"/>
      <c r="M2050" s="298"/>
      <c r="N2050" s="298"/>
      <c r="O2050" s="298"/>
      <c r="P2050" s="298"/>
      <c r="Q2050" s="299"/>
      <c r="R2050" s="227"/>
      <c r="S2050" s="228" t="e">
        <f>IF(C2050="",NA(),MATCH($B2050&amp;$C2050,'Smelter Reference List'!$J:$J,0))</f>
        <v>#N/A</v>
      </c>
      <c r="T2050" s="229"/>
      <c r="U2050" s="229">
        <f t="shared" ca="1" si="62"/>
        <v>0</v>
      </c>
      <c r="V2050" s="229"/>
      <c r="W2050" s="229"/>
      <c r="Y2050" s="223" t="str">
        <f t="shared" si="63"/>
        <v/>
      </c>
    </row>
    <row r="2051" spans="1:25" s="223" customFormat="1" ht="20.25">
      <c r="A2051" s="293"/>
      <c r="B2051" s="294" t="str">
        <f>IF(LEN(A2051)=0,"",INDEX('Smelter Reference List'!$A:$A,MATCH($A2051,'Smelter Reference List'!$E:$E,0)))</f>
        <v/>
      </c>
      <c r="C2051" s="301" t="str">
        <f>IF(LEN(A2051)=0,"",INDEX('Smelter Reference List'!$C:$C,MATCH($A2051,'Smelter Reference List'!$E:$E,0)))</f>
        <v/>
      </c>
      <c r="D2051" s="294" t="str">
        <f ca="1">IF(ISERROR($S2051),"",OFFSET('Smelter Reference List'!$C$4,$S2051-4,0)&amp;"")</f>
        <v/>
      </c>
      <c r="E2051" s="294" t="str">
        <f ca="1">IF(ISERROR($S2051),"",OFFSET('Smelter Reference List'!$D$4,$S2051-4,0)&amp;"")</f>
        <v/>
      </c>
      <c r="F2051" s="294" t="str">
        <f ca="1">IF(ISERROR($S2051),"",OFFSET('Smelter Reference List'!$E$4,$S2051-4,0))</f>
        <v/>
      </c>
      <c r="G2051" s="294" t="str">
        <f ca="1">IF(C2051=$U$4,"Enter smelter details", IF(ISERROR($S2051),"",OFFSET('Smelter Reference List'!$F$4,$S2051-4,0)))</f>
        <v/>
      </c>
      <c r="H2051" s="295" t="str">
        <f ca="1">IF(ISERROR($S2051),"",OFFSET('Smelter Reference List'!$G$4,$S2051-4,0))</f>
        <v/>
      </c>
      <c r="I2051" s="296" t="str">
        <f ca="1">IF(ISERROR($S2051),"",OFFSET('Smelter Reference List'!$H$4,$S2051-4,0))</f>
        <v/>
      </c>
      <c r="J2051" s="296" t="str">
        <f ca="1">IF(ISERROR($S2051),"",OFFSET('Smelter Reference List'!$I$4,$S2051-4,0))</f>
        <v/>
      </c>
      <c r="K2051" s="298"/>
      <c r="L2051" s="298"/>
      <c r="M2051" s="298"/>
      <c r="N2051" s="298"/>
      <c r="O2051" s="298"/>
      <c r="P2051" s="298"/>
      <c r="Q2051" s="299"/>
      <c r="R2051" s="227"/>
      <c r="S2051" s="228" t="e">
        <f>IF(C2051="",NA(),MATCH($B2051&amp;$C2051,'Smelter Reference List'!$J:$J,0))</f>
        <v>#N/A</v>
      </c>
      <c r="T2051" s="229"/>
      <c r="U2051" s="229">
        <f t="shared" ca="1" si="62"/>
        <v>0</v>
      </c>
      <c r="V2051" s="229"/>
      <c r="W2051" s="229"/>
      <c r="Y2051" s="223" t="str">
        <f t="shared" si="63"/>
        <v/>
      </c>
    </row>
    <row r="2052" spans="1:25" s="223" customFormat="1" ht="20.25">
      <c r="A2052" s="293"/>
      <c r="B2052" s="294" t="str">
        <f>IF(LEN(A2052)=0,"",INDEX('Smelter Reference List'!$A:$A,MATCH($A2052,'Smelter Reference List'!$E:$E,0)))</f>
        <v/>
      </c>
      <c r="C2052" s="301" t="str">
        <f>IF(LEN(A2052)=0,"",INDEX('Smelter Reference List'!$C:$C,MATCH($A2052,'Smelter Reference List'!$E:$E,0)))</f>
        <v/>
      </c>
      <c r="D2052" s="294" t="str">
        <f ca="1">IF(ISERROR($S2052),"",OFFSET('Smelter Reference List'!$C$4,$S2052-4,0)&amp;"")</f>
        <v/>
      </c>
      <c r="E2052" s="294" t="str">
        <f ca="1">IF(ISERROR($S2052),"",OFFSET('Smelter Reference List'!$D$4,$S2052-4,0)&amp;"")</f>
        <v/>
      </c>
      <c r="F2052" s="294" t="str">
        <f ca="1">IF(ISERROR($S2052),"",OFFSET('Smelter Reference List'!$E$4,$S2052-4,0))</f>
        <v/>
      </c>
      <c r="G2052" s="294" t="str">
        <f ca="1">IF(C2052=$U$4,"Enter smelter details", IF(ISERROR($S2052),"",OFFSET('Smelter Reference List'!$F$4,$S2052-4,0)))</f>
        <v/>
      </c>
      <c r="H2052" s="295" t="str">
        <f ca="1">IF(ISERROR($S2052),"",OFFSET('Smelter Reference List'!$G$4,$S2052-4,0))</f>
        <v/>
      </c>
      <c r="I2052" s="296" t="str">
        <f ca="1">IF(ISERROR($S2052),"",OFFSET('Smelter Reference List'!$H$4,$S2052-4,0))</f>
        <v/>
      </c>
      <c r="J2052" s="296" t="str">
        <f ca="1">IF(ISERROR($S2052),"",OFFSET('Smelter Reference List'!$I$4,$S2052-4,0))</f>
        <v/>
      </c>
      <c r="K2052" s="298"/>
      <c r="L2052" s="298"/>
      <c r="M2052" s="298"/>
      <c r="N2052" s="298"/>
      <c r="O2052" s="298"/>
      <c r="P2052" s="298"/>
      <c r="Q2052" s="299"/>
      <c r="R2052" s="227"/>
      <c r="S2052" s="228" t="e">
        <f>IF(C2052="",NA(),MATCH($B2052&amp;$C2052,'Smelter Reference List'!$J:$J,0))</f>
        <v>#N/A</v>
      </c>
      <c r="T2052" s="229"/>
      <c r="U2052" s="229">
        <f t="shared" ca="1" si="62"/>
        <v>0</v>
      </c>
      <c r="V2052" s="229"/>
      <c r="W2052" s="229"/>
      <c r="Y2052" s="223" t="str">
        <f t="shared" si="63"/>
        <v/>
      </c>
    </row>
    <row r="2053" spans="1:25" s="223" customFormat="1" ht="20.25">
      <c r="A2053" s="293"/>
      <c r="B2053" s="294" t="str">
        <f>IF(LEN(A2053)=0,"",INDEX('Smelter Reference List'!$A:$A,MATCH($A2053,'Smelter Reference List'!$E:$E,0)))</f>
        <v/>
      </c>
      <c r="C2053" s="301" t="str">
        <f>IF(LEN(A2053)=0,"",INDEX('Smelter Reference List'!$C:$C,MATCH($A2053,'Smelter Reference List'!$E:$E,0)))</f>
        <v/>
      </c>
      <c r="D2053" s="294" t="str">
        <f ca="1">IF(ISERROR($S2053),"",OFFSET('Smelter Reference List'!$C$4,$S2053-4,0)&amp;"")</f>
        <v/>
      </c>
      <c r="E2053" s="294" t="str">
        <f ca="1">IF(ISERROR($S2053),"",OFFSET('Smelter Reference List'!$D$4,$S2053-4,0)&amp;"")</f>
        <v/>
      </c>
      <c r="F2053" s="294" t="str">
        <f ca="1">IF(ISERROR($S2053),"",OFFSET('Smelter Reference List'!$E$4,$S2053-4,0))</f>
        <v/>
      </c>
      <c r="G2053" s="294" t="str">
        <f ca="1">IF(C2053=$U$4,"Enter smelter details", IF(ISERROR($S2053),"",OFFSET('Smelter Reference List'!$F$4,$S2053-4,0)))</f>
        <v/>
      </c>
      <c r="H2053" s="295" t="str">
        <f ca="1">IF(ISERROR($S2053),"",OFFSET('Smelter Reference List'!$G$4,$S2053-4,0))</f>
        <v/>
      </c>
      <c r="I2053" s="296" t="str">
        <f ca="1">IF(ISERROR($S2053),"",OFFSET('Smelter Reference List'!$H$4,$S2053-4,0))</f>
        <v/>
      </c>
      <c r="J2053" s="296" t="str">
        <f ca="1">IF(ISERROR($S2053),"",OFFSET('Smelter Reference List'!$I$4,$S2053-4,0))</f>
        <v/>
      </c>
      <c r="K2053" s="298"/>
      <c r="L2053" s="298"/>
      <c r="M2053" s="298"/>
      <c r="N2053" s="298"/>
      <c r="O2053" s="298"/>
      <c r="P2053" s="298"/>
      <c r="Q2053" s="299"/>
      <c r="R2053" s="227"/>
      <c r="S2053" s="228" t="e">
        <f>IF(C2053="",NA(),MATCH($B2053&amp;$C2053,'Smelter Reference List'!$J:$J,0))</f>
        <v>#N/A</v>
      </c>
      <c r="T2053" s="229"/>
      <c r="U2053" s="229">
        <f t="shared" ca="1" si="62"/>
        <v>0</v>
      </c>
      <c r="V2053" s="229"/>
      <c r="W2053" s="229"/>
      <c r="Y2053" s="223" t="str">
        <f t="shared" si="63"/>
        <v/>
      </c>
    </row>
    <row r="2054" spans="1:25" s="223" customFormat="1" ht="20.25">
      <c r="A2054" s="293"/>
      <c r="B2054" s="294" t="str">
        <f>IF(LEN(A2054)=0,"",INDEX('Smelter Reference List'!$A:$A,MATCH($A2054,'Smelter Reference List'!$E:$E,0)))</f>
        <v/>
      </c>
      <c r="C2054" s="301" t="str">
        <f>IF(LEN(A2054)=0,"",INDEX('Smelter Reference List'!$C:$C,MATCH($A2054,'Smelter Reference List'!$E:$E,0)))</f>
        <v/>
      </c>
      <c r="D2054" s="294" t="str">
        <f ca="1">IF(ISERROR($S2054),"",OFFSET('Smelter Reference List'!$C$4,$S2054-4,0)&amp;"")</f>
        <v/>
      </c>
      <c r="E2054" s="294" t="str">
        <f ca="1">IF(ISERROR($S2054),"",OFFSET('Smelter Reference List'!$D$4,$S2054-4,0)&amp;"")</f>
        <v/>
      </c>
      <c r="F2054" s="294" t="str">
        <f ca="1">IF(ISERROR($S2054),"",OFFSET('Smelter Reference List'!$E$4,$S2054-4,0))</f>
        <v/>
      </c>
      <c r="G2054" s="294" t="str">
        <f ca="1">IF(C2054=$U$4,"Enter smelter details", IF(ISERROR($S2054),"",OFFSET('Smelter Reference List'!$F$4,$S2054-4,0)))</f>
        <v/>
      </c>
      <c r="H2054" s="295" t="str">
        <f ca="1">IF(ISERROR($S2054),"",OFFSET('Smelter Reference List'!$G$4,$S2054-4,0))</f>
        <v/>
      </c>
      <c r="I2054" s="296" t="str">
        <f ca="1">IF(ISERROR($S2054),"",OFFSET('Smelter Reference List'!$H$4,$S2054-4,0))</f>
        <v/>
      </c>
      <c r="J2054" s="296" t="str">
        <f ca="1">IF(ISERROR($S2054),"",OFFSET('Smelter Reference List'!$I$4,$S2054-4,0))</f>
        <v/>
      </c>
      <c r="K2054" s="298"/>
      <c r="L2054" s="298"/>
      <c r="M2054" s="298"/>
      <c r="N2054" s="298"/>
      <c r="O2054" s="298"/>
      <c r="P2054" s="298"/>
      <c r="Q2054" s="299"/>
      <c r="R2054" s="227"/>
      <c r="S2054" s="228" t="e">
        <f>IF(C2054="",NA(),MATCH($B2054&amp;$C2054,'Smelter Reference List'!$J:$J,0))</f>
        <v>#N/A</v>
      </c>
      <c r="T2054" s="229"/>
      <c r="U2054" s="229">
        <f t="shared" ref="U2054:U2117" ca="1" si="64">IF(AND(C2054="Smelter not listed",OR(LEN(D2054)=0,LEN(E2054)=0)),1,0)</f>
        <v>0</v>
      </c>
      <c r="V2054" s="229"/>
      <c r="W2054" s="229"/>
      <c r="Y2054" s="223" t="str">
        <f t="shared" ref="Y2054:Y2117" si="65">B2054&amp;C2054</f>
        <v/>
      </c>
    </row>
    <row r="2055" spans="1:25" s="223" customFormat="1" ht="20.25">
      <c r="A2055" s="293"/>
      <c r="B2055" s="294" t="str">
        <f>IF(LEN(A2055)=0,"",INDEX('Smelter Reference List'!$A:$A,MATCH($A2055,'Smelter Reference List'!$E:$E,0)))</f>
        <v/>
      </c>
      <c r="C2055" s="301" t="str">
        <f>IF(LEN(A2055)=0,"",INDEX('Smelter Reference List'!$C:$C,MATCH($A2055,'Smelter Reference List'!$E:$E,0)))</f>
        <v/>
      </c>
      <c r="D2055" s="294" t="str">
        <f ca="1">IF(ISERROR($S2055),"",OFFSET('Smelter Reference List'!$C$4,$S2055-4,0)&amp;"")</f>
        <v/>
      </c>
      <c r="E2055" s="294" t="str">
        <f ca="1">IF(ISERROR($S2055),"",OFFSET('Smelter Reference List'!$D$4,$S2055-4,0)&amp;"")</f>
        <v/>
      </c>
      <c r="F2055" s="294" t="str">
        <f ca="1">IF(ISERROR($S2055),"",OFFSET('Smelter Reference List'!$E$4,$S2055-4,0))</f>
        <v/>
      </c>
      <c r="G2055" s="294" t="str">
        <f ca="1">IF(C2055=$U$4,"Enter smelter details", IF(ISERROR($S2055),"",OFFSET('Smelter Reference List'!$F$4,$S2055-4,0)))</f>
        <v/>
      </c>
      <c r="H2055" s="295" t="str">
        <f ca="1">IF(ISERROR($S2055),"",OFFSET('Smelter Reference List'!$G$4,$S2055-4,0))</f>
        <v/>
      </c>
      <c r="I2055" s="296" t="str">
        <f ca="1">IF(ISERROR($S2055),"",OFFSET('Smelter Reference List'!$H$4,$S2055-4,0))</f>
        <v/>
      </c>
      <c r="J2055" s="296" t="str">
        <f ca="1">IF(ISERROR($S2055),"",OFFSET('Smelter Reference List'!$I$4,$S2055-4,0))</f>
        <v/>
      </c>
      <c r="K2055" s="298"/>
      <c r="L2055" s="298"/>
      <c r="M2055" s="298"/>
      <c r="N2055" s="298"/>
      <c r="O2055" s="298"/>
      <c r="P2055" s="298"/>
      <c r="Q2055" s="299"/>
      <c r="R2055" s="227"/>
      <c r="S2055" s="228" t="e">
        <f>IF(C2055="",NA(),MATCH($B2055&amp;$C2055,'Smelter Reference List'!$J:$J,0))</f>
        <v>#N/A</v>
      </c>
      <c r="T2055" s="229"/>
      <c r="U2055" s="229">
        <f t="shared" ca="1" si="64"/>
        <v>0</v>
      </c>
      <c r="V2055" s="229"/>
      <c r="W2055" s="229"/>
      <c r="Y2055" s="223" t="str">
        <f t="shared" si="65"/>
        <v/>
      </c>
    </row>
    <row r="2056" spans="1:25" s="223" customFormat="1" ht="20.25">
      <c r="A2056" s="293"/>
      <c r="B2056" s="294" t="str">
        <f>IF(LEN(A2056)=0,"",INDEX('Smelter Reference List'!$A:$A,MATCH($A2056,'Smelter Reference List'!$E:$E,0)))</f>
        <v/>
      </c>
      <c r="C2056" s="301" t="str">
        <f>IF(LEN(A2056)=0,"",INDEX('Smelter Reference List'!$C:$C,MATCH($A2056,'Smelter Reference List'!$E:$E,0)))</f>
        <v/>
      </c>
      <c r="D2056" s="294" t="str">
        <f ca="1">IF(ISERROR($S2056),"",OFFSET('Smelter Reference List'!$C$4,$S2056-4,0)&amp;"")</f>
        <v/>
      </c>
      <c r="E2056" s="294" t="str">
        <f ca="1">IF(ISERROR($S2056),"",OFFSET('Smelter Reference List'!$D$4,$S2056-4,0)&amp;"")</f>
        <v/>
      </c>
      <c r="F2056" s="294" t="str">
        <f ca="1">IF(ISERROR($S2056),"",OFFSET('Smelter Reference List'!$E$4,$S2056-4,0))</f>
        <v/>
      </c>
      <c r="G2056" s="294" t="str">
        <f ca="1">IF(C2056=$U$4,"Enter smelter details", IF(ISERROR($S2056),"",OFFSET('Smelter Reference List'!$F$4,$S2056-4,0)))</f>
        <v/>
      </c>
      <c r="H2056" s="295" t="str">
        <f ca="1">IF(ISERROR($S2056),"",OFFSET('Smelter Reference List'!$G$4,$S2056-4,0))</f>
        <v/>
      </c>
      <c r="I2056" s="296" t="str">
        <f ca="1">IF(ISERROR($S2056),"",OFFSET('Smelter Reference List'!$H$4,$S2056-4,0))</f>
        <v/>
      </c>
      <c r="J2056" s="296" t="str">
        <f ca="1">IF(ISERROR($S2056),"",OFFSET('Smelter Reference List'!$I$4,$S2056-4,0))</f>
        <v/>
      </c>
      <c r="K2056" s="298"/>
      <c r="L2056" s="298"/>
      <c r="M2056" s="298"/>
      <c r="N2056" s="298"/>
      <c r="O2056" s="298"/>
      <c r="P2056" s="298"/>
      <c r="Q2056" s="299"/>
      <c r="R2056" s="227"/>
      <c r="S2056" s="228" t="e">
        <f>IF(C2056="",NA(),MATCH($B2056&amp;$C2056,'Smelter Reference List'!$J:$J,0))</f>
        <v>#N/A</v>
      </c>
      <c r="T2056" s="229"/>
      <c r="U2056" s="229">
        <f t="shared" ca="1" si="64"/>
        <v>0</v>
      </c>
      <c r="V2056" s="229"/>
      <c r="W2056" s="229"/>
      <c r="Y2056" s="223" t="str">
        <f t="shared" si="65"/>
        <v/>
      </c>
    </row>
    <row r="2057" spans="1:25" s="223" customFormat="1" ht="20.25">
      <c r="A2057" s="293"/>
      <c r="B2057" s="294" t="str">
        <f>IF(LEN(A2057)=0,"",INDEX('Smelter Reference List'!$A:$A,MATCH($A2057,'Smelter Reference List'!$E:$E,0)))</f>
        <v/>
      </c>
      <c r="C2057" s="301" t="str">
        <f>IF(LEN(A2057)=0,"",INDEX('Smelter Reference List'!$C:$C,MATCH($A2057,'Smelter Reference List'!$E:$E,0)))</f>
        <v/>
      </c>
      <c r="D2057" s="294" t="str">
        <f ca="1">IF(ISERROR($S2057),"",OFFSET('Smelter Reference List'!$C$4,$S2057-4,0)&amp;"")</f>
        <v/>
      </c>
      <c r="E2057" s="294" t="str">
        <f ca="1">IF(ISERROR($S2057),"",OFFSET('Smelter Reference List'!$D$4,$S2057-4,0)&amp;"")</f>
        <v/>
      </c>
      <c r="F2057" s="294" t="str">
        <f ca="1">IF(ISERROR($S2057),"",OFFSET('Smelter Reference List'!$E$4,$S2057-4,0))</f>
        <v/>
      </c>
      <c r="G2057" s="294" t="str">
        <f ca="1">IF(C2057=$U$4,"Enter smelter details", IF(ISERROR($S2057),"",OFFSET('Smelter Reference List'!$F$4,$S2057-4,0)))</f>
        <v/>
      </c>
      <c r="H2057" s="295" t="str">
        <f ca="1">IF(ISERROR($S2057),"",OFFSET('Smelter Reference List'!$G$4,$S2057-4,0))</f>
        <v/>
      </c>
      <c r="I2057" s="296" t="str">
        <f ca="1">IF(ISERROR($S2057),"",OFFSET('Smelter Reference List'!$H$4,$S2057-4,0))</f>
        <v/>
      </c>
      <c r="J2057" s="296" t="str">
        <f ca="1">IF(ISERROR($S2057),"",OFFSET('Smelter Reference List'!$I$4,$S2057-4,0))</f>
        <v/>
      </c>
      <c r="K2057" s="298"/>
      <c r="L2057" s="298"/>
      <c r="M2057" s="298"/>
      <c r="N2057" s="298"/>
      <c r="O2057" s="298"/>
      <c r="P2057" s="298"/>
      <c r="Q2057" s="299"/>
      <c r="R2057" s="227"/>
      <c r="S2057" s="228" t="e">
        <f>IF(C2057="",NA(),MATCH($B2057&amp;$C2057,'Smelter Reference List'!$J:$J,0))</f>
        <v>#N/A</v>
      </c>
      <c r="T2057" s="229"/>
      <c r="U2057" s="229">
        <f t="shared" ca="1" si="64"/>
        <v>0</v>
      </c>
      <c r="V2057" s="229"/>
      <c r="W2057" s="229"/>
      <c r="Y2057" s="223" t="str">
        <f t="shared" si="65"/>
        <v/>
      </c>
    </row>
    <row r="2058" spans="1:25" s="223" customFormat="1" ht="20.25">
      <c r="A2058" s="293"/>
      <c r="B2058" s="294" t="str">
        <f>IF(LEN(A2058)=0,"",INDEX('Smelter Reference List'!$A:$A,MATCH($A2058,'Smelter Reference List'!$E:$E,0)))</f>
        <v/>
      </c>
      <c r="C2058" s="301" t="str">
        <f>IF(LEN(A2058)=0,"",INDEX('Smelter Reference List'!$C:$C,MATCH($A2058,'Smelter Reference List'!$E:$E,0)))</f>
        <v/>
      </c>
      <c r="D2058" s="294" t="str">
        <f ca="1">IF(ISERROR($S2058),"",OFFSET('Smelter Reference List'!$C$4,$S2058-4,0)&amp;"")</f>
        <v/>
      </c>
      <c r="E2058" s="294" t="str">
        <f ca="1">IF(ISERROR($S2058),"",OFFSET('Smelter Reference List'!$D$4,$S2058-4,0)&amp;"")</f>
        <v/>
      </c>
      <c r="F2058" s="294" t="str">
        <f ca="1">IF(ISERROR($S2058),"",OFFSET('Smelter Reference List'!$E$4,$S2058-4,0))</f>
        <v/>
      </c>
      <c r="G2058" s="294" t="str">
        <f ca="1">IF(C2058=$U$4,"Enter smelter details", IF(ISERROR($S2058),"",OFFSET('Smelter Reference List'!$F$4,$S2058-4,0)))</f>
        <v/>
      </c>
      <c r="H2058" s="295" t="str">
        <f ca="1">IF(ISERROR($S2058),"",OFFSET('Smelter Reference List'!$G$4,$S2058-4,0))</f>
        <v/>
      </c>
      <c r="I2058" s="296" t="str">
        <f ca="1">IF(ISERROR($S2058),"",OFFSET('Smelter Reference List'!$H$4,$S2058-4,0))</f>
        <v/>
      </c>
      <c r="J2058" s="296" t="str">
        <f ca="1">IF(ISERROR($S2058),"",OFFSET('Smelter Reference List'!$I$4,$S2058-4,0))</f>
        <v/>
      </c>
      <c r="K2058" s="298"/>
      <c r="L2058" s="298"/>
      <c r="M2058" s="298"/>
      <c r="N2058" s="298"/>
      <c r="O2058" s="298"/>
      <c r="P2058" s="298"/>
      <c r="Q2058" s="299"/>
      <c r="R2058" s="227"/>
      <c r="S2058" s="228" t="e">
        <f>IF(C2058="",NA(),MATCH($B2058&amp;$C2058,'Smelter Reference List'!$J:$J,0))</f>
        <v>#N/A</v>
      </c>
      <c r="T2058" s="229"/>
      <c r="U2058" s="229">
        <f t="shared" ca="1" si="64"/>
        <v>0</v>
      </c>
      <c r="V2058" s="229"/>
      <c r="W2058" s="229"/>
      <c r="Y2058" s="223" t="str">
        <f t="shared" si="65"/>
        <v/>
      </c>
    </row>
    <row r="2059" spans="1:25" s="223" customFormat="1" ht="20.25">
      <c r="A2059" s="293"/>
      <c r="B2059" s="294" t="str">
        <f>IF(LEN(A2059)=0,"",INDEX('Smelter Reference List'!$A:$A,MATCH($A2059,'Smelter Reference List'!$E:$E,0)))</f>
        <v/>
      </c>
      <c r="C2059" s="301" t="str">
        <f>IF(LEN(A2059)=0,"",INDEX('Smelter Reference List'!$C:$C,MATCH($A2059,'Smelter Reference List'!$E:$E,0)))</f>
        <v/>
      </c>
      <c r="D2059" s="294" t="str">
        <f ca="1">IF(ISERROR($S2059),"",OFFSET('Smelter Reference List'!$C$4,$S2059-4,0)&amp;"")</f>
        <v/>
      </c>
      <c r="E2059" s="294" t="str">
        <f ca="1">IF(ISERROR($S2059),"",OFFSET('Smelter Reference List'!$D$4,$S2059-4,0)&amp;"")</f>
        <v/>
      </c>
      <c r="F2059" s="294" t="str">
        <f ca="1">IF(ISERROR($S2059),"",OFFSET('Smelter Reference List'!$E$4,$S2059-4,0))</f>
        <v/>
      </c>
      <c r="G2059" s="294" t="str">
        <f ca="1">IF(C2059=$U$4,"Enter smelter details", IF(ISERROR($S2059),"",OFFSET('Smelter Reference List'!$F$4,$S2059-4,0)))</f>
        <v/>
      </c>
      <c r="H2059" s="295" t="str">
        <f ca="1">IF(ISERROR($S2059),"",OFFSET('Smelter Reference List'!$G$4,$S2059-4,0))</f>
        <v/>
      </c>
      <c r="I2059" s="296" t="str">
        <f ca="1">IF(ISERROR($S2059),"",OFFSET('Smelter Reference List'!$H$4,$S2059-4,0))</f>
        <v/>
      </c>
      <c r="J2059" s="296" t="str">
        <f ca="1">IF(ISERROR($S2059),"",OFFSET('Smelter Reference List'!$I$4,$S2059-4,0))</f>
        <v/>
      </c>
      <c r="K2059" s="298"/>
      <c r="L2059" s="298"/>
      <c r="M2059" s="298"/>
      <c r="N2059" s="298"/>
      <c r="O2059" s="298"/>
      <c r="P2059" s="298"/>
      <c r="Q2059" s="299"/>
      <c r="R2059" s="227"/>
      <c r="S2059" s="228" t="e">
        <f>IF(C2059="",NA(),MATCH($B2059&amp;$C2059,'Smelter Reference List'!$J:$J,0))</f>
        <v>#N/A</v>
      </c>
      <c r="T2059" s="229"/>
      <c r="U2059" s="229">
        <f t="shared" ca="1" si="64"/>
        <v>0</v>
      </c>
      <c r="V2059" s="229"/>
      <c r="W2059" s="229"/>
      <c r="Y2059" s="223" t="str">
        <f t="shared" si="65"/>
        <v/>
      </c>
    </row>
    <row r="2060" spans="1:25" s="223" customFormat="1" ht="20.25">
      <c r="A2060" s="293"/>
      <c r="B2060" s="294" t="str">
        <f>IF(LEN(A2060)=0,"",INDEX('Smelter Reference List'!$A:$A,MATCH($A2060,'Smelter Reference List'!$E:$E,0)))</f>
        <v/>
      </c>
      <c r="C2060" s="301" t="str">
        <f>IF(LEN(A2060)=0,"",INDEX('Smelter Reference List'!$C:$C,MATCH($A2060,'Smelter Reference List'!$E:$E,0)))</f>
        <v/>
      </c>
      <c r="D2060" s="294" t="str">
        <f ca="1">IF(ISERROR($S2060),"",OFFSET('Smelter Reference List'!$C$4,$S2060-4,0)&amp;"")</f>
        <v/>
      </c>
      <c r="E2060" s="294" t="str">
        <f ca="1">IF(ISERROR($S2060),"",OFFSET('Smelter Reference List'!$D$4,$S2060-4,0)&amp;"")</f>
        <v/>
      </c>
      <c r="F2060" s="294" t="str">
        <f ca="1">IF(ISERROR($S2060),"",OFFSET('Smelter Reference List'!$E$4,$S2060-4,0))</f>
        <v/>
      </c>
      <c r="G2060" s="294" t="str">
        <f ca="1">IF(C2060=$U$4,"Enter smelter details", IF(ISERROR($S2060),"",OFFSET('Smelter Reference List'!$F$4,$S2060-4,0)))</f>
        <v/>
      </c>
      <c r="H2060" s="295" t="str">
        <f ca="1">IF(ISERROR($S2060),"",OFFSET('Smelter Reference List'!$G$4,$S2060-4,0))</f>
        <v/>
      </c>
      <c r="I2060" s="296" t="str">
        <f ca="1">IF(ISERROR($S2060),"",OFFSET('Smelter Reference List'!$H$4,$S2060-4,0))</f>
        <v/>
      </c>
      <c r="J2060" s="296" t="str">
        <f ca="1">IF(ISERROR($S2060),"",OFFSET('Smelter Reference List'!$I$4,$S2060-4,0))</f>
        <v/>
      </c>
      <c r="K2060" s="298"/>
      <c r="L2060" s="298"/>
      <c r="M2060" s="298"/>
      <c r="N2060" s="298"/>
      <c r="O2060" s="298"/>
      <c r="P2060" s="298"/>
      <c r="Q2060" s="299"/>
      <c r="R2060" s="227"/>
      <c r="S2060" s="228" t="e">
        <f>IF(C2060="",NA(),MATCH($B2060&amp;$C2060,'Smelter Reference List'!$J:$J,0))</f>
        <v>#N/A</v>
      </c>
      <c r="T2060" s="229"/>
      <c r="U2060" s="229">
        <f t="shared" ca="1" si="64"/>
        <v>0</v>
      </c>
      <c r="V2060" s="229"/>
      <c r="W2060" s="229"/>
      <c r="Y2060" s="223" t="str">
        <f t="shared" si="65"/>
        <v/>
      </c>
    </row>
    <row r="2061" spans="1:25" s="223" customFormat="1" ht="20.25">
      <c r="A2061" s="293"/>
      <c r="B2061" s="294" t="str">
        <f>IF(LEN(A2061)=0,"",INDEX('Smelter Reference List'!$A:$A,MATCH($A2061,'Smelter Reference List'!$E:$E,0)))</f>
        <v/>
      </c>
      <c r="C2061" s="301" t="str">
        <f>IF(LEN(A2061)=0,"",INDEX('Smelter Reference List'!$C:$C,MATCH($A2061,'Smelter Reference List'!$E:$E,0)))</f>
        <v/>
      </c>
      <c r="D2061" s="294" t="str">
        <f ca="1">IF(ISERROR($S2061),"",OFFSET('Smelter Reference List'!$C$4,$S2061-4,0)&amp;"")</f>
        <v/>
      </c>
      <c r="E2061" s="294" t="str">
        <f ca="1">IF(ISERROR($S2061),"",OFFSET('Smelter Reference List'!$D$4,$S2061-4,0)&amp;"")</f>
        <v/>
      </c>
      <c r="F2061" s="294" t="str">
        <f ca="1">IF(ISERROR($S2061),"",OFFSET('Smelter Reference List'!$E$4,$S2061-4,0))</f>
        <v/>
      </c>
      <c r="G2061" s="294" t="str">
        <f ca="1">IF(C2061=$U$4,"Enter smelter details", IF(ISERROR($S2061),"",OFFSET('Smelter Reference List'!$F$4,$S2061-4,0)))</f>
        <v/>
      </c>
      <c r="H2061" s="295" t="str">
        <f ca="1">IF(ISERROR($S2061),"",OFFSET('Smelter Reference List'!$G$4,$S2061-4,0))</f>
        <v/>
      </c>
      <c r="I2061" s="296" t="str">
        <f ca="1">IF(ISERROR($S2061),"",OFFSET('Smelter Reference List'!$H$4,$S2061-4,0))</f>
        <v/>
      </c>
      <c r="J2061" s="296" t="str">
        <f ca="1">IF(ISERROR($S2061),"",OFFSET('Smelter Reference List'!$I$4,$S2061-4,0))</f>
        <v/>
      </c>
      <c r="K2061" s="298"/>
      <c r="L2061" s="298"/>
      <c r="M2061" s="298"/>
      <c r="N2061" s="298"/>
      <c r="O2061" s="298"/>
      <c r="P2061" s="298"/>
      <c r="Q2061" s="299"/>
      <c r="R2061" s="227"/>
      <c r="S2061" s="228" t="e">
        <f>IF(C2061="",NA(),MATCH($B2061&amp;$C2061,'Smelter Reference List'!$J:$J,0))</f>
        <v>#N/A</v>
      </c>
      <c r="T2061" s="229"/>
      <c r="U2061" s="229">
        <f t="shared" ca="1" si="64"/>
        <v>0</v>
      </c>
      <c r="V2061" s="229"/>
      <c r="W2061" s="229"/>
      <c r="Y2061" s="223" t="str">
        <f t="shared" si="65"/>
        <v/>
      </c>
    </row>
    <row r="2062" spans="1:25" s="223" customFormat="1" ht="20.25">
      <c r="A2062" s="293"/>
      <c r="B2062" s="294" t="str">
        <f>IF(LEN(A2062)=0,"",INDEX('Smelter Reference List'!$A:$A,MATCH($A2062,'Smelter Reference List'!$E:$E,0)))</f>
        <v/>
      </c>
      <c r="C2062" s="301" t="str">
        <f>IF(LEN(A2062)=0,"",INDEX('Smelter Reference List'!$C:$C,MATCH($A2062,'Smelter Reference List'!$E:$E,0)))</f>
        <v/>
      </c>
      <c r="D2062" s="294" t="str">
        <f ca="1">IF(ISERROR($S2062),"",OFFSET('Smelter Reference List'!$C$4,$S2062-4,0)&amp;"")</f>
        <v/>
      </c>
      <c r="E2062" s="294" t="str">
        <f ca="1">IF(ISERROR($S2062),"",OFFSET('Smelter Reference List'!$D$4,$S2062-4,0)&amp;"")</f>
        <v/>
      </c>
      <c r="F2062" s="294" t="str">
        <f ca="1">IF(ISERROR($S2062),"",OFFSET('Smelter Reference List'!$E$4,$S2062-4,0))</f>
        <v/>
      </c>
      <c r="G2062" s="294" t="str">
        <f ca="1">IF(C2062=$U$4,"Enter smelter details", IF(ISERROR($S2062),"",OFFSET('Smelter Reference List'!$F$4,$S2062-4,0)))</f>
        <v/>
      </c>
      <c r="H2062" s="295" t="str">
        <f ca="1">IF(ISERROR($S2062),"",OFFSET('Smelter Reference List'!$G$4,$S2062-4,0))</f>
        <v/>
      </c>
      <c r="I2062" s="296" t="str">
        <f ca="1">IF(ISERROR($S2062),"",OFFSET('Smelter Reference List'!$H$4,$S2062-4,0))</f>
        <v/>
      </c>
      <c r="J2062" s="296" t="str">
        <f ca="1">IF(ISERROR($S2062),"",OFFSET('Smelter Reference List'!$I$4,$S2062-4,0))</f>
        <v/>
      </c>
      <c r="K2062" s="298"/>
      <c r="L2062" s="298"/>
      <c r="M2062" s="298"/>
      <c r="N2062" s="298"/>
      <c r="O2062" s="298"/>
      <c r="P2062" s="298"/>
      <c r="Q2062" s="299"/>
      <c r="R2062" s="227"/>
      <c r="S2062" s="228" t="e">
        <f>IF(C2062="",NA(),MATCH($B2062&amp;$C2062,'Smelter Reference List'!$J:$J,0))</f>
        <v>#N/A</v>
      </c>
      <c r="T2062" s="229"/>
      <c r="U2062" s="229">
        <f t="shared" ca="1" si="64"/>
        <v>0</v>
      </c>
      <c r="V2062" s="229"/>
      <c r="W2062" s="229"/>
      <c r="Y2062" s="223" t="str">
        <f t="shared" si="65"/>
        <v/>
      </c>
    </row>
    <row r="2063" spans="1:25" s="223" customFormat="1" ht="20.25">
      <c r="A2063" s="293"/>
      <c r="B2063" s="294" t="str">
        <f>IF(LEN(A2063)=0,"",INDEX('Smelter Reference List'!$A:$A,MATCH($A2063,'Smelter Reference List'!$E:$E,0)))</f>
        <v/>
      </c>
      <c r="C2063" s="301" t="str">
        <f>IF(LEN(A2063)=0,"",INDEX('Smelter Reference List'!$C:$C,MATCH($A2063,'Smelter Reference List'!$E:$E,0)))</f>
        <v/>
      </c>
      <c r="D2063" s="294" t="str">
        <f ca="1">IF(ISERROR($S2063),"",OFFSET('Smelter Reference List'!$C$4,$S2063-4,0)&amp;"")</f>
        <v/>
      </c>
      <c r="E2063" s="294" t="str">
        <f ca="1">IF(ISERROR($S2063),"",OFFSET('Smelter Reference List'!$D$4,$S2063-4,0)&amp;"")</f>
        <v/>
      </c>
      <c r="F2063" s="294" t="str">
        <f ca="1">IF(ISERROR($S2063),"",OFFSET('Smelter Reference List'!$E$4,$S2063-4,0))</f>
        <v/>
      </c>
      <c r="G2063" s="294" t="str">
        <f ca="1">IF(C2063=$U$4,"Enter smelter details", IF(ISERROR($S2063),"",OFFSET('Smelter Reference List'!$F$4,$S2063-4,0)))</f>
        <v/>
      </c>
      <c r="H2063" s="295" t="str">
        <f ca="1">IF(ISERROR($S2063),"",OFFSET('Smelter Reference List'!$G$4,$S2063-4,0))</f>
        <v/>
      </c>
      <c r="I2063" s="296" t="str">
        <f ca="1">IF(ISERROR($S2063),"",OFFSET('Smelter Reference List'!$H$4,$S2063-4,0))</f>
        <v/>
      </c>
      <c r="J2063" s="296" t="str">
        <f ca="1">IF(ISERROR($S2063),"",OFFSET('Smelter Reference List'!$I$4,$S2063-4,0))</f>
        <v/>
      </c>
      <c r="K2063" s="298"/>
      <c r="L2063" s="298"/>
      <c r="M2063" s="298"/>
      <c r="N2063" s="298"/>
      <c r="O2063" s="298"/>
      <c r="P2063" s="298"/>
      <c r="Q2063" s="299"/>
      <c r="R2063" s="227"/>
      <c r="S2063" s="228" t="e">
        <f>IF(C2063="",NA(),MATCH($B2063&amp;$C2063,'Smelter Reference List'!$J:$J,0))</f>
        <v>#N/A</v>
      </c>
      <c r="T2063" s="229"/>
      <c r="U2063" s="229">
        <f t="shared" ca="1" si="64"/>
        <v>0</v>
      </c>
      <c r="V2063" s="229"/>
      <c r="W2063" s="229"/>
      <c r="Y2063" s="223" t="str">
        <f t="shared" si="65"/>
        <v/>
      </c>
    </row>
    <row r="2064" spans="1:25" s="223" customFormat="1" ht="20.25">
      <c r="A2064" s="293"/>
      <c r="B2064" s="294" t="str">
        <f>IF(LEN(A2064)=0,"",INDEX('Smelter Reference List'!$A:$A,MATCH($A2064,'Smelter Reference List'!$E:$E,0)))</f>
        <v/>
      </c>
      <c r="C2064" s="301" t="str">
        <f>IF(LEN(A2064)=0,"",INDEX('Smelter Reference List'!$C:$C,MATCH($A2064,'Smelter Reference List'!$E:$E,0)))</f>
        <v/>
      </c>
      <c r="D2064" s="294" t="str">
        <f ca="1">IF(ISERROR($S2064),"",OFFSET('Smelter Reference List'!$C$4,$S2064-4,0)&amp;"")</f>
        <v/>
      </c>
      <c r="E2064" s="294" t="str">
        <f ca="1">IF(ISERROR($S2064),"",OFFSET('Smelter Reference List'!$D$4,$S2064-4,0)&amp;"")</f>
        <v/>
      </c>
      <c r="F2064" s="294" t="str">
        <f ca="1">IF(ISERROR($S2064),"",OFFSET('Smelter Reference List'!$E$4,$S2064-4,0))</f>
        <v/>
      </c>
      <c r="G2064" s="294" t="str">
        <f ca="1">IF(C2064=$U$4,"Enter smelter details", IF(ISERROR($S2064),"",OFFSET('Smelter Reference List'!$F$4,$S2064-4,0)))</f>
        <v/>
      </c>
      <c r="H2064" s="295" t="str">
        <f ca="1">IF(ISERROR($S2064),"",OFFSET('Smelter Reference List'!$G$4,$S2064-4,0))</f>
        <v/>
      </c>
      <c r="I2064" s="296" t="str">
        <f ca="1">IF(ISERROR($S2064),"",OFFSET('Smelter Reference List'!$H$4,$S2064-4,0))</f>
        <v/>
      </c>
      <c r="J2064" s="296" t="str">
        <f ca="1">IF(ISERROR($S2064),"",OFFSET('Smelter Reference List'!$I$4,$S2064-4,0))</f>
        <v/>
      </c>
      <c r="K2064" s="298"/>
      <c r="L2064" s="298"/>
      <c r="M2064" s="298"/>
      <c r="N2064" s="298"/>
      <c r="O2064" s="298"/>
      <c r="P2064" s="298"/>
      <c r="Q2064" s="299"/>
      <c r="R2064" s="227"/>
      <c r="S2064" s="228" t="e">
        <f>IF(C2064="",NA(),MATCH($B2064&amp;$C2064,'Smelter Reference List'!$J:$J,0))</f>
        <v>#N/A</v>
      </c>
      <c r="T2064" s="229"/>
      <c r="U2064" s="229">
        <f t="shared" ca="1" si="64"/>
        <v>0</v>
      </c>
      <c r="V2064" s="229"/>
      <c r="W2064" s="229"/>
      <c r="Y2064" s="223" t="str">
        <f t="shared" si="65"/>
        <v/>
      </c>
    </row>
    <row r="2065" spans="1:25" s="223" customFormat="1" ht="20.25">
      <c r="A2065" s="293"/>
      <c r="B2065" s="294" t="str">
        <f>IF(LEN(A2065)=0,"",INDEX('Smelter Reference List'!$A:$A,MATCH($A2065,'Smelter Reference List'!$E:$E,0)))</f>
        <v/>
      </c>
      <c r="C2065" s="301" t="str">
        <f>IF(LEN(A2065)=0,"",INDEX('Smelter Reference List'!$C:$C,MATCH($A2065,'Smelter Reference List'!$E:$E,0)))</f>
        <v/>
      </c>
      <c r="D2065" s="294" t="str">
        <f ca="1">IF(ISERROR($S2065),"",OFFSET('Smelter Reference List'!$C$4,$S2065-4,0)&amp;"")</f>
        <v/>
      </c>
      <c r="E2065" s="294" t="str">
        <f ca="1">IF(ISERROR($S2065),"",OFFSET('Smelter Reference List'!$D$4,$S2065-4,0)&amp;"")</f>
        <v/>
      </c>
      <c r="F2065" s="294" t="str">
        <f ca="1">IF(ISERROR($S2065),"",OFFSET('Smelter Reference List'!$E$4,$S2065-4,0))</f>
        <v/>
      </c>
      <c r="G2065" s="294" t="str">
        <f ca="1">IF(C2065=$U$4,"Enter smelter details", IF(ISERROR($S2065),"",OFFSET('Smelter Reference List'!$F$4,$S2065-4,0)))</f>
        <v/>
      </c>
      <c r="H2065" s="295" t="str">
        <f ca="1">IF(ISERROR($S2065),"",OFFSET('Smelter Reference List'!$G$4,$S2065-4,0))</f>
        <v/>
      </c>
      <c r="I2065" s="296" t="str">
        <f ca="1">IF(ISERROR($S2065),"",OFFSET('Smelter Reference List'!$H$4,$S2065-4,0))</f>
        <v/>
      </c>
      <c r="J2065" s="296" t="str">
        <f ca="1">IF(ISERROR($S2065),"",OFFSET('Smelter Reference List'!$I$4,$S2065-4,0))</f>
        <v/>
      </c>
      <c r="K2065" s="298"/>
      <c r="L2065" s="298"/>
      <c r="M2065" s="298"/>
      <c r="N2065" s="298"/>
      <c r="O2065" s="298"/>
      <c r="P2065" s="298"/>
      <c r="Q2065" s="299"/>
      <c r="R2065" s="227"/>
      <c r="S2065" s="228" t="e">
        <f>IF(C2065="",NA(),MATCH($B2065&amp;$C2065,'Smelter Reference List'!$J:$J,0))</f>
        <v>#N/A</v>
      </c>
      <c r="T2065" s="229"/>
      <c r="U2065" s="229">
        <f t="shared" ca="1" si="64"/>
        <v>0</v>
      </c>
      <c r="V2065" s="229"/>
      <c r="W2065" s="229"/>
      <c r="Y2065" s="223" t="str">
        <f t="shared" si="65"/>
        <v/>
      </c>
    </row>
    <row r="2066" spans="1:25" s="223" customFormat="1" ht="20.25">
      <c r="A2066" s="293"/>
      <c r="B2066" s="294" t="str">
        <f>IF(LEN(A2066)=0,"",INDEX('Smelter Reference List'!$A:$A,MATCH($A2066,'Smelter Reference List'!$E:$E,0)))</f>
        <v/>
      </c>
      <c r="C2066" s="301" t="str">
        <f>IF(LEN(A2066)=0,"",INDEX('Smelter Reference List'!$C:$C,MATCH($A2066,'Smelter Reference List'!$E:$E,0)))</f>
        <v/>
      </c>
      <c r="D2066" s="294" t="str">
        <f ca="1">IF(ISERROR($S2066),"",OFFSET('Smelter Reference List'!$C$4,$S2066-4,0)&amp;"")</f>
        <v/>
      </c>
      <c r="E2066" s="294" t="str">
        <f ca="1">IF(ISERROR($S2066),"",OFFSET('Smelter Reference List'!$D$4,$S2066-4,0)&amp;"")</f>
        <v/>
      </c>
      <c r="F2066" s="294" t="str">
        <f ca="1">IF(ISERROR($S2066),"",OFFSET('Smelter Reference List'!$E$4,$S2066-4,0))</f>
        <v/>
      </c>
      <c r="G2066" s="294" t="str">
        <f ca="1">IF(C2066=$U$4,"Enter smelter details", IF(ISERROR($S2066),"",OFFSET('Smelter Reference List'!$F$4,$S2066-4,0)))</f>
        <v/>
      </c>
      <c r="H2066" s="295" t="str">
        <f ca="1">IF(ISERROR($S2066),"",OFFSET('Smelter Reference List'!$G$4,$S2066-4,0))</f>
        <v/>
      </c>
      <c r="I2066" s="296" t="str">
        <f ca="1">IF(ISERROR($S2066),"",OFFSET('Smelter Reference List'!$H$4,$S2066-4,0))</f>
        <v/>
      </c>
      <c r="J2066" s="296" t="str">
        <f ca="1">IF(ISERROR($S2066),"",OFFSET('Smelter Reference List'!$I$4,$S2066-4,0))</f>
        <v/>
      </c>
      <c r="K2066" s="298"/>
      <c r="L2066" s="298"/>
      <c r="M2066" s="298"/>
      <c r="N2066" s="298"/>
      <c r="O2066" s="298"/>
      <c r="P2066" s="298"/>
      <c r="Q2066" s="299"/>
      <c r="R2066" s="227"/>
      <c r="S2066" s="228" t="e">
        <f>IF(C2066="",NA(),MATCH($B2066&amp;$C2066,'Smelter Reference List'!$J:$J,0))</f>
        <v>#N/A</v>
      </c>
      <c r="T2066" s="229"/>
      <c r="U2066" s="229">
        <f t="shared" ca="1" si="64"/>
        <v>0</v>
      </c>
      <c r="V2066" s="229"/>
      <c r="W2066" s="229"/>
      <c r="Y2066" s="223" t="str">
        <f t="shared" si="65"/>
        <v/>
      </c>
    </row>
    <row r="2067" spans="1:25" s="223" customFormat="1" ht="20.25">
      <c r="A2067" s="293"/>
      <c r="B2067" s="294" t="str">
        <f>IF(LEN(A2067)=0,"",INDEX('Smelter Reference List'!$A:$A,MATCH($A2067,'Smelter Reference List'!$E:$E,0)))</f>
        <v/>
      </c>
      <c r="C2067" s="301" t="str">
        <f>IF(LEN(A2067)=0,"",INDEX('Smelter Reference List'!$C:$C,MATCH($A2067,'Smelter Reference List'!$E:$E,0)))</f>
        <v/>
      </c>
      <c r="D2067" s="294" t="str">
        <f ca="1">IF(ISERROR($S2067),"",OFFSET('Smelter Reference List'!$C$4,$S2067-4,0)&amp;"")</f>
        <v/>
      </c>
      <c r="E2067" s="294" t="str">
        <f ca="1">IF(ISERROR($S2067),"",OFFSET('Smelter Reference List'!$D$4,$S2067-4,0)&amp;"")</f>
        <v/>
      </c>
      <c r="F2067" s="294" t="str">
        <f ca="1">IF(ISERROR($S2067),"",OFFSET('Smelter Reference List'!$E$4,$S2067-4,0))</f>
        <v/>
      </c>
      <c r="G2067" s="294" t="str">
        <f ca="1">IF(C2067=$U$4,"Enter smelter details", IF(ISERROR($S2067),"",OFFSET('Smelter Reference List'!$F$4,$S2067-4,0)))</f>
        <v/>
      </c>
      <c r="H2067" s="295" t="str">
        <f ca="1">IF(ISERROR($S2067),"",OFFSET('Smelter Reference List'!$G$4,$S2067-4,0))</f>
        <v/>
      </c>
      <c r="I2067" s="296" t="str">
        <f ca="1">IF(ISERROR($S2067),"",OFFSET('Smelter Reference List'!$H$4,$S2067-4,0))</f>
        <v/>
      </c>
      <c r="J2067" s="296" t="str">
        <f ca="1">IF(ISERROR($S2067),"",OFFSET('Smelter Reference List'!$I$4,$S2067-4,0))</f>
        <v/>
      </c>
      <c r="K2067" s="298"/>
      <c r="L2067" s="298"/>
      <c r="M2067" s="298"/>
      <c r="N2067" s="298"/>
      <c r="O2067" s="298"/>
      <c r="P2067" s="298"/>
      <c r="Q2067" s="299"/>
      <c r="R2067" s="227"/>
      <c r="S2067" s="228" t="e">
        <f>IF(C2067="",NA(),MATCH($B2067&amp;$C2067,'Smelter Reference List'!$J:$J,0))</f>
        <v>#N/A</v>
      </c>
      <c r="T2067" s="229"/>
      <c r="U2067" s="229">
        <f t="shared" ca="1" si="64"/>
        <v>0</v>
      </c>
      <c r="V2067" s="229"/>
      <c r="W2067" s="229"/>
      <c r="Y2067" s="223" t="str">
        <f t="shared" si="65"/>
        <v/>
      </c>
    </row>
    <row r="2068" spans="1:25" s="223" customFormat="1" ht="20.25">
      <c r="A2068" s="293"/>
      <c r="B2068" s="294" t="str">
        <f>IF(LEN(A2068)=0,"",INDEX('Smelter Reference List'!$A:$A,MATCH($A2068,'Smelter Reference List'!$E:$E,0)))</f>
        <v/>
      </c>
      <c r="C2068" s="301" t="str">
        <f>IF(LEN(A2068)=0,"",INDEX('Smelter Reference List'!$C:$C,MATCH($A2068,'Smelter Reference List'!$E:$E,0)))</f>
        <v/>
      </c>
      <c r="D2068" s="294" t="str">
        <f ca="1">IF(ISERROR($S2068),"",OFFSET('Smelter Reference List'!$C$4,$S2068-4,0)&amp;"")</f>
        <v/>
      </c>
      <c r="E2068" s="294" t="str">
        <f ca="1">IF(ISERROR($S2068),"",OFFSET('Smelter Reference List'!$D$4,$S2068-4,0)&amp;"")</f>
        <v/>
      </c>
      <c r="F2068" s="294" t="str">
        <f ca="1">IF(ISERROR($S2068),"",OFFSET('Smelter Reference List'!$E$4,$S2068-4,0))</f>
        <v/>
      </c>
      <c r="G2068" s="294" t="str">
        <f ca="1">IF(C2068=$U$4,"Enter smelter details", IF(ISERROR($S2068),"",OFFSET('Smelter Reference List'!$F$4,$S2068-4,0)))</f>
        <v/>
      </c>
      <c r="H2068" s="295" t="str">
        <f ca="1">IF(ISERROR($S2068),"",OFFSET('Smelter Reference List'!$G$4,$S2068-4,0))</f>
        <v/>
      </c>
      <c r="I2068" s="296" t="str">
        <f ca="1">IF(ISERROR($S2068),"",OFFSET('Smelter Reference List'!$H$4,$S2068-4,0))</f>
        <v/>
      </c>
      <c r="J2068" s="296" t="str">
        <f ca="1">IF(ISERROR($S2068),"",OFFSET('Smelter Reference List'!$I$4,$S2068-4,0))</f>
        <v/>
      </c>
      <c r="K2068" s="298"/>
      <c r="L2068" s="298"/>
      <c r="M2068" s="298"/>
      <c r="N2068" s="298"/>
      <c r="O2068" s="298"/>
      <c r="P2068" s="298"/>
      <c r="Q2068" s="299"/>
      <c r="R2068" s="227"/>
      <c r="S2068" s="228" t="e">
        <f>IF(C2068="",NA(),MATCH($B2068&amp;$C2068,'Smelter Reference List'!$J:$J,0))</f>
        <v>#N/A</v>
      </c>
      <c r="T2068" s="229"/>
      <c r="U2068" s="229">
        <f t="shared" ca="1" si="64"/>
        <v>0</v>
      </c>
      <c r="V2068" s="229"/>
      <c r="W2068" s="229"/>
      <c r="Y2068" s="223" t="str">
        <f t="shared" si="65"/>
        <v/>
      </c>
    </row>
    <row r="2069" spans="1:25" s="223" customFormat="1" ht="20.25">
      <c r="A2069" s="293"/>
      <c r="B2069" s="294" t="str">
        <f>IF(LEN(A2069)=0,"",INDEX('Smelter Reference List'!$A:$A,MATCH($A2069,'Smelter Reference List'!$E:$E,0)))</f>
        <v/>
      </c>
      <c r="C2069" s="301" t="str">
        <f>IF(LEN(A2069)=0,"",INDEX('Smelter Reference List'!$C:$C,MATCH($A2069,'Smelter Reference List'!$E:$E,0)))</f>
        <v/>
      </c>
      <c r="D2069" s="294" t="str">
        <f ca="1">IF(ISERROR($S2069),"",OFFSET('Smelter Reference List'!$C$4,$S2069-4,0)&amp;"")</f>
        <v/>
      </c>
      <c r="E2069" s="294" t="str">
        <f ca="1">IF(ISERROR($S2069),"",OFFSET('Smelter Reference List'!$D$4,$S2069-4,0)&amp;"")</f>
        <v/>
      </c>
      <c r="F2069" s="294" t="str">
        <f ca="1">IF(ISERROR($S2069),"",OFFSET('Smelter Reference List'!$E$4,$S2069-4,0))</f>
        <v/>
      </c>
      <c r="G2069" s="294" t="str">
        <f ca="1">IF(C2069=$U$4,"Enter smelter details", IF(ISERROR($S2069),"",OFFSET('Smelter Reference List'!$F$4,$S2069-4,0)))</f>
        <v/>
      </c>
      <c r="H2069" s="295" t="str">
        <f ca="1">IF(ISERROR($S2069),"",OFFSET('Smelter Reference List'!$G$4,$S2069-4,0))</f>
        <v/>
      </c>
      <c r="I2069" s="296" t="str">
        <f ca="1">IF(ISERROR($S2069),"",OFFSET('Smelter Reference List'!$H$4,$S2069-4,0))</f>
        <v/>
      </c>
      <c r="J2069" s="296" t="str">
        <f ca="1">IF(ISERROR($S2069),"",OFFSET('Smelter Reference List'!$I$4,$S2069-4,0))</f>
        <v/>
      </c>
      <c r="K2069" s="298"/>
      <c r="L2069" s="298"/>
      <c r="M2069" s="298"/>
      <c r="N2069" s="298"/>
      <c r="O2069" s="298"/>
      <c r="P2069" s="298"/>
      <c r="Q2069" s="299"/>
      <c r="R2069" s="227"/>
      <c r="S2069" s="228" t="e">
        <f>IF(C2069="",NA(),MATCH($B2069&amp;$C2069,'Smelter Reference List'!$J:$J,0))</f>
        <v>#N/A</v>
      </c>
      <c r="T2069" s="229"/>
      <c r="U2069" s="229">
        <f t="shared" ca="1" si="64"/>
        <v>0</v>
      </c>
      <c r="V2069" s="229"/>
      <c r="W2069" s="229"/>
      <c r="Y2069" s="223" t="str">
        <f t="shared" si="65"/>
        <v/>
      </c>
    </row>
    <row r="2070" spans="1:25" s="223" customFormat="1" ht="20.25">
      <c r="A2070" s="293"/>
      <c r="B2070" s="294" t="str">
        <f>IF(LEN(A2070)=0,"",INDEX('Smelter Reference List'!$A:$A,MATCH($A2070,'Smelter Reference List'!$E:$E,0)))</f>
        <v/>
      </c>
      <c r="C2070" s="301" t="str">
        <f>IF(LEN(A2070)=0,"",INDEX('Smelter Reference List'!$C:$C,MATCH($A2070,'Smelter Reference List'!$E:$E,0)))</f>
        <v/>
      </c>
      <c r="D2070" s="294" t="str">
        <f ca="1">IF(ISERROR($S2070),"",OFFSET('Smelter Reference List'!$C$4,$S2070-4,0)&amp;"")</f>
        <v/>
      </c>
      <c r="E2070" s="294" t="str">
        <f ca="1">IF(ISERROR($S2070),"",OFFSET('Smelter Reference List'!$D$4,$S2070-4,0)&amp;"")</f>
        <v/>
      </c>
      <c r="F2070" s="294" t="str">
        <f ca="1">IF(ISERROR($S2070),"",OFFSET('Smelter Reference List'!$E$4,$S2070-4,0))</f>
        <v/>
      </c>
      <c r="G2070" s="294" t="str">
        <f ca="1">IF(C2070=$U$4,"Enter smelter details", IF(ISERROR($S2070),"",OFFSET('Smelter Reference List'!$F$4,$S2070-4,0)))</f>
        <v/>
      </c>
      <c r="H2070" s="295" t="str">
        <f ca="1">IF(ISERROR($S2070),"",OFFSET('Smelter Reference List'!$G$4,$S2070-4,0))</f>
        <v/>
      </c>
      <c r="I2070" s="296" t="str">
        <f ca="1">IF(ISERROR($S2070),"",OFFSET('Smelter Reference List'!$H$4,$S2070-4,0))</f>
        <v/>
      </c>
      <c r="J2070" s="296" t="str">
        <f ca="1">IF(ISERROR($S2070),"",OFFSET('Smelter Reference List'!$I$4,$S2070-4,0))</f>
        <v/>
      </c>
      <c r="K2070" s="298"/>
      <c r="L2070" s="298"/>
      <c r="M2070" s="298"/>
      <c r="N2070" s="298"/>
      <c r="O2070" s="298"/>
      <c r="P2070" s="298"/>
      <c r="Q2070" s="299"/>
      <c r="R2070" s="227"/>
      <c r="S2070" s="228" t="e">
        <f>IF(C2070="",NA(),MATCH($B2070&amp;$C2070,'Smelter Reference List'!$J:$J,0))</f>
        <v>#N/A</v>
      </c>
      <c r="T2070" s="229"/>
      <c r="U2070" s="229">
        <f t="shared" ca="1" si="64"/>
        <v>0</v>
      </c>
      <c r="V2070" s="229"/>
      <c r="W2070" s="229"/>
      <c r="Y2070" s="223" t="str">
        <f t="shared" si="65"/>
        <v/>
      </c>
    </row>
    <row r="2071" spans="1:25" s="223" customFormat="1" ht="20.25">
      <c r="A2071" s="293"/>
      <c r="B2071" s="294" t="str">
        <f>IF(LEN(A2071)=0,"",INDEX('Smelter Reference List'!$A:$A,MATCH($A2071,'Smelter Reference List'!$E:$E,0)))</f>
        <v/>
      </c>
      <c r="C2071" s="301" t="str">
        <f>IF(LEN(A2071)=0,"",INDEX('Smelter Reference List'!$C:$C,MATCH($A2071,'Smelter Reference List'!$E:$E,0)))</f>
        <v/>
      </c>
      <c r="D2071" s="294" t="str">
        <f ca="1">IF(ISERROR($S2071),"",OFFSET('Smelter Reference List'!$C$4,$S2071-4,0)&amp;"")</f>
        <v/>
      </c>
      <c r="E2071" s="294" t="str">
        <f ca="1">IF(ISERROR($S2071),"",OFFSET('Smelter Reference List'!$D$4,$S2071-4,0)&amp;"")</f>
        <v/>
      </c>
      <c r="F2071" s="294" t="str">
        <f ca="1">IF(ISERROR($S2071),"",OFFSET('Smelter Reference List'!$E$4,$S2071-4,0))</f>
        <v/>
      </c>
      <c r="G2071" s="294" t="str">
        <f ca="1">IF(C2071=$U$4,"Enter smelter details", IF(ISERROR($S2071),"",OFFSET('Smelter Reference List'!$F$4,$S2071-4,0)))</f>
        <v/>
      </c>
      <c r="H2071" s="295" t="str">
        <f ca="1">IF(ISERROR($S2071),"",OFFSET('Smelter Reference List'!$G$4,$S2071-4,0))</f>
        <v/>
      </c>
      <c r="I2071" s="296" t="str">
        <f ca="1">IF(ISERROR($S2071),"",OFFSET('Smelter Reference List'!$H$4,$S2071-4,0))</f>
        <v/>
      </c>
      <c r="J2071" s="296" t="str">
        <f ca="1">IF(ISERROR($S2071),"",OFFSET('Smelter Reference List'!$I$4,$S2071-4,0))</f>
        <v/>
      </c>
      <c r="K2071" s="298"/>
      <c r="L2071" s="298"/>
      <c r="M2071" s="298"/>
      <c r="N2071" s="298"/>
      <c r="O2071" s="298"/>
      <c r="P2071" s="298"/>
      <c r="Q2071" s="299"/>
      <c r="R2071" s="227"/>
      <c r="S2071" s="228" t="e">
        <f>IF(C2071="",NA(),MATCH($B2071&amp;$C2071,'Smelter Reference List'!$J:$J,0))</f>
        <v>#N/A</v>
      </c>
      <c r="T2071" s="229"/>
      <c r="U2071" s="229">
        <f t="shared" ca="1" si="64"/>
        <v>0</v>
      </c>
      <c r="V2071" s="229"/>
      <c r="W2071" s="229"/>
      <c r="Y2071" s="223" t="str">
        <f t="shared" si="65"/>
        <v/>
      </c>
    </row>
    <row r="2072" spans="1:25" s="223" customFormat="1" ht="20.25">
      <c r="A2072" s="293"/>
      <c r="B2072" s="294" t="str">
        <f>IF(LEN(A2072)=0,"",INDEX('Smelter Reference List'!$A:$A,MATCH($A2072,'Smelter Reference List'!$E:$E,0)))</f>
        <v/>
      </c>
      <c r="C2072" s="301" t="str">
        <f>IF(LEN(A2072)=0,"",INDEX('Smelter Reference List'!$C:$C,MATCH($A2072,'Smelter Reference List'!$E:$E,0)))</f>
        <v/>
      </c>
      <c r="D2072" s="294" t="str">
        <f ca="1">IF(ISERROR($S2072),"",OFFSET('Smelter Reference List'!$C$4,$S2072-4,0)&amp;"")</f>
        <v/>
      </c>
      <c r="E2072" s="294" t="str">
        <f ca="1">IF(ISERROR($S2072),"",OFFSET('Smelter Reference List'!$D$4,$S2072-4,0)&amp;"")</f>
        <v/>
      </c>
      <c r="F2072" s="294" t="str">
        <f ca="1">IF(ISERROR($S2072),"",OFFSET('Smelter Reference List'!$E$4,$S2072-4,0))</f>
        <v/>
      </c>
      <c r="G2072" s="294" t="str">
        <f ca="1">IF(C2072=$U$4,"Enter smelter details", IF(ISERROR($S2072),"",OFFSET('Smelter Reference List'!$F$4,$S2072-4,0)))</f>
        <v/>
      </c>
      <c r="H2072" s="295" t="str">
        <f ca="1">IF(ISERROR($S2072),"",OFFSET('Smelter Reference List'!$G$4,$S2072-4,0))</f>
        <v/>
      </c>
      <c r="I2072" s="296" t="str">
        <f ca="1">IF(ISERROR($S2072),"",OFFSET('Smelter Reference List'!$H$4,$S2072-4,0))</f>
        <v/>
      </c>
      <c r="J2072" s="296" t="str">
        <f ca="1">IF(ISERROR($S2072),"",OFFSET('Smelter Reference List'!$I$4,$S2072-4,0))</f>
        <v/>
      </c>
      <c r="K2072" s="298"/>
      <c r="L2072" s="298"/>
      <c r="M2072" s="298"/>
      <c r="N2072" s="298"/>
      <c r="O2072" s="298"/>
      <c r="P2072" s="298"/>
      <c r="Q2072" s="299"/>
      <c r="R2072" s="227"/>
      <c r="S2072" s="228" t="e">
        <f>IF(C2072="",NA(),MATCH($B2072&amp;$C2072,'Smelter Reference List'!$J:$J,0))</f>
        <v>#N/A</v>
      </c>
      <c r="T2072" s="229"/>
      <c r="U2072" s="229">
        <f t="shared" ca="1" si="64"/>
        <v>0</v>
      </c>
      <c r="V2072" s="229"/>
      <c r="W2072" s="229"/>
      <c r="Y2072" s="223" t="str">
        <f t="shared" si="65"/>
        <v/>
      </c>
    </row>
    <row r="2073" spans="1:25" s="223" customFormat="1" ht="20.25">
      <c r="A2073" s="293"/>
      <c r="B2073" s="294" t="str">
        <f>IF(LEN(A2073)=0,"",INDEX('Smelter Reference List'!$A:$A,MATCH($A2073,'Smelter Reference List'!$E:$E,0)))</f>
        <v/>
      </c>
      <c r="C2073" s="301" t="str">
        <f>IF(LEN(A2073)=0,"",INDEX('Smelter Reference List'!$C:$C,MATCH($A2073,'Smelter Reference List'!$E:$E,0)))</f>
        <v/>
      </c>
      <c r="D2073" s="294" t="str">
        <f ca="1">IF(ISERROR($S2073),"",OFFSET('Smelter Reference List'!$C$4,$S2073-4,0)&amp;"")</f>
        <v/>
      </c>
      <c r="E2073" s="294" t="str">
        <f ca="1">IF(ISERROR($S2073),"",OFFSET('Smelter Reference List'!$D$4,$S2073-4,0)&amp;"")</f>
        <v/>
      </c>
      <c r="F2073" s="294" t="str">
        <f ca="1">IF(ISERROR($S2073),"",OFFSET('Smelter Reference List'!$E$4,$S2073-4,0))</f>
        <v/>
      </c>
      <c r="G2073" s="294" t="str">
        <f ca="1">IF(C2073=$U$4,"Enter smelter details", IF(ISERROR($S2073),"",OFFSET('Smelter Reference List'!$F$4,$S2073-4,0)))</f>
        <v/>
      </c>
      <c r="H2073" s="295" t="str">
        <f ca="1">IF(ISERROR($S2073),"",OFFSET('Smelter Reference List'!$G$4,$S2073-4,0))</f>
        <v/>
      </c>
      <c r="I2073" s="296" t="str">
        <f ca="1">IF(ISERROR($S2073),"",OFFSET('Smelter Reference List'!$H$4,$S2073-4,0))</f>
        <v/>
      </c>
      <c r="J2073" s="296" t="str">
        <f ca="1">IF(ISERROR($S2073),"",OFFSET('Smelter Reference List'!$I$4,$S2073-4,0))</f>
        <v/>
      </c>
      <c r="K2073" s="298"/>
      <c r="L2073" s="298"/>
      <c r="M2073" s="298"/>
      <c r="N2073" s="298"/>
      <c r="O2073" s="298"/>
      <c r="P2073" s="298"/>
      <c r="Q2073" s="299"/>
      <c r="R2073" s="227"/>
      <c r="S2073" s="228" t="e">
        <f>IF(C2073="",NA(),MATCH($B2073&amp;$C2073,'Smelter Reference List'!$J:$J,0))</f>
        <v>#N/A</v>
      </c>
      <c r="T2073" s="229"/>
      <c r="U2073" s="229">
        <f t="shared" ca="1" si="64"/>
        <v>0</v>
      </c>
      <c r="V2073" s="229"/>
      <c r="W2073" s="229"/>
      <c r="Y2073" s="223" t="str">
        <f t="shared" si="65"/>
        <v/>
      </c>
    </row>
    <row r="2074" spans="1:25" s="223" customFormat="1" ht="20.25">
      <c r="A2074" s="293"/>
      <c r="B2074" s="294" t="str">
        <f>IF(LEN(A2074)=0,"",INDEX('Smelter Reference List'!$A:$A,MATCH($A2074,'Smelter Reference List'!$E:$E,0)))</f>
        <v/>
      </c>
      <c r="C2074" s="301" t="str">
        <f>IF(LEN(A2074)=0,"",INDEX('Smelter Reference List'!$C:$C,MATCH($A2074,'Smelter Reference List'!$E:$E,0)))</f>
        <v/>
      </c>
      <c r="D2074" s="294" t="str">
        <f ca="1">IF(ISERROR($S2074),"",OFFSET('Smelter Reference List'!$C$4,$S2074-4,0)&amp;"")</f>
        <v/>
      </c>
      <c r="E2074" s="294" t="str">
        <f ca="1">IF(ISERROR($S2074),"",OFFSET('Smelter Reference List'!$D$4,$S2074-4,0)&amp;"")</f>
        <v/>
      </c>
      <c r="F2074" s="294" t="str">
        <f ca="1">IF(ISERROR($S2074),"",OFFSET('Smelter Reference List'!$E$4,$S2074-4,0))</f>
        <v/>
      </c>
      <c r="G2074" s="294" t="str">
        <f ca="1">IF(C2074=$U$4,"Enter smelter details", IF(ISERROR($S2074),"",OFFSET('Smelter Reference List'!$F$4,$S2074-4,0)))</f>
        <v/>
      </c>
      <c r="H2074" s="295" t="str">
        <f ca="1">IF(ISERROR($S2074),"",OFFSET('Smelter Reference List'!$G$4,$S2074-4,0))</f>
        <v/>
      </c>
      <c r="I2074" s="296" t="str">
        <f ca="1">IF(ISERROR($S2074),"",OFFSET('Smelter Reference List'!$H$4,$S2074-4,0))</f>
        <v/>
      </c>
      <c r="J2074" s="296" t="str">
        <f ca="1">IF(ISERROR($S2074),"",OFFSET('Smelter Reference List'!$I$4,$S2074-4,0))</f>
        <v/>
      </c>
      <c r="K2074" s="298"/>
      <c r="L2074" s="298"/>
      <c r="M2074" s="298"/>
      <c r="N2074" s="298"/>
      <c r="O2074" s="298"/>
      <c r="P2074" s="298"/>
      <c r="Q2074" s="299"/>
      <c r="R2074" s="227"/>
      <c r="S2074" s="228" t="e">
        <f>IF(C2074="",NA(),MATCH($B2074&amp;$C2074,'Smelter Reference List'!$J:$J,0))</f>
        <v>#N/A</v>
      </c>
      <c r="T2074" s="229"/>
      <c r="U2074" s="229">
        <f t="shared" ca="1" si="64"/>
        <v>0</v>
      </c>
      <c r="V2074" s="229"/>
      <c r="W2074" s="229"/>
      <c r="Y2074" s="223" t="str">
        <f t="shared" si="65"/>
        <v/>
      </c>
    </row>
    <row r="2075" spans="1:25" s="223" customFormat="1" ht="20.25">
      <c r="A2075" s="293"/>
      <c r="B2075" s="294" t="str">
        <f>IF(LEN(A2075)=0,"",INDEX('Smelter Reference List'!$A:$A,MATCH($A2075,'Smelter Reference List'!$E:$E,0)))</f>
        <v/>
      </c>
      <c r="C2075" s="301" t="str">
        <f>IF(LEN(A2075)=0,"",INDEX('Smelter Reference List'!$C:$C,MATCH($A2075,'Smelter Reference List'!$E:$E,0)))</f>
        <v/>
      </c>
      <c r="D2075" s="294" t="str">
        <f ca="1">IF(ISERROR($S2075),"",OFFSET('Smelter Reference List'!$C$4,$S2075-4,0)&amp;"")</f>
        <v/>
      </c>
      <c r="E2075" s="294" t="str">
        <f ca="1">IF(ISERROR($S2075),"",OFFSET('Smelter Reference List'!$D$4,$S2075-4,0)&amp;"")</f>
        <v/>
      </c>
      <c r="F2075" s="294" t="str">
        <f ca="1">IF(ISERROR($S2075),"",OFFSET('Smelter Reference List'!$E$4,$S2075-4,0))</f>
        <v/>
      </c>
      <c r="G2075" s="294" t="str">
        <f ca="1">IF(C2075=$U$4,"Enter smelter details", IF(ISERROR($S2075),"",OFFSET('Smelter Reference List'!$F$4,$S2075-4,0)))</f>
        <v/>
      </c>
      <c r="H2075" s="295" t="str">
        <f ca="1">IF(ISERROR($S2075),"",OFFSET('Smelter Reference List'!$G$4,$S2075-4,0))</f>
        <v/>
      </c>
      <c r="I2075" s="296" t="str">
        <f ca="1">IF(ISERROR($S2075),"",OFFSET('Smelter Reference List'!$H$4,$S2075-4,0))</f>
        <v/>
      </c>
      <c r="J2075" s="296" t="str">
        <f ca="1">IF(ISERROR($S2075),"",OFFSET('Smelter Reference List'!$I$4,$S2075-4,0))</f>
        <v/>
      </c>
      <c r="K2075" s="298"/>
      <c r="L2075" s="298"/>
      <c r="M2075" s="298"/>
      <c r="N2075" s="298"/>
      <c r="O2075" s="298"/>
      <c r="P2075" s="298"/>
      <c r="Q2075" s="299"/>
      <c r="R2075" s="227"/>
      <c r="S2075" s="228" t="e">
        <f>IF(C2075="",NA(),MATCH($B2075&amp;$C2075,'Smelter Reference List'!$J:$J,0))</f>
        <v>#N/A</v>
      </c>
      <c r="T2075" s="229"/>
      <c r="U2075" s="229">
        <f t="shared" ca="1" si="64"/>
        <v>0</v>
      </c>
      <c r="V2075" s="229"/>
      <c r="W2075" s="229"/>
      <c r="Y2075" s="223" t="str">
        <f t="shared" si="65"/>
        <v/>
      </c>
    </row>
    <row r="2076" spans="1:25" s="223" customFormat="1" ht="20.25">
      <c r="A2076" s="293"/>
      <c r="B2076" s="294" t="str">
        <f>IF(LEN(A2076)=0,"",INDEX('Smelter Reference List'!$A:$A,MATCH($A2076,'Smelter Reference List'!$E:$E,0)))</f>
        <v/>
      </c>
      <c r="C2076" s="301" t="str">
        <f>IF(LEN(A2076)=0,"",INDEX('Smelter Reference List'!$C:$C,MATCH($A2076,'Smelter Reference List'!$E:$E,0)))</f>
        <v/>
      </c>
      <c r="D2076" s="294" t="str">
        <f ca="1">IF(ISERROR($S2076),"",OFFSET('Smelter Reference List'!$C$4,$S2076-4,0)&amp;"")</f>
        <v/>
      </c>
      <c r="E2076" s="294" t="str">
        <f ca="1">IF(ISERROR($S2076),"",OFFSET('Smelter Reference List'!$D$4,$S2076-4,0)&amp;"")</f>
        <v/>
      </c>
      <c r="F2076" s="294" t="str">
        <f ca="1">IF(ISERROR($S2076),"",OFFSET('Smelter Reference List'!$E$4,$S2076-4,0))</f>
        <v/>
      </c>
      <c r="G2076" s="294" t="str">
        <f ca="1">IF(C2076=$U$4,"Enter smelter details", IF(ISERROR($S2076),"",OFFSET('Smelter Reference List'!$F$4,$S2076-4,0)))</f>
        <v/>
      </c>
      <c r="H2076" s="295" t="str">
        <f ca="1">IF(ISERROR($S2076),"",OFFSET('Smelter Reference List'!$G$4,$S2076-4,0))</f>
        <v/>
      </c>
      <c r="I2076" s="296" t="str">
        <f ca="1">IF(ISERROR($S2076),"",OFFSET('Smelter Reference List'!$H$4,$S2076-4,0))</f>
        <v/>
      </c>
      <c r="J2076" s="296" t="str">
        <f ca="1">IF(ISERROR($S2076),"",OFFSET('Smelter Reference List'!$I$4,$S2076-4,0))</f>
        <v/>
      </c>
      <c r="K2076" s="298"/>
      <c r="L2076" s="298"/>
      <c r="M2076" s="298"/>
      <c r="N2076" s="298"/>
      <c r="O2076" s="298"/>
      <c r="P2076" s="298"/>
      <c r="Q2076" s="299"/>
      <c r="R2076" s="227"/>
      <c r="S2076" s="228" t="e">
        <f>IF(C2076="",NA(),MATCH($B2076&amp;$C2076,'Smelter Reference List'!$J:$J,0))</f>
        <v>#N/A</v>
      </c>
      <c r="T2076" s="229"/>
      <c r="U2076" s="229">
        <f t="shared" ca="1" si="64"/>
        <v>0</v>
      </c>
      <c r="V2076" s="229"/>
      <c r="W2076" s="229"/>
      <c r="Y2076" s="223" t="str">
        <f t="shared" si="65"/>
        <v/>
      </c>
    </row>
    <row r="2077" spans="1:25" s="223" customFormat="1" ht="20.25">
      <c r="A2077" s="293"/>
      <c r="B2077" s="294" t="str">
        <f>IF(LEN(A2077)=0,"",INDEX('Smelter Reference List'!$A:$A,MATCH($A2077,'Smelter Reference List'!$E:$E,0)))</f>
        <v/>
      </c>
      <c r="C2077" s="301" t="str">
        <f>IF(LEN(A2077)=0,"",INDEX('Smelter Reference List'!$C:$C,MATCH($A2077,'Smelter Reference List'!$E:$E,0)))</f>
        <v/>
      </c>
      <c r="D2077" s="294" t="str">
        <f ca="1">IF(ISERROR($S2077),"",OFFSET('Smelter Reference List'!$C$4,$S2077-4,0)&amp;"")</f>
        <v/>
      </c>
      <c r="E2077" s="294" t="str">
        <f ca="1">IF(ISERROR($S2077),"",OFFSET('Smelter Reference List'!$D$4,$S2077-4,0)&amp;"")</f>
        <v/>
      </c>
      <c r="F2077" s="294" t="str">
        <f ca="1">IF(ISERROR($S2077),"",OFFSET('Smelter Reference List'!$E$4,$S2077-4,0))</f>
        <v/>
      </c>
      <c r="G2077" s="294" t="str">
        <f ca="1">IF(C2077=$U$4,"Enter smelter details", IF(ISERROR($S2077),"",OFFSET('Smelter Reference List'!$F$4,$S2077-4,0)))</f>
        <v/>
      </c>
      <c r="H2077" s="295" t="str">
        <f ca="1">IF(ISERROR($S2077),"",OFFSET('Smelter Reference List'!$G$4,$S2077-4,0))</f>
        <v/>
      </c>
      <c r="I2077" s="296" t="str">
        <f ca="1">IF(ISERROR($S2077),"",OFFSET('Smelter Reference List'!$H$4,$S2077-4,0))</f>
        <v/>
      </c>
      <c r="J2077" s="296" t="str">
        <f ca="1">IF(ISERROR($S2077),"",OFFSET('Smelter Reference List'!$I$4,$S2077-4,0))</f>
        <v/>
      </c>
      <c r="K2077" s="298"/>
      <c r="L2077" s="298"/>
      <c r="M2077" s="298"/>
      <c r="N2077" s="298"/>
      <c r="O2077" s="298"/>
      <c r="P2077" s="298"/>
      <c r="Q2077" s="299"/>
      <c r="R2077" s="227"/>
      <c r="S2077" s="228" t="e">
        <f>IF(C2077="",NA(),MATCH($B2077&amp;$C2077,'Smelter Reference List'!$J:$J,0))</f>
        <v>#N/A</v>
      </c>
      <c r="T2077" s="229"/>
      <c r="U2077" s="229">
        <f t="shared" ca="1" si="64"/>
        <v>0</v>
      </c>
      <c r="V2077" s="229"/>
      <c r="W2077" s="229"/>
      <c r="Y2077" s="223" t="str">
        <f t="shared" si="65"/>
        <v/>
      </c>
    </row>
    <row r="2078" spans="1:25" s="223" customFormat="1" ht="20.25">
      <c r="A2078" s="293"/>
      <c r="B2078" s="294" t="str">
        <f>IF(LEN(A2078)=0,"",INDEX('Smelter Reference List'!$A:$A,MATCH($A2078,'Smelter Reference List'!$E:$E,0)))</f>
        <v/>
      </c>
      <c r="C2078" s="301" t="str">
        <f>IF(LEN(A2078)=0,"",INDEX('Smelter Reference List'!$C:$C,MATCH($A2078,'Smelter Reference List'!$E:$E,0)))</f>
        <v/>
      </c>
      <c r="D2078" s="294" t="str">
        <f ca="1">IF(ISERROR($S2078),"",OFFSET('Smelter Reference List'!$C$4,$S2078-4,0)&amp;"")</f>
        <v/>
      </c>
      <c r="E2078" s="294" t="str">
        <f ca="1">IF(ISERROR($S2078),"",OFFSET('Smelter Reference List'!$D$4,$S2078-4,0)&amp;"")</f>
        <v/>
      </c>
      <c r="F2078" s="294" t="str">
        <f ca="1">IF(ISERROR($S2078),"",OFFSET('Smelter Reference List'!$E$4,$S2078-4,0))</f>
        <v/>
      </c>
      <c r="G2078" s="294" t="str">
        <f ca="1">IF(C2078=$U$4,"Enter smelter details", IF(ISERROR($S2078),"",OFFSET('Smelter Reference List'!$F$4,$S2078-4,0)))</f>
        <v/>
      </c>
      <c r="H2078" s="295" t="str">
        <f ca="1">IF(ISERROR($S2078),"",OFFSET('Smelter Reference List'!$G$4,$S2078-4,0))</f>
        <v/>
      </c>
      <c r="I2078" s="296" t="str">
        <f ca="1">IF(ISERROR($S2078),"",OFFSET('Smelter Reference List'!$H$4,$S2078-4,0))</f>
        <v/>
      </c>
      <c r="J2078" s="296" t="str">
        <f ca="1">IF(ISERROR($S2078),"",OFFSET('Smelter Reference List'!$I$4,$S2078-4,0))</f>
        <v/>
      </c>
      <c r="K2078" s="298"/>
      <c r="L2078" s="298"/>
      <c r="M2078" s="298"/>
      <c r="N2078" s="298"/>
      <c r="O2078" s="298"/>
      <c r="P2078" s="298"/>
      <c r="Q2078" s="299"/>
      <c r="R2078" s="227"/>
      <c r="S2078" s="228" t="e">
        <f>IF(C2078="",NA(),MATCH($B2078&amp;$C2078,'Smelter Reference List'!$J:$J,0))</f>
        <v>#N/A</v>
      </c>
      <c r="T2078" s="229"/>
      <c r="U2078" s="229">
        <f t="shared" ca="1" si="64"/>
        <v>0</v>
      </c>
      <c r="V2078" s="229"/>
      <c r="W2078" s="229"/>
      <c r="Y2078" s="223" t="str">
        <f t="shared" si="65"/>
        <v/>
      </c>
    </row>
    <row r="2079" spans="1:25" s="223" customFormat="1" ht="20.25">
      <c r="A2079" s="293"/>
      <c r="B2079" s="294" t="str">
        <f>IF(LEN(A2079)=0,"",INDEX('Smelter Reference List'!$A:$A,MATCH($A2079,'Smelter Reference List'!$E:$E,0)))</f>
        <v/>
      </c>
      <c r="C2079" s="301" t="str">
        <f>IF(LEN(A2079)=0,"",INDEX('Smelter Reference List'!$C:$C,MATCH($A2079,'Smelter Reference List'!$E:$E,0)))</f>
        <v/>
      </c>
      <c r="D2079" s="294" t="str">
        <f ca="1">IF(ISERROR($S2079),"",OFFSET('Smelter Reference List'!$C$4,$S2079-4,0)&amp;"")</f>
        <v/>
      </c>
      <c r="E2079" s="294" t="str">
        <f ca="1">IF(ISERROR($S2079),"",OFFSET('Smelter Reference List'!$D$4,$S2079-4,0)&amp;"")</f>
        <v/>
      </c>
      <c r="F2079" s="294" t="str">
        <f ca="1">IF(ISERROR($S2079),"",OFFSET('Smelter Reference List'!$E$4,$S2079-4,0))</f>
        <v/>
      </c>
      <c r="G2079" s="294" t="str">
        <f ca="1">IF(C2079=$U$4,"Enter smelter details", IF(ISERROR($S2079),"",OFFSET('Smelter Reference List'!$F$4,$S2079-4,0)))</f>
        <v/>
      </c>
      <c r="H2079" s="295" t="str">
        <f ca="1">IF(ISERROR($S2079),"",OFFSET('Smelter Reference List'!$G$4,$S2079-4,0))</f>
        <v/>
      </c>
      <c r="I2079" s="296" t="str">
        <f ca="1">IF(ISERROR($S2079),"",OFFSET('Smelter Reference List'!$H$4,$S2079-4,0))</f>
        <v/>
      </c>
      <c r="J2079" s="296" t="str">
        <f ca="1">IF(ISERROR($S2079),"",OFFSET('Smelter Reference List'!$I$4,$S2079-4,0))</f>
        <v/>
      </c>
      <c r="K2079" s="298"/>
      <c r="L2079" s="298"/>
      <c r="M2079" s="298"/>
      <c r="N2079" s="298"/>
      <c r="O2079" s="298"/>
      <c r="P2079" s="298"/>
      <c r="Q2079" s="299"/>
      <c r="R2079" s="227"/>
      <c r="S2079" s="228" t="e">
        <f>IF(C2079="",NA(),MATCH($B2079&amp;$C2079,'Smelter Reference List'!$J:$J,0))</f>
        <v>#N/A</v>
      </c>
      <c r="T2079" s="229"/>
      <c r="U2079" s="229">
        <f t="shared" ca="1" si="64"/>
        <v>0</v>
      </c>
      <c r="V2079" s="229"/>
      <c r="W2079" s="229"/>
      <c r="Y2079" s="223" t="str">
        <f t="shared" si="65"/>
        <v/>
      </c>
    </row>
    <row r="2080" spans="1:25" s="223" customFormat="1" ht="20.25">
      <c r="A2080" s="293"/>
      <c r="B2080" s="294" t="str">
        <f>IF(LEN(A2080)=0,"",INDEX('Smelter Reference List'!$A:$A,MATCH($A2080,'Smelter Reference List'!$E:$E,0)))</f>
        <v/>
      </c>
      <c r="C2080" s="301" t="str">
        <f>IF(LEN(A2080)=0,"",INDEX('Smelter Reference List'!$C:$C,MATCH($A2080,'Smelter Reference List'!$E:$E,0)))</f>
        <v/>
      </c>
      <c r="D2080" s="294" t="str">
        <f ca="1">IF(ISERROR($S2080),"",OFFSET('Smelter Reference List'!$C$4,$S2080-4,0)&amp;"")</f>
        <v/>
      </c>
      <c r="E2080" s="294" t="str">
        <f ca="1">IF(ISERROR($S2080),"",OFFSET('Smelter Reference List'!$D$4,$S2080-4,0)&amp;"")</f>
        <v/>
      </c>
      <c r="F2080" s="294" t="str">
        <f ca="1">IF(ISERROR($S2080),"",OFFSET('Smelter Reference List'!$E$4,$S2080-4,0))</f>
        <v/>
      </c>
      <c r="G2080" s="294" t="str">
        <f ca="1">IF(C2080=$U$4,"Enter smelter details", IF(ISERROR($S2080),"",OFFSET('Smelter Reference List'!$F$4,$S2080-4,0)))</f>
        <v/>
      </c>
      <c r="H2080" s="295" t="str">
        <f ca="1">IF(ISERROR($S2080),"",OFFSET('Smelter Reference List'!$G$4,$S2080-4,0))</f>
        <v/>
      </c>
      <c r="I2080" s="296" t="str">
        <f ca="1">IF(ISERROR($S2080),"",OFFSET('Smelter Reference List'!$H$4,$S2080-4,0))</f>
        <v/>
      </c>
      <c r="J2080" s="296" t="str">
        <f ca="1">IF(ISERROR($S2080),"",OFFSET('Smelter Reference List'!$I$4,$S2080-4,0))</f>
        <v/>
      </c>
      <c r="K2080" s="298"/>
      <c r="L2080" s="298"/>
      <c r="M2080" s="298"/>
      <c r="N2080" s="298"/>
      <c r="O2080" s="298"/>
      <c r="P2080" s="298"/>
      <c r="Q2080" s="299"/>
      <c r="R2080" s="227"/>
      <c r="S2080" s="228" t="e">
        <f>IF(C2080="",NA(),MATCH($B2080&amp;$C2080,'Smelter Reference List'!$J:$J,0))</f>
        <v>#N/A</v>
      </c>
      <c r="T2080" s="229"/>
      <c r="U2080" s="229">
        <f t="shared" ca="1" si="64"/>
        <v>0</v>
      </c>
      <c r="V2080" s="229"/>
      <c r="W2080" s="229"/>
      <c r="Y2080" s="223" t="str">
        <f t="shared" si="65"/>
        <v/>
      </c>
    </row>
    <row r="2081" spans="1:25" s="223" customFormat="1" ht="20.25">
      <c r="A2081" s="293"/>
      <c r="B2081" s="294" t="str">
        <f>IF(LEN(A2081)=0,"",INDEX('Smelter Reference List'!$A:$A,MATCH($A2081,'Smelter Reference List'!$E:$E,0)))</f>
        <v/>
      </c>
      <c r="C2081" s="301" t="str">
        <f>IF(LEN(A2081)=0,"",INDEX('Smelter Reference List'!$C:$C,MATCH($A2081,'Smelter Reference List'!$E:$E,0)))</f>
        <v/>
      </c>
      <c r="D2081" s="294" t="str">
        <f ca="1">IF(ISERROR($S2081),"",OFFSET('Smelter Reference List'!$C$4,$S2081-4,0)&amp;"")</f>
        <v/>
      </c>
      <c r="E2081" s="294" t="str">
        <f ca="1">IF(ISERROR($S2081),"",OFFSET('Smelter Reference List'!$D$4,$S2081-4,0)&amp;"")</f>
        <v/>
      </c>
      <c r="F2081" s="294" t="str">
        <f ca="1">IF(ISERROR($S2081),"",OFFSET('Smelter Reference List'!$E$4,$S2081-4,0))</f>
        <v/>
      </c>
      <c r="G2081" s="294" t="str">
        <f ca="1">IF(C2081=$U$4,"Enter smelter details", IF(ISERROR($S2081),"",OFFSET('Smelter Reference List'!$F$4,$S2081-4,0)))</f>
        <v/>
      </c>
      <c r="H2081" s="295" t="str">
        <f ca="1">IF(ISERROR($S2081),"",OFFSET('Smelter Reference List'!$G$4,$S2081-4,0))</f>
        <v/>
      </c>
      <c r="I2081" s="296" t="str">
        <f ca="1">IF(ISERROR($S2081),"",OFFSET('Smelter Reference List'!$H$4,$S2081-4,0))</f>
        <v/>
      </c>
      <c r="J2081" s="296" t="str">
        <f ca="1">IF(ISERROR($S2081),"",OFFSET('Smelter Reference List'!$I$4,$S2081-4,0))</f>
        <v/>
      </c>
      <c r="K2081" s="298"/>
      <c r="L2081" s="298"/>
      <c r="M2081" s="298"/>
      <c r="N2081" s="298"/>
      <c r="O2081" s="298"/>
      <c r="P2081" s="298"/>
      <c r="Q2081" s="299"/>
      <c r="R2081" s="227"/>
      <c r="S2081" s="228" t="e">
        <f>IF(C2081="",NA(),MATCH($B2081&amp;$C2081,'Smelter Reference List'!$J:$J,0))</f>
        <v>#N/A</v>
      </c>
      <c r="T2081" s="229"/>
      <c r="U2081" s="229">
        <f t="shared" ca="1" si="64"/>
        <v>0</v>
      </c>
      <c r="V2081" s="229"/>
      <c r="W2081" s="229"/>
      <c r="Y2081" s="223" t="str">
        <f t="shared" si="65"/>
        <v/>
      </c>
    </row>
    <row r="2082" spans="1:25" s="223" customFormat="1" ht="20.25">
      <c r="A2082" s="293"/>
      <c r="B2082" s="294" t="str">
        <f>IF(LEN(A2082)=0,"",INDEX('Smelter Reference List'!$A:$A,MATCH($A2082,'Smelter Reference List'!$E:$E,0)))</f>
        <v/>
      </c>
      <c r="C2082" s="301" t="str">
        <f>IF(LEN(A2082)=0,"",INDEX('Smelter Reference List'!$C:$C,MATCH($A2082,'Smelter Reference List'!$E:$E,0)))</f>
        <v/>
      </c>
      <c r="D2082" s="294" t="str">
        <f ca="1">IF(ISERROR($S2082),"",OFFSET('Smelter Reference List'!$C$4,$S2082-4,0)&amp;"")</f>
        <v/>
      </c>
      <c r="E2082" s="294" t="str">
        <f ca="1">IF(ISERROR($S2082),"",OFFSET('Smelter Reference List'!$D$4,$S2082-4,0)&amp;"")</f>
        <v/>
      </c>
      <c r="F2082" s="294" t="str">
        <f ca="1">IF(ISERROR($S2082),"",OFFSET('Smelter Reference List'!$E$4,$S2082-4,0))</f>
        <v/>
      </c>
      <c r="G2082" s="294" t="str">
        <f ca="1">IF(C2082=$U$4,"Enter smelter details", IF(ISERROR($S2082),"",OFFSET('Smelter Reference List'!$F$4,$S2082-4,0)))</f>
        <v/>
      </c>
      <c r="H2082" s="295" t="str">
        <f ca="1">IF(ISERROR($S2082),"",OFFSET('Smelter Reference List'!$G$4,$S2082-4,0))</f>
        <v/>
      </c>
      <c r="I2082" s="296" t="str">
        <f ca="1">IF(ISERROR($S2082),"",OFFSET('Smelter Reference List'!$H$4,$S2082-4,0))</f>
        <v/>
      </c>
      <c r="J2082" s="296" t="str">
        <f ca="1">IF(ISERROR($S2082),"",OFFSET('Smelter Reference List'!$I$4,$S2082-4,0))</f>
        <v/>
      </c>
      <c r="K2082" s="298"/>
      <c r="L2082" s="298"/>
      <c r="M2082" s="298"/>
      <c r="N2082" s="298"/>
      <c r="O2082" s="298"/>
      <c r="P2082" s="298"/>
      <c r="Q2082" s="299"/>
      <c r="R2082" s="227"/>
      <c r="S2082" s="228" t="e">
        <f>IF(C2082="",NA(),MATCH($B2082&amp;$C2082,'Smelter Reference List'!$J:$J,0))</f>
        <v>#N/A</v>
      </c>
      <c r="T2082" s="229"/>
      <c r="U2082" s="229">
        <f t="shared" ca="1" si="64"/>
        <v>0</v>
      </c>
      <c r="V2082" s="229"/>
      <c r="W2082" s="229"/>
      <c r="Y2082" s="223" t="str">
        <f t="shared" si="65"/>
        <v/>
      </c>
    </row>
    <row r="2083" spans="1:25" s="223" customFormat="1" ht="20.25">
      <c r="A2083" s="293"/>
      <c r="B2083" s="294" t="str">
        <f>IF(LEN(A2083)=0,"",INDEX('Smelter Reference List'!$A:$A,MATCH($A2083,'Smelter Reference List'!$E:$E,0)))</f>
        <v/>
      </c>
      <c r="C2083" s="301" t="str">
        <f>IF(LEN(A2083)=0,"",INDEX('Smelter Reference List'!$C:$C,MATCH($A2083,'Smelter Reference List'!$E:$E,0)))</f>
        <v/>
      </c>
      <c r="D2083" s="294" t="str">
        <f ca="1">IF(ISERROR($S2083),"",OFFSET('Smelter Reference List'!$C$4,$S2083-4,0)&amp;"")</f>
        <v/>
      </c>
      <c r="E2083" s="294" t="str">
        <f ca="1">IF(ISERROR($S2083),"",OFFSET('Smelter Reference List'!$D$4,$S2083-4,0)&amp;"")</f>
        <v/>
      </c>
      <c r="F2083" s="294" t="str">
        <f ca="1">IF(ISERROR($S2083),"",OFFSET('Smelter Reference List'!$E$4,$S2083-4,0))</f>
        <v/>
      </c>
      <c r="G2083" s="294" t="str">
        <f ca="1">IF(C2083=$U$4,"Enter smelter details", IF(ISERROR($S2083),"",OFFSET('Smelter Reference List'!$F$4,$S2083-4,0)))</f>
        <v/>
      </c>
      <c r="H2083" s="295" t="str">
        <f ca="1">IF(ISERROR($S2083),"",OFFSET('Smelter Reference List'!$G$4,$S2083-4,0))</f>
        <v/>
      </c>
      <c r="I2083" s="296" t="str">
        <f ca="1">IF(ISERROR($S2083),"",OFFSET('Smelter Reference List'!$H$4,$S2083-4,0))</f>
        <v/>
      </c>
      <c r="J2083" s="296" t="str">
        <f ca="1">IF(ISERROR($S2083),"",OFFSET('Smelter Reference List'!$I$4,$S2083-4,0))</f>
        <v/>
      </c>
      <c r="K2083" s="298"/>
      <c r="L2083" s="298"/>
      <c r="M2083" s="298"/>
      <c r="N2083" s="298"/>
      <c r="O2083" s="298"/>
      <c r="P2083" s="298"/>
      <c r="Q2083" s="299"/>
      <c r="R2083" s="227"/>
      <c r="S2083" s="228" t="e">
        <f>IF(C2083="",NA(),MATCH($B2083&amp;$C2083,'Smelter Reference List'!$J:$J,0))</f>
        <v>#N/A</v>
      </c>
      <c r="T2083" s="229"/>
      <c r="U2083" s="229">
        <f t="shared" ca="1" si="64"/>
        <v>0</v>
      </c>
      <c r="V2083" s="229"/>
      <c r="W2083" s="229"/>
      <c r="Y2083" s="223" t="str">
        <f t="shared" si="65"/>
        <v/>
      </c>
    </row>
    <row r="2084" spans="1:25" s="223" customFormat="1" ht="20.25">
      <c r="A2084" s="293"/>
      <c r="B2084" s="294" t="str">
        <f>IF(LEN(A2084)=0,"",INDEX('Smelter Reference List'!$A:$A,MATCH($A2084,'Smelter Reference List'!$E:$E,0)))</f>
        <v/>
      </c>
      <c r="C2084" s="301" t="str">
        <f>IF(LEN(A2084)=0,"",INDEX('Smelter Reference List'!$C:$C,MATCH($A2084,'Smelter Reference List'!$E:$E,0)))</f>
        <v/>
      </c>
      <c r="D2084" s="294" t="str">
        <f ca="1">IF(ISERROR($S2084),"",OFFSET('Smelter Reference List'!$C$4,$S2084-4,0)&amp;"")</f>
        <v/>
      </c>
      <c r="E2084" s="294" t="str">
        <f ca="1">IF(ISERROR($S2084),"",OFFSET('Smelter Reference List'!$D$4,$S2084-4,0)&amp;"")</f>
        <v/>
      </c>
      <c r="F2084" s="294" t="str">
        <f ca="1">IF(ISERROR($S2084),"",OFFSET('Smelter Reference List'!$E$4,$S2084-4,0))</f>
        <v/>
      </c>
      <c r="G2084" s="294" t="str">
        <f ca="1">IF(C2084=$U$4,"Enter smelter details", IF(ISERROR($S2084),"",OFFSET('Smelter Reference List'!$F$4,$S2084-4,0)))</f>
        <v/>
      </c>
      <c r="H2084" s="295" t="str">
        <f ca="1">IF(ISERROR($S2084),"",OFFSET('Smelter Reference List'!$G$4,$S2084-4,0))</f>
        <v/>
      </c>
      <c r="I2084" s="296" t="str">
        <f ca="1">IF(ISERROR($S2084),"",OFFSET('Smelter Reference List'!$H$4,$S2084-4,0))</f>
        <v/>
      </c>
      <c r="J2084" s="296" t="str">
        <f ca="1">IF(ISERROR($S2084),"",OFFSET('Smelter Reference List'!$I$4,$S2084-4,0))</f>
        <v/>
      </c>
      <c r="K2084" s="298"/>
      <c r="L2084" s="298"/>
      <c r="M2084" s="298"/>
      <c r="N2084" s="298"/>
      <c r="O2084" s="298"/>
      <c r="P2084" s="298"/>
      <c r="Q2084" s="299"/>
      <c r="R2084" s="227"/>
      <c r="S2084" s="228" t="e">
        <f>IF(C2084="",NA(),MATCH($B2084&amp;$C2084,'Smelter Reference List'!$J:$J,0))</f>
        <v>#N/A</v>
      </c>
      <c r="T2084" s="229"/>
      <c r="U2084" s="229">
        <f t="shared" ca="1" si="64"/>
        <v>0</v>
      </c>
      <c r="V2084" s="229"/>
      <c r="W2084" s="229"/>
      <c r="Y2084" s="223" t="str">
        <f t="shared" si="65"/>
        <v/>
      </c>
    </row>
    <row r="2085" spans="1:25" s="223" customFormat="1" ht="20.25">
      <c r="A2085" s="293"/>
      <c r="B2085" s="294" t="str">
        <f>IF(LEN(A2085)=0,"",INDEX('Smelter Reference List'!$A:$A,MATCH($A2085,'Smelter Reference List'!$E:$E,0)))</f>
        <v/>
      </c>
      <c r="C2085" s="301" t="str">
        <f>IF(LEN(A2085)=0,"",INDEX('Smelter Reference List'!$C:$C,MATCH($A2085,'Smelter Reference List'!$E:$E,0)))</f>
        <v/>
      </c>
      <c r="D2085" s="294" t="str">
        <f ca="1">IF(ISERROR($S2085),"",OFFSET('Smelter Reference List'!$C$4,$S2085-4,0)&amp;"")</f>
        <v/>
      </c>
      <c r="E2085" s="294" t="str">
        <f ca="1">IF(ISERROR($S2085),"",OFFSET('Smelter Reference List'!$D$4,$S2085-4,0)&amp;"")</f>
        <v/>
      </c>
      <c r="F2085" s="294" t="str">
        <f ca="1">IF(ISERROR($S2085),"",OFFSET('Smelter Reference List'!$E$4,$S2085-4,0))</f>
        <v/>
      </c>
      <c r="G2085" s="294" t="str">
        <f ca="1">IF(C2085=$U$4,"Enter smelter details", IF(ISERROR($S2085),"",OFFSET('Smelter Reference List'!$F$4,$S2085-4,0)))</f>
        <v/>
      </c>
      <c r="H2085" s="295" t="str">
        <f ca="1">IF(ISERROR($S2085),"",OFFSET('Smelter Reference List'!$G$4,$S2085-4,0))</f>
        <v/>
      </c>
      <c r="I2085" s="296" t="str">
        <f ca="1">IF(ISERROR($S2085),"",OFFSET('Smelter Reference List'!$H$4,$S2085-4,0))</f>
        <v/>
      </c>
      <c r="J2085" s="296" t="str">
        <f ca="1">IF(ISERROR($S2085),"",OFFSET('Smelter Reference List'!$I$4,$S2085-4,0))</f>
        <v/>
      </c>
      <c r="K2085" s="298"/>
      <c r="L2085" s="298"/>
      <c r="M2085" s="298"/>
      <c r="N2085" s="298"/>
      <c r="O2085" s="298"/>
      <c r="P2085" s="298"/>
      <c r="Q2085" s="299"/>
      <c r="R2085" s="227"/>
      <c r="S2085" s="228" t="e">
        <f>IF(C2085="",NA(),MATCH($B2085&amp;$C2085,'Smelter Reference List'!$J:$J,0))</f>
        <v>#N/A</v>
      </c>
      <c r="T2085" s="229"/>
      <c r="U2085" s="229">
        <f t="shared" ca="1" si="64"/>
        <v>0</v>
      </c>
      <c r="V2085" s="229"/>
      <c r="W2085" s="229"/>
      <c r="Y2085" s="223" t="str">
        <f t="shared" si="65"/>
        <v/>
      </c>
    </row>
    <row r="2086" spans="1:25" s="223" customFormat="1" ht="20.25">
      <c r="A2086" s="293"/>
      <c r="B2086" s="294" t="str">
        <f>IF(LEN(A2086)=0,"",INDEX('Smelter Reference List'!$A:$A,MATCH($A2086,'Smelter Reference List'!$E:$E,0)))</f>
        <v/>
      </c>
      <c r="C2086" s="301" t="str">
        <f>IF(LEN(A2086)=0,"",INDEX('Smelter Reference List'!$C:$C,MATCH($A2086,'Smelter Reference List'!$E:$E,0)))</f>
        <v/>
      </c>
      <c r="D2086" s="294" t="str">
        <f ca="1">IF(ISERROR($S2086),"",OFFSET('Smelter Reference List'!$C$4,$S2086-4,0)&amp;"")</f>
        <v/>
      </c>
      <c r="E2086" s="294" t="str">
        <f ca="1">IF(ISERROR($S2086),"",OFFSET('Smelter Reference List'!$D$4,$S2086-4,0)&amp;"")</f>
        <v/>
      </c>
      <c r="F2086" s="294" t="str">
        <f ca="1">IF(ISERROR($S2086),"",OFFSET('Smelter Reference List'!$E$4,$S2086-4,0))</f>
        <v/>
      </c>
      <c r="G2086" s="294" t="str">
        <f ca="1">IF(C2086=$U$4,"Enter smelter details", IF(ISERROR($S2086),"",OFFSET('Smelter Reference List'!$F$4,$S2086-4,0)))</f>
        <v/>
      </c>
      <c r="H2086" s="295" t="str">
        <f ca="1">IF(ISERROR($S2086),"",OFFSET('Smelter Reference List'!$G$4,$S2086-4,0))</f>
        <v/>
      </c>
      <c r="I2086" s="296" t="str">
        <f ca="1">IF(ISERROR($S2086),"",OFFSET('Smelter Reference List'!$H$4,$S2086-4,0))</f>
        <v/>
      </c>
      <c r="J2086" s="296" t="str">
        <f ca="1">IF(ISERROR($S2086),"",OFFSET('Smelter Reference List'!$I$4,$S2086-4,0))</f>
        <v/>
      </c>
      <c r="K2086" s="298"/>
      <c r="L2086" s="298"/>
      <c r="M2086" s="298"/>
      <c r="N2086" s="298"/>
      <c r="O2086" s="298"/>
      <c r="P2086" s="298"/>
      <c r="Q2086" s="299"/>
      <c r="R2086" s="227"/>
      <c r="S2086" s="228" t="e">
        <f>IF(C2086="",NA(),MATCH($B2086&amp;$C2086,'Smelter Reference List'!$J:$J,0))</f>
        <v>#N/A</v>
      </c>
      <c r="T2086" s="229"/>
      <c r="U2086" s="229">
        <f t="shared" ca="1" si="64"/>
        <v>0</v>
      </c>
      <c r="V2086" s="229"/>
      <c r="W2086" s="229"/>
      <c r="Y2086" s="223" t="str">
        <f t="shared" si="65"/>
        <v/>
      </c>
    </row>
    <row r="2087" spans="1:25" s="223" customFormat="1" ht="20.25">
      <c r="A2087" s="293"/>
      <c r="B2087" s="294" t="str">
        <f>IF(LEN(A2087)=0,"",INDEX('Smelter Reference List'!$A:$A,MATCH($A2087,'Smelter Reference List'!$E:$E,0)))</f>
        <v/>
      </c>
      <c r="C2087" s="301" t="str">
        <f>IF(LEN(A2087)=0,"",INDEX('Smelter Reference List'!$C:$C,MATCH($A2087,'Smelter Reference List'!$E:$E,0)))</f>
        <v/>
      </c>
      <c r="D2087" s="294" t="str">
        <f ca="1">IF(ISERROR($S2087),"",OFFSET('Smelter Reference List'!$C$4,$S2087-4,0)&amp;"")</f>
        <v/>
      </c>
      <c r="E2087" s="294" t="str">
        <f ca="1">IF(ISERROR($S2087),"",OFFSET('Smelter Reference List'!$D$4,$S2087-4,0)&amp;"")</f>
        <v/>
      </c>
      <c r="F2087" s="294" t="str">
        <f ca="1">IF(ISERROR($S2087),"",OFFSET('Smelter Reference List'!$E$4,$S2087-4,0))</f>
        <v/>
      </c>
      <c r="G2087" s="294" t="str">
        <f ca="1">IF(C2087=$U$4,"Enter smelter details", IF(ISERROR($S2087),"",OFFSET('Smelter Reference List'!$F$4,$S2087-4,0)))</f>
        <v/>
      </c>
      <c r="H2087" s="295" t="str">
        <f ca="1">IF(ISERROR($S2087),"",OFFSET('Smelter Reference List'!$G$4,$S2087-4,0))</f>
        <v/>
      </c>
      <c r="I2087" s="296" t="str">
        <f ca="1">IF(ISERROR($S2087),"",OFFSET('Smelter Reference List'!$H$4,$S2087-4,0))</f>
        <v/>
      </c>
      <c r="J2087" s="296" t="str">
        <f ca="1">IF(ISERROR($S2087),"",OFFSET('Smelter Reference List'!$I$4,$S2087-4,0))</f>
        <v/>
      </c>
      <c r="K2087" s="298"/>
      <c r="L2087" s="298"/>
      <c r="M2087" s="298"/>
      <c r="N2087" s="298"/>
      <c r="O2087" s="298"/>
      <c r="P2087" s="298"/>
      <c r="Q2087" s="299"/>
      <c r="R2087" s="227"/>
      <c r="S2087" s="228" t="e">
        <f>IF(C2087="",NA(),MATCH($B2087&amp;$C2087,'Smelter Reference List'!$J:$J,0))</f>
        <v>#N/A</v>
      </c>
      <c r="T2087" s="229"/>
      <c r="U2087" s="229">
        <f t="shared" ca="1" si="64"/>
        <v>0</v>
      </c>
      <c r="V2087" s="229"/>
      <c r="W2087" s="229"/>
      <c r="Y2087" s="223" t="str">
        <f t="shared" si="65"/>
        <v/>
      </c>
    </row>
    <row r="2088" spans="1:25" s="223" customFormat="1" ht="20.25">
      <c r="A2088" s="293"/>
      <c r="B2088" s="294" t="str">
        <f>IF(LEN(A2088)=0,"",INDEX('Smelter Reference List'!$A:$A,MATCH($A2088,'Smelter Reference List'!$E:$E,0)))</f>
        <v/>
      </c>
      <c r="C2088" s="301" t="str">
        <f>IF(LEN(A2088)=0,"",INDEX('Smelter Reference List'!$C:$C,MATCH($A2088,'Smelter Reference List'!$E:$E,0)))</f>
        <v/>
      </c>
      <c r="D2088" s="294" t="str">
        <f ca="1">IF(ISERROR($S2088),"",OFFSET('Smelter Reference List'!$C$4,$S2088-4,0)&amp;"")</f>
        <v/>
      </c>
      <c r="E2088" s="294" t="str">
        <f ca="1">IF(ISERROR($S2088),"",OFFSET('Smelter Reference List'!$D$4,$S2088-4,0)&amp;"")</f>
        <v/>
      </c>
      <c r="F2088" s="294" t="str">
        <f ca="1">IF(ISERROR($S2088),"",OFFSET('Smelter Reference List'!$E$4,$S2088-4,0))</f>
        <v/>
      </c>
      <c r="G2088" s="294" t="str">
        <f ca="1">IF(C2088=$U$4,"Enter smelter details", IF(ISERROR($S2088),"",OFFSET('Smelter Reference List'!$F$4,$S2088-4,0)))</f>
        <v/>
      </c>
      <c r="H2088" s="295" t="str">
        <f ca="1">IF(ISERROR($S2088),"",OFFSET('Smelter Reference List'!$G$4,$S2088-4,0))</f>
        <v/>
      </c>
      <c r="I2088" s="296" t="str">
        <f ca="1">IF(ISERROR($S2088),"",OFFSET('Smelter Reference List'!$H$4,$S2088-4,0))</f>
        <v/>
      </c>
      <c r="J2088" s="296" t="str">
        <f ca="1">IF(ISERROR($S2088),"",OFFSET('Smelter Reference List'!$I$4,$S2088-4,0))</f>
        <v/>
      </c>
      <c r="K2088" s="298"/>
      <c r="L2088" s="298"/>
      <c r="M2088" s="298"/>
      <c r="N2088" s="298"/>
      <c r="O2088" s="298"/>
      <c r="P2088" s="298"/>
      <c r="Q2088" s="299"/>
      <c r="R2088" s="227"/>
      <c r="S2088" s="228" t="e">
        <f>IF(C2088="",NA(),MATCH($B2088&amp;$C2088,'Smelter Reference List'!$J:$J,0))</f>
        <v>#N/A</v>
      </c>
      <c r="T2088" s="229"/>
      <c r="U2088" s="229">
        <f t="shared" ca="1" si="64"/>
        <v>0</v>
      </c>
      <c r="V2088" s="229"/>
      <c r="W2088" s="229"/>
      <c r="Y2088" s="223" t="str">
        <f t="shared" si="65"/>
        <v/>
      </c>
    </row>
    <row r="2089" spans="1:25" s="223" customFormat="1" ht="20.25">
      <c r="A2089" s="293"/>
      <c r="B2089" s="294" t="str">
        <f>IF(LEN(A2089)=0,"",INDEX('Smelter Reference List'!$A:$A,MATCH($A2089,'Smelter Reference List'!$E:$E,0)))</f>
        <v/>
      </c>
      <c r="C2089" s="301" t="str">
        <f>IF(LEN(A2089)=0,"",INDEX('Smelter Reference List'!$C:$C,MATCH($A2089,'Smelter Reference List'!$E:$E,0)))</f>
        <v/>
      </c>
      <c r="D2089" s="294" t="str">
        <f ca="1">IF(ISERROR($S2089),"",OFFSET('Smelter Reference List'!$C$4,$S2089-4,0)&amp;"")</f>
        <v/>
      </c>
      <c r="E2089" s="294" t="str">
        <f ca="1">IF(ISERROR($S2089),"",OFFSET('Smelter Reference List'!$D$4,$S2089-4,0)&amp;"")</f>
        <v/>
      </c>
      <c r="F2089" s="294" t="str">
        <f ca="1">IF(ISERROR($S2089),"",OFFSET('Smelter Reference List'!$E$4,$S2089-4,0))</f>
        <v/>
      </c>
      <c r="G2089" s="294" t="str">
        <f ca="1">IF(C2089=$U$4,"Enter smelter details", IF(ISERROR($S2089),"",OFFSET('Smelter Reference List'!$F$4,$S2089-4,0)))</f>
        <v/>
      </c>
      <c r="H2089" s="295" t="str">
        <f ca="1">IF(ISERROR($S2089),"",OFFSET('Smelter Reference List'!$G$4,$S2089-4,0))</f>
        <v/>
      </c>
      <c r="I2089" s="296" t="str">
        <f ca="1">IF(ISERROR($S2089),"",OFFSET('Smelter Reference List'!$H$4,$S2089-4,0))</f>
        <v/>
      </c>
      <c r="J2089" s="296" t="str">
        <f ca="1">IF(ISERROR($S2089),"",OFFSET('Smelter Reference List'!$I$4,$S2089-4,0))</f>
        <v/>
      </c>
      <c r="K2089" s="298"/>
      <c r="L2089" s="298"/>
      <c r="M2089" s="298"/>
      <c r="N2089" s="298"/>
      <c r="O2089" s="298"/>
      <c r="P2089" s="298"/>
      <c r="Q2089" s="299"/>
      <c r="R2089" s="227"/>
      <c r="S2089" s="228" t="e">
        <f>IF(C2089="",NA(),MATCH($B2089&amp;$C2089,'Smelter Reference List'!$J:$J,0))</f>
        <v>#N/A</v>
      </c>
      <c r="T2089" s="229"/>
      <c r="U2089" s="229">
        <f t="shared" ca="1" si="64"/>
        <v>0</v>
      </c>
      <c r="V2089" s="229"/>
      <c r="W2089" s="229"/>
      <c r="Y2089" s="223" t="str">
        <f t="shared" si="65"/>
        <v/>
      </c>
    </row>
    <row r="2090" spans="1:25" s="223" customFormat="1" ht="20.25">
      <c r="A2090" s="293"/>
      <c r="B2090" s="294" t="str">
        <f>IF(LEN(A2090)=0,"",INDEX('Smelter Reference List'!$A:$A,MATCH($A2090,'Smelter Reference List'!$E:$E,0)))</f>
        <v/>
      </c>
      <c r="C2090" s="301" t="str">
        <f>IF(LEN(A2090)=0,"",INDEX('Smelter Reference List'!$C:$C,MATCH($A2090,'Smelter Reference List'!$E:$E,0)))</f>
        <v/>
      </c>
      <c r="D2090" s="294" t="str">
        <f ca="1">IF(ISERROR($S2090),"",OFFSET('Smelter Reference List'!$C$4,$S2090-4,0)&amp;"")</f>
        <v/>
      </c>
      <c r="E2090" s="294" t="str">
        <f ca="1">IF(ISERROR($S2090),"",OFFSET('Smelter Reference List'!$D$4,$S2090-4,0)&amp;"")</f>
        <v/>
      </c>
      <c r="F2090" s="294" t="str">
        <f ca="1">IF(ISERROR($S2090),"",OFFSET('Smelter Reference List'!$E$4,$S2090-4,0))</f>
        <v/>
      </c>
      <c r="G2090" s="294" t="str">
        <f ca="1">IF(C2090=$U$4,"Enter smelter details", IF(ISERROR($S2090),"",OFFSET('Smelter Reference List'!$F$4,$S2090-4,0)))</f>
        <v/>
      </c>
      <c r="H2090" s="295" t="str">
        <f ca="1">IF(ISERROR($S2090),"",OFFSET('Smelter Reference List'!$G$4,$S2090-4,0))</f>
        <v/>
      </c>
      <c r="I2090" s="296" t="str">
        <f ca="1">IF(ISERROR($S2090),"",OFFSET('Smelter Reference List'!$H$4,$S2090-4,0))</f>
        <v/>
      </c>
      <c r="J2090" s="296" t="str">
        <f ca="1">IF(ISERROR($S2090),"",OFFSET('Smelter Reference List'!$I$4,$S2090-4,0))</f>
        <v/>
      </c>
      <c r="K2090" s="298"/>
      <c r="L2090" s="298"/>
      <c r="M2090" s="298"/>
      <c r="N2090" s="298"/>
      <c r="O2090" s="298"/>
      <c r="P2090" s="298"/>
      <c r="Q2090" s="299"/>
      <c r="R2090" s="227"/>
      <c r="S2090" s="228" t="e">
        <f>IF(C2090="",NA(),MATCH($B2090&amp;$C2090,'Smelter Reference List'!$J:$J,0))</f>
        <v>#N/A</v>
      </c>
      <c r="T2090" s="229"/>
      <c r="U2090" s="229">
        <f t="shared" ca="1" si="64"/>
        <v>0</v>
      </c>
      <c r="V2090" s="229"/>
      <c r="W2090" s="229"/>
      <c r="Y2090" s="223" t="str">
        <f t="shared" si="65"/>
        <v/>
      </c>
    </row>
    <row r="2091" spans="1:25" s="223" customFormat="1" ht="20.25">
      <c r="A2091" s="293"/>
      <c r="B2091" s="294" t="str">
        <f>IF(LEN(A2091)=0,"",INDEX('Smelter Reference List'!$A:$A,MATCH($A2091,'Smelter Reference List'!$E:$E,0)))</f>
        <v/>
      </c>
      <c r="C2091" s="301" t="str">
        <f>IF(LEN(A2091)=0,"",INDEX('Smelter Reference List'!$C:$C,MATCH($A2091,'Smelter Reference List'!$E:$E,0)))</f>
        <v/>
      </c>
      <c r="D2091" s="294" t="str">
        <f ca="1">IF(ISERROR($S2091),"",OFFSET('Smelter Reference List'!$C$4,$S2091-4,0)&amp;"")</f>
        <v/>
      </c>
      <c r="E2091" s="294" t="str">
        <f ca="1">IF(ISERROR($S2091),"",OFFSET('Smelter Reference List'!$D$4,$S2091-4,0)&amp;"")</f>
        <v/>
      </c>
      <c r="F2091" s="294" t="str">
        <f ca="1">IF(ISERROR($S2091),"",OFFSET('Smelter Reference List'!$E$4,$S2091-4,0))</f>
        <v/>
      </c>
      <c r="G2091" s="294" t="str">
        <f ca="1">IF(C2091=$U$4,"Enter smelter details", IF(ISERROR($S2091),"",OFFSET('Smelter Reference List'!$F$4,$S2091-4,0)))</f>
        <v/>
      </c>
      <c r="H2091" s="295" t="str">
        <f ca="1">IF(ISERROR($S2091),"",OFFSET('Smelter Reference List'!$G$4,$S2091-4,0))</f>
        <v/>
      </c>
      <c r="I2091" s="296" t="str">
        <f ca="1">IF(ISERROR($S2091),"",OFFSET('Smelter Reference List'!$H$4,$S2091-4,0))</f>
        <v/>
      </c>
      <c r="J2091" s="296" t="str">
        <f ca="1">IF(ISERROR($S2091),"",OFFSET('Smelter Reference List'!$I$4,$S2091-4,0))</f>
        <v/>
      </c>
      <c r="K2091" s="298"/>
      <c r="L2091" s="298"/>
      <c r="M2091" s="298"/>
      <c r="N2091" s="298"/>
      <c r="O2091" s="298"/>
      <c r="P2091" s="298"/>
      <c r="Q2091" s="299"/>
      <c r="R2091" s="227"/>
      <c r="S2091" s="228" t="e">
        <f>IF(C2091="",NA(),MATCH($B2091&amp;$C2091,'Smelter Reference List'!$J:$J,0))</f>
        <v>#N/A</v>
      </c>
      <c r="T2091" s="229"/>
      <c r="U2091" s="229">
        <f t="shared" ca="1" si="64"/>
        <v>0</v>
      </c>
      <c r="V2091" s="229"/>
      <c r="W2091" s="229"/>
      <c r="Y2091" s="223" t="str">
        <f t="shared" si="65"/>
        <v/>
      </c>
    </row>
    <row r="2092" spans="1:25" s="223" customFormat="1" ht="20.25">
      <c r="A2092" s="293"/>
      <c r="B2092" s="294" t="str">
        <f>IF(LEN(A2092)=0,"",INDEX('Smelter Reference List'!$A:$A,MATCH($A2092,'Smelter Reference List'!$E:$E,0)))</f>
        <v/>
      </c>
      <c r="C2092" s="301" t="str">
        <f>IF(LEN(A2092)=0,"",INDEX('Smelter Reference List'!$C:$C,MATCH($A2092,'Smelter Reference List'!$E:$E,0)))</f>
        <v/>
      </c>
      <c r="D2092" s="294" t="str">
        <f ca="1">IF(ISERROR($S2092),"",OFFSET('Smelter Reference List'!$C$4,$S2092-4,0)&amp;"")</f>
        <v/>
      </c>
      <c r="E2092" s="294" t="str">
        <f ca="1">IF(ISERROR($S2092),"",OFFSET('Smelter Reference List'!$D$4,$S2092-4,0)&amp;"")</f>
        <v/>
      </c>
      <c r="F2092" s="294" t="str">
        <f ca="1">IF(ISERROR($S2092),"",OFFSET('Smelter Reference List'!$E$4,$S2092-4,0))</f>
        <v/>
      </c>
      <c r="G2092" s="294" t="str">
        <f ca="1">IF(C2092=$U$4,"Enter smelter details", IF(ISERROR($S2092),"",OFFSET('Smelter Reference List'!$F$4,$S2092-4,0)))</f>
        <v/>
      </c>
      <c r="H2092" s="295" t="str">
        <f ca="1">IF(ISERROR($S2092),"",OFFSET('Smelter Reference List'!$G$4,$S2092-4,0))</f>
        <v/>
      </c>
      <c r="I2092" s="296" t="str">
        <f ca="1">IF(ISERROR($S2092),"",OFFSET('Smelter Reference List'!$H$4,$S2092-4,0))</f>
        <v/>
      </c>
      <c r="J2092" s="296" t="str">
        <f ca="1">IF(ISERROR($S2092),"",OFFSET('Smelter Reference List'!$I$4,$S2092-4,0))</f>
        <v/>
      </c>
      <c r="K2092" s="298"/>
      <c r="L2092" s="298"/>
      <c r="M2092" s="298"/>
      <c r="N2092" s="298"/>
      <c r="O2092" s="298"/>
      <c r="P2092" s="298"/>
      <c r="Q2092" s="299"/>
      <c r="R2092" s="227"/>
      <c r="S2092" s="228" t="e">
        <f>IF(C2092="",NA(),MATCH($B2092&amp;$C2092,'Smelter Reference List'!$J:$J,0))</f>
        <v>#N/A</v>
      </c>
      <c r="T2092" s="229"/>
      <c r="U2092" s="229">
        <f t="shared" ca="1" si="64"/>
        <v>0</v>
      </c>
      <c r="V2092" s="229"/>
      <c r="W2092" s="229"/>
      <c r="Y2092" s="223" t="str">
        <f t="shared" si="65"/>
        <v/>
      </c>
    </row>
    <row r="2093" spans="1:25" s="223" customFormat="1" ht="20.25">
      <c r="A2093" s="293"/>
      <c r="B2093" s="294" t="str">
        <f>IF(LEN(A2093)=0,"",INDEX('Smelter Reference List'!$A:$A,MATCH($A2093,'Smelter Reference List'!$E:$E,0)))</f>
        <v/>
      </c>
      <c r="C2093" s="301" t="str">
        <f>IF(LEN(A2093)=0,"",INDEX('Smelter Reference List'!$C:$C,MATCH($A2093,'Smelter Reference List'!$E:$E,0)))</f>
        <v/>
      </c>
      <c r="D2093" s="294" t="str">
        <f ca="1">IF(ISERROR($S2093),"",OFFSET('Smelter Reference List'!$C$4,$S2093-4,0)&amp;"")</f>
        <v/>
      </c>
      <c r="E2093" s="294" t="str">
        <f ca="1">IF(ISERROR($S2093),"",OFFSET('Smelter Reference List'!$D$4,$S2093-4,0)&amp;"")</f>
        <v/>
      </c>
      <c r="F2093" s="294" t="str">
        <f ca="1">IF(ISERROR($S2093),"",OFFSET('Smelter Reference List'!$E$4,$S2093-4,0))</f>
        <v/>
      </c>
      <c r="G2093" s="294" t="str">
        <f ca="1">IF(C2093=$U$4,"Enter smelter details", IF(ISERROR($S2093),"",OFFSET('Smelter Reference List'!$F$4,$S2093-4,0)))</f>
        <v/>
      </c>
      <c r="H2093" s="295" t="str">
        <f ca="1">IF(ISERROR($S2093),"",OFFSET('Smelter Reference List'!$G$4,$S2093-4,0))</f>
        <v/>
      </c>
      <c r="I2093" s="296" t="str">
        <f ca="1">IF(ISERROR($S2093),"",OFFSET('Smelter Reference List'!$H$4,$S2093-4,0))</f>
        <v/>
      </c>
      <c r="J2093" s="296" t="str">
        <f ca="1">IF(ISERROR($S2093),"",OFFSET('Smelter Reference List'!$I$4,$S2093-4,0))</f>
        <v/>
      </c>
      <c r="K2093" s="298"/>
      <c r="L2093" s="298"/>
      <c r="M2093" s="298"/>
      <c r="N2093" s="298"/>
      <c r="O2093" s="298"/>
      <c r="P2093" s="298"/>
      <c r="Q2093" s="299"/>
      <c r="R2093" s="227"/>
      <c r="S2093" s="228" t="e">
        <f>IF(C2093="",NA(),MATCH($B2093&amp;$C2093,'Smelter Reference List'!$J:$J,0))</f>
        <v>#N/A</v>
      </c>
      <c r="T2093" s="229"/>
      <c r="U2093" s="229">
        <f t="shared" ca="1" si="64"/>
        <v>0</v>
      </c>
      <c r="V2093" s="229"/>
      <c r="W2093" s="229"/>
      <c r="Y2093" s="223" t="str">
        <f t="shared" si="65"/>
        <v/>
      </c>
    </row>
    <row r="2094" spans="1:25" s="223" customFormat="1" ht="20.25">
      <c r="A2094" s="293"/>
      <c r="B2094" s="294" t="str">
        <f>IF(LEN(A2094)=0,"",INDEX('Smelter Reference List'!$A:$A,MATCH($A2094,'Smelter Reference List'!$E:$E,0)))</f>
        <v/>
      </c>
      <c r="C2094" s="301" t="str">
        <f>IF(LEN(A2094)=0,"",INDEX('Smelter Reference List'!$C:$C,MATCH($A2094,'Smelter Reference List'!$E:$E,0)))</f>
        <v/>
      </c>
      <c r="D2094" s="294" t="str">
        <f ca="1">IF(ISERROR($S2094),"",OFFSET('Smelter Reference List'!$C$4,$S2094-4,0)&amp;"")</f>
        <v/>
      </c>
      <c r="E2094" s="294" t="str">
        <f ca="1">IF(ISERROR($S2094),"",OFFSET('Smelter Reference List'!$D$4,$S2094-4,0)&amp;"")</f>
        <v/>
      </c>
      <c r="F2094" s="294" t="str">
        <f ca="1">IF(ISERROR($S2094),"",OFFSET('Smelter Reference List'!$E$4,$S2094-4,0))</f>
        <v/>
      </c>
      <c r="G2094" s="294" t="str">
        <f ca="1">IF(C2094=$U$4,"Enter smelter details", IF(ISERROR($S2094),"",OFFSET('Smelter Reference List'!$F$4,$S2094-4,0)))</f>
        <v/>
      </c>
      <c r="H2094" s="295" t="str">
        <f ca="1">IF(ISERROR($S2094),"",OFFSET('Smelter Reference List'!$G$4,$S2094-4,0))</f>
        <v/>
      </c>
      <c r="I2094" s="296" t="str">
        <f ca="1">IF(ISERROR($S2094),"",OFFSET('Smelter Reference List'!$H$4,$S2094-4,0))</f>
        <v/>
      </c>
      <c r="J2094" s="296" t="str">
        <f ca="1">IF(ISERROR($S2094),"",OFFSET('Smelter Reference List'!$I$4,$S2094-4,0))</f>
        <v/>
      </c>
      <c r="K2094" s="298"/>
      <c r="L2094" s="298"/>
      <c r="M2094" s="298"/>
      <c r="N2094" s="298"/>
      <c r="O2094" s="298"/>
      <c r="P2094" s="298"/>
      <c r="Q2094" s="299"/>
      <c r="R2094" s="227"/>
      <c r="S2094" s="228" t="e">
        <f>IF(C2094="",NA(),MATCH($B2094&amp;$C2094,'Smelter Reference List'!$J:$J,0))</f>
        <v>#N/A</v>
      </c>
      <c r="T2094" s="229"/>
      <c r="U2094" s="229">
        <f t="shared" ca="1" si="64"/>
        <v>0</v>
      </c>
      <c r="V2094" s="229"/>
      <c r="W2094" s="229"/>
      <c r="Y2094" s="223" t="str">
        <f t="shared" si="65"/>
        <v/>
      </c>
    </row>
    <row r="2095" spans="1:25" s="223" customFormat="1" ht="20.25">
      <c r="A2095" s="293"/>
      <c r="B2095" s="294" t="str">
        <f>IF(LEN(A2095)=0,"",INDEX('Smelter Reference List'!$A:$A,MATCH($A2095,'Smelter Reference List'!$E:$E,0)))</f>
        <v/>
      </c>
      <c r="C2095" s="301" t="str">
        <f>IF(LEN(A2095)=0,"",INDEX('Smelter Reference List'!$C:$C,MATCH($A2095,'Smelter Reference List'!$E:$E,0)))</f>
        <v/>
      </c>
      <c r="D2095" s="294" t="str">
        <f ca="1">IF(ISERROR($S2095),"",OFFSET('Smelter Reference List'!$C$4,$S2095-4,0)&amp;"")</f>
        <v/>
      </c>
      <c r="E2095" s="294" t="str">
        <f ca="1">IF(ISERROR($S2095),"",OFFSET('Smelter Reference List'!$D$4,$S2095-4,0)&amp;"")</f>
        <v/>
      </c>
      <c r="F2095" s="294" t="str">
        <f ca="1">IF(ISERROR($S2095),"",OFFSET('Smelter Reference List'!$E$4,$S2095-4,0))</f>
        <v/>
      </c>
      <c r="G2095" s="294" t="str">
        <f ca="1">IF(C2095=$U$4,"Enter smelter details", IF(ISERROR($S2095),"",OFFSET('Smelter Reference List'!$F$4,$S2095-4,0)))</f>
        <v/>
      </c>
      <c r="H2095" s="295" t="str">
        <f ca="1">IF(ISERROR($S2095),"",OFFSET('Smelter Reference List'!$G$4,$S2095-4,0))</f>
        <v/>
      </c>
      <c r="I2095" s="296" t="str">
        <f ca="1">IF(ISERROR($S2095),"",OFFSET('Smelter Reference List'!$H$4,$S2095-4,0))</f>
        <v/>
      </c>
      <c r="J2095" s="296" t="str">
        <f ca="1">IF(ISERROR($S2095),"",OFFSET('Smelter Reference List'!$I$4,$S2095-4,0))</f>
        <v/>
      </c>
      <c r="K2095" s="298"/>
      <c r="L2095" s="298"/>
      <c r="M2095" s="298"/>
      <c r="N2095" s="298"/>
      <c r="O2095" s="298"/>
      <c r="P2095" s="298"/>
      <c r="Q2095" s="299"/>
      <c r="R2095" s="227"/>
      <c r="S2095" s="228" t="e">
        <f>IF(C2095="",NA(),MATCH($B2095&amp;$C2095,'Smelter Reference List'!$J:$J,0))</f>
        <v>#N/A</v>
      </c>
      <c r="T2095" s="229"/>
      <c r="U2095" s="229">
        <f t="shared" ca="1" si="64"/>
        <v>0</v>
      </c>
      <c r="V2095" s="229"/>
      <c r="W2095" s="229"/>
      <c r="Y2095" s="223" t="str">
        <f t="shared" si="65"/>
        <v/>
      </c>
    </row>
    <row r="2096" spans="1:25" s="223" customFormat="1" ht="20.25">
      <c r="A2096" s="293"/>
      <c r="B2096" s="294" t="str">
        <f>IF(LEN(A2096)=0,"",INDEX('Smelter Reference List'!$A:$A,MATCH($A2096,'Smelter Reference List'!$E:$E,0)))</f>
        <v/>
      </c>
      <c r="C2096" s="301" t="str">
        <f>IF(LEN(A2096)=0,"",INDEX('Smelter Reference List'!$C:$C,MATCH($A2096,'Smelter Reference List'!$E:$E,0)))</f>
        <v/>
      </c>
      <c r="D2096" s="294" t="str">
        <f ca="1">IF(ISERROR($S2096),"",OFFSET('Smelter Reference List'!$C$4,$S2096-4,0)&amp;"")</f>
        <v/>
      </c>
      <c r="E2096" s="294" t="str">
        <f ca="1">IF(ISERROR($S2096),"",OFFSET('Smelter Reference List'!$D$4,$S2096-4,0)&amp;"")</f>
        <v/>
      </c>
      <c r="F2096" s="294" t="str">
        <f ca="1">IF(ISERROR($S2096),"",OFFSET('Smelter Reference List'!$E$4,$S2096-4,0))</f>
        <v/>
      </c>
      <c r="G2096" s="294" t="str">
        <f ca="1">IF(C2096=$U$4,"Enter smelter details", IF(ISERROR($S2096),"",OFFSET('Smelter Reference List'!$F$4,$S2096-4,0)))</f>
        <v/>
      </c>
      <c r="H2096" s="295" t="str">
        <f ca="1">IF(ISERROR($S2096),"",OFFSET('Smelter Reference List'!$G$4,$S2096-4,0))</f>
        <v/>
      </c>
      <c r="I2096" s="296" t="str">
        <f ca="1">IF(ISERROR($S2096),"",OFFSET('Smelter Reference List'!$H$4,$S2096-4,0))</f>
        <v/>
      </c>
      <c r="J2096" s="296" t="str">
        <f ca="1">IF(ISERROR($S2096),"",OFFSET('Smelter Reference List'!$I$4,$S2096-4,0))</f>
        <v/>
      </c>
      <c r="K2096" s="298"/>
      <c r="L2096" s="298"/>
      <c r="M2096" s="298"/>
      <c r="N2096" s="298"/>
      <c r="O2096" s="298"/>
      <c r="P2096" s="298"/>
      <c r="Q2096" s="299"/>
      <c r="R2096" s="227"/>
      <c r="S2096" s="228" t="e">
        <f>IF(C2096="",NA(),MATCH($B2096&amp;$C2096,'Smelter Reference List'!$J:$J,0))</f>
        <v>#N/A</v>
      </c>
      <c r="T2096" s="229"/>
      <c r="U2096" s="229">
        <f t="shared" ca="1" si="64"/>
        <v>0</v>
      </c>
      <c r="V2096" s="229"/>
      <c r="W2096" s="229"/>
      <c r="Y2096" s="223" t="str">
        <f t="shared" si="65"/>
        <v/>
      </c>
    </row>
    <row r="2097" spans="1:25" s="223" customFormat="1" ht="20.25">
      <c r="A2097" s="293"/>
      <c r="B2097" s="294" t="str">
        <f>IF(LEN(A2097)=0,"",INDEX('Smelter Reference List'!$A:$A,MATCH($A2097,'Smelter Reference List'!$E:$E,0)))</f>
        <v/>
      </c>
      <c r="C2097" s="301" t="str">
        <f>IF(LEN(A2097)=0,"",INDEX('Smelter Reference List'!$C:$C,MATCH($A2097,'Smelter Reference List'!$E:$E,0)))</f>
        <v/>
      </c>
      <c r="D2097" s="294" t="str">
        <f ca="1">IF(ISERROR($S2097),"",OFFSET('Smelter Reference List'!$C$4,$S2097-4,0)&amp;"")</f>
        <v/>
      </c>
      <c r="E2097" s="294" t="str">
        <f ca="1">IF(ISERROR($S2097),"",OFFSET('Smelter Reference List'!$D$4,$S2097-4,0)&amp;"")</f>
        <v/>
      </c>
      <c r="F2097" s="294" t="str">
        <f ca="1">IF(ISERROR($S2097),"",OFFSET('Smelter Reference List'!$E$4,$S2097-4,0))</f>
        <v/>
      </c>
      <c r="G2097" s="294" t="str">
        <f ca="1">IF(C2097=$U$4,"Enter smelter details", IF(ISERROR($S2097),"",OFFSET('Smelter Reference List'!$F$4,$S2097-4,0)))</f>
        <v/>
      </c>
      <c r="H2097" s="295" t="str">
        <f ca="1">IF(ISERROR($S2097),"",OFFSET('Smelter Reference List'!$G$4,$S2097-4,0))</f>
        <v/>
      </c>
      <c r="I2097" s="296" t="str">
        <f ca="1">IF(ISERROR($S2097),"",OFFSET('Smelter Reference List'!$H$4,$S2097-4,0))</f>
        <v/>
      </c>
      <c r="J2097" s="296" t="str">
        <f ca="1">IF(ISERROR($S2097),"",OFFSET('Smelter Reference List'!$I$4,$S2097-4,0))</f>
        <v/>
      </c>
      <c r="K2097" s="298"/>
      <c r="L2097" s="298"/>
      <c r="M2097" s="298"/>
      <c r="N2097" s="298"/>
      <c r="O2097" s="298"/>
      <c r="P2097" s="298"/>
      <c r="Q2097" s="299"/>
      <c r="R2097" s="227"/>
      <c r="S2097" s="228" t="e">
        <f>IF(C2097="",NA(),MATCH($B2097&amp;$C2097,'Smelter Reference List'!$J:$J,0))</f>
        <v>#N/A</v>
      </c>
      <c r="T2097" s="229"/>
      <c r="U2097" s="229">
        <f t="shared" ca="1" si="64"/>
        <v>0</v>
      </c>
      <c r="V2097" s="229"/>
      <c r="W2097" s="229"/>
      <c r="Y2097" s="223" t="str">
        <f t="shared" si="65"/>
        <v/>
      </c>
    </row>
    <row r="2098" spans="1:25" s="223" customFormat="1" ht="20.25">
      <c r="A2098" s="293"/>
      <c r="B2098" s="294" t="str">
        <f>IF(LEN(A2098)=0,"",INDEX('Smelter Reference List'!$A:$A,MATCH($A2098,'Smelter Reference List'!$E:$E,0)))</f>
        <v/>
      </c>
      <c r="C2098" s="301" t="str">
        <f>IF(LEN(A2098)=0,"",INDEX('Smelter Reference List'!$C:$C,MATCH($A2098,'Smelter Reference List'!$E:$E,0)))</f>
        <v/>
      </c>
      <c r="D2098" s="294" t="str">
        <f ca="1">IF(ISERROR($S2098),"",OFFSET('Smelter Reference List'!$C$4,$S2098-4,0)&amp;"")</f>
        <v/>
      </c>
      <c r="E2098" s="294" t="str">
        <f ca="1">IF(ISERROR($S2098),"",OFFSET('Smelter Reference List'!$D$4,$S2098-4,0)&amp;"")</f>
        <v/>
      </c>
      <c r="F2098" s="294" t="str">
        <f ca="1">IF(ISERROR($S2098),"",OFFSET('Smelter Reference List'!$E$4,$S2098-4,0))</f>
        <v/>
      </c>
      <c r="G2098" s="294" t="str">
        <f ca="1">IF(C2098=$U$4,"Enter smelter details", IF(ISERROR($S2098),"",OFFSET('Smelter Reference List'!$F$4,$S2098-4,0)))</f>
        <v/>
      </c>
      <c r="H2098" s="295" t="str">
        <f ca="1">IF(ISERROR($S2098),"",OFFSET('Smelter Reference List'!$G$4,$S2098-4,0))</f>
        <v/>
      </c>
      <c r="I2098" s="296" t="str">
        <f ca="1">IF(ISERROR($S2098),"",OFFSET('Smelter Reference List'!$H$4,$S2098-4,0))</f>
        <v/>
      </c>
      <c r="J2098" s="296" t="str">
        <f ca="1">IF(ISERROR($S2098),"",OFFSET('Smelter Reference List'!$I$4,$S2098-4,0))</f>
        <v/>
      </c>
      <c r="K2098" s="298"/>
      <c r="L2098" s="298"/>
      <c r="M2098" s="298"/>
      <c r="N2098" s="298"/>
      <c r="O2098" s="298"/>
      <c r="P2098" s="298"/>
      <c r="Q2098" s="299"/>
      <c r="R2098" s="227"/>
      <c r="S2098" s="228" t="e">
        <f>IF(C2098="",NA(),MATCH($B2098&amp;$C2098,'Smelter Reference List'!$J:$J,0))</f>
        <v>#N/A</v>
      </c>
      <c r="T2098" s="229"/>
      <c r="U2098" s="229">
        <f t="shared" ca="1" si="64"/>
        <v>0</v>
      </c>
      <c r="V2098" s="229"/>
      <c r="W2098" s="229"/>
      <c r="Y2098" s="223" t="str">
        <f t="shared" si="65"/>
        <v/>
      </c>
    </row>
    <row r="2099" spans="1:25" s="223" customFormat="1" ht="20.25">
      <c r="A2099" s="293"/>
      <c r="B2099" s="294" t="str">
        <f>IF(LEN(A2099)=0,"",INDEX('Smelter Reference List'!$A:$A,MATCH($A2099,'Smelter Reference List'!$E:$E,0)))</f>
        <v/>
      </c>
      <c r="C2099" s="301" t="str">
        <f>IF(LEN(A2099)=0,"",INDEX('Smelter Reference List'!$C:$C,MATCH($A2099,'Smelter Reference List'!$E:$E,0)))</f>
        <v/>
      </c>
      <c r="D2099" s="294" t="str">
        <f ca="1">IF(ISERROR($S2099),"",OFFSET('Smelter Reference List'!$C$4,$S2099-4,0)&amp;"")</f>
        <v/>
      </c>
      <c r="E2099" s="294" t="str">
        <f ca="1">IF(ISERROR($S2099),"",OFFSET('Smelter Reference List'!$D$4,$S2099-4,0)&amp;"")</f>
        <v/>
      </c>
      <c r="F2099" s="294" t="str">
        <f ca="1">IF(ISERROR($S2099),"",OFFSET('Smelter Reference List'!$E$4,$S2099-4,0))</f>
        <v/>
      </c>
      <c r="G2099" s="294" t="str">
        <f ca="1">IF(C2099=$U$4,"Enter smelter details", IF(ISERROR($S2099),"",OFFSET('Smelter Reference List'!$F$4,$S2099-4,0)))</f>
        <v/>
      </c>
      <c r="H2099" s="295" t="str">
        <f ca="1">IF(ISERROR($S2099),"",OFFSET('Smelter Reference List'!$G$4,$S2099-4,0))</f>
        <v/>
      </c>
      <c r="I2099" s="296" t="str">
        <f ca="1">IF(ISERROR($S2099),"",OFFSET('Smelter Reference List'!$H$4,$S2099-4,0))</f>
        <v/>
      </c>
      <c r="J2099" s="296" t="str">
        <f ca="1">IF(ISERROR($S2099),"",OFFSET('Smelter Reference List'!$I$4,$S2099-4,0))</f>
        <v/>
      </c>
      <c r="K2099" s="298"/>
      <c r="L2099" s="298"/>
      <c r="M2099" s="298"/>
      <c r="N2099" s="298"/>
      <c r="O2099" s="298"/>
      <c r="P2099" s="298"/>
      <c r="Q2099" s="299"/>
      <c r="R2099" s="227"/>
      <c r="S2099" s="228" t="e">
        <f>IF(C2099="",NA(),MATCH($B2099&amp;$C2099,'Smelter Reference List'!$J:$J,0))</f>
        <v>#N/A</v>
      </c>
      <c r="T2099" s="229"/>
      <c r="U2099" s="229">
        <f t="shared" ca="1" si="64"/>
        <v>0</v>
      </c>
      <c r="V2099" s="229"/>
      <c r="W2099" s="229"/>
      <c r="Y2099" s="223" t="str">
        <f t="shared" si="65"/>
        <v/>
      </c>
    </row>
    <row r="2100" spans="1:25" s="223" customFormat="1" ht="20.25">
      <c r="A2100" s="293"/>
      <c r="B2100" s="294" t="str">
        <f>IF(LEN(A2100)=0,"",INDEX('Smelter Reference List'!$A:$A,MATCH($A2100,'Smelter Reference List'!$E:$E,0)))</f>
        <v/>
      </c>
      <c r="C2100" s="301" t="str">
        <f>IF(LEN(A2100)=0,"",INDEX('Smelter Reference List'!$C:$C,MATCH($A2100,'Smelter Reference List'!$E:$E,0)))</f>
        <v/>
      </c>
      <c r="D2100" s="294" t="str">
        <f ca="1">IF(ISERROR($S2100),"",OFFSET('Smelter Reference List'!$C$4,$S2100-4,0)&amp;"")</f>
        <v/>
      </c>
      <c r="E2100" s="294" t="str">
        <f ca="1">IF(ISERROR($S2100),"",OFFSET('Smelter Reference List'!$D$4,$S2100-4,0)&amp;"")</f>
        <v/>
      </c>
      <c r="F2100" s="294" t="str">
        <f ca="1">IF(ISERROR($S2100),"",OFFSET('Smelter Reference List'!$E$4,$S2100-4,0))</f>
        <v/>
      </c>
      <c r="G2100" s="294" t="str">
        <f ca="1">IF(C2100=$U$4,"Enter smelter details", IF(ISERROR($S2100),"",OFFSET('Smelter Reference List'!$F$4,$S2100-4,0)))</f>
        <v/>
      </c>
      <c r="H2100" s="295" t="str">
        <f ca="1">IF(ISERROR($S2100),"",OFFSET('Smelter Reference List'!$G$4,$S2100-4,0))</f>
        <v/>
      </c>
      <c r="I2100" s="296" t="str">
        <f ca="1">IF(ISERROR($S2100),"",OFFSET('Smelter Reference List'!$H$4,$S2100-4,0))</f>
        <v/>
      </c>
      <c r="J2100" s="296" t="str">
        <f ca="1">IF(ISERROR($S2100),"",OFFSET('Smelter Reference List'!$I$4,$S2100-4,0))</f>
        <v/>
      </c>
      <c r="K2100" s="298"/>
      <c r="L2100" s="298"/>
      <c r="M2100" s="298"/>
      <c r="N2100" s="298"/>
      <c r="O2100" s="298"/>
      <c r="P2100" s="298"/>
      <c r="Q2100" s="299"/>
      <c r="R2100" s="227"/>
      <c r="S2100" s="228" t="e">
        <f>IF(C2100="",NA(),MATCH($B2100&amp;$C2100,'Smelter Reference List'!$J:$J,0))</f>
        <v>#N/A</v>
      </c>
      <c r="T2100" s="229"/>
      <c r="U2100" s="229">
        <f t="shared" ca="1" si="64"/>
        <v>0</v>
      </c>
      <c r="V2100" s="229"/>
      <c r="W2100" s="229"/>
      <c r="Y2100" s="223" t="str">
        <f t="shared" si="65"/>
        <v/>
      </c>
    </row>
    <row r="2101" spans="1:25" s="223" customFormat="1" ht="20.25">
      <c r="A2101" s="293"/>
      <c r="B2101" s="294" t="str">
        <f>IF(LEN(A2101)=0,"",INDEX('Smelter Reference List'!$A:$A,MATCH($A2101,'Smelter Reference List'!$E:$E,0)))</f>
        <v/>
      </c>
      <c r="C2101" s="301" t="str">
        <f>IF(LEN(A2101)=0,"",INDEX('Smelter Reference List'!$C:$C,MATCH($A2101,'Smelter Reference List'!$E:$E,0)))</f>
        <v/>
      </c>
      <c r="D2101" s="294" t="str">
        <f ca="1">IF(ISERROR($S2101),"",OFFSET('Smelter Reference List'!$C$4,$S2101-4,0)&amp;"")</f>
        <v/>
      </c>
      <c r="E2101" s="294" t="str">
        <f ca="1">IF(ISERROR($S2101),"",OFFSET('Smelter Reference List'!$D$4,$S2101-4,0)&amp;"")</f>
        <v/>
      </c>
      <c r="F2101" s="294" t="str">
        <f ca="1">IF(ISERROR($S2101),"",OFFSET('Smelter Reference List'!$E$4,$S2101-4,0))</f>
        <v/>
      </c>
      <c r="G2101" s="294" t="str">
        <f ca="1">IF(C2101=$U$4,"Enter smelter details", IF(ISERROR($S2101),"",OFFSET('Smelter Reference List'!$F$4,$S2101-4,0)))</f>
        <v/>
      </c>
      <c r="H2101" s="295" t="str">
        <f ca="1">IF(ISERROR($S2101),"",OFFSET('Smelter Reference List'!$G$4,$S2101-4,0))</f>
        <v/>
      </c>
      <c r="I2101" s="296" t="str">
        <f ca="1">IF(ISERROR($S2101),"",OFFSET('Smelter Reference List'!$H$4,$S2101-4,0))</f>
        <v/>
      </c>
      <c r="J2101" s="296" t="str">
        <f ca="1">IF(ISERROR($S2101),"",OFFSET('Smelter Reference List'!$I$4,$S2101-4,0))</f>
        <v/>
      </c>
      <c r="K2101" s="298"/>
      <c r="L2101" s="298"/>
      <c r="M2101" s="298"/>
      <c r="N2101" s="298"/>
      <c r="O2101" s="298"/>
      <c r="P2101" s="298"/>
      <c r="Q2101" s="299"/>
      <c r="R2101" s="227"/>
      <c r="S2101" s="228" t="e">
        <f>IF(C2101="",NA(),MATCH($B2101&amp;$C2101,'Smelter Reference List'!$J:$J,0))</f>
        <v>#N/A</v>
      </c>
      <c r="T2101" s="229"/>
      <c r="U2101" s="229">
        <f t="shared" ca="1" si="64"/>
        <v>0</v>
      </c>
      <c r="V2101" s="229"/>
      <c r="W2101" s="229"/>
      <c r="Y2101" s="223" t="str">
        <f t="shared" si="65"/>
        <v/>
      </c>
    </row>
    <row r="2102" spans="1:25" s="223" customFormat="1" ht="20.25">
      <c r="A2102" s="293"/>
      <c r="B2102" s="294" t="str">
        <f>IF(LEN(A2102)=0,"",INDEX('Smelter Reference List'!$A:$A,MATCH($A2102,'Smelter Reference List'!$E:$E,0)))</f>
        <v/>
      </c>
      <c r="C2102" s="301" t="str">
        <f>IF(LEN(A2102)=0,"",INDEX('Smelter Reference List'!$C:$C,MATCH($A2102,'Smelter Reference List'!$E:$E,0)))</f>
        <v/>
      </c>
      <c r="D2102" s="294" t="str">
        <f ca="1">IF(ISERROR($S2102),"",OFFSET('Smelter Reference List'!$C$4,$S2102-4,0)&amp;"")</f>
        <v/>
      </c>
      <c r="E2102" s="294" t="str">
        <f ca="1">IF(ISERROR($S2102),"",OFFSET('Smelter Reference List'!$D$4,$S2102-4,0)&amp;"")</f>
        <v/>
      </c>
      <c r="F2102" s="294" t="str">
        <f ca="1">IF(ISERROR($S2102),"",OFFSET('Smelter Reference List'!$E$4,$S2102-4,0))</f>
        <v/>
      </c>
      <c r="G2102" s="294" t="str">
        <f ca="1">IF(C2102=$U$4,"Enter smelter details", IF(ISERROR($S2102),"",OFFSET('Smelter Reference List'!$F$4,$S2102-4,0)))</f>
        <v/>
      </c>
      <c r="H2102" s="295" t="str">
        <f ca="1">IF(ISERROR($S2102),"",OFFSET('Smelter Reference List'!$G$4,$S2102-4,0))</f>
        <v/>
      </c>
      <c r="I2102" s="296" t="str">
        <f ca="1">IF(ISERROR($S2102),"",OFFSET('Smelter Reference List'!$H$4,$S2102-4,0))</f>
        <v/>
      </c>
      <c r="J2102" s="296" t="str">
        <f ca="1">IF(ISERROR($S2102),"",OFFSET('Smelter Reference List'!$I$4,$S2102-4,0))</f>
        <v/>
      </c>
      <c r="K2102" s="298"/>
      <c r="L2102" s="298"/>
      <c r="M2102" s="298"/>
      <c r="N2102" s="298"/>
      <c r="O2102" s="298"/>
      <c r="P2102" s="298"/>
      <c r="Q2102" s="299"/>
      <c r="R2102" s="227"/>
      <c r="S2102" s="228" t="e">
        <f>IF(C2102="",NA(),MATCH($B2102&amp;$C2102,'Smelter Reference List'!$J:$J,0))</f>
        <v>#N/A</v>
      </c>
      <c r="T2102" s="229"/>
      <c r="U2102" s="229">
        <f t="shared" ca="1" si="64"/>
        <v>0</v>
      </c>
      <c r="V2102" s="229"/>
      <c r="W2102" s="229"/>
      <c r="Y2102" s="223" t="str">
        <f t="shared" si="65"/>
        <v/>
      </c>
    </row>
    <row r="2103" spans="1:25" s="223" customFormat="1" ht="20.25">
      <c r="A2103" s="293"/>
      <c r="B2103" s="294" t="str">
        <f>IF(LEN(A2103)=0,"",INDEX('Smelter Reference List'!$A:$A,MATCH($A2103,'Smelter Reference List'!$E:$E,0)))</f>
        <v/>
      </c>
      <c r="C2103" s="301" t="str">
        <f>IF(LEN(A2103)=0,"",INDEX('Smelter Reference List'!$C:$C,MATCH($A2103,'Smelter Reference List'!$E:$E,0)))</f>
        <v/>
      </c>
      <c r="D2103" s="294" t="str">
        <f ca="1">IF(ISERROR($S2103),"",OFFSET('Smelter Reference List'!$C$4,$S2103-4,0)&amp;"")</f>
        <v/>
      </c>
      <c r="E2103" s="294" t="str">
        <f ca="1">IF(ISERROR($S2103),"",OFFSET('Smelter Reference List'!$D$4,$S2103-4,0)&amp;"")</f>
        <v/>
      </c>
      <c r="F2103" s="294" t="str">
        <f ca="1">IF(ISERROR($S2103),"",OFFSET('Smelter Reference List'!$E$4,$S2103-4,0))</f>
        <v/>
      </c>
      <c r="G2103" s="294" t="str">
        <f ca="1">IF(C2103=$U$4,"Enter smelter details", IF(ISERROR($S2103),"",OFFSET('Smelter Reference List'!$F$4,$S2103-4,0)))</f>
        <v/>
      </c>
      <c r="H2103" s="295" t="str">
        <f ca="1">IF(ISERROR($S2103),"",OFFSET('Smelter Reference List'!$G$4,$S2103-4,0))</f>
        <v/>
      </c>
      <c r="I2103" s="296" t="str">
        <f ca="1">IF(ISERROR($S2103),"",OFFSET('Smelter Reference List'!$H$4,$S2103-4,0))</f>
        <v/>
      </c>
      <c r="J2103" s="296" t="str">
        <f ca="1">IF(ISERROR($S2103),"",OFFSET('Smelter Reference List'!$I$4,$S2103-4,0))</f>
        <v/>
      </c>
      <c r="K2103" s="298"/>
      <c r="L2103" s="298"/>
      <c r="M2103" s="298"/>
      <c r="N2103" s="298"/>
      <c r="O2103" s="298"/>
      <c r="P2103" s="298"/>
      <c r="Q2103" s="299"/>
      <c r="R2103" s="227"/>
      <c r="S2103" s="228" t="e">
        <f>IF(C2103="",NA(),MATCH($B2103&amp;$C2103,'Smelter Reference List'!$J:$J,0))</f>
        <v>#N/A</v>
      </c>
      <c r="T2103" s="229"/>
      <c r="U2103" s="229">
        <f t="shared" ca="1" si="64"/>
        <v>0</v>
      </c>
      <c r="V2103" s="229"/>
      <c r="W2103" s="229"/>
      <c r="Y2103" s="223" t="str">
        <f t="shared" si="65"/>
        <v/>
      </c>
    </row>
    <row r="2104" spans="1:25" s="223" customFormat="1" ht="20.25">
      <c r="A2104" s="293"/>
      <c r="B2104" s="294" t="str">
        <f>IF(LEN(A2104)=0,"",INDEX('Smelter Reference List'!$A:$A,MATCH($A2104,'Smelter Reference List'!$E:$E,0)))</f>
        <v/>
      </c>
      <c r="C2104" s="301" t="str">
        <f>IF(LEN(A2104)=0,"",INDEX('Smelter Reference List'!$C:$C,MATCH($A2104,'Smelter Reference List'!$E:$E,0)))</f>
        <v/>
      </c>
      <c r="D2104" s="294" t="str">
        <f ca="1">IF(ISERROR($S2104),"",OFFSET('Smelter Reference List'!$C$4,$S2104-4,0)&amp;"")</f>
        <v/>
      </c>
      <c r="E2104" s="294" t="str">
        <f ca="1">IF(ISERROR($S2104),"",OFFSET('Smelter Reference List'!$D$4,$S2104-4,0)&amp;"")</f>
        <v/>
      </c>
      <c r="F2104" s="294" t="str">
        <f ca="1">IF(ISERROR($S2104),"",OFFSET('Smelter Reference List'!$E$4,$S2104-4,0))</f>
        <v/>
      </c>
      <c r="G2104" s="294" t="str">
        <f ca="1">IF(C2104=$U$4,"Enter smelter details", IF(ISERROR($S2104),"",OFFSET('Smelter Reference List'!$F$4,$S2104-4,0)))</f>
        <v/>
      </c>
      <c r="H2104" s="295" t="str">
        <f ca="1">IF(ISERROR($S2104),"",OFFSET('Smelter Reference List'!$G$4,$S2104-4,0))</f>
        <v/>
      </c>
      <c r="I2104" s="296" t="str">
        <f ca="1">IF(ISERROR($S2104),"",OFFSET('Smelter Reference List'!$H$4,$S2104-4,0))</f>
        <v/>
      </c>
      <c r="J2104" s="296" t="str">
        <f ca="1">IF(ISERROR($S2104),"",OFFSET('Smelter Reference List'!$I$4,$S2104-4,0))</f>
        <v/>
      </c>
      <c r="K2104" s="298"/>
      <c r="L2104" s="298"/>
      <c r="M2104" s="298"/>
      <c r="N2104" s="298"/>
      <c r="O2104" s="298"/>
      <c r="P2104" s="298"/>
      <c r="Q2104" s="299"/>
      <c r="R2104" s="227"/>
      <c r="S2104" s="228" t="e">
        <f>IF(C2104="",NA(),MATCH($B2104&amp;$C2104,'Smelter Reference List'!$J:$J,0))</f>
        <v>#N/A</v>
      </c>
      <c r="T2104" s="229"/>
      <c r="U2104" s="229">
        <f t="shared" ca="1" si="64"/>
        <v>0</v>
      </c>
      <c r="V2104" s="229"/>
      <c r="W2104" s="229"/>
      <c r="Y2104" s="223" t="str">
        <f t="shared" si="65"/>
        <v/>
      </c>
    </row>
    <row r="2105" spans="1:25" s="223" customFormat="1" ht="20.25">
      <c r="A2105" s="293"/>
      <c r="B2105" s="294" t="str">
        <f>IF(LEN(A2105)=0,"",INDEX('Smelter Reference List'!$A:$A,MATCH($A2105,'Smelter Reference List'!$E:$E,0)))</f>
        <v/>
      </c>
      <c r="C2105" s="301" t="str">
        <f>IF(LEN(A2105)=0,"",INDEX('Smelter Reference List'!$C:$C,MATCH($A2105,'Smelter Reference List'!$E:$E,0)))</f>
        <v/>
      </c>
      <c r="D2105" s="294" t="str">
        <f ca="1">IF(ISERROR($S2105),"",OFFSET('Smelter Reference List'!$C$4,$S2105-4,0)&amp;"")</f>
        <v/>
      </c>
      <c r="E2105" s="294" t="str">
        <f ca="1">IF(ISERROR($S2105),"",OFFSET('Smelter Reference List'!$D$4,$S2105-4,0)&amp;"")</f>
        <v/>
      </c>
      <c r="F2105" s="294" t="str">
        <f ca="1">IF(ISERROR($S2105),"",OFFSET('Smelter Reference List'!$E$4,$S2105-4,0))</f>
        <v/>
      </c>
      <c r="G2105" s="294" t="str">
        <f ca="1">IF(C2105=$U$4,"Enter smelter details", IF(ISERROR($S2105),"",OFFSET('Smelter Reference List'!$F$4,$S2105-4,0)))</f>
        <v/>
      </c>
      <c r="H2105" s="295" t="str">
        <f ca="1">IF(ISERROR($S2105),"",OFFSET('Smelter Reference List'!$G$4,$S2105-4,0))</f>
        <v/>
      </c>
      <c r="I2105" s="296" t="str">
        <f ca="1">IF(ISERROR($S2105),"",OFFSET('Smelter Reference List'!$H$4,$S2105-4,0))</f>
        <v/>
      </c>
      <c r="J2105" s="296" t="str">
        <f ca="1">IF(ISERROR($S2105),"",OFFSET('Smelter Reference List'!$I$4,$S2105-4,0))</f>
        <v/>
      </c>
      <c r="K2105" s="298"/>
      <c r="L2105" s="298"/>
      <c r="M2105" s="298"/>
      <c r="N2105" s="298"/>
      <c r="O2105" s="298"/>
      <c r="P2105" s="298"/>
      <c r="Q2105" s="299"/>
      <c r="R2105" s="227"/>
      <c r="S2105" s="228" t="e">
        <f>IF(C2105="",NA(),MATCH($B2105&amp;$C2105,'Smelter Reference List'!$J:$J,0))</f>
        <v>#N/A</v>
      </c>
      <c r="T2105" s="229"/>
      <c r="U2105" s="229">
        <f t="shared" ca="1" si="64"/>
        <v>0</v>
      </c>
      <c r="V2105" s="229"/>
      <c r="W2105" s="229"/>
      <c r="Y2105" s="223" t="str">
        <f t="shared" si="65"/>
        <v/>
      </c>
    </row>
    <row r="2106" spans="1:25" s="223" customFormat="1" ht="20.25">
      <c r="A2106" s="293"/>
      <c r="B2106" s="294" t="str">
        <f>IF(LEN(A2106)=0,"",INDEX('Smelter Reference List'!$A:$A,MATCH($A2106,'Smelter Reference List'!$E:$E,0)))</f>
        <v/>
      </c>
      <c r="C2106" s="301" t="str">
        <f>IF(LEN(A2106)=0,"",INDEX('Smelter Reference List'!$C:$C,MATCH($A2106,'Smelter Reference List'!$E:$E,0)))</f>
        <v/>
      </c>
      <c r="D2106" s="294" t="str">
        <f ca="1">IF(ISERROR($S2106),"",OFFSET('Smelter Reference List'!$C$4,$S2106-4,0)&amp;"")</f>
        <v/>
      </c>
      <c r="E2106" s="294" t="str">
        <f ca="1">IF(ISERROR($S2106),"",OFFSET('Smelter Reference List'!$D$4,$S2106-4,0)&amp;"")</f>
        <v/>
      </c>
      <c r="F2106" s="294" t="str">
        <f ca="1">IF(ISERROR($S2106),"",OFFSET('Smelter Reference List'!$E$4,$S2106-4,0))</f>
        <v/>
      </c>
      <c r="G2106" s="294" t="str">
        <f ca="1">IF(C2106=$U$4,"Enter smelter details", IF(ISERROR($S2106),"",OFFSET('Smelter Reference List'!$F$4,$S2106-4,0)))</f>
        <v/>
      </c>
      <c r="H2106" s="295" t="str">
        <f ca="1">IF(ISERROR($S2106),"",OFFSET('Smelter Reference List'!$G$4,$S2106-4,0))</f>
        <v/>
      </c>
      <c r="I2106" s="296" t="str">
        <f ca="1">IF(ISERROR($S2106),"",OFFSET('Smelter Reference List'!$H$4,$S2106-4,0))</f>
        <v/>
      </c>
      <c r="J2106" s="296" t="str">
        <f ca="1">IF(ISERROR($S2106),"",OFFSET('Smelter Reference List'!$I$4,$S2106-4,0))</f>
        <v/>
      </c>
      <c r="K2106" s="298"/>
      <c r="L2106" s="298"/>
      <c r="M2106" s="298"/>
      <c r="N2106" s="298"/>
      <c r="O2106" s="298"/>
      <c r="P2106" s="298"/>
      <c r="Q2106" s="299"/>
      <c r="R2106" s="227"/>
      <c r="S2106" s="228" t="e">
        <f>IF(C2106="",NA(),MATCH($B2106&amp;$C2106,'Smelter Reference List'!$J:$J,0))</f>
        <v>#N/A</v>
      </c>
      <c r="T2106" s="229"/>
      <c r="U2106" s="229">
        <f t="shared" ca="1" si="64"/>
        <v>0</v>
      </c>
      <c r="V2106" s="229"/>
      <c r="W2106" s="229"/>
      <c r="Y2106" s="223" t="str">
        <f t="shared" si="65"/>
        <v/>
      </c>
    </row>
    <row r="2107" spans="1:25" s="223" customFormat="1" ht="20.25">
      <c r="A2107" s="293"/>
      <c r="B2107" s="294" t="str">
        <f>IF(LEN(A2107)=0,"",INDEX('Smelter Reference List'!$A:$A,MATCH($A2107,'Smelter Reference List'!$E:$E,0)))</f>
        <v/>
      </c>
      <c r="C2107" s="301" t="str">
        <f>IF(LEN(A2107)=0,"",INDEX('Smelter Reference List'!$C:$C,MATCH($A2107,'Smelter Reference List'!$E:$E,0)))</f>
        <v/>
      </c>
      <c r="D2107" s="294" t="str">
        <f ca="1">IF(ISERROR($S2107),"",OFFSET('Smelter Reference List'!$C$4,$S2107-4,0)&amp;"")</f>
        <v/>
      </c>
      <c r="E2107" s="294" t="str">
        <f ca="1">IF(ISERROR($S2107),"",OFFSET('Smelter Reference List'!$D$4,$S2107-4,0)&amp;"")</f>
        <v/>
      </c>
      <c r="F2107" s="294" t="str">
        <f ca="1">IF(ISERROR($S2107),"",OFFSET('Smelter Reference List'!$E$4,$S2107-4,0))</f>
        <v/>
      </c>
      <c r="G2107" s="294" t="str">
        <f ca="1">IF(C2107=$U$4,"Enter smelter details", IF(ISERROR($S2107),"",OFFSET('Smelter Reference List'!$F$4,$S2107-4,0)))</f>
        <v/>
      </c>
      <c r="H2107" s="295" t="str">
        <f ca="1">IF(ISERROR($S2107),"",OFFSET('Smelter Reference List'!$G$4,$S2107-4,0))</f>
        <v/>
      </c>
      <c r="I2107" s="296" t="str">
        <f ca="1">IF(ISERROR($S2107),"",OFFSET('Smelter Reference List'!$H$4,$S2107-4,0))</f>
        <v/>
      </c>
      <c r="J2107" s="296" t="str">
        <f ca="1">IF(ISERROR($S2107),"",OFFSET('Smelter Reference List'!$I$4,$S2107-4,0))</f>
        <v/>
      </c>
      <c r="K2107" s="298"/>
      <c r="L2107" s="298"/>
      <c r="M2107" s="298"/>
      <c r="N2107" s="298"/>
      <c r="O2107" s="298"/>
      <c r="P2107" s="298"/>
      <c r="Q2107" s="299"/>
      <c r="R2107" s="227"/>
      <c r="S2107" s="228" t="e">
        <f>IF(C2107="",NA(),MATCH($B2107&amp;$C2107,'Smelter Reference List'!$J:$J,0))</f>
        <v>#N/A</v>
      </c>
      <c r="T2107" s="229"/>
      <c r="U2107" s="229">
        <f t="shared" ca="1" si="64"/>
        <v>0</v>
      </c>
      <c r="V2107" s="229"/>
      <c r="W2107" s="229"/>
      <c r="Y2107" s="223" t="str">
        <f t="shared" si="65"/>
        <v/>
      </c>
    </row>
    <row r="2108" spans="1:25" s="223" customFormat="1" ht="20.25">
      <c r="A2108" s="293"/>
      <c r="B2108" s="294" t="str">
        <f>IF(LEN(A2108)=0,"",INDEX('Smelter Reference List'!$A:$A,MATCH($A2108,'Smelter Reference List'!$E:$E,0)))</f>
        <v/>
      </c>
      <c r="C2108" s="301" t="str">
        <f>IF(LEN(A2108)=0,"",INDEX('Smelter Reference List'!$C:$C,MATCH($A2108,'Smelter Reference List'!$E:$E,0)))</f>
        <v/>
      </c>
      <c r="D2108" s="294" t="str">
        <f ca="1">IF(ISERROR($S2108),"",OFFSET('Smelter Reference List'!$C$4,$S2108-4,0)&amp;"")</f>
        <v/>
      </c>
      <c r="E2108" s="294" t="str">
        <f ca="1">IF(ISERROR($S2108),"",OFFSET('Smelter Reference List'!$D$4,$S2108-4,0)&amp;"")</f>
        <v/>
      </c>
      <c r="F2108" s="294" t="str">
        <f ca="1">IF(ISERROR($S2108),"",OFFSET('Smelter Reference List'!$E$4,$S2108-4,0))</f>
        <v/>
      </c>
      <c r="G2108" s="294" t="str">
        <f ca="1">IF(C2108=$U$4,"Enter smelter details", IF(ISERROR($S2108),"",OFFSET('Smelter Reference List'!$F$4,$S2108-4,0)))</f>
        <v/>
      </c>
      <c r="H2108" s="295" t="str">
        <f ca="1">IF(ISERROR($S2108),"",OFFSET('Smelter Reference List'!$G$4,$S2108-4,0))</f>
        <v/>
      </c>
      <c r="I2108" s="296" t="str">
        <f ca="1">IF(ISERROR($S2108),"",OFFSET('Smelter Reference List'!$H$4,$S2108-4,0))</f>
        <v/>
      </c>
      <c r="J2108" s="296" t="str">
        <f ca="1">IF(ISERROR($S2108),"",OFFSET('Smelter Reference List'!$I$4,$S2108-4,0))</f>
        <v/>
      </c>
      <c r="K2108" s="298"/>
      <c r="L2108" s="298"/>
      <c r="M2108" s="298"/>
      <c r="N2108" s="298"/>
      <c r="O2108" s="298"/>
      <c r="P2108" s="298"/>
      <c r="Q2108" s="299"/>
      <c r="R2108" s="227"/>
      <c r="S2108" s="228" t="e">
        <f>IF(C2108="",NA(),MATCH($B2108&amp;$C2108,'Smelter Reference List'!$J:$J,0))</f>
        <v>#N/A</v>
      </c>
      <c r="T2108" s="229"/>
      <c r="U2108" s="229">
        <f t="shared" ca="1" si="64"/>
        <v>0</v>
      </c>
      <c r="V2108" s="229"/>
      <c r="W2108" s="229"/>
      <c r="Y2108" s="223" t="str">
        <f t="shared" si="65"/>
        <v/>
      </c>
    </row>
    <row r="2109" spans="1:25" s="223" customFormat="1" ht="20.25">
      <c r="A2109" s="293"/>
      <c r="B2109" s="294" t="str">
        <f>IF(LEN(A2109)=0,"",INDEX('Smelter Reference List'!$A:$A,MATCH($A2109,'Smelter Reference List'!$E:$E,0)))</f>
        <v/>
      </c>
      <c r="C2109" s="301" t="str">
        <f>IF(LEN(A2109)=0,"",INDEX('Smelter Reference List'!$C:$C,MATCH($A2109,'Smelter Reference List'!$E:$E,0)))</f>
        <v/>
      </c>
      <c r="D2109" s="294" t="str">
        <f ca="1">IF(ISERROR($S2109),"",OFFSET('Smelter Reference List'!$C$4,$S2109-4,0)&amp;"")</f>
        <v/>
      </c>
      <c r="E2109" s="294" t="str">
        <f ca="1">IF(ISERROR($S2109),"",OFFSET('Smelter Reference List'!$D$4,$S2109-4,0)&amp;"")</f>
        <v/>
      </c>
      <c r="F2109" s="294" t="str">
        <f ca="1">IF(ISERROR($S2109),"",OFFSET('Smelter Reference List'!$E$4,$S2109-4,0))</f>
        <v/>
      </c>
      <c r="G2109" s="294" t="str">
        <f ca="1">IF(C2109=$U$4,"Enter smelter details", IF(ISERROR($S2109),"",OFFSET('Smelter Reference List'!$F$4,$S2109-4,0)))</f>
        <v/>
      </c>
      <c r="H2109" s="295" t="str">
        <f ca="1">IF(ISERROR($S2109),"",OFFSET('Smelter Reference List'!$G$4,$S2109-4,0))</f>
        <v/>
      </c>
      <c r="I2109" s="296" t="str">
        <f ca="1">IF(ISERROR($S2109),"",OFFSET('Smelter Reference List'!$H$4,$S2109-4,0))</f>
        <v/>
      </c>
      <c r="J2109" s="296" t="str">
        <f ca="1">IF(ISERROR($S2109),"",OFFSET('Smelter Reference List'!$I$4,$S2109-4,0))</f>
        <v/>
      </c>
      <c r="K2109" s="298"/>
      <c r="L2109" s="298"/>
      <c r="M2109" s="298"/>
      <c r="N2109" s="298"/>
      <c r="O2109" s="298"/>
      <c r="P2109" s="298"/>
      <c r="Q2109" s="299"/>
      <c r="R2109" s="227"/>
      <c r="S2109" s="228" t="e">
        <f>IF(C2109="",NA(),MATCH($B2109&amp;$C2109,'Smelter Reference List'!$J:$J,0))</f>
        <v>#N/A</v>
      </c>
      <c r="T2109" s="229"/>
      <c r="U2109" s="229">
        <f t="shared" ca="1" si="64"/>
        <v>0</v>
      </c>
      <c r="V2109" s="229"/>
      <c r="W2109" s="229"/>
      <c r="Y2109" s="223" t="str">
        <f t="shared" si="65"/>
        <v/>
      </c>
    </row>
    <row r="2110" spans="1:25" s="223" customFormat="1" ht="20.25">
      <c r="A2110" s="293"/>
      <c r="B2110" s="294" t="str">
        <f>IF(LEN(A2110)=0,"",INDEX('Smelter Reference List'!$A:$A,MATCH($A2110,'Smelter Reference List'!$E:$E,0)))</f>
        <v/>
      </c>
      <c r="C2110" s="301" t="str">
        <f>IF(LEN(A2110)=0,"",INDEX('Smelter Reference List'!$C:$C,MATCH($A2110,'Smelter Reference List'!$E:$E,0)))</f>
        <v/>
      </c>
      <c r="D2110" s="294" t="str">
        <f ca="1">IF(ISERROR($S2110),"",OFFSET('Smelter Reference List'!$C$4,$S2110-4,0)&amp;"")</f>
        <v/>
      </c>
      <c r="E2110" s="294" t="str">
        <f ca="1">IF(ISERROR($S2110),"",OFFSET('Smelter Reference List'!$D$4,$S2110-4,0)&amp;"")</f>
        <v/>
      </c>
      <c r="F2110" s="294" t="str">
        <f ca="1">IF(ISERROR($S2110),"",OFFSET('Smelter Reference List'!$E$4,$S2110-4,0))</f>
        <v/>
      </c>
      <c r="G2110" s="294" t="str">
        <f ca="1">IF(C2110=$U$4,"Enter smelter details", IF(ISERROR($S2110),"",OFFSET('Smelter Reference List'!$F$4,$S2110-4,0)))</f>
        <v/>
      </c>
      <c r="H2110" s="295" t="str">
        <f ca="1">IF(ISERROR($S2110),"",OFFSET('Smelter Reference List'!$G$4,$S2110-4,0))</f>
        <v/>
      </c>
      <c r="I2110" s="296" t="str">
        <f ca="1">IF(ISERROR($S2110),"",OFFSET('Smelter Reference List'!$H$4,$S2110-4,0))</f>
        <v/>
      </c>
      <c r="J2110" s="296" t="str">
        <f ca="1">IF(ISERROR($S2110),"",OFFSET('Smelter Reference List'!$I$4,$S2110-4,0))</f>
        <v/>
      </c>
      <c r="K2110" s="298"/>
      <c r="L2110" s="298"/>
      <c r="M2110" s="298"/>
      <c r="N2110" s="298"/>
      <c r="O2110" s="298"/>
      <c r="P2110" s="298"/>
      <c r="Q2110" s="299"/>
      <c r="R2110" s="227"/>
      <c r="S2110" s="228" t="e">
        <f>IF(C2110="",NA(),MATCH($B2110&amp;$C2110,'Smelter Reference List'!$J:$J,0))</f>
        <v>#N/A</v>
      </c>
      <c r="T2110" s="229"/>
      <c r="U2110" s="229">
        <f t="shared" ca="1" si="64"/>
        <v>0</v>
      </c>
      <c r="V2110" s="229"/>
      <c r="W2110" s="229"/>
      <c r="Y2110" s="223" t="str">
        <f t="shared" si="65"/>
        <v/>
      </c>
    </row>
    <row r="2111" spans="1:25" s="223" customFormat="1" ht="20.25">
      <c r="A2111" s="293"/>
      <c r="B2111" s="294" t="str">
        <f>IF(LEN(A2111)=0,"",INDEX('Smelter Reference List'!$A:$A,MATCH($A2111,'Smelter Reference List'!$E:$E,0)))</f>
        <v/>
      </c>
      <c r="C2111" s="301" t="str">
        <f>IF(LEN(A2111)=0,"",INDEX('Smelter Reference List'!$C:$C,MATCH($A2111,'Smelter Reference List'!$E:$E,0)))</f>
        <v/>
      </c>
      <c r="D2111" s="294" t="str">
        <f ca="1">IF(ISERROR($S2111),"",OFFSET('Smelter Reference List'!$C$4,$S2111-4,0)&amp;"")</f>
        <v/>
      </c>
      <c r="E2111" s="294" t="str">
        <f ca="1">IF(ISERROR($S2111),"",OFFSET('Smelter Reference List'!$D$4,$S2111-4,0)&amp;"")</f>
        <v/>
      </c>
      <c r="F2111" s="294" t="str">
        <f ca="1">IF(ISERROR($S2111),"",OFFSET('Smelter Reference List'!$E$4,$S2111-4,0))</f>
        <v/>
      </c>
      <c r="G2111" s="294" t="str">
        <f ca="1">IF(C2111=$U$4,"Enter smelter details", IF(ISERROR($S2111),"",OFFSET('Smelter Reference List'!$F$4,$S2111-4,0)))</f>
        <v/>
      </c>
      <c r="H2111" s="295" t="str">
        <f ca="1">IF(ISERROR($S2111),"",OFFSET('Smelter Reference List'!$G$4,$S2111-4,0))</f>
        <v/>
      </c>
      <c r="I2111" s="296" t="str">
        <f ca="1">IF(ISERROR($S2111),"",OFFSET('Smelter Reference List'!$H$4,$S2111-4,0))</f>
        <v/>
      </c>
      <c r="J2111" s="296" t="str">
        <f ca="1">IF(ISERROR($S2111),"",OFFSET('Smelter Reference List'!$I$4,$S2111-4,0))</f>
        <v/>
      </c>
      <c r="K2111" s="298"/>
      <c r="L2111" s="298"/>
      <c r="M2111" s="298"/>
      <c r="N2111" s="298"/>
      <c r="O2111" s="298"/>
      <c r="P2111" s="298"/>
      <c r="Q2111" s="299"/>
      <c r="R2111" s="227"/>
      <c r="S2111" s="228" t="e">
        <f>IF(C2111="",NA(),MATCH($B2111&amp;$C2111,'Smelter Reference List'!$J:$J,0))</f>
        <v>#N/A</v>
      </c>
      <c r="T2111" s="229"/>
      <c r="U2111" s="229">
        <f t="shared" ca="1" si="64"/>
        <v>0</v>
      </c>
      <c r="V2111" s="229"/>
      <c r="W2111" s="229"/>
      <c r="Y2111" s="223" t="str">
        <f t="shared" si="65"/>
        <v/>
      </c>
    </row>
    <row r="2112" spans="1:25" s="223" customFormat="1" ht="20.25">
      <c r="A2112" s="293"/>
      <c r="B2112" s="294" t="str">
        <f>IF(LEN(A2112)=0,"",INDEX('Smelter Reference List'!$A:$A,MATCH($A2112,'Smelter Reference List'!$E:$E,0)))</f>
        <v/>
      </c>
      <c r="C2112" s="301" t="str">
        <f>IF(LEN(A2112)=0,"",INDEX('Smelter Reference List'!$C:$C,MATCH($A2112,'Smelter Reference List'!$E:$E,0)))</f>
        <v/>
      </c>
      <c r="D2112" s="294" t="str">
        <f ca="1">IF(ISERROR($S2112),"",OFFSET('Smelter Reference List'!$C$4,$S2112-4,0)&amp;"")</f>
        <v/>
      </c>
      <c r="E2112" s="294" t="str">
        <f ca="1">IF(ISERROR($S2112),"",OFFSET('Smelter Reference List'!$D$4,$S2112-4,0)&amp;"")</f>
        <v/>
      </c>
      <c r="F2112" s="294" t="str">
        <f ca="1">IF(ISERROR($S2112),"",OFFSET('Smelter Reference List'!$E$4,$S2112-4,0))</f>
        <v/>
      </c>
      <c r="G2112" s="294" t="str">
        <f ca="1">IF(C2112=$U$4,"Enter smelter details", IF(ISERROR($S2112),"",OFFSET('Smelter Reference List'!$F$4,$S2112-4,0)))</f>
        <v/>
      </c>
      <c r="H2112" s="295" t="str">
        <f ca="1">IF(ISERROR($S2112),"",OFFSET('Smelter Reference List'!$G$4,$S2112-4,0))</f>
        <v/>
      </c>
      <c r="I2112" s="296" t="str">
        <f ca="1">IF(ISERROR($S2112),"",OFFSET('Smelter Reference List'!$H$4,$S2112-4,0))</f>
        <v/>
      </c>
      <c r="J2112" s="296" t="str">
        <f ca="1">IF(ISERROR($S2112),"",OFFSET('Smelter Reference List'!$I$4,$S2112-4,0))</f>
        <v/>
      </c>
      <c r="K2112" s="298"/>
      <c r="L2112" s="298"/>
      <c r="M2112" s="298"/>
      <c r="N2112" s="298"/>
      <c r="O2112" s="298"/>
      <c r="P2112" s="298"/>
      <c r="Q2112" s="299"/>
      <c r="R2112" s="227"/>
      <c r="S2112" s="228" t="e">
        <f>IF(C2112="",NA(),MATCH($B2112&amp;$C2112,'Smelter Reference List'!$J:$J,0))</f>
        <v>#N/A</v>
      </c>
      <c r="T2112" s="229"/>
      <c r="U2112" s="229">
        <f t="shared" ca="1" si="64"/>
        <v>0</v>
      </c>
      <c r="V2112" s="229"/>
      <c r="W2112" s="229"/>
      <c r="Y2112" s="223" t="str">
        <f t="shared" si="65"/>
        <v/>
      </c>
    </row>
    <row r="2113" spans="1:25" s="223" customFormat="1" ht="20.25">
      <c r="A2113" s="293"/>
      <c r="B2113" s="294" t="str">
        <f>IF(LEN(A2113)=0,"",INDEX('Smelter Reference List'!$A:$A,MATCH($A2113,'Smelter Reference List'!$E:$E,0)))</f>
        <v/>
      </c>
      <c r="C2113" s="301" t="str">
        <f>IF(LEN(A2113)=0,"",INDEX('Smelter Reference List'!$C:$C,MATCH($A2113,'Smelter Reference List'!$E:$E,0)))</f>
        <v/>
      </c>
      <c r="D2113" s="294" t="str">
        <f ca="1">IF(ISERROR($S2113),"",OFFSET('Smelter Reference List'!$C$4,$S2113-4,0)&amp;"")</f>
        <v/>
      </c>
      <c r="E2113" s="294" t="str">
        <f ca="1">IF(ISERROR($S2113),"",OFFSET('Smelter Reference List'!$D$4,$S2113-4,0)&amp;"")</f>
        <v/>
      </c>
      <c r="F2113" s="294" t="str">
        <f ca="1">IF(ISERROR($S2113),"",OFFSET('Smelter Reference List'!$E$4,$S2113-4,0))</f>
        <v/>
      </c>
      <c r="G2113" s="294" t="str">
        <f ca="1">IF(C2113=$U$4,"Enter smelter details", IF(ISERROR($S2113),"",OFFSET('Smelter Reference List'!$F$4,$S2113-4,0)))</f>
        <v/>
      </c>
      <c r="H2113" s="295" t="str">
        <f ca="1">IF(ISERROR($S2113),"",OFFSET('Smelter Reference List'!$G$4,$S2113-4,0))</f>
        <v/>
      </c>
      <c r="I2113" s="296" t="str">
        <f ca="1">IF(ISERROR($S2113),"",OFFSET('Smelter Reference List'!$H$4,$S2113-4,0))</f>
        <v/>
      </c>
      <c r="J2113" s="296" t="str">
        <f ca="1">IF(ISERROR($S2113),"",OFFSET('Smelter Reference List'!$I$4,$S2113-4,0))</f>
        <v/>
      </c>
      <c r="K2113" s="298"/>
      <c r="L2113" s="298"/>
      <c r="M2113" s="298"/>
      <c r="N2113" s="298"/>
      <c r="O2113" s="298"/>
      <c r="P2113" s="298"/>
      <c r="Q2113" s="299"/>
      <c r="R2113" s="227"/>
      <c r="S2113" s="228" t="e">
        <f>IF(C2113="",NA(),MATCH($B2113&amp;$C2113,'Smelter Reference List'!$J:$J,0))</f>
        <v>#N/A</v>
      </c>
      <c r="T2113" s="229"/>
      <c r="U2113" s="229">
        <f t="shared" ca="1" si="64"/>
        <v>0</v>
      </c>
      <c r="V2113" s="229"/>
      <c r="W2113" s="229"/>
      <c r="Y2113" s="223" t="str">
        <f t="shared" si="65"/>
        <v/>
      </c>
    </row>
    <row r="2114" spans="1:25" s="223" customFormat="1" ht="20.25">
      <c r="A2114" s="293"/>
      <c r="B2114" s="294" t="str">
        <f>IF(LEN(A2114)=0,"",INDEX('Smelter Reference List'!$A:$A,MATCH($A2114,'Smelter Reference List'!$E:$E,0)))</f>
        <v/>
      </c>
      <c r="C2114" s="301" t="str">
        <f>IF(LEN(A2114)=0,"",INDEX('Smelter Reference List'!$C:$C,MATCH($A2114,'Smelter Reference List'!$E:$E,0)))</f>
        <v/>
      </c>
      <c r="D2114" s="294" t="str">
        <f ca="1">IF(ISERROR($S2114),"",OFFSET('Smelter Reference List'!$C$4,$S2114-4,0)&amp;"")</f>
        <v/>
      </c>
      <c r="E2114" s="294" t="str">
        <f ca="1">IF(ISERROR($S2114),"",OFFSET('Smelter Reference List'!$D$4,$S2114-4,0)&amp;"")</f>
        <v/>
      </c>
      <c r="F2114" s="294" t="str">
        <f ca="1">IF(ISERROR($S2114),"",OFFSET('Smelter Reference List'!$E$4,$S2114-4,0))</f>
        <v/>
      </c>
      <c r="G2114" s="294" t="str">
        <f ca="1">IF(C2114=$U$4,"Enter smelter details", IF(ISERROR($S2114),"",OFFSET('Smelter Reference List'!$F$4,$S2114-4,0)))</f>
        <v/>
      </c>
      <c r="H2114" s="295" t="str">
        <f ca="1">IF(ISERROR($S2114),"",OFFSET('Smelter Reference List'!$G$4,$S2114-4,0))</f>
        <v/>
      </c>
      <c r="I2114" s="296" t="str">
        <f ca="1">IF(ISERROR($S2114),"",OFFSET('Smelter Reference List'!$H$4,$S2114-4,0))</f>
        <v/>
      </c>
      <c r="J2114" s="296" t="str">
        <f ca="1">IF(ISERROR($S2114),"",OFFSET('Smelter Reference List'!$I$4,$S2114-4,0))</f>
        <v/>
      </c>
      <c r="K2114" s="298"/>
      <c r="L2114" s="298"/>
      <c r="M2114" s="298"/>
      <c r="N2114" s="298"/>
      <c r="O2114" s="298"/>
      <c r="P2114" s="298"/>
      <c r="Q2114" s="299"/>
      <c r="R2114" s="227"/>
      <c r="S2114" s="228" t="e">
        <f>IF(C2114="",NA(),MATCH($B2114&amp;$C2114,'Smelter Reference List'!$J:$J,0))</f>
        <v>#N/A</v>
      </c>
      <c r="T2114" s="229"/>
      <c r="U2114" s="229">
        <f t="shared" ca="1" si="64"/>
        <v>0</v>
      </c>
      <c r="V2114" s="229"/>
      <c r="W2114" s="229"/>
      <c r="Y2114" s="223" t="str">
        <f t="shared" si="65"/>
        <v/>
      </c>
    </row>
    <row r="2115" spans="1:25" s="223" customFormat="1" ht="20.25">
      <c r="A2115" s="293"/>
      <c r="B2115" s="294" t="str">
        <f>IF(LEN(A2115)=0,"",INDEX('Smelter Reference List'!$A:$A,MATCH($A2115,'Smelter Reference List'!$E:$E,0)))</f>
        <v/>
      </c>
      <c r="C2115" s="301" t="str">
        <f>IF(LEN(A2115)=0,"",INDEX('Smelter Reference List'!$C:$C,MATCH($A2115,'Smelter Reference List'!$E:$E,0)))</f>
        <v/>
      </c>
      <c r="D2115" s="294" t="str">
        <f ca="1">IF(ISERROR($S2115),"",OFFSET('Smelter Reference List'!$C$4,$S2115-4,0)&amp;"")</f>
        <v/>
      </c>
      <c r="E2115" s="294" t="str">
        <f ca="1">IF(ISERROR($S2115),"",OFFSET('Smelter Reference List'!$D$4,$S2115-4,0)&amp;"")</f>
        <v/>
      </c>
      <c r="F2115" s="294" t="str">
        <f ca="1">IF(ISERROR($S2115),"",OFFSET('Smelter Reference List'!$E$4,$S2115-4,0))</f>
        <v/>
      </c>
      <c r="G2115" s="294" t="str">
        <f ca="1">IF(C2115=$U$4,"Enter smelter details", IF(ISERROR($S2115),"",OFFSET('Smelter Reference List'!$F$4,$S2115-4,0)))</f>
        <v/>
      </c>
      <c r="H2115" s="295" t="str">
        <f ca="1">IF(ISERROR($S2115),"",OFFSET('Smelter Reference List'!$G$4,$S2115-4,0))</f>
        <v/>
      </c>
      <c r="I2115" s="296" t="str">
        <f ca="1">IF(ISERROR($S2115),"",OFFSET('Smelter Reference List'!$H$4,$S2115-4,0))</f>
        <v/>
      </c>
      <c r="J2115" s="296" t="str">
        <f ca="1">IF(ISERROR($S2115),"",OFFSET('Smelter Reference List'!$I$4,$S2115-4,0))</f>
        <v/>
      </c>
      <c r="K2115" s="298"/>
      <c r="L2115" s="298"/>
      <c r="M2115" s="298"/>
      <c r="N2115" s="298"/>
      <c r="O2115" s="298"/>
      <c r="P2115" s="298"/>
      <c r="Q2115" s="299"/>
      <c r="R2115" s="227"/>
      <c r="S2115" s="228" t="e">
        <f>IF(C2115="",NA(),MATCH($B2115&amp;$C2115,'Smelter Reference List'!$J:$J,0))</f>
        <v>#N/A</v>
      </c>
      <c r="T2115" s="229"/>
      <c r="U2115" s="229">
        <f t="shared" ca="1" si="64"/>
        <v>0</v>
      </c>
      <c r="V2115" s="229"/>
      <c r="W2115" s="229"/>
      <c r="Y2115" s="223" t="str">
        <f t="shared" si="65"/>
        <v/>
      </c>
    </row>
    <row r="2116" spans="1:25" s="223" customFormat="1" ht="20.25">
      <c r="A2116" s="293"/>
      <c r="B2116" s="294" t="str">
        <f>IF(LEN(A2116)=0,"",INDEX('Smelter Reference List'!$A:$A,MATCH($A2116,'Smelter Reference List'!$E:$E,0)))</f>
        <v/>
      </c>
      <c r="C2116" s="301" t="str">
        <f>IF(LEN(A2116)=0,"",INDEX('Smelter Reference List'!$C:$C,MATCH($A2116,'Smelter Reference List'!$E:$E,0)))</f>
        <v/>
      </c>
      <c r="D2116" s="294" t="str">
        <f ca="1">IF(ISERROR($S2116),"",OFFSET('Smelter Reference List'!$C$4,$S2116-4,0)&amp;"")</f>
        <v/>
      </c>
      <c r="E2116" s="294" t="str">
        <f ca="1">IF(ISERROR($S2116),"",OFFSET('Smelter Reference List'!$D$4,$S2116-4,0)&amp;"")</f>
        <v/>
      </c>
      <c r="F2116" s="294" t="str">
        <f ca="1">IF(ISERROR($S2116),"",OFFSET('Smelter Reference List'!$E$4,$S2116-4,0))</f>
        <v/>
      </c>
      <c r="G2116" s="294" t="str">
        <f ca="1">IF(C2116=$U$4,"Enter smelter details", IF(ISERROR($S2116),"",OFFSET('Smelter Reference List'!$F$4,$S2116-4,0)))</f>
        <v/>
      </c>
      <c r="H2116" s="295" t="str">
        <f ca="1">IF(ISERROR($S2116),"",OFFSET('Smelter Reference List'!$G$4,$S2116-4,0))</f>
        <v/>
      </c>
      <c r="I2116" s="296" t="str">
        <f ca="1">IF(ISERROR($S2116),"",OFFSET('Smelter Reference List'!$H$4,$S2116-4,0))</f>
        <v/>
      </c>
      <c r="J2116" s="296" t="str">
        <f ca="1">IF(ISERROR($S2116),"",OFFSET('Smelter Reference List'!$I$4,$S2116-4,0))</f>
        <v/>
      </c>
      <c r="K2116" s="298"/>
      <c r="L2116" s="298"/>
      <c r="M2116" s="298"/>
      <c r="N2116" s="298"/>
      <c r="O2116" s="298"/>
      <c r="P2116" s="298"/>
      <c r="Q2116" s="299"/>
      <c r="R2116" s="227"/>
      <c r="S2116" s="228" t="e">
        <f>IF(C2116="",NA(),MATCH($B2116&amp;$C2116,'Smelter Reference List'!$J:$J,0))</f>
        <v>#N/A</v>
      </c>
      <c r="T2116" s="229"/>
      <c r="U2116" s="229">
        <f t="shared" ca="1" si="64"/>
        <v>0</v>
      </c>
      <c r="V2116" s="229"/>
      <c r="W2116" s="229"/>
      <c r="Y2116" s="223" t="str">
        <f t="shared" si="65"/>
        <v/>
      </c>
    </row>
    <row r="2117" spans="1:25" s="223" customFormat="1" ht="20.25">
      <c r="A2117" s="293"/>
      <c r="B2117" s="294" t="str">
        <f>IF(LEN(A2117)=0,"",INDEX('Smelter Reference List'!$A:$A,MATCH($A2117,'Smelter Reference List'!$E:$E,0)))</f>
        <v/>
      </c>
      <c r="C2117" s="301" t="str">
        <f>IF(LEN(A2117)=0,"",INDEX('Smelter Reference List'!$C:$C,MATCH($A2117,'Smelter Reference List'!$E:$E,0)))</f>
        <v/>
      </c>
      <c r="D2117" s="294" t="str">
        <f ca="1">IF(ISERROR($S2117),"",OFFSET('Smelter Reference List'!$C$4,$S2117-4,0)&amp;"")</f>
        <v/>
      </c>
      <c r="E2117" s="294" t="str">
        <f ca="1">IF(ISERROR($S2117),"",OFFSET('Smelter Reference List'!$D$4,$S2117-4,0)&amp;"")</f>
        <v/>
      </c>
      <c r="F2117" s="294" t="str">
        <f ca="1">IF(ISERROR($S2117),"",OFFSET('Smelter Reference List'!$E$4,$S2117-4,0))</f>
        <v/>
      </c>
      <c r="G2117" s="294" t="str">
        <f ca="1">IF(C2117=$U$4,"Enter smelter details", IF(ISERROR($S2117),"",OFFSET('Smelter Reference List'!$F$4,$S2117-4,0)))</f>
        <v/>
      </c>
      <c r="H2117" s="295" t="str">
        <f ca="1">IF(ISERROR($S2117),"",OFFSET('Smelter Reference List'!$G$4,$S2117-4,0))</f>
        <v/>
      </c>
      <c r="I2117" s="296" t="str">
        <f ca="1">IF(ISERROR($S2117),"",OFFSET('Smelter Reference List'!$H$4,$S2117-4,0))</f>
        <v/>
      </c>
      <c r="J2117" s="296" t="str">
        <f ca="1">IF(ISERROR($S2117),"",OFFSET('Smelter Reference List'!$I$4,$S2117-4,0))</f>
        <v/>
      </c>
      <c r="K2117" s="298"/>
      <c r="L2117" s="298"/>
      <c r="M2117" s="298"/>
      <c r="N2117" s="298"/>
      <c r="O2117" s="298"/>
      <c r="P2117" s="298"/>
      <c r="Q2117" s="299"/>
      <c r="R2117" s="227"/>
      <c r="S2117" s="228" t="e">
        <f>IF(C2117="",NA(),MATCH($B2117&amp;$C2117,'Smelter Reference List'!$J:$J,0))</f>
        <v>#N/A</v>
      </c>
      <c r="T2117" s="229"/>
      <c r="U2117" s="229">
        <f t="shared" ca="1" si="64"/>
        <v>0</v>
      </c>
      <c r="V2117" s="229"/>
      <c r="W2117" s="229"/>
      <c r="Y2117" s="223" t="str">
        <f t="shared" si="65"/>
        <v/>
      </c>
    </row>
    <row r="2118" spans="1:25" s="223" customFormat="1" ht="20.25">
      <c r="A2118" s="293"/>
      <c r="B2118" s="294" t="str">
        <f>IF(LEN(A2118)=0,"",INDEX('Smelter Reference List'!$A:$A,MATCH($A2118,'Smelter Reference List'!$E:$E,0)))</f>
        <v/>
      </c>
      <c r="C2118" s="301" t="str">
        <f>IF(LEN(A2118)=0,"",INDEX('Smelter Reference List'!$C:$C,MATCH($A2118,'Smelter Reference List'!$E:$E,0)))</f>
        <v/>
      </c>
      <c r="D2118" s="294" t="str">
        <f ca="1">IF(ISERROR($S2118),"",OFFSET('Smelter Reference List'!$C$4,$S2118-4,0)&amp;"")</f>
        <v/>
      </c>
      <c r="E2118" s="294" t="str">
        <f ca="1">IF(ISERROR($S2118),"",OFFSET('Smelter Reference List'!$D$4,$S2118-4,0)&amp;"")</f>
        <v/>
      </c>
      <c r="F2118" s="294" t="str">
        <f ca="1">IF(ISERROR($S2118),"",OFFSET('Smelter Reference List'!$E$4,$S2118-4,0))</f>
        <v/>
      </c>
      <c r="G2118" s="294" t="str">
        <f ca="1">IF(C2118=$U$4,"Enter smelter details", IF(ISERROR($S2118),"",OFFSET('Smelter Reference List'!$F$4,$S2118-4,0)))</f>
        <v/>
      </c>
      <c r="H2118" s="295" t="str">
        <f ca="1">IF(ISERROR($S2118),"",OFFSET('Smelter Reference List'!$G$4,$S2118-4,0))</f>
        <v/>
      </c>
      <c r="I2118" s="296" t="str">
        <f ca="1">IF(ISERROR($S2118),"",OFFSET('Smelter Reference List'!$H$4,$S2118-4,0))</f>
        <v/>
      </c>
      <c r="J2118" s="296" t="str">
        <f ca="1">IF(ISERROR($S2118),"",OFFSET('Smelter Reference List'!$I$4,$S2118-4,0))</f>
        <v/>
      </c>
      <c r="K2118" s="298"/>
      <c r="L2118" s="298"/>
      <c r="M2118" s="298"/>
      <c r="N2118" s="298"/>
      <c r="O2118" s="298"/>
      <c r="P2118" s="298"/>
      <c r="Q2118" s="299"/>
      <c r="R2118" s="227"/>
      <c r="S2118" s="228" t="e">
        <f>IF(C2118="",NA(),MATCH($B2118&amp;$C2118,'Smelter Reference List'!$J:$J,0))</f>
        <v>#N/A</v>
      </c>
      <c r="T2118" s="229"/>
      <c r="U2118" s="229">
        <f t="shared" ref="U2118:U2181" ca="1" si="66">IF(AND(C2118="Smelter not listed",OR(LEN(D2118)=0,LEN(E2118)=0)),1,0)</f>
        <v>0</v>
      </c>
      <c r="V2118" s="229"/>
      <c r="W2118" s="229"/>
      <c r="Y2118" s="223" t="str">
        <f t="shared" ref="Y2118:Y2181" si="67">B2118&amp;C2118</f>
        <v/>
      </c>
    </row>
    <row r="2119" spans="1:25" s="223" customFormat="1" ht="20.25">
      <c r="A2119" s="293"/>
      <c r="B2119" s="294" t="str">
        <f>IF(LEN(A2119)=0,"",INDEX('Smelter Reference List'!$A:$A,MATCH($A2119,'Smelter Reference List'!$E:$E,0)))</f>
        <v/>
      </c>
      <c r="C2119" s="301" t="str">
        <f>IF(LEN(A2119)=0,"",INDEX('Smelter Reference List'!$C:$C,MATCH($A2119,'Smelter Reference List'!$E:$E,0)))</f>
        <v/>
      </c>
      <c r="D2119" s="294" t="str">
        <f ca="1">IF(ISERROR($S2119),"",OFFSET('Smelter Reference List'!$C$4,$S2119-4,0)&amp;"")</f>
        <v/>
      </c>
      <c r="E2119" s="294" t="str">
        <f ca="1">IF(ISERROR($S2119),"",OFFSET('Smelter Reference List'!$D$4,$S2119-4,0)&amp;"")</f>
        <v/>
      </c>
      <c r="F2119" s="294" t="str">
        <f ca="1">IF(ISERROR($S2119),"",OFFSET('Smelter Reference List'!$E$4,$S2119-4,0))</f>
        <v/>
      </c>
      <c r="G2119" s="294" t="str">
        <f ca="1">IF(C2119=$U$4,"Enter smelter details", IF(ISERROR($S2119),"",OFFSET('Smelter Reference List'!$F$4,$S2119-4,0)))</f>
        <v/>
      </c>
      <c r="H2119" s="295" t="str">
        <f ca="1">IF(ISERROR($S2119),"",OFFSET('Smelter Reference List'!$G$4,$S2119-4,0))</f>
        <v/>
      </c>
      <c r="I2119" s="296" t="str">
        <f ca="1">IF(ISERROR($S2119),"",OFFSET('Smelter Reference List'!$H$4,$S2119-4,0))</f>
        <v/>
      </c>
      <c r="J2119" s="296" t="str">
        <f ca="1">IF(ISERROR($S2119),"",OFFSET('Smelter Reference List'!$I$4,$S2119-4,0))</f>
        <v/>
      </c>
      <c r="K2119" s="298"/>
      <c r="L2119" s="298"/>
      <c r="M2119" s="298"/>
      <c r="N2119" s="298"/>
      <c r="O2119" s="298"/>
      <c r="P2119" s="298"/>
      <c r="Q2119" s="299"/>
      <c r="R2119" s="227"/>
      <c r="S2119" s="228" t="e">
        <f>IF(C2119="",NA(),MATCH($B2119&amp;$C2119,'Smelter Reference List'!$J:$J,0))</f>
        <v>#N/A</v>
      </c>
      <c r="T2119" s="229"/>
      <c r="U2119" s="229">
        <f t="shared" ca="1" si="66"/>
        <v>0</v>
      </c>
      <c r="V2119" s="229"/>
      <c r="W2119" s="229"/>
      <c r="Y2119" s="223" t="str">
        <f t="shared" si="67"/>
        <v/>
      </c>
    </row>
    <row r="2120" spans="1:25" s="223" customFormat="1" ht="20.25">
      <c r="A2120" s="293"/>
      <c r="B2120" s="294" t="str">
        <f>IF(LEN(A2120)=0,"",INDEX('Smelter Reference List'!$A:$A,MATCH($A2120,'Smelter Reference List'!$E:$E,0)))</f>
        <v/>
      </c>
      <c r="C2120" s="301" t="str">
        <f>IF(LEN(A2120)=0,"",INDEX('Smelter Reference List'!$C:$C,MATCH($A2120,'Smelter Reference List'!$E:$E,0)))</f>
        <v/>
      </c>
      <c r="D2120" s="294" t="str">
        <f ca="1">IF(ISERROR($S2120),"",OFFSET('Smelter Reference List'!$C$4,$S2120-4,0)&amp;"")</f>
        <v/>
      </c>
      <c r="E2120" s="294" t="str">
        <f ca="1">IF(ISERROR($S2120),"",OFFSET('Smelter Reference List'!$D$4,$S2120-4,0)&amp;"")</f>
        <v/>
      </c>
      <c r="F2120" s="294" t="str">
        <f ca="1">IF(ISERROR($S2120),"",OFFSET('Smelter Reference List'!$E$4,$S2120-4,0))</f>
        <v/>
      </c>
      <c r="G2120" s="294" t="str">
        <f ca="1">IF(C2120=$U$4,"Enter smelter details", IF(ISERROR($S2120),"",OFFSET('Smelter Reference List'!$F$4,$S2120-4,0)))</f>
        <v/>
      </c>
      <c r="H2120" s="295" t="str">
        <f ca="1">IF(ISERROR($S2120),"",OFFSET('Smelter Reference List'!$G$4,$S2120-4,0))</f>
        <v/>
      </c>
      <c r="I2120" s="296" t="str">
        <f ca="1">IF(ISERROR($S2120),"",OFFSET('Smelter Reference List'!$H$4,$S2120-4,0))</f>
        <v/>
      </c>
      <c r="J2120" s="296" t="str">
        <f ca="1">IF(ISERROR($S2120),"",OFFSET('Smelter Reference List'!$I$4,$S2120-4,0))</f>
        <v/>
      </c>
      <c r="K2120" s="298"/>
      <c r="L2120" s="298"/>
      <c r="M2120" s="298"/>
      <c r="N2120" s="298"/>
      <c r="O2120" s="298"/>
      <c r="P2120" s="298"/>
      <c r="Q2120" s="299"/>
      <c r="R2120" s="227"/>
      <c r="S2120" s="228" t="e">
        <f>IF(C2120="",NA(),MATCH($B2120&amp;$C2120,'Smelter Reference List'!$J:$J,0))</f>
        <v>#N/A</v>
      </c>
      <c r="T2120" s="229"/>
      <c r="U2120" s="229">
        <f t="shared" ca="1" si="66"/>
        <v>0</v>
      </c>
      <c r="V2120" s="229"/>
      <c r="W2120" s="229"/>
      <c r="Y2120" s="223" t="str">
        <f t="shared" si="67"/>
        <v/>
      </c>
    </row>
    <row r="2121" spans="1:25" s="223" customFormat="1" ht="20.25">
      <c r="A2121" s="293"/>
      <c r="B2121" s="294" t="str">
        <f>IF(LEN(A2121)=0,"",INDEX('Smelter Reference List'!$A:$A,MATCH($A2121,'Smelter Reference List'!$E:$E,0)))</f>
        <v/>
      </c>
      <c r="C2121" s="301" t="str">
        <f>IF(LEN(A2121)=0,"",INDEX('Smelter Reference List'!$C:$C,MATCH($A2121,'Smelter Reference List'!$E:$E,0)))</f>
        <v/>
      </c>
      <c r="D2121" s="294" t="str">
        <f ca="1">IF(ISERROR($S2121),"",OFFSET('Smelter Reference List'!$C$4,$S2121-4,0)&amp;"")</f>
        <v/>
      </c>
      <c r="E2121" s="294" t="str">
        <f ca="1">IF(ISERROR($S2121),"",OFFSET('Smelter Reference List'!$D$4,$S2121-4,0)&amp;"")</f>
        <v/>
      </c>
      <c r="F2121" s="294" t="str">
        <f ca="1">IF(ISERROR($S2121),"",OFFSET('Smelter Reference List'!$E$4,$S2121-4,0))</f>
        <v/>
      </c>
      <c r="G2121" s="294" t="str">
        <f ca="1">IF(C2121=$U$4,"Enter smelter details", IF(ISERROR($S2121),"",OFFSET('Smelter Reference List'!$F$4,$S2121-4,0)))</f>
        <v/>
      </c>
      <c r="H2121" s="295" t="str">
        <f ca="1">IF(ISERROR($S2121),"",OFFSET('Smelter Reference List'!$G$4,$S2121-4,0))</f>
        <v/>
      </c>
      <c r="I2121" s="296" t="str">
        <f ca="1">IF(ISERROR($S2121),"",OFFSET('Smelter Reference List'!$H$4,$S2121-4,0))</f>
        <v/>
      </c>
      <c r="J2121" s="296" t="str">
        <f ca="1">IF(ISERROR($S2121),"",OFFSET('Smelter Reference List'!$I$4,$S2121-4,0))</f>
        <v/>
      </c>
      <c r="K2121" s="298"/>
      <c r="L2121" s="298"/>
      <c r="M2121" s="298"/>
      <c r="N2121" s="298"/>
      <c r="O2121" s="298"/>
      <c r="P2121" s="298"/>
      <c r="Q2121" s="299"/>
      <c r="R2121" s="227"/>
      <c r="S2121" s="228" t="e">
        <f>IF(C2121="",NA(),MATCH($B2121&amp;$C2121,'Smelter Reference List'!$J:$J,0))</f>
        <v>#N/A</v>
      </c>
      <c r="T2121" s="229"/>
      <c r="U2121" s="229">
        <f t="shared" ca="1" si="66"/>
        <v>0</v>
      </c>
      <c r="V2121" s="229"/>
      <c r="W2121" s="229"/>
      <c r="Y2121" s="223" t="str">
        <f t="shared" si="67"/>
        <v/>
      </c>
    </row>
    <row r="2122" spans="1:25" s="223" customFormat="1" ht="20.25">
      <c r="A2122" s="293"/>
      <c r="B2122" s="294" t="str">
        <f>IF(LEN(A2122)=0,"",INDEX('Smelter Reference List'!$A:$A,MATCH($A2122,'Smelter Reference List'!$E:$E,0)))</f>
        <v/>
      </c>
      <c r="C2122" s="301" t="str">
        <f>IF(LEN(A2122)=0,"",INDEX('Smelter Reference List'!$C:$C,MATCH($A2122,'Smelter Reference List'!$E:$E,0)))</f>
        <v/>
      </c>
      <c r="D2122" s="294" t="str">
        <f ca="1">IF(ISERROR($S2122),"",OFFSET('Smelter Reference List'!$C$4,$S2122-4,0)&amp;"")</f>
        <v/>
      </c>
      <c r="E2122" s="294" t="str">
        <f ca="1">IF(ISERROR($S2122),"",OFFSET('Smelter Reference List'!$D$4,$S2122-4,0)&amp;"")</f>
        <v/>
      </c>
      <c r="F2122" s="294" t="str">
        <f ca="1">IF(ISERROR($S2122),"",OFFSET('Smelter Reference List'!$E$4,$S2122-4,0))</f>
        <v/>
      </c>
      <c r="G2122" s="294" t="str">
        <f ca="1">IF(C2122=$U$4,"Enter smelter details", IF(ISERROR($S2122),"",OFFSET('Smelter Reference List'!$F$4,$S2122-4,0)))</f>
        <v/>
      </c>
      <c r="H2122" s="295" t="str">
        <f ca="1">IF(ISERROR($S2122),"",OFFSET('Smelter Reference List'!$G$4,$S2122-4,0))</f>
        <v/>
      </c>
      <c r="I2122" s="296" t="str">
        <f ca="1">IF(ISERROR($S2122),"",OFFSET('Smelter Reference List'!$H$4,$S2122-4,0))</f>
        <v/>
      </c>
      <c r="J2122" s="296" t="str">
        <f ca="1">IF(ISERROR($S2122),"",OFFSET('Smelter Reference List'!$I$4,$S2122-4,0))</f>
        <v/>
      </c>
      <c r="K2122" s="298"/>
      <c r="L2122" s="298"/>
      <c r="M2122" s="298"/>
      <c r="N2122" s="298"/>
      <c r="O2122" s="298"/>
      <c r="P2122" s="298"/>
      <c r="Q2122" s="299"/>
      <c r="R2122" s="227"/>
      <c r="S2122" s="228" t="e">
        <f>IF(C2122="",NA(),MATCH($B2122&amp;$C2122,'Smelter Reference List'!$J:$J,0))</f>
        <v>#N/A</v>
      </c>
      <c r="T2122" s="229"/>
      <c r="U2122" s="229">
        <f t="shared" ca="1" si="66"/>
        <v>0</v>
      </c>
      <c r="V2122" s="229"/>
      <c r="W2122" s="229"/>
      <c r="Y2122" s="223" t="str">
        <f t="shared" si="67"/>
        <v/>
      </c>
    </row>
    <row r="2123" spans="1:25" s="223" customFormat="1" ht="20.25">
      <c r="A2123" s="293"/>
      <c r="B2123" s="294" t="str">
        <f>IF(LEN(A2123)=0,"",INDEX('Smelter Reference List'!$A:$A,MATCH($A2123,'Smelter Reference List'!$E:$E,0)))</f>
        <v/>
      </c>
      <c r="C2123" s="301" t="str">
        <f>IF(LEN(A2123)=0,"",INDEX('Smelter Reference List'!$C:$C,MATCH($A2123,'Smelter Reference List'!$E:$E,0)))</f>
        <v/>
      </c>
      <c r="D2123" s="294" t="str">
        <f ca="1">IF(ISERROR($S2123),"",OFFSET('Smelter Reference List'!$C$4,$S2123-4,0)&amp;"")</f>
        <v/>
      </c>
      <c r="E2123" s="294" t="str">
        <f ca="1">IF(ISERROR($S2123),"",OFFSET('Smelter Reference List'!$D$4,$S2123-4,0)&amp;"")</f>
        <v/>
      </c>
      <c r="F2123" s="294" t="str">
        <f ca="1">IF(ISERROR($S2123),"",OFFSET('Smelter Reference List'!$E$4,$S2123-4,0))</f>
        <v/>
      </c>
      <c r="G2123" s="294" t="str">
        <f ca="1">IF(C2123=$U$4,"Enter smelter details", IF(ISERROR($S2123),"",OFFSET('Smelter Reference List'!$F$4,$S2123-4,0)))</f>
        <v/>
      </c>
      <c r="H2123" s="295" t="str">
        <f ca="1">IF(ISERROR($S2123),"",OFFSET('Smelter Reference List'!$G$4,$S2123-4,0))</f>
        <v/>
      </c>
      <c r="I2123" s="296" t="str">
        <f ca="1">IF(ISERROR($S2123),"",OFFSET('Smelter Reference List'!$H$4,$S2123-4,0))</f>
        <v/>
      </c>
      <c r="J2123" s="296" t="str">
        <f ca="1">IF(ISERROR($S2123),"",OFFSET('Smelter Reference List'!$I$4,$S2123-4,0))</f>
        <v/>
      </c>
      <c r="K2123" s="298"/>
      <c r="L2123" s="298"/>
      <c r="M2123" s="298"/>
      <c r="N2123" s="298"/>
      <c r="O2123" s="298"/>
      <c r="P2123" s="298"/>
      <c r="Q2123" s="299"/>
      <c r="R2123" s="227"/>
      <c r="S2123" s="228" t="e">
        <f>IF(C2123="",NA(),MATCH($B2123&amp;$C2123,'Smelter Reference List'!$J:$J,0))</f>
        <v>#N/A</v>
      </c>
      <c r="T2123" s="229"/>
      <c r="U2123" s="229">
        <f t="shared" ca="1" si="66"/>
        <v>0</v>
      </c>
      <c r="V2123" s="229"/>
      <c r="W2123" s="229"/>
      <c r="Y2123" s="223" t="str">
        <f t="shared" si="67"/>
        <v/>
      </c>
    </row>
    <row r="2124" spans="1:25" s="223" customFormat="1" ht="20.25">
      <c r="A2124" s="293"/>
      <c r="B2124" s="294" t="str">
        <f>IF(LEN(A2124)=0,"",INDEX('Smelter Reference List'!$A:$A,MATCH($A2124,'Smelter Reference List'!$E:$E,0)))</f>
        <v/>
      </c>
      <c r="C2124" s="301" t="str">
        <f>IF(LEN(A2124)=0,"",INDEX('Smelter Reference List'!$C:$C,MATCH($A2124,'Smelter Reference List'!$E:$E,0)))</f>
        <v/>
      </c>
      <c r="D2124" s="294" t="str">
        <f ca="1">IF(ISERROR($S2124),"",OFFSET('Smelter Reference List'!$C$4,$S2124-4,0)&amp;"")</f>
        <v/>
      </c>
      <c r="E2124" s="294" t="str">
        <f ca="1">IF(ISERROR($S2124),"",OFFSET('Smelter Reference List'!$D$4,$S2124-4,0)&amp;"")</f>
        <v/>
      </c>
      <c r="F2124" s="294" t="str">
        <f ca="1">IF(ISERROR($S2124),"",OFFSET('Smelter Reference List'!$E$4,$S2124-4,0))</f>
        <v/>
      </c>
      <c r="G2124" s="294" t="str">
        <f ca="1">IF(C2124=$U$4,"Enter smelter details", IF(ISERROR($S2124),"",OFFSET('Smelter Reference List'!$F$4,$S2124-4,0)))</f>
        <v/>
      </c>
      <c r="H2124" s="295" t="str">
        <f ca="1">IF(ISERROR($S2124),"",OFFSET('Smelter Reference List'!$G$4,$S2124-4,0))</f>
        <v/>
      </c>
      <c r="I2124" s="296" t="str">
        <f ca="1">IF(ISERROR($S2124),"",OFFSET('Smelter Reference List'!$H$4,$S2124-4,0))</f>
        <v/>
      </c>
      <c r="J2124" s="296" t="str">
        <f ca="1">IF(ISERROR($S2124),"",OFFSET('Smelter Reference List'!$I$4,$S2124-4,0))</f>
        <v/>
      </c>
      <c r="K2124" s="298"/>
      <c r="L2124" s="298"/>
      <c r="M2124" s="298"/>
      <c r="N2124" s="298"/>
      <c r="O2124" s="298"/>
      <c r="P2124" s="298"/>
      <c r="Q2124" s="299"/>
      <c r="R2124" s="227"/>
      <c r="S2124" s="228" t="e">
        <f>IF(C2124="",NA(),MATCH($B2124&amp;$C2124,'Smelter Reference List'!$J:$J,0))</f>
        <v>#N/A</v>
      </c>
      <c r="T2124" s="229"/>
      <c r="U2124" s="229">
        <f t="shared" ca="1" si="66"/>
        <v>0</v>
      </c>
      <c r="V2124" s="229"/>
      <c r="W2124" s="229"/>
      <c r="Y2124" s="223" t="str">
        <f t="shared" si="67"/>
        <v/>
      </c>
    </row>
    <row r="2125" spans="1:25" s="223" customFormat="1" ht="20.25">
      <c r="A2125" s="293"/>
      <c r="B2125" s="294" t="str">
        <f>IF(LEN(A2125)=0,"",INDEX('Smelter Reference List'!$A:$A,MATCH($A2125,'Smelter Reference List'!$E:$E,0)))</f>
        <v/>
      </c>
      <c r="C2125" s="301" t="str">
        <f>IF(LEN(A2125)=0,"",INDEX('Smelter Reference List'!$C:$C,MATCH($A2125,'Smelter Reference List'!$E:$E,0)))</f>
        <v/>
      </c>
      <c r="D2125" s="294" t="str">
        <f ca="1">IF(ISERROR($S2125),"",OFFSET('Smelter Reference List'!$C$4,$S2125-4,0)&amp;"")</f>
        <v/>
      </c>
      <c r="E2125" s="294" t="str">
        <f ca="1">IF(ISERROR($S2125),"",OFFSET('Smelter Reference List'!$D$4,$S2125-4,0)&amp;"")</f>
        <v/>
      </c>
      <c r="F2125" s="294" t="str">
        <f ca="1">IF(ISERROR($S2125),"",OFFSET('Smelter Reference List'!$E$4,$S2125-4,0))</f>
        <v/>
      </c>
      <c r="G2125" s="294" t="str">
        <f ca="1">IF(C2125=$U$4,"Enter smelter details", IF(ISERROR($S2125),"",OFFSET('Smelter Reference List'!$F$4,$S2125-4,0)))</f>
        <v/>
      </c>
      <c r="H2125" s="295" t="str">
        <f ca="1">IF(ISERROR($S2125),"",OFFSET('Smelter Reference List'!$G$4,$S2125-4,0))</f>
        <v/>
      </c>
      <c r="I2125" s="296" t="str">
        <f ca="1">IF(ISERROR($S2125),"",OFFSET('Smelter Reference List'!$H$4,$S2125-4,0))</f>
        <v/>
      </c>
      <c r="J2125" s="296" t="str">
        <f ca="1">IF(ISERROR($S2125),"",OFFSET('Smelter Reference List'!$I$4,$S2125-4,0))</f>
        <v/>
      </c>
      <c r="K2125" s="298"/>
      <c r="L2125" s="298"/>
      <c r="M2125" s="298"/>
      <c r="N2125" s="298"/>
      <c r="O2125" s="298"/>
      <c r="P2125" s="298"/>
      <c r="Q2125" s="299"/>
      <c r="R2125" s="227"/>
      <c r="S2125" s="228" t="e">
        <f>IF(C2125="",NA(),MATCH($B2125&amp;$C2125,'Smelter Reference List'!$J:$J,0))</f>
        <v>#N/A</v>
      </c>
      <c r="T2125" s="229"/>
      <c r="U2125" s="229">
        <f t="shared" ca="1" si="66"/>
        <v>0</v>
      </c>
      <c r="V2125" s="229"/>
      <c r="W2125" s="229"/>
      <c r="Y2125" s="223" t="str">
        <f t="shared" si="67"/>
        <v/>
      </c>
    </row>
    <row r="2126" spans="1:25" s="223" customFormat="1" ht="20.25">
      <c r="A2126" s="293"/>
      <c r="B2126" s="294" t="str">
        <f>IF(LEN(A2126)=0,"",INDEX('Smelter Reference List'!$A:$A,MATCH($A2126,'Smelter Reference List'!$E:$E,0)))</f>
        <v/>
      </c>
      <c r="C2126" s="301" t="str">
        <f>IF(LEN(A2126)=0,"",INDEX('Smelter Reference List'!$C:$C,MATCH($A2126,'Smelter Reference List'!$E:$E,0)))</f>
        <v/>
      </c>
      <c r="D2126" s="294" t="str">
        <f ca="1">IF(ISERROR($S2126),"",OFFSET('Smelter Reference List'!$C$4,$S2126-4,0)&amp;"")</f>
        <v/>
      </c>
      <c r="E2126" s="294" t="str">
        <f ca="1">IF(ISERROR($S2126),"",OFFSET('Smelter Reference List'!$D$4,$S2126-4,0)&amp;"")</f>
        <v/>
      </c>
      <c r="F2126" s="294" t="str">
        <f ca="1">IF(ISERROR($S2126),"",OFFSET('Smelter Reference List'!$E$4,$S2126-4,0))</f>
        <v/>
      </c>
      <c r="G2126" s="294" t="str">
        <f ca="1">IF(C2126=$U$4,"Enter smelter details", IF(ISERROR($S2126),"",OFFSET('Smelter Reference List'!$F$4,$S2126-4,0)))</f>
        <v/>
      </c>
      <c r="H2126" s="295" t="str">
        <f ca="1">IF(ISERROR($S2126),"",OFFSET('Smelter Reference List'!$G$4,$S2126-4,0))</f>
        <v/>
      </c>
      <c r="I2126" s="296" t="str">
        <f ca="1">IF(ISERROR($S2126),"",OFFSET('Smelter Reference List'!$H$4,$S2126-4,0))</f>
        <v/>
      </c>
      <c r="J2126" s="296" t="str">
        <f ca="1">IF(ISERROR($S2126),"",OFFSET('Smelter Reference List'!$I$4,$S2126-4,0))</f>
        <v/>
      </c>
      <c r="K2126" s="298"/>
      <c r="L2126" s="298"/>
      <c r="M2126" s="298"/>
      <c r="N2126" s="298"/>
      <c r="O2126" s="298"/>
      <c r="P2126" s="298"/>
      <c r="Q2126" s="299"/>
      <c r="R2126" s="227"/>
      <c r="S2126" s="228" t="e">
        <f>IF(C2126="",NA(),MATCH($B2126&amp;$C2126,'Smelter Reference List'!$J:$J,0))</f>
        <v>#N/A</v>
      </c>
      <c r="T2126" s="229"/>
      <c r="U2126" s="229">
        <f t="shared" ca="1" si="66"/>
        <v>0</v>
      </c>
      <c r="V2126" s="229"/>
      <c r="W2126" s="229"/>
      <c r="Y2126" s="223" t="str">
        <f t="shared" si="67"/>
        <v/>
      </c>
    </row>
    <row r="2127" spans="1:25" s="223" customFormat="1" ht="20.25">
      <c r="A2127" s="293"/>
      <c r="B2127" s="294" t="str">
        <f>IF(LEN(A2127)=0,"",INDEX('Smelter Reference List'!$A:$A,MATCH($A2127,'Smelter Reference List'!$E:$E,0)))</f>
        <v/>
      </c>
      <c r="C2127" s="301" t="str">
        <f>IF(LEN(A2127)=0,"",INDEX('Smelter Reference List'!$C:$C,MATCH($A2127,'Smelter Reference List'!$E:$E,0)))</f>
        <v/>
      </c>
      <c r="D2127" s="294" t="str">
        <f ca="1">IF(ISERROR($S2127),"",OFFSET('Smelter Reference List'!$C$4,$S2127-4,0)&amp;"")</f>
        <v/>
      </c>
      <c r="E2127" s="294" t="str">
        <f ca="1">IF(ISERROR($S2127),"",OFFSET('Smelter Reference List'!$D$4,$S2127-4,0)&amp;"")</f>
        <v/>
      </c>
      <c r="F2127" s="294" t="str">
        <f ca="1">IF(ISERROR($S2127),"",OFFSET('Smelter Reference List'!$E$4,$S2127-4,0))</f>
        <v/>
      </c>
      <c r="G2127" s="294" t="str">
        <f ca="1">IF(C2127=$U$4,"Enter smelter details", IF(ISERROR($S2127),"",OFFSET('Smelter Reference List'!$F$4,$S2127-4,0)))</f>
        <v/>
      </c>
      <c r="H2127" s="295" t="str">
        <f ca="1">IF(ISERROR($S2127),"",OFFSET('Smelter Reference List'!$G$4,$S2127-4,0))</f>
        <v/>
      </c>
      <c r="I2127" s="296" t="str">
        <f ca="1">IF(ISERROR($S2127),"",OFFSET('Smelter Reference List'!$H$4,$S2127-4,0))</f>
        <v/>
      </c>
      <c r="J2127" s="296" t="str">
        <f ca="1">IF(ISERROR($S2127),"",OFFSET('Smelter Reference List'!$I$4,$S2127-4,0))</f>
        <v/>
      </c>
      <c r="K2127" s="298"/>
      <c r="L2127" s="298"/>
      <c r="M2127" s="298"/>
      <c r="N2127" s="298"/>
      <c r="O2127" s="298"/>
      <c r="P2127" s="298"/>
      <c r="Q2127" s="299"/>
      <c r="R2127" s="227"/>
      <c r="S2127" s="228" t="e">
        <f>IF(C2127="",NA(),MATCH($B2127&amp;$C2127,'Smelter Reference List'!$J:$J,0))</f>
        <v>#N/A</v>
      </c>
      <c r="T2127" s="229"/>
      <c r="U2127" s="229">
        <f t="shared" ca="1" si="66"/>
        <v>0</v>
      </c>
      <c r="V2127" s="229"/>
      <c r="W2127" s="229"/>
      <c r="Y2127" s="223" t="str">
        <f t="shared" si="67"/>
        <v/>
      </c>
    </row>
    <row r="2128" spans="1:25" s="223" customFormat="1" ht="20.25">
      <c r="A2128" s="293"/>
      <c r="B2128" s="294" t="str">
        <f>IF(LEN(A2128)=0,"",INDEX('Smelter Reference List'!$A:$A,MATCH($A2128,'Smelter Reference List'!$E:$E,0)))</f>
        <v/>
      </c>
      <c r="C2128" s="301" t="str">
        <f>IF(LEN(A2128)=0,"",INDEX('Smelter Reference List'!$C:$C,MATCH($A2128,'Smelter Reference List'!$E:$E,0)))</f>
        <v/>
      </c>
      <c r="D2128" s="294" t="str">
        <f ca="1">IF(ISERROR($S2128),"",OFFSET('Smelter Reference List'!$C$4,$S2128-4,0)&amp;"")</f>
        <v/>
      </c>
      <c r="E2128" s="294" t="str">
        <f ca="1">IF(ISERROR($S2128),"",OFFSET('Smelter Reference List'!$D$4,$S2128-4,0)&amp;"")</f>
        <v/>
      </c>
      <c r="F2128" s="294" t="str">
        <f ca="1">IF(ISERROR($S2128),"",OFFSET('Smelter Reference List'!$E$4,$S2128-4,0))</f>
        <v/>
      </c>
      <c r="G2128" s="294" t="str">
        <f ca="1">IF(C2128=$U$4,"Enter smelter details", IF(ISERROR($S2128),"",OFFSET('Smelter Reference List'!$F$4,$S2128-4,0)))</f>
        <v/>
      </c>
      <c r="H2128" s="295" t="str">
        <f ca="1">IF(ISERROR($S2128),"",OFFSET('Smelter Reference List'!$G$4,$S2128-4,0))</f>
        <v/>
      </c>
      <c r="I2128" s="296" t="str">
        <f ca="1">IF(ISERROR($S2128),"",OFFSET('Smelter Reference List'!$H$4,$S2128-4,0))</f>
        <v/>
      </c>
      <c r="J2128" s="296" t="str">
        <f ca="1">IF(ISERROR($S2128),"",OFFSET('Smelter Reference List'!$I$4,$S2128-4,0))</f>
        <v/>
      </c>
      <c r="K2128" s="298"/>
      <c r="L2128" s="298"/>
      <c r="M2128" s="298"/>
      <c r="N2128" s="298"/>
      <c r="O2128" s="298"/>
      <c r="P2128" s="298"/>
      <c r="Q2128" s="299"/>
      <c r="R2128" s="227"/>
      <c r="S2128" s="228" t="e">
        <f>IF(C2128="",NA(),MATCH($B2128&amp;$C2128,'Smelter Reference List'!$J:$J,0))</f>
        <v>#N/A</v>
      </c>
      <c r="T2128" s="229"/>
      <c r="U2128" s="229">
        <f t="shared" ca="1" si="66"/>
        <v>0</v>
      </c>
      <c r="V2128" s="229"/>
      <c r="W2128" s="229"/>
      <c r="Y2128" s="223" t="str">
        <f t="shared" si="67"/>
        <v/>
      </c>
    </row>
    <row r="2129" spans="1:25" s="223" customFormat="1" ht="20.25">
      <c r="A2129" s="293"/>
      <c r="B2129" s="294" t="str">
        <f>IF(LEN(A2129)=0,"",INDEX('Smelter Reference List'!$A:$A,MATCH($A2129,'Smelter Reference List'!$E:$E,0)))</f>
        <v/>
      </c>
      <c r="C2129" s="301" t="str">
        <f>IF(LEN(A2129)=0,"",INDEX('Smelter Reference List'!$C:$C,MATCH($A2129,'Smelter Reference List'!$E:$E,0)))</f>
        <v/>
      </c>
      <c r="D2129" s="294" t="str">
        <f ca="1">IF(ISERROR($S2129),"",OFFSET('Smelter Reference List'!$C$4,$S2129-4,0)&amp;"")</f>
        <v/>
      </c>
      <c r="E2129" s="294" t="str">
        <f ca="1">IF(ISERROR($S2129),"",OFFSET('Smelter Reference List'!$D$4,$S2129-4,0)&amp;"")</f>
        <v/>
      </c>
      <c r="F2129" s="294" t="str">
        <f ca="1">IF(ISERROR($S2129),"",OFFSET('Smelter Reference List'!$E$4,$S2129-4,0))</f>
        <v/>
      </c>
      <c r="G2129" s="294" t="str">
        <f ca="1">IF(C2129=$U$4,"Enter smelter details", IF(ISERROR($S2129),"",OFFSET('Smelter Reference List'!$F$4,$S2129-4,0)))</f>
        <v/>
      </c>
      <c r="H2129" s="295" t="str">
        <f ca="1">IF(ISERROR($S2129),"",OFFSET('Smelter Reference List'!$G$4,$S2129-4,0))</f>
        <v/>
      </c>
      <c r="I2129" s="296" t="str">
        <f ca="1">IF(ISERROR($S2129),"",OFFSET('Smelter Reference List'!$H$4,$S2129-4,0))</f>
        <v/>
      </c>
      <c r="J2129" s="296" t="str">
        <f ca="1">IF(ISERROR($S2129),"",OFFSET('Smelter Reference List'!$I$4,$S2129-4,0))</f>
        <v/>
      </c>
      <c r="K2129" s="298"/>
      <c r="L2129" s="298"/>
      <c r="M2129" s="298"/>
      <c r="N2129" s="298"/>
      <c r="O2129" s="298"/>
      <c r="P2129" s="298"/>
      <c r="Q2129" s="299"/>
      <c r="R2129" s="227"/>
      <c r="S2129" s="228" t="e">
        <f>IF(C2129="",NA(),MATCH($B2129&amp;$C2129,'Smelter Reference List'!$J:$J,0))</f>
        <v>#N/A</v>
      </c>
      <c r="T2129" s="229"/>
      <c r="U2129" s="229">
        <f t="shared" ca="1" si="66"/>
        <v>0</v>
      </c>
      <c r="V2129" s="229"/>
      <c r="W2129" s="229"/>
      <c r="Y2129" s="223" t="str">
        <f t="shared" si="67"/>
        <v/>
      </c>
    </row>
    <row r="2130" spans="1:25" s="223" customFormat="1" ht="20.25">
      <c r="A2130" s="293"/>
      <c r="B2130" s="294" t="str">
        <f>IF(LEN(A2130)=0,"",INDEX('Smelter Reference List'!$A:$A,MATCH($A2130,'Smelter Reference List'!$E:$E,0)))</f>
        <v/>
      </c>
      <c r="C2130" s="301" t="str">
        <f>IF(LEN(A2130)=0,"",INDEX('Smelter Reference List'!$C:$C,MATCH($A2130,'Smelter Reference List'!$E:$E,0)))</f>
        <v/>
      </c>
      <c r="D2130" s="294" t="str">
        <f ca="1">IF(ISERROR($S2130),"",OFFSET('Smelter Reference List'!$C$4,$S2130-4,0)&amp;"")</f>
        <v/>
      </c>
      <c r="E2130" s="294" t="str">
        <f ca="1">IF(ISERROR($S2130),"",OFFSET('Smelter Reference List'!$D$4,$S2130-4,0)&amp;"")</f>
        <v/>
      </c>
      <c r="F2130" s="294" t="str">
        <f ca="1">IF(ISERROR($S2130),"",OFFSET('Smelter Reference List'!$E$4,$S2130-4,0))</f>
        <v/>
      </c>
      <c r="G2130" s="294" t="str">
        <f ca="1">IF(C2130=$U$4,"Enter smelter details", IF(ISERROR($S2130),"",OFFSET('Smelter Reference List'!$F$4,$S2130-4,0)))</f>
        <v/>
      </c>
      <c r="H2130" s="295" t="str">
        <f ca="1">IF(ISERROR($S2130),"",OFFSET('Smelter Reference List'!$G$4,$S2130-4,0))</f>
        <v/>
      </c>
      <c r="I2130" s="296" t="str">
        <f ca="1">IF(ISERROR($S2130),"",OFFSET('Smelter Reference List'!$H$4,$S2130-4,0))</f>
        <v/>
      </c>
      <c r="J2130" s="296" t="str">
        <f ca="1">IF(ISERROR($S2130),"",OFFSET('Smelter Reference List'!$I$4,$S2130-4,0))</f>
        <v/>
      </c>
      <c r="K2130" s="298"/>
      <c r="L2130" s="298"/>
      <c r="M2130" s="298"/>
      <c r="N2130" s="298"/>
      <c r="O2130" s="298"/>
      <c r="P2130" s="298"/>
      <c r="Q2130" s="299"/>
      <c r="R2130" s="227"/>
      <c r="S2130" s="228" t="e">
        <f>IF(C2130="",NA(),MATCH($B2130&amp;$C2130,'Smelter Reference List'!$J:$J,0))</f>
        <v>#N/A</v>
      </c>
      <c r="T2130" s="229"/>
      <c r="U2130" s="229">
        <f t="shared" ca="1" si="66"/>
        <v>0</v>
      </c>
      <c r="V2130" s="229"/>
      <c r="W2130" s="229"/>
      <c r="Y2130" s="223" t="str">
        <f t="shared" si="67"/>
        <v/>
      </c>
    </row>
    <row r="2131" spans="1:25" s="223" customFormat="1" ht="20.25">
      <c r="A2131" s="293"/>
      <c r="B2131" s="294" t="str">
        <f>IF(LEN(A2131)=0,"",INDEX('Smelter Reference List'!$A:$A,MATCH($A2131,'Smelter Reference List'!$E:$E,0)))</f>
        <v/>
      </c>
      <c r="C2131" s="301" t="str">
        <f>IF(LEN(A2131)=0,"",INDEX('Smelter Reference List'!$C:$C,MATCH($A2131,'Smelter Reference List'!$E:$E,0)))</f>
        <v/>
      </c>
      <c r="D2131" s="294" t="str">
        <f ca="1">IF(ISERROR($S2131),"",OFFSET('Smelter Reference List'!$C$4,$S2131-4,0)&amp;"")</f>
        <v/>
      </c>
      <c r="E2131" s="294" t="str">
        <f ca="1">IF(ISERROR($S2131),"",OFFSET('Smelter Reference List'!$D$4,$S2131-4,0)&amp;"")</f>
        <v/>
      </c>
      <c r="F2131" s="294" t="str">
        <f ca="1">IF(ISERROR($S2131),"",OFFSET('Smelter Reference List'!$E$4,$S2131-4,0))</f>
        <v/>
      </c>
      <c r="G2131" s="294" t="str">
        <f ca="1">IF(C2131=$U$4,"Enter smelter details", IF(ISERROR($S2131),"",OFFSET('Smelter Reference List'!$F$4,$S2131-4,0)))</f>
        <v/>
      </c>
      <c r="H2131" s="295" t="str">
        <f ca="1">IF(ISERROR($S2131),"",OFFSET('Smelter Reference List'!$G$4,$S2131-4,0))</f>
        <v/>
      </c>
      <c r="I2131" s="296" t="str">
        <f ca="1">IF(ISERROR($S2131),"",OFFSET('Smelter Reference List'!$H$4,$S2131-4,0))</f>
        <v/>
      </c>
      <c r="J2131" s="296" t="str">
        <f ca="1">IF(ISERROR($S2131),"",OFFSET('Smelter Reference List'!$I$4,$S2131-4,0))</f>
        <v/>
      </c>
      <c r="K2131" s="298"/>
      <c r="L2131" s="298"/>
      <c r="M2131" s="298"/>
      <c r="N2131" s="298"/>
      <c r="O2131" s="298"/>
      <c r="P2131" s="298"/>
      <c r="Q2131" s="299"/>
      <c r="R2131" s="227"/>
      <c r="S2131" s="228" t="e">
        <f>IF(C2131="",NA(),MATCH($B2131&amp;$C2131,'Smelter Reference List'!$J:$J,0))</f>
        <v>#N/A</v>
      </c>
      <c r="T2131" s="229"/>
      <c r="U2131" s="229">
        <f t="shared" ca="1" si="66"/>
        <v>0</v>
      </c>
      <c r="V2131" s="229"/>
      <c r="W2131" s="229"/>
      <c r="Y2131" s="223" t="str">
        <f t="shared" si="67"/>
        <v/>
      </c>
    </row>
    <row r="2132" spans="1:25" s="223" customFormat="1" ht="20.25">
      <c r="A2132" s="293"/>
      <c r="B2132" s="294" t="str">
        <f>IF(LEN(A2132)=0,"",INDEX('Smelter Reference List'!$A:$A,MATCH($A2132,'Smelter Reference List'!$E:$E,0)))</f>
        <v/>
      </c>
      <c r="C2132" s="301" t="str">
        <f>IF(LEN(A2132)=0,"",INDEX('Smelter Reference List'!$C:$C,MATCH($A2132,'Smelter Reference List'!$E:$E,0)))</f>
        <v/>
      </c>
      <c r="D2132" s="294" t="str">
        <f ca="1">IF(ISERROR($S2132),"",OFFSET('Smelter Reference List'!$C$4,$S2132-4,0)&amp;"")</f>
        <v/>
      </c>
      <c r="E2132" s="294" t="str">
        <f ca="1">IF(ISERROR($S2132),"",OFFSET('Smelter Reference List'!$D$4,$S2132-4,0)&amp;"")</f>
        <v/>
      </c>
      <c r="F2132" s="294" t="str">
        <f ca="1">IF(ISERROR($S2132),"",OFFSET('Smelter Reference List'!$E$4,$S2132-4,0))</f>
        <v/>
      </c>
      <c r="G2132" s="294" t="str">
        <f ca="1">IF(C2132=$U$4,"Enter smelter details", IF(ISERROR($S2132),"",OFFSET('Smelter Reference List'!$F$4,$S2132-4,0)))</f>
        <v/>
      </c>
      <c r="H2132" s="295" t="str">
        <f ca="1">IF(ISERROR($S2132),"",OFFSET('Smelter Reference List'!$G$4,$S2132-4,0))</f>
        <v/>
      </c>
      <c r="I2132" s="296" t="str">
        <f ca="1">IF(ISERROR($S2132),"",OFFSET('Smelter Reference List'!$H$4,$S2132-4,0))</f>
        <v/>
      </c>
      <c r="J2132" s="296" t="str">
        <f ca="1">IF(ISERROR($S2132),"",OFFSET('Smelter Reference List'!$I$4,$S2132-4,0))</f>
        <v/>
      </c>
      <c r="K2132" s="298"/>
      <c r="L2132" s="298"/>
      <c r="M2132" s="298"/>
      <c r="N2132" s="298"/>
      <c r="O2132" s="298"/>
      <c r="P2132" s="298"/>
      <c r="Q2132" s="299"/>
      <c r="R2132" s="227"/>
      <c r="S2132" s="228" t="e">
        <f>IF(C2132="",NA(),MATCH($B2132&amp;$C2132,'Smelter Reference List'!$J:$J,0))</f>
        <v>#N/A</v>
      </c>
      <c r="T2132" s="229"/>
      <c r="U2132" s="229">
        <f t="shared" ca="1" si="66"/>
        <v>0</v>
      </c>
      <c r="V2132" s="229"/>
      <c r="W2132" s="229"/>
      <c r="Y2132" s="223" t="str">
        <f t="shared" si="67"/>
        <v/>
      </c>
    </row>
    <row r="2133" spans="1:25" s="223" customFormat="1" ht="20.25">
      <c r="A2133" s="293"/>
      <c r="B2133" s="294" t="str">
        <f>IF(LEN(A2133)=0,"",INDEX('Smelter Reference List'!$A:$A,MATCH($A2133,'Smelter Reference List'!$E:$E,0)))</f>
        <v/>
      </c>
      <c r="C2133" s="301" t="str">
        <f>IF(LEN(A2133)=0,"",INDEX('Smelter Reference List'!$C:$C,MATCH($A2133,'Smelter Reference List'!$E:$E,0)))</f>
        <v/>
      </c>
      <c r="D2133" s="294" t="str">
        <f ca="1">IF(ISERROR($S2133),"",OFFSET('Smelter Reference List'!$C$4,$S2133-4,0)&amp;"")</f>
        <v/>
      </c>
      <c r="E2133" s="294" t="str">
        <f ca="1">IF(ISERROR($S2133),"",OFFSET('Smelter Reference List'!$D$4,$S2133-4,0)&amp;"")</f>
        <v/>
      </c>
      <c r="F2133" s="294" t="str">
        <f ca="1">IF(ISERROR($S2133),"",OFFSET('Smelter Reference List'!$E$4,$S2133-4,0))</f>
        <v/>
      </c>
      <c r="G2133" s="294" t="str">
        <f ca="1">IF(C2133=$U$4,"Enter smelter details", IF(ISERROR($S2133),"",OFFSET('Smelter Reference List'!$F$4,$S2133-4,0)))</f>
        <v/>
      </c>
      <c r="H2133" s="295" t="str">
        <f ca="1">IF(ISERROR($S2133),"",OFFSET('Smelter Reference List'!$G$4,$S2133-4,0))</f>
        <v/>
      </c>
      <c r="I2133" s="296" t="str">
        <f ca="1">IF(ISERROR($S2133),"",OFFSET('Smelter Reference List'!$H$4,$S2133-4,0))</f>
        <v/>
      </c>
      <c r="J2133" s="296" t="str">
        <f ca="1">IF(ISERROR($S2133),"",OFFSET('Smelter Reference List'!$I$4,$S2133-4,0))</f>
        <v/>
      </c>
      <c r="K2133" s="298"/>
      <c r="L2133" s="298"/>
      <c r="M2133" s="298"/>
      <c r="N2133" s="298"/>
      <c r="O2133" s="298"/>
      <c r="P2133" s="298"/>
      <c r="Q2133" s="299"/>
      <c r="R2133" s="227"/>
      <c r="S2133" s="228" t="e">
        <f>IF(C2133="",NA(),MATCH($B2133&amp;$C2133,'Smelter Reference List'!$J:$J,0))</f>
        <v>#N/A</v>
      </c>
      <c r="T2133" s="229"/>
      <c r="U2133" s="229">
        <f t="shared" ca="1" si="66"/>
        <v>0</v>
      </c>
      <c r="V2133" s="229"/>
      <c r="W2133" s="229"/>
      <c r="Y2133" s="223" t="str">
        <f t="shared" si="67"/>
        <v/>
      </c>
    </row>
    <row r="2134" spans="1:25" s="223" customFormat="1" ht="20.25">
      <c r="A2134" s="293"/>
      <c r="B2134" s="294" t="str">
        <f>IF(LEN(A2134)=0,"",INDEX('Smelter Reference List'!$A:$A,MATCH($A2134,'Smelter Reference List'!$E:$E,0)))</f>
        <v/>
      </c>
      <c r="C2134" s="301" t="str">
        <f>IF(LEN(A2134)=0,"",INDEX('Smelter Reference List'!$C:$C,MATCH($A2134,'Smelter Reference List'!$E:$E,0)))</f>
        <v/>
      </c>
      <c r="D2134" s="294" t="str">
        <f ca="1">IF(ISERROR($S2134),"",OFFSET('Smelter Reference List'!$C$4,$S2134-4,0)&amp;"")</f>
        <v/>
      </c>
      <c r="E2134" s="294" t="str">
        <f ca="1">IF(ISERROR($S2134),"",OFFSET('Smelter Reference List'!$D$4,$S2134-4,0)&amp;"")</f>
        <v/>
      </c>
      <c r="F2134" s="294" t="str">
        <f ca="1">IF(ISERROR($S2134),"",OFFSET('Smelter Reference List'!$E$4,$S2134-4,0))</f>
        <v/>
      </c>
      <c r="G2134" s="294" t="str">
        <f ca="1">IF(C2134=$U$4,"Enter smelter details", IF(ISERROR($S2134),"",OFFSET('Smelter Reference List'!$F$4,$S2134-4,0)))</f>
        <v/>
      </c>
      <c r="H2134" s="295" t="str">
        <f ca="1">IF(ISERROR($S2134),"",OFFSET('Smelter Reference List'!$G$4,$S2134-4,0))</f>
        <v/>
      </c>
      <c r="I2134" s="296" t="str">
        <f ca="1">IF(ISERROR($S2134),"",OFFSET('Smelter Reference List'!$H$4,$S2134-4,0))</f>
        <v/>
      </c>
      <c r="J2134" s="296" t="str">
        <f ca="1">IF(ISERROR($S2134),"",OFFSET('Smelter Reference List'!$I$4,$S2134-4,0))</f>
        <v/>
      </c>
      <c r="K2134" s="298"/>
      <c r="L2134" s="298"/>
      <c r="M2134" s="298"/>
      <c r="N2134" s="298"/>
      <c r="O2134" s="298"/>
      <c r="P2134" s="298"/>
      <c r="Q2134" s="299"/>
      <c r="R2134" s="227"/>
      <c r="S2134" s="228" t="e">
        <f>IF(C2134="",NA(),MATCH($B2134&amp;$C2134,'Smelter Reference List'!$J:$J,0))</f>
        <v>#N/A</v>
      </c>
      <c r="T2134" s="229"/>
      <c r="U2134" s="229">
        <f t="shared" ca="1" si="66"/>
        <v>0</v>
      </c>
      <c r="V2134" s="229"/>
      <c r="W2134" s="229"/>
      <c r="Y2134" s="223" t="str">
        <f t="shared" si="67"/>
        <v/>
      </c>
    </row>
    <row r="2135" spans="1:25" s="223" customFormat="1" ht="20.25">
      <c r="A2135" s="293"/>
      <c r="B2135" s="294" t="str">
        <f>IF(LEN(A2135)=0,"",INDEX('Smelter Reference List'!$A:$A,MATCH($A2135,'Smelter Reference List'!$E:$E,0)))</f>
        <v/>
      </c>
      <c r="C2135" s="301" t="str">
        <f>IF(LEN(A2135)=0,"",INDEX('Smelter Reference List'!$C:$C,MATCH($A2135,'Smelter Reference List'!$E:$E,0)))</f>
        <v/>
      </c>
      <c r="D2135" s="294" t="str">
        <f ca="1">IF(ISERROR($S2135),"",OFFSET('Smelter Reference List'!$C$4,$S2135-4,0)&amp;"")</f>
        <v/>
      </c>
      <c r="E2135" s="294" t="str">
        <f ca="1">IF(ISERROR($S2135),"",OFFSET('Smelter Reference List'!$D$4,$S2135-4,0)&amp;"")</f>
        <v/>
      </c>
      <c r="F2135" s="294" t="str">
        <f ca="1">IF(ISERROR($S2135),"",OFFSET('Smelter Reference List'!$E$4,$S2135-4,0))</f>
        <v/>
      </c>
      <c r="G2135" s="294" t="str">
        <f ca="1">IF(C2135=$U$4,"Enter smelter details", IF(ISERROR($S2135),"",OFFSET('Smelter Reference List'!$F$4,$S2135-4,0)))</f>
        <v/>
      </c>
      <c r="H2135" s="295" t="str">
        <f ca="1">IF(ISERROR($S2135),"",OFFSET('Smelter Reference List'!$G$4,$S2135-4,0))</f>
        <v/>
      </c>
      <c r="I2135" s="296" t="str">
        <f ca="1">IF(ISERROR($S2135),"",OFFSET('Smelter Reference List'!$H$4,$S2135-4,0))</f>
        <v/>
      </c>
      <c r="J2135" s="296" t="str">
        <f ca="1">IF(ISERROR($S2135),"",OFFSET('Smelter Reference List'!$I$4,$S2135-4,0))</f>
        <v/>
      </c>
      <c r="K2135" s="298"/>
      <c r="L2135" s="298"/>
      <c r="M2135" s="298"/>
      <c r="N2135" s="298"/>
      <c r="O2135" s="298"/>
      <c r="P2135" s="298"/>
      <c r="Q2135" s="299"/>
      <c r="R2135" s="227"/>
      <c r="S2135" s="228" t="e">
        <f>IF(C2135="",NA(),MATCH($B2135&amp;$C2135,'Smelter Reference List'!$J:$J,0))</f>
        <v>#N/A</v>
      </c>
      <c r="T2135" s="229"/>
      <c r="U2135" s="229">
        <f t="shared" ca="1" si="66"/>
        <v>0</v>
      </c>
      <c r="V2135" s="229"/>
      <c r="W2135" s="229"/>
      <c r="Y2135" s="223" t="str">
        <f t="shared" si="67"/>
        <v/>
      </c>
    </row>
    <row r="2136" spans="1:25" s="223" customFormat="1" ht="20.25">
      <c r="A2136" s="293"/>
      <c r="B2136" s="294" t="str">
        <f>IF(LEN(A2136)=0,"",INDEX('Smelter Reference List'!$A:$A,MATCH($A2136,'Smelter Reference List'!$E:$E,0)))</f>
        <v/>
      </c>
      <c r="C2136" s="301" t="str">
        <f>IF(LEN(A2136)=0,"",INDEX('Smelter Reference List'!$C:$C,MATCH($A2136,'Smelter Reference List'!$E:$E,0)))</f>
        <v/>
      </c>
      <c r="D2136" s="294" t="str">
        <f ca="1">IF(ISERROR($S2136),"",OFFSET('Smelter Reference List'!$C$4,$S2136-4,0)&amp;"")</f>
        <v/>
      </c>
      <c r="E2136" s="294" t="str">
        <f ca="1">IF(ISERROR($S2136),"",OFFSET('Smelter Reference List'!$D$4,$S2136-4,0)&amp;"")</f>
        <v/>
      </c>
      <c r="F2136" s="294" t="str">
        <f ca="1">IF(ISERROR($S2136),"",OFFSET('Smelter Reference List'!$E$4,$S2136-4,0))</f>
        <v/>
      </c>
      <c r="G2136" s="294" t="str">
        <f ca="1">IF(C2136=$U$4,"Enter smelter details", IF(ISERROR($S2136),"",OFFSET('Smelter Reference List'!$F$4,$S2136-4,0)))</f>
        <v/>
      </c>
      <c r="H2136" s="295" t="str">
        <f ca="1">IF(ISERROR($S2136),"",OFFSET('Smelter Reference List'!$G$4,$S2136-4,0))</f>
        <v/>
      </c>
      <c r="I2136" s="296" t="str">
        <f ca="1">IF(ISERROR($S2136),"",OFFSET('Smelter Reference List'!$H$4,$S2136-4,0))</f>
        <v/>
      </c>
      <c r="J2136" s="296" t="str">
        <f ca="1">IF(ISERROR($S2136),"",OFFSET('Smelter Reference List'!$I$4,$S2136-4,0))</f>
        <v/>
      </c>
      <c r="K2136" s="298"/>
      <c r="L2136" s="298"/>
      <c r="M2136" s="298"/>
      <c r="N2136" s="298"/>
      <c r="O2136" s="298"/>
      <c r="P2136" s="298"/>
      <c r="Q2136" s="299"/>
      <c r="R2136" s="227"/>
      <c r="S2136" s="228" t="e">
        <f>IF(C2136="",NA(),MATCH($B2136&amp;$C2136,'Smelter Reference List'!$J:$J,0))</f>
        <v>#N/A</v>
      </c>
      <c r="T2136" s="229"/>
      <c r="U2136" s="229">
        <f t="shared" ca="1" si="66"/>
        <v>0</v>
      </c>
      <c r="V2136" s="229"/>
      <c r="W2136" s="229"/>
      <c r="Y2136" s="223" t="str">
        <f t="shared" si="67"/>
        <v/>
      </c>
    </row>
    <row r="2137" spans="1:25" s="223" customFormat="1" ht="20.25">
      <c r="A2137" s="293"/>
      <c r="B2137" s="294" t="str">
        <f>IF(LEN(A2137)=0,"",INDEX('Smelter Reference List'!$A:$A,MATCH($A2137,'Smelter Reference List'!$E:$E,0)))</f>
        <v/>
      </c>
      <c r="C2137" s="301" t="str">
        <f>IF(LEN(A2137)=0,"",INDEX('Smelter Reference List'!$C:$C,MATCH($A2137,'Smelter Reference List'!$E:$E,0)))</f>
        <v/>
      </c>
      <c r="D2137" s="294" t="str">
        <f ca="1">IF(ISERROR($S2137),"",OFFSET('Smelter Reference List'!$C$4,$S2137-4,0)&amp;"")</f>
        <v/>
      </c>
      <c r="E2137" s="294" t="str">
        <f ca="1">IF(ISERROR($S2137),"",OFFSET('Smelter Reference List'!$D$4,$S2137-4,0)&amp;"")</f>
        <v/>
      </c>
      <c r="F2137" s="294" t="str">
        <f ca="1">IF(ISERROR($S2137),"",OFFSET('Smelter Reference List'!$E$4,$S2137-4,0))</f>
        <v/>
      </c>
      <c r="G2137" s="294" t="str">
        <f ca="1">IF(C2137=$U$4,"Enter smelter details", IF(ISERROR($S2137),"",OFFSET('Smelter Reference List'!$F$4,$S2137-4,0)))</f>
        <v/>
      </c>
      <c r="H2137" s="295" t="str">
        <f ca="1">IF(ISERROR($S2137),"",OFFSET('Smelter Reference List'!$G$4,$S2137-4,0))</f>
        <v/>
      </c>
      <c r="I2137" s="296" t="str">
        <f ca="1">IF(ISERROR($S2137),"",OFFSET('Smelter Reference List'!$H$4,$S2137-4,0))</f>
        <v/>
      </c>
      <c r="J2137" s="296" t="str">
        <f ca="1">IF(ISERROR($S2137),"",OFFSET('Smelter Reference List'!$I$4,$S2137-4,0))</f>
        <v/>
      </c>
      <c r="K2137" s="298"/>
      <c r="L2137" s="298"/>
      <c r="M2137" s="298"/>
      <c r="N2137" s="298"/>
      <c r="O2137" s="298"/>
      <c r="P2137" s="298"/>
      <c r="Q2137" s="299"/>
      <c r="R2137" s="227"/>
      <c r="S2137" s="228" t="e">
        <f>IF(C2137="",NA(),MATCH($B2137&amp;$C2137,'Smelter Reference List'!$J:$J,0))</f>
        <v>#N/A</v>
      </c>
      <c r="T2137" s="229"/>
      <c r="U2137" s="229">
        <f t="shared" ca="1" si="66"/>
        <v>0</v>
      </c>
      <c r="V2137" s="229"/>
      <c r="W2137" s="229"/>
      <c r="Y2137" s="223" t="str">
        <f t="shared" si="67"/>
        <v/>
      </c>
    </row>
    <row r="2138" spans="1:25" s="223" customFormat="1" ht="20.25">
      <c r="A2138" s="293"/>
      <c r="B2138" s="294" t="str">
        <f>IF(LEN(A2138)=0,"",INDEX('Smelter Reference List'!$A:$A,MATCH($A2138,'Smelter Reference List'!$E:$E,0)))</f>
        <v/>
      </c>
      <c r="C2138" s="301" t="str">
        <f>IF(LEN(A2138)=0,"",INDEX('Smelter Reference List'!$C:$C,MATCH($A2138,'Smelter Reference List'!$E:$E,0)))</f>
        <v/>
      </c>
      <c r="D2138" s="294" t="str">
        <f ca="1">IF(ISERROR($S2138),"",OFFSET('Smelter Reference List'!$C$4,$S2138-4,0)&amp;"")</f>
        <v/>
      </c>
      <c r="E2138" s="294" t="str">
        <f ca="1">IF(ISERROR($S2138),"",OFFSET('Smelter Reference List'!$D$4,$S2138-4,0)&amp;"")</f>
        <v/>
      </c>
      <c r="F2138" s="294" t="str">
        <f ca="1">IF(ISERROR($S2138),"",OFFSET('Smelter Reference List'!$E$4,$S2138-4,0))</f>
        <v/>
      </c>
      <c r="G2138" s="294" t="str">
        <f ca="1">IF(C2138=$U$4,"Enter smelter details", IF(ISERROR($S2138),"",OFFSET('Smelter Reference List'!$F$4,$S2138-4,0)))</f>
        <v/>
      </c>
      <c r="H2138" s="295" t="str">
        <f ca="1">IF(ISERROR($S2138),"",OFFSET('Smelter Reference List'!$G$4,$S2138-4,0))</f>
        <v/>
      </c>
      <c r="I2138" s="296" t="str">
        <f ca="1">IF(ISERROR($S2138),"",OFFSET('Smelter Reference List'!$H$4,$S2138-4,0))</f>
        <v/>
      </c>
      <c r="J2138" s="296" t="str">
        <f ca="1">IF(ISERROR($S2138),"",OFFSET('Smelter Reference List'!$I$4,$S2138-4,0))</f>
        <v/>
      </c>
      <c r="K2138" s="298"/>
      <c r="L2138" s="298"/>
      <c r="M2138" s="298"/>
      <c r="N2138" s="298"/>
      <c r="O2138" s="298"/>
      <c r="P2138" s="298"/>
      <c r="Q2138" s="299"/>
      <c r="R2138" s="227"/>
      <c r="S2138" s="228" t="e">
        <f>IF(C2138="",NA(),MATCH($B2138&amp;$C2138,'Smelter Reference List'!$J:$J,0))</f>
        <v>#N/A</v>
      </c>
      <c r="T2138" s="229"/>
      <c r="U2138" s="229">
        <f t="shared" ca="1" si="66"/>
        <v>0</v>
      </c>
      <c r="V2138" s="229"/>
      <c r="W2138" s="229"/>
      <c r="Y2138" s="223" t="str">
        <f t="shared" si="67"/>
        <v/>
      </c>
    </row>
    <row r="2139" spans="1:25" s="223" customFormat="1" ht="20.25">
      <c r="A2139" s="293"/>
      <c r="B2139" s="294" t="str">
        <f>IF(LEN(A2139)=0,"",INDEX('Smelter Reference List'!$A:$A,MATCH($A2139,'Smelter Reference List'!$E:$E,0)))</f>
        <v/>
      </c>
      <c r="C2139" s="301" t="str">
        <f>IF(LEN(A2139)=0,"",INDEX('Smelter Reference List'!$C:$C,MATCH($A2139,'Smelter Reference List'!$E:$E,0)))</f>
        <v/>
      </c>
      <c r="D2139" s="294" t="str">
        <f ca="1">IF(ISERROR($S2139),"",OFFSET('Smelter Reference List'!$C$4,$S2139-4,0)&amp;"")</f>
        <v/>
      </c>
      <c r="E2139" s="294" t="str">
        <f ca="1">IF(ISERROR($S2139),"",OFFSET('Smelter Reference List'!$D$4,$S2139-4,0)&amp;"")</f>
        <v/>
      </c>
      <c r="F2139" s="294" t="str">
        <f ca="1">IF(ISERROR($S2139),"",OFFSET('Smelter Reference List'!$E$4,$S2139-4,0))</f>
        <v/>
      </c>
      <c r="G2139" s="294" t="str">
        <f ca="1">IF(C2139=$U$4,"Enter smelter details", IF(ISERROR($S2139),"",OFFSET('Smelter Reference List'!$F$4,$S2139-4,0)))</f>
        <v/>
      </c>
      <c r="H2139" s="295" t="str">
        <f ca="1">IF(ISERROR($S2139),"",OFFSET('Smelter Reference List'!$G$4,$S2139-4,0))</f>
        <v/>
      </c>
      <c r="I2139" s="296" t="str">
        <f ca="1">IF(ISERROR($S2139),"",OFFSET('Smelter Reference List'!$H$4,$S2139-4,0))</f>
        <v/>
      </c>
      <c r="J2139" s="296" t="str">
        <f ca="1">IF(ISERROR($S2139),"",OFFSET('Smelter Reference List'!$I$4,$S2139-4,0))</f>
        <v/>
      </c>
      <c r="K2139" s="298"/>
      <c r="L2139" s="298"/>
      <c r="M2139" s="298"/>
      <c r="N2139" s="298"/>
      <c r="O2139" s="298"/>
      <c r="P2139" s="298"/>
      <c r="Q2139" s="299"/>
      <c r="R2139" s="227"/>
      <c r="S2139" s="228" t="e">
        <f>IF(C2139="",NA(),MATCH($B2139&amp;$C2139,'Smelter Reference List'!$J:$J,0))</f>
        <v>#N/A</v>
      </c>
      <c r="T2139" s="229"/>
      <c r="U2139" s="229">
        <f t="shared" ca="1" si="66"/>
        <v>0</v>
      </c>
      <c r="V2139" s="229"/>
      <c r="W2139" s="229"/>
      <c r="Y2139" s="223" t="str">
        <f t="shared" si="67"/>
        <v/>
      </c>
    </row>
    <row r="2140" spans="1:25" s="223" customFormat="1" ht="20.25">
      <c r="A2140" s="293"/>
      <c r="B2140" s="294" t="str">
        <f>IF(LEN(A2140)=0,"",INDEX('Smelter Reference List'!$A:$A,MATCH($A2140,'Smelter Reference List'!$E:$E,0)))</f>
        <v/>
      </c>
      <c r="C2140" s="301" t="str">
        <f>IF(LEN(A2140)=0,"",INDEX('Smelter Reference List'!$C:$C,MATCH($A2140,'Smelter Reference List'!$E:$E,0)))</f>
        <v/>
      </c>
      <c r="D2140" s="294" t="str">
        <f ca="1">IF(ISERROR($S2140),"",OFFSET('Smelter Reference List'!$C$4,$S2140-4,0)&amp;"")</f>
        <v/>
      </c>
      <c r="E2140" s="294" t="str">
        <f ca="1">IF(ISERROR($S2140),"",OFFSET('Smelter Reference List'!$D$4,$S2140-4,0)&amp;"")</f>
        <v/>
      </c>
      <c r="F2140" s="294" t="str">
        <f ca="1">IF(ISERROR($S2140),"",OFFSET('Smelter Reference List'!$E$4,$S2140-4,0))</f>
        <v/>
      </c>
      <c r="G2140" s="294" t="str">
        <f ca="1">IF(C2140=$U$4,"Enter smelter details", IF(ISERROR($S2140),"",OFFSET('Smelter Reference List'!$F$4,$S2140-4,0)))</f>
        <v/>
      </c>
      <c r="H2140" s="295" t="str">
        <f ca="1">IF(ISERROR($S2140),"",OFFSET('Smelter Reference List'!$G$4,$S2140-4,0))</f>
        <v/>
      </c>
      <c r="I2140" s="296" t="str">
        <f ca="1">IF(ISERROR($S2140),"",OFFSET('Smelter Reference List'!$H$4,$S2140-4,0))</f>
        <v/>
      </c>
      <c r="J2140" s="296" t="str">
        <f ca="1">IF(ISERROR($S2140),"",OFFSET('Smelter Reference List'!$I$4,$S2140-4,0))</f>
        <v/>
      </c>
      <c r="K2140" s="298"/>
      <c r="L2140" s="298"/>
      <c r="M2140" s="298"/>
      <c r="N2140" s="298"/>
      <c r="O2140" s="298"/>
      <c r="P2140" s="298"/>
      <c r="Q2140" s="299"/>
      <c r="R2140" s="227"/>
      <c r="S2140" s="228" t="e">
        <f>IF(C2140="",NA(),MATCH($B2140&amp;$C2140,'Smelter Reference List'!$J:$J,0))</f>
        <v>#N/A</v>
      </c>
      <c r="T2140" s="229"/>
      <c r="U2140" s="229">
        <f t="shared" ca="1" si="66"/>
        <v>0</v>
      </c>
      <c r="V2140" s="229"/>
      <c r="W2140" s="229"/>
      <c r="Y2140" s="223" t="str">
        <f t="shared" si="67"/>
        <v/>
      </c>
    </row>
    <row r="2141" spans="1:25" s="223" customFormat="1" ht="20.25">
      <c r="A2141" s="293"/>
      <c r="B2141" s="294" t="str">
        <f>IF(LEN(A2141)=0,"",INDEX('Smelter Reference List'!$A:$A,MATCH($A2141,'Smelter Reference List'!$E:$E,0)))</f>
        <v/>
      </c>
      <c r="C2141" s="301" t="str">
        <f>IF(LEN(A2141)=0,"",INDEX('Smelter Reference List'!$C:$C,MATCH($A2141,'Smelter Reference List'!$E:$E,0)))</f>
        <v/>
      </c>
      <c r="D2141" s="294" t="str">
        <f ca="1">IF(ISERROR($S2141),"",OFFSET('Smelter Reference List'!$C$4,$S2141-4,0)&amp;"")</f>
        <v/>
      </c>
      <c r="E2141" s="294" t="str">
        <f ca="1">IF(ISERROR($S2141),"",OFFSET('Smelter Reference List'!$D$4,$S2141-4,0)&amp;"")</f>
        <v/>
      </c>
      <c r="F2141" s="294" t="str">
        <f ca="1">IF(ISERROR($S2141),"",OFFSET('Smelter Reference List'!$E$4,$S2141-4,0))</f>
        <v/>
      </c>
      <c r="G2141" s="294" t="str">
        <f ca="1">IF(C2141=$U$4,"Enter smelter details", IF(ISERROR($S2141),"",OFFSET('Smelter Reference List'!$F$4,$S2141-4,0)))</f>
        <v/>
      </c>
      <c r="H2141" s="295" t="str">
        <f ca="1">IF(ISERROR($S2141),"",OFFSET('Smelter Reference List'!$G$4,$S2141-4,0))</f>
        <v/>
      </c>
      <c r="I2141" s="296" t="str">
        <f ca="1">IF(ISERROR($S2141),"",OFFSET('Smelter Reference List'!$H$4,$S2141-4,0))</f>
        <v/>
      </c>
      <c r="J2141" s="296" t="str">
        <f ca="1">IF(ISERROR($S2141),"",OFFSET('Smelter Reference List'!$I$4,$S2141-4,0))</f>
        <v/>
      </c>
      <c r="K2141" s="298"/>
      <c r="L2141" s="298"/>
      <c r="M2141" s="298"/>
      <c r="N2141" s="298"/>
      <c r="O2141" s="298"/>
      <c r="P2141" s="298"/>
      <c r="Q2141" s="299"/>
      <c r="R2141" s="227"/>
      <c r="S2141" s="228" t="e">
        <f>IF(C2141="",NA(),MATCH($B2141&amp;$C2141,'Smelter Reference List'!$J:$J,0))</f>
        <v>#N/A</v>
      </c>
      <c r="T2141" s="229"/>
      <c r="U2141" s="229">
        <f t="shared" ca="1" si="66"/>
        <v>0</v>
      </c>
      <c r="V2141" s="229"/>
      <c r="W2141" s="229"/>
      <c r="Y2141" s="223" t="str">
        <f t="shared" si="67"/>
        <v/>
      </c>
    </row>
    <row r="2142" spans="1:25" s="223" customFormat="1" ht="20.25">
      <c r="A2142" s="293"/>
      <c r="B2142" s="294" t="str">
        <f>IF(LEN(A2142)=0,"",INDEX('Smelter Reference List'!$A:$A,MATCH($A2142,'Smelter Reference List'!$E:$E,0)))</f>
        <v/>
      </c>
      <c r="C2142" s="301" t="str">
        <f>IF(LEN(A2142)=0,"",INDEX('Smelter Reference List'!$C:$C,MATCH($A2142,'Smelter Reference List'!$E:$E,0)))</f>
        <v/>
      </c>
      <c r="D2142" s="294" t="str">
        <f ca="1">IF(ISERROR($S2142),"",OFFSET('Smelter Reference List'!$C$4,$S2142-4,0)&amp;"")</f>
        <v/>
      </c>
      <c r="E2142" s="294" t="str">
        <f ca="1">IF(ISERROR($S2142),"",OFFSET('Smelter Reference List'!$D$4,$S2142-4,0)&amp;"")</f>
        <v/>
      </c>
      <c r="F2142" s="294" t="str">
        <f ca="1">IF(ISERROR($S2142),"",OFFSET('Smelter Reference List'!$E$4,$S2142-4,0))</f>
        <v/>
      </c>
      <c r="G2142" s="294" t="str">
        <f ca="1">IF(C2142=$U$4,"Enter smelter details", IF(ISERROR($S2142),"",OFFSET('Smelter Reference List'!$F$4,$S2142-4,0)))</f>
        <v/>
      </c>
      <c r="H2142" s="295" t="str">
        <f ca="1">IF(ISERROR($S2142),"",OFFSET('Smelter Reference List'!$G$4,$S2142-4,0))</f>
        <v/>
      </c>
      <c r="I2142" s="296" t="str">
        <f ca="1">IF(ISERROR($S2142),"",OFFSET('Smelter Reference List'!$H$4,$S2142-4,0))</f>
        <v/>
      </c>
      <c r="J2142" s="296" t="str">
        <f ca="1">IF(ISERROR($S2142),"",OFFSET('Smelter Reference List'!$I$4,$S2142-4,0))</f>
        <v/>
      </c>
      <c r="K2142" s="298"/>
      <c r="L2142" s="298"/>
      <c r="M2142" s="298"/>
      <c r="N2142" s="298"/>
      <c r="O2142" s="298"/>
      <c r="P2142" s="298"/>
      <c r="Q2142" s="299"/>
      <c r="R2142" s="227"/>
      <c r="S2142" s="228" t="e">
        <f>IF(C2142="",NA(),MATCH($B2142&amp;$C2142,'Smelter Reference List'!$J:$J,0))</f>
        <v>#N/A</v>
      </c>
      <c r="T2142" s="229"/>
      <c r="U2142" s="229">
        <f t="shared" ca="1" si="66"/>
        <v>0</v>
      </c>
      <c r="V2142" s="229"/>
      <c r="W2142" s="229"/>
      <c r="Y2142" s="223" t="str">
        <f t="shared" si="67"/>
        <v/>
      </c>
    </row>
    <row r="2143" spans="1:25" s="223" customFormat="1" ht="20.25">
      <c r="A2143" s="293"/>
      <c r="B2143" s="294" t="str">
        <f>IF(LEN(A2143)=0,"",INDEX('Smelter Reference List'!$A:$A,MATCH($A2143,'Smelter Reference List'!$E:$E,0)))</f>
        <v/>
      </c>
      <c r="C2143" s="301" t="str">
        <f>IF(LEN(A2143)=0,"",INDEX('Smelter Reference List'!$C:$C,MATCH($A2143,'Smelter Reference List'!$E:$E,0)))</f>
        <v/>
      </c>
      <c r="D2143" s="294" t="str">
        <f ca="1">IF(ISERROR($S2143),"",OFFSET('Smelter Reference List'!$C$4,$S2143-4,0)&amp;"")</f>
        <v/>
      </c>
      <c r="E2143" s="294" t="str">
        <f ca="1">IF(ISERROR($S2143),"",OFFSET('Smelter Reference List'!$D$4,$S2143-4,0)&amp;"")</f>
        <v/>
      </c>
      <c r="F2143" s="294" t="str">
        <f ca="1">IF(ISERROR($S2143),"",OFFSET('Smelter Reference List'!$E$4,$S2143-4,0))</f>
        <v/>
      </c>
      <c r="G2143" s="294" t="str">
        <f ca="1">IF(C2143=$U$4,"Enter smelter details", IF(ISERROR($S2143),"",OFFSET('Smelter Reference List'!$F$4,$S2143-4,0)))</f>
        <v/>
      </c>
      <c r="H2143" s="295" t="str">
        <f ca="1">IF(ISERROR($S2143),"",OFFSET('Smelter Reference List'!$G$4,$S2143-4,0))</f>
        <v/>
      </c>
      <c r="I2143" s="296" t="str">
        <f ca="1">IF(ISERROR($S2143),"",OFFSET('Smelter Reference List'!$H$4,$S2143-4,0))</f>
        <v/>
      </c>
      <c r="J2143" s="296" t="str">
        <f ca="1">IF(ISERROR($S2143),"",OFFSET('Smelter Reference List'!$I$4,$S2143-4,0))</f>
        <v/>
      </c>
      <c r="K2143" s="298"/>
      <c r="L2143" s="298"/>
      <c r="M2143" s="298"/>
      <c r="N2143" s="298"/>
      <c r="O2143" s="298"/>
      <c r="P2143" s="298"/>
      <c r="Q2143" s="299"/>
      <c r="R2143" s="227"/>
      <c r="S2143" s="228" t="e">
        <f>IF(C2143="",NA(),MATCH($B2143&amp;$C2143,'Smelter Reference List'!$J:$J,0))</f>
        <v>#N/A</v>
      </c>
      <c r="T2143" s="229"/>
      <c r="U2143" s="229">
        <f t="shared" ca="1" si="66"/>
        <v>0</v>
      </c>
      <c r="V2143" s="229"/>
      <c r="W2143" s="229"/>
      <c r="Y2143" s="223" t="str">
        <f t="shared" si="67"/>
        <v/>
      </c>
    </row>
    <row r="2144" spans="1:25" s="223" customFormat="1" ht="20.25">
      <c r="A2144" s="293"/>
      <c r="B2144" s="294" t="str">
        <f>IF(LEN(A2144)=0,"",INDEX('Smelter Reference List'!$A:$A,MATCH($A2144,'Smelter Reference List'!$E:$E,0)))</f>
        <v/>
      </c>
      <c r="C2144" s="301" t="str">
        <f>IF(LEN(A2144)=0,"",INDEX('Smelter Reference List'!$C:$C,MATCH($A2144,'Smelter Reference List'!$E:$E,0)))</f>
        <v/>
      </c>
      <c r="D2144" s="294" t="str">
        <f ca="1">IF(ISERROR($S2144),"",OFFSET('Smelter Reference List'!$C$4,$S2144-4,0)&amp;"")</f>
        <v/>
      </c>
      <c r="E2144" s="294" t="str">
        <f ca="1">IF(ISERROR($S2144),"",OFFSET('Smelter Reference List'!$D$4,$S2144-4,0)&amp;"")</f>
        <v/>
      </c>
      <c r="F2144" s="294" t="str">
        <f ca="1">IF(ISERROR($S2144),"",OFFSET('Smelter Reference List'!$E$4,$S2144-4,0))</f>
        <v/>
      </c>
      <c r="G2144" s="294" t="str">
        <f ca="1">IF(C2144=$U$4,"Enter smelter details", IF(ISERROR($S2144),"",OFFSET('Smelter Reference List'!$F$4,$S2144-4,0)))</f>
        <v/>
      </c>
      <c r="H2144" s="295" t="str">
        <f ca="1">IF(ISERROR($S2144),"",OFFSET('Smelter Reference List'!$G$4,$S2144-4,0))</f>
        <v/>
      </c>
      <c r="I2144" s="296" t="str">
        <f ca="1">IF(ISERROR($S2144),"",OFFSET('Smelter Reference List'!$H$4,$S2144-4,0))</f>
        <v/>
      </c>
      <c r="J2144" s="296" t="str">
        <f ca="1">IF(ISERROR($S2144),"",OFFSET('Smelter Reference List'!$I$4,$S2144-4,0))</f>
        <v/>
      </c>
      <c r="K2144" s="298"/>
      <c r="L2144" s="298"/>
      <c r="M2144" s="298"/>
      <c r="N2144" s="298"/>
      <c r="O2144" s="298"/>
      <c r="P2144" s="298"/>
      <c r="Q2144" s="299"/>
      <c r="R2144" s="227"/>
      <c r="S2144" s="228" t="e">
        <f>IF(C2144="",NA(),MATCH($B2144&amp;$C2144,'Smelter Reference List'!$J:$J,0))</f>
        <v>#N/A</v>
      </c>
      <c r="T2144" s="229"/>
      <c r="U2144" s="229">
        <f t="shared" ca="1" si="66"/>
        <v>0</v>
      </c>
      <c r="V2144" s="229"/>
      <c r="W2144" s="229"/>
      <c r="Y2144" s="223" t="str">
        <f t="shared" si="67"/>
        <v/>
      </c>
    </row>
    <row r="2145" spans="1:25" s="223" customFormat="1" ht="20.25">
      <c r="A2145" s="293"/>
      <c r="B2145" s="294" t="str">
        <f>IF(LEN(A2145)=0,"",INDEX('Smelter Reference List'!$A:$A,MATCH($A2145,'Smelter Reference List'!$E:$E,0)))</f>
        <v/>
      </c>
      <c r="C2145" s="301" t="str">
        <f>IF(LEN(A2145)=0,"",INDEX('Smelter Reference List'!$C:$C,MATCH($A2145,'Smelter Reference List'!$E:$E,0)))</f>
        <v/>
      </c>
      <c r="D2145" s="294" t="str">
        <f ca="1">IF(ISERROR($S2145),"",OFFSET('Smelter Reference List'!$C$4,$S2145-4,0)&amp;"")</f>
        <v/>
      </c>
      <c r="E2145" s="294" t="str">
        <f ca="1">IF(ISERROR($S2145),"",OFFSET('Smelter Reference List'!$D$4,$S2145-4,0)&amp;"")</f>
        <v/>
      </c>
      <c r="F2145" s="294" t="str">
        <f ca="1">IF(ISERROR($S2145),"",OFFSET('Smelter Reference List'!$E$4,$S2145-4,0))</f>
        <v/>
      </c>
      <c r="G2145" s="294" t="str">
        <f ca="1">IF(C2145=$U$4,"Enter smelter details", IF(ISERROR($S2145),"",OFFSET('Smelter Reference List'!$F$4,$S2145-4,0)))</f>
        <v/>
      </c>
      <c r="H2145" s="295" t="str">
        <f ca="1">IF(ISERROR($S2145),"",OFFSET('Smelter Reference List'!$G$4,$S2145-4,0))</f>
        <v/>
      </c>
      <c r="I2145" s="296" t="str">
        <f ca="1">IF(ISERROR($S2145),"",OFFSET('Smelter Reference List'!$H$4,$S2145-4,0))</f>
        <v/>
      </c>
      <c r="J2145" s="296" t="str">
        <f ca="1">IF(ISERROR($S2145),"",OFFSET('Smelter Reference List'!$I$4,$S2145-4,0))</f>
        <v/>
      </c>
      <c r="K2145" s="298"/>
      <c r="L2145" s="298"/>
      <c r="M2145" s="298"/>
      <c r="N2145" s="298"/>
      <c r="O2145" s="298"/>
      <c r="P2145" s="298"/>
      <c r="Q2145" s="299"/>
      <c r="R2145" s="227"/>
      <c r="S2145" s="228" t="e">
        <f>IF(C2145="",NA(),MATCH($B2145&amp;$C2145,'Smelter Reference List'!$J:$J,0))</f>
        <v>#N/A</v>
      </c>
      <c r="T2145" s="229"/>
      <c r="U2145" s="229">
        <f t="shared" ca="1" si="66"/>
        <v>0</v>
      </c>
      <c r="V2145" s="229"/>
      <c r="W2145" s="229"/>
      <c r="Y2145" s="223" t="str">
        <f t="shared" si="67"/>
        <v/>
      </c>
    </row>
    <row r="2146" spans="1:25" s="223" customFormat="1" ht="20.25">
      <c r="A2146" s="293"/>
      <c r="B2146" s="294" t="str">
        <f>IF(LEN(A2146)=0,"",INDEX('Smelter Reference List'!$A:$A,MATCH($A2146,'Smelter Reference List'!$E:$E,0)))</f>
        <v/>
      </c>
      <c r="C2146" s="301" t="str">
        <f>IF(LEN(A2146)=0,"",INDEX('Smelter Reference List'!$C:$C,MATCH($A2146,'Smelter Reference List'!$E:$E,0)))</f>
        <v/>
      </c>
      <c r="D2146" s="294" t="str">
        <f ca="1">IF(ISERROR($S2146),"",OFFSET('Smelter Reference List'!$C$4,$S2146-4,0)&amp;"")</f>
        <v/>
      </c>
      <c r="E2146" s="294" t="str">
        <f ca="1">IF(ISERROR($S2146),"",OFFSET('Smelter Reference List'!$D$4,$S2146-4,0)&amp;"")</f>
        <v/>
      </c>
      <c r="F2146" s="294" t="str">
        <f ca="1">IF(ISERROR($S2146),"",OFFSET('Smelter Reference List'!$E$4,$S2146-4,0))</f>
        <v/>
      </c>
      <c r="G2146" s="294" t="str">
        <f ca="1">IF(C2146=$U$4,"Enter smelter details", IF(ISERROR($S2146),"",OFFSET('Smelter Reference List'!$F$4,$S2146-4,0)))</f>
        <v/>
      </c>
      <c r="H2146" s="295" t="str">
        <f ca="1">IF(ISERROR($S2146),"",OFFSET('Smelter Reference List'!$G$4,$S2146-4,0))</f>
        <v/>
      </c>
      <c r="I2146" s="296" t="str">
        <f ca="1">IF(ISERROR($S2146),"",OFFSET('Smelter Reference List'!$H$4,$S2146-4,0))</f>
        <v/>
      </c>
      <c r="J2146" s="296" t="str">
        <f ca="1">IF(ISERROR($S2146),"",OFFSET('Smelter Reference List'!$I$4,$S2146-4,0))</f>
        <v/>
      </c>
      <c r="K2146" s="298"/>
      <c r="L2146" s="298"/>
      <c r="M2146" s="298"/>
      <c r="N2146" s="298"/>
      <c r="O2146" s="298"/>
      <c r="P2146" s="298"/>
      <c r="Q2146" s="299"/>
      <c r="R2146" s="227"/>
      <c r="S2146" s="228" t="e">
        <f>IF(C2146="",NA(),MATCH($B2146&amp;$C2146,'Smelter Reference List'!$J:$J,0))</f>
        <v>#N/A</v>
      </c>
      <c r="T2146" s="229"/>
      <c r="U2146" s="229">
        <f t="shared" ca="1" si="66"/>
        <v>0</v>
      </c>
      <c r="V2146" s="229"/>
      <c r="W2146" s="229"/>
      <c r="Y2146" s="223" t="str">
        <f t="shared" si="67"/>
        <v/>
      </c>
    </row>
    <row r="2147" spans="1:25" s="223" customFormat="1" ht="20.25">
      <c r="A2147" s="293"/>
      <c r="B2147" s="294" t="str">
        <f>IF(LEN(A2147)=0,"",INDEX('Smelter Reference List'!$A:$A,MATCH($A2147,'Smelter Reference List'!$E:$E,0)))</f>
        <v/>
      </c>
      <c r="C2147" s="301" t="str">
        <f>IF(LEN(A2147)=0,"",INDEX('Smelter Reference List'!$C:$C,MATCH($A2147,'Smelter Reference List'!$E:$E,0)))</f>
        <v/>
      </c>
      <c r="D2147" s="294" t="str">
        <f ca="1">IF(ISERROR($S2147),"",OFFSET('Smelter Reference List'!$C$4,$S2147-4,0)&amp;"")</f>
        <v/>
      </c>
      <c r="E2147" s="294" t="str">
        <f ca="1">IF(ISERROR($S2147),"",OFFSET('Smelter Reference List'!$D$4,$S2147-4,0)&amp;"")</f>
        <v/>
      </c>
      <c r="F2147" s="294" t="str">
        <f ca="1">IF(ISERROR($S2147),"",OFFSET('Smelter Reference List'!$E$4,$S2147-4,0))</f>
        <v/>
      </c>
      <c r="G2147" s="294" t="str">
        <f ca="1">IF(C2147=$U$4,"Enter smelter details", IF(ISERROR($S2147),"",OFFSET('Smelter Reference List'!$F$4,$S2147-4,0)))</f>
        <v/>
      </c>
      <c r="H2147" s="295" t="str">
        <f ca="1">IF(ISERROR($S2147),"",OFFSET('Smelter Reference List'!$G$4,$S2147-4,0))</f>
        <v/>
      </c>
      <c r="I2147" s="296" t="str">
        <f ca="1">IF(ISERROR($S2147),"",OFFSET('Smelter Reference List'!$H$4,$S2147-4,0))</f>
        <v/>
      </c>
      <c r="J2147" s="296" t="str">
        <f ca="1">IF(ISERROR($S2147),"",OFFSET('Smelter Reference List'!$I$4,$S2147-4,0))</f>
        <v/>
      </c>
      <c r="K2147" s="298"/>
      <c r="L2147" s="298"/>
      <c r="M2147" s="298"/>
      <c r="N2147" s="298"/>
      <c r="O2147" s="298"/>
      <c r="P2147" s="298"/>
      <c r="Q2147" s="299"/>
      <c r="R2147" s="227"/>
      <c r="S2147" s="228" t="e">
        <f>IF(C2147="",NA(),MATCH($B2147&amp;$C2147,'Smelter Reference List'!$J:$J,0))</f>
        <v>#N/A</v>
      </c>
      <c r="T2147" s="229"/>
      <c r="U2147" s="229">
        <f t="shared" ca="1" si="66"/>
        <v>0</v>
      </c>
      <c r="V2147" s="229"/>
      <c r="W2147" s="229"/>
      <c r="Y2147" s="223" t="str">
        <f t="shared" si="67"/>
        <v/>
      </c>
    </row>
    <row r="2148" spans="1:25" s="223" customFormat="1" ht="20.25">
      <c r="A2148" s="293"/>
      <c r="B2148" s="294" t="str">
        <f>IF(LEN(A2148)=0,"",INDEX('Smelter Reference List'!$A:$A,MATCH($A2148,'Smelter Reference List'!$E:$E,0)))</f>
        <v/>
      </c>
      <c r="C2148" s="301" t="str">
        <f>IF(LEN(A2148)=0,"",INDEX('Smelter Reference List'!$C:$C,MATCH($A2148,'Smelter Reference List'!$E:$E,0)))</f>
        <v/>
      </c>
      <c r="D2148" s="294" t="str">
        <f ca="1">IF(ISERROR($S2148),"",OFFSET('Smelter Reference List'!$C$4,$S2148-4,0)&amp;"")</f>
        <v/>
      </c>
      <c r="E2148" s="294" t="str">
        <f ca="1">IF(ISERROR($S2148),"",OFFSET('Smelter Reference List'!$D$4,$S2148-4,0)&amp;"")</f>
        <v/>
      </c>
      <c r="F2148" s="294" t="str">
        <f ca="1">IF(ISERROR($S2148),"",OFFSET('Smelter Reference List'!$E$4,$S2148-4,0))</f>
        <v/>
      </c>
      <c r="G2148" s="294" t="str">
        <f ca="1">IF(C2148=$U$4,"Enter smelter details", IF(ISERROR($S2148),"",OFFSET('Smelter Reference List'!$F$4,$S2148-4,0)))</f>
        <v/>
      </c>
      <c r="H2148" s="295" t="str">
        <f ca="1">IF(ISERROR($S2148),"",OFFSET('Smelter Reference List'!$G$4,$S2148-4,0))</f>
        <v/>
      </c>
      <c r="I2148" s="296" t="str">
        <f ca="1">IF(ISERROR($S2148),"",OFFSET('Smelter Reference List'!$H$4,$S2148-4,0))</f>
        <v/>
      </c>
      <c r="J2148" s="296" t="str">
        <f ca="1">IF(ISERROR($S2148),"",OFFSET('Smelter Reference List'!$I$4,$S2148-4,0))</f>
        <v/>
      </c>
      <c r="K2148" s="298"/>
      <c r="L2148" s="298"/>
      <c r="M2148" s="298"/>
      <c r="N2148" s="298"/>
      <c r="O2148" s="298"/>
      <c r="P2148" s="298"/>
      <c r="Q2148" s="299"/>
      <c r="R2148" s="227"/>
      <c r="S2148" s="228" t="e">
        <f>IF(C2148="",NA(),MATCH($B2148&amp;$C2148,'Smelter Reference List'!$J:$J,0))</f>
        <v>#N/A</v>
      </c>
      <c r="T2148" s="229"/>
      <c r="U2148" s="229">
        <f t="shared" ca="1" si="66"/>
        <v>0</v>
      </c>
      <c r="V2148" s="229"/>
      <c r="W2148" s="229"/>
      <c r="Y2148" s="223" t="str">
        <f t="shared" si="67"/>
        <v/>
      </c>
    </row>
    <row r="2149" spans="1:25" s="223" customFormat="1" ht="20.25">
      <c r="A2149" s="293"/>
      <c r="B2149" s="294" t="str">
        <f>IF(LEN(A2149)=0,"",INDEX('Smelter Reference List'!$A:$A,MATCH($A2149,'Smelter Reference List'!$E:$E,0)))</f>
        <v/>
      </c>
      <c r="C2149" s="301" t="str">
        <f>IF(LEN(A2149)=0,"",INDEX('Smelter Reference List'!$C:$C,MATCH($A2149,'Smelter Reference List'!$E:$E,0)))</f>
        <v/>
      </c>
      <c r="D2149" s="294" t="str">
        <f ca="1">IF(ISERROR($S2149),"",OFFSET('Smelter Reference List'!$C$4,$S2149-4,0)&amp;"")</f>
        <v/>
      </c>
      <c r="E2149" s="294" t="str">
        <f ca="1">IF(ISERROR($S2149),"",OFFSET('Smelter Reference List'!$D$4,$S2149-4,0)&amp;"")</f>
        <v/>
      </c>
      <c r="F2149" s="294" t="str">
        <f ca="1">IF(ISERROR($S2149),"",OFFSET('Smelter Reference List'!$E$4,$S2149-4,0))</f>
        <v/>
      </c>
      <c r="G2149" s="294" t="str">
        <f ca="1">IF(C2149=$U$4,"Enter smelter details", IF(ISERROR($S2149),"",OFFSET('Smelter Reference List'!$F$4,$S2149-4,0)))</f>
        <v/>
      </c>
      <c r="H2149" s="295" t="str">
        <f ca="1">IF(ISERROR($S2149),"",OFFSET('Smelter Reference List'!$G$4,$S2149-4,0))</f>
        <v/>
      </c>
      <c r="I2149" s="296" t="str">
        <f ca="1">IF(ISERROR($S2149),"",OFFSET('Smelter Reference List'!$H$4,$S2149-4,0))</f>
        <v/>
      </c>
      <c r="J2149" s="296" t="str">
        <f ca="1">IF(ISERROR($S2149),"",OFFSET('Smelter Reference List'!$I$4,$S2149-4,0))</f>
        <v/>
      </c>
      <c r="K2149" s="298"/>
      <c r="L2149" s="298"/>
      <c r="M2149" s="298"/>
      <c r="N2149" s="298"/>
      <c r="O2149" s="298"/>
      <c r="P2149" s="298"/>
      <c r="Q2149" s="299"/>
      <c r="R2149" s="227"/>
      <c r="S2149" s="228" t="e">
        <f>IF(C2149="",NA(),MATCH($B2149&amp;$C2149,'Smelter Reference List'!$J:$J,0))</f>
        <v>#N/A</v>
      </c>
      <c r="T2149" s="229"/>
      <c r="U2149" s="229">
        <f t="shared" ca="1" si="66"/>
        <v>0</v>
      </c>
      <c r="V2149" s="229"/>
      <c r="W2149" s="229"/>
      <c r="Y2149" s="223" t="str">
        <f t="shared" si="67"/>
        <v/>
      </c>
    </row>
    <row r="2150" spans="1:25" s="223" customFormat="1" ht="20.25">
      <c r="A2150" s="293"/>
      <c r="B2150" s="294" t="str">
        <f>IF(LEN(A2150)=0,"",INDEX('Smelter Reference List'!$A:$A,MATCH($A2150,'Smelter Reference List'!$E:$E,0)))</f>
        <v/>
      </c>
      <c r="C2150" s="301" t="str">
        <f>IF(LEN(A2150)=0,"",INDEX('Smelter Reference List'!$C:$C,MATCH($A2150,'Smelter Reference List'!$E:$E,0)))</f>
        <v/>
      </c>
      <c r="D2150" s="294" t="str">
        <f ca="1">IF(ISERROR($S2150),"",OFFSET('Smelter Reference List'!$C$4,$S2150-4,0)&amp;"")</f>
        <v/>
      </c>
      <c r="E2150" s="294" t="str">
        <f ca="1">IF(ISERROR($S2150),"",OFFSET('Smelter Reference List'!$D$4,$S2150-4,0)&amp;"")</f>
        <v/>
      </c>
      <c r="F2150" s="294" t="str">
        <f ca="1">IF(ISERROR($S2150),"",OFFSET('Smelter Reference List'!$E$4,$S2150-4,0))</f>
        <v/>
      </c>
      <c r="G2150" s="294" t="str">
        <f ca="1">IF(C2150=$U$4,"Enter smelter details", IF(ISERROR($S2150),"",OFFSET('Smelter Reference List'!$F$4,$S2150-4,0)))</f>
        <v/>
      </c>
      <c r="H2150" s="295" t="str">
        <f ca="1">IF(ISERROR($S2150),"",OFFSET('Smelter Reference List'!$G$4,$S2150-4,0))</f>
        <v/>
      </c>
      <c r="I2150" s="296" t="str">
        <f ca="1">IF(ISERROR($S2150),"",OFFSET('Smelter Reference List'!$H$4,$S2150-4,0))</f>
        <v/>
      </c>
      <c r="J2150" s="296" t="str">
        <f ca="1">IF(ISERROR($S2150),"",OFFSET('Smelter Reference List'!$I$4,$S2150-4,0))</f>
        <v/>
      </c>
      <c r="K2150" s="298"/>
      <c r="L2150" s="298"/>
      <c r="M2150" s="298"/>
      <c r="N2150" s="298"/>
      <c r="O2150" s="298"/>
      <c r="P2150" s="298"/>
      <c r="Q2150" s="299"/>
      <c r="R2150" s="227"/>
      <c r="S2150" s="228" t="e">
        <f>IF(C2150="",NA(),MATCH($B2150&amp;$C2150,'Smelter Reference List'!$J:$J,0))</f>
        <v>#N/A</v>
      </c>
      <c r="T2150" s="229"/>
      <c r="U2150" s="229">
        <f t="shared" ca="1" si="66"/>
        <v>0</v>
      </c>
      <c r="V2150" s="229"/>
      <c r="W2150" s="229"/>
      <c r="Y2150" s="223" t="str">
        <f t="shared" si="67"/>
        <v/>
      </c>
    </row>
    <row r="2151" spans="1:25" s="223" customFormat="1" ht="20.25">
      <c r="A2151" s="293"/>
      <c r="B2151" s="294" t="str">
        <f>IF(LEN(A2151)=0,"",INDEX('Smelter Reference List'!$A:$A,MATCH($A2151,'Smelter Reference List'!$E:$E,0)))</f>
        <v/>
      </c>
      <c r="C2151" s="301" t="str">
        <f>IF(LEN(A2151)=0,"",INDEX('Smelter Reference List'!$C:$C,MATCH($A2151,'Smelter Reference List'!$E:$E,0)))</f>
        <v/>
      </c>
      <c r="D2151" s="294" t="str">
        <f ca="1">IF(ISERROR($S2151),"",OFFSET('Smelter Reference List'!$C$4,$S2151-4,0)&amp;"")</f>
        <v/>
      </c>
      <c r="E2151" s="294" t="str">
        <f ca="1">IF(ISERROR($S2151),"",OFFSET('Smelter Reference List'!$D$4,$S2151-4,0)&amp;"")</f>
        <v/>
      </c>
      <c r="F2151" s="294" t="str">
        <f ca="1">IF(ISERROR($S2151),"",OFFSET('Smelter Reference List'!$E$4,$S2151-4,0))</f>
        <v/>
      </c>
      <c r="G2151" s="294" t="str">
        <f ca="1">IF(C2151=$U$4,"Enter smelter details", IF(ISERROR($S2151),"",OFFSET('Smelter Reference List'!$F$4,$S2151-4,0)))</f>
        <v/>
      </c>
      <c r="H2151" s="295" t="str">
        <f ca="1">IF(ISERROR($S2151),"",OFFSET('Smelter Reference List'!$G$4,$S2151-4,0))</f>
        <v/>
      </c>
      <c r="I2151" s="296" t="str">
        <f ca="1">IF(ISERROR($S2151),"",OFFSET('Smelter Reference List'!$H$4,$S2151-4,0))</f>
        <v/>
      </c>
      <c r="J2151" s="296" t="str">
        <f ca="1">IF(ISERROR($S2151),"",OFFSET('Smelter Reference List'!$I$4,$S2151-4,0))</f>
        <v/>
      </c>
      <c r="K2151" s="298"/>
      <c r="L2151" s="298"/>
      <c r="M2151" s="298"/>
      <c r="N2151" s="298"/>
      <c r="O2151" s="298"/>
      <c r="P2151" s="298"/>
      <c r="Q2151" s="299"/>
      <c r="R2151" s="227"/>
      <c r="S2151" s="228" t="e">
        <f>IF(C2151="",NA(),MATCH($B2151&amp;$C2151,'Smelter Reference List'!$J:$J,0))</f>
        <v>#N/A</v>
      </c>
      <c r="T2151" s="229"/>
      <c r="U2151" s="229">
        <f t="shared" ca="1" si="66"/>
        <v>0</v>
      </c>
      <c r="V2151" s="229"/>
      <c r="W2151" s="229"/>
      <c r="Y2151" s="223" t="str">
        <f t="shared" si="67"/>
        <v/>
      </c>
    </row>
    <row r="2152" spans="1:25" s="223" customFormat="1" ht="20.25">
      <c r="A2152" s="293"/>
      <c r="B2152" s="294" t="str">
        <f>IF(LEN(A2152)=0,"",INDEX('Smelter Reference List'!$A:$A,MATCH($A2152,'Smelter Reference List'!$E:$E,0)))</f>
        <v/>
      </c>
      <c r="C2152" s="301" t="str">
        <f>IF(LEN(A2152)=0,"",INDEX('Smelter Reference List'!$C:$C,MATCH($A2152,'Smelter Reference List'!$E:$E,0)))</f>
        <v/>
      </c>
      <c r="D2152" s="294" t="str">
        <f ca="1">IF(ISERROR($S2152),"",OFFSET('Smelter Reference List'!$C$4,$S2152-4,0)&amp;"")</f>
        <v/>
      </c>
      <c r="E2152" s="294" t="str">
        <f ca="1">IF(ISERROR($S2152),"",OFFSET('Smelter Reference List'!$D$4,$S2152-4,0)&amp;"")</f>
        <v/>
      </c>
      <c r="F2152" s="294" t="str">
        <f ca="1">IF(ISERROR($S2152),"",OFFSET('Smelter Reference List'!$E$4,$S2152-4,0))</f>
        <v/>
      </c>
      <c r="G2152" s="294" t="str">
        <f ca="1">IF(C2152=$U$4,"Enter smelter details", IF(ISERROR($S2152),"",OFFSET('Smelter Reference List'!$F$4,$S2152-4,0)))</f>
        <v/>
      </c>
      <c r="H2152" s="295" t="str">
        <f ca="1">IF(ISERROR($S2152),"",OFFSET('Smelter Reference List'!$G$4,$S2152-4,0))</f>
        <v/>
      </c>
      <c r="I2152" s="296" t="str">
        <f ca="1">IF(ISERROR($S2152),"",OFFSET('Smelter Reference List'!$H$4,$S2152-4,0))</f>
        <v/>
      </c>
      <c r="J2152" s="296" t="str">
        <f ca="1">IF(ISERROR($S2152),"",OFFSET('Smelter Reference List'!$I$4,$S2152-4,0))</f>
        <v/>
      </c>
      <c r="K2152" s="298"/>
      <c r="L2152" s="298"/>
      <c r="M2152" s="298"/>
      <c r="N2152" s="298"/>
      <c r="O2152" s="298"/>
      <c r="P2152" s="298"/>
      <c r="Q2152" s="299"/>
      <c r="R2152" s="227"/>
      <c r="S2152" s="228" t="e">
        <f>IF(C2152="",NA(),MATCH($B2152&amp;$C2152,'Smelter Reference List'!$J:$J,0))</f>
        <v>#N/A</v>
      </c>
      <c r="T2152" s="229"/>
      <c r="U2152" s="229">
        <f t="shared" ca="1" si="66"/>
        <v>0</v>
      </c>
      <c r="V2152" s="229"/>
      <c r="W2152" s="229"/>
      <c r="Y2152" s="223" t="str">
        <f t="shared" si="67"/>
        <v/>
      </c>
    </row>
    <row r="2153" spans="1:25" s="223" customFormat="1" ht="20.25">
      <c r="A2153" s="293"/>
      <c r="B2153" s="294" t="str">
        <f>IF(LEN(A2153)=0,"",INDEX('Smelter Reference List'!$A:$A,MATCH($A2153,'Smelter Reference List'!$E:$E,0)))</f>
        <v/>
      </c>
      <c r="C2153" s="301" t="str">
        <f>IF(LEN(A2153)=0,"",INDEX('Smelter Reference List'!$C:$C,MATCH($A2153,'Smelter Reference List'!$E:$E,0)))</f>
        <v/>
      </c>
      <c r="D2153" s="294" t="str">
        <f ca="1">IF(ISERROR($S2153),"",OFFSET('Smelter Reference List'!$C$4,$S2153-4,0)&amp;"")</f>
        <v/>
      </c>
      <c r="E2153" s="294" t="str">
        <f ca="1">IF(ISERROR($S2153),"",OFFSET('Smelter Reference List'!$D$4,$S2153-4,0)&amp;"")</f>
        <v/>
      </c>
      <c r="F2153" s="294" t="str">
        <f ca="1">IF(ISERROR($S2153),"",OFFSET('Smelter Reference List'!$E$4,$S2153-4,0))</f>
        <v/>
      </c>
      <c r="G2153" s="294" t="str">
        <f ca="1">IF(C2153=$U$4,"Enter smelter details", IF(ISERROR($S2153),"",OFFSET('Smelter Reference List'!$F$4,$S2153-4,0)))</f>
        <v/>
      </c>
      <c r="H2153" s="295" t="str">
        <f ca="1">IF(ISERROR($S2153),"",OFFSET('Smelter Reference List'!$G$4,$S2153-4,0))</f>
        <v/>
      </c>
      <c r="I2153" s="296" t="str">
        <f ca="1">IF(ISERROR($S2153),"",OFFSET('Smelter Reference List'!$H$4,$S2153-4,0))</f>
        <v/>
      </c>
      <c r="J2153" s="296" t="str">
        <f ca="1">IF(ISERROR($S2153),"",OFFSET('Smelter Reference List'!$I$4,$S2153-4,0))</f>
        <v/>
      </c>
      <c r="K2153" s="298"/>
      <c r="L2153" s="298"/>
      <c r="M2153" s="298"/>
      <c r="N2153" s="298"/>
      <c r="O2153" s="298"/>
      <c r="P2153" s="298"/>
      <c r="Q2153" s="299"/>
      <c r="R2153" s="227"/>
      <c r="S2153" s="228" t="e">
        <f>IF(C2153="",NA(),MATCH($B2153&amp;$C2153,'Smelter Reference List'!$J:$J,0))</f>
        <v>#N/A</v>
      </c>
      <c r="T2153" s="229"/>
      <c r="U2153" s="229">
        <f t="shared" ca="1" si="66"/>
        <v>0</v>
      </c>
      <c r="V2153" s="229"/>
      <c r="W2153" s="229"/>
      <c r="Y2153" s="223" t="str">
        <f t="shared" si="67"/>
        <v/>
      </c>
    </row>
    <row r="2154" spans="1:25" s="223" customFormat="1" ht="20.25">
      <c r="A2154" s="293"/>
      <c r="B2154" s="294" t="str">
        <f>IF(LEN(A2154)=0,"",INDEX('Smelter Reference List'!$A:$A,MATCH($A2154,'Smelter Reference List'!$E:$E,0)))</f>
        <v/>
      </c>
      <c r="C2154" s="301" t="str">
        <f>IF(LEN(A2154)=0,"",INDEX('Smelter Reference List'!$C:$C,MATCH($A2154,'Smelter Reference List'!$E:$E,0)))</f>
        <v/>
      </c>
      <c r="D2154" s="294" t="str">
        <f ca="1">IF(ISERROR($S2154),"",OFFSET('Smelter Reference List'!$C$4,$S2154-4,0)&amp;"")</f>
        <v/>
      </c>
      <c r="E2154" s="294" t="str">
        <f ca="1">IF(ISERROR($S2154),"",OFFSET('Smelter Reference List'!$D$4,$S2154-4,0)&amp;"")</f>
        <v/>
      </c>
      <c r="F2154" s="294" t="str">
        <f ca="1">IF(ISERROR($S2154),"",OFFSET('Smelter Reference List'!$E$4,$S2154-4,0))</f>
        <v/>
      </c>
      <c r="G2154" s="294" t="str">
        <f ca="1">IF(C2154=$U$4,"Enter smelter details", IF(ISERROR($S2154),"",OFFSET('Smelter Reference List'!$F$4,$S2154-4,0)))</f>
        <v/>
      </c>
      <c r="H2154" s="295" t="str">
        <f ca="1">IF(ISERROR($S2154),"",OFFSET('Smelter Reference List'!$G$4,$S2154-4,0))</f>
        <v/>
      </c>
      <c r="I2154" s="296" t="str">
        <f ca="1">IF(ISERROR($S2154),"",OFFSET('Smelter Reference List'!$H$4,$S2154-4,0))</f>
        <v/>
      </c>
      <c r="J2154" s="296" t="str">
        <f ca="1">IF(ISERROR($S2154),"",OFFSET('Smelter Reference List'!$I$4,$S2154-4,0))</f>
        <v/>
      </c>
      <c r="K2154" s="298"/>
      <c r="L2154" s="298"/>
      <c r="M2154" s="298"/>
      <c r="N2154" s="298"/>
      <c r="O2154" s="298"/>
      <c r="P2154" s="298"/>
      <c r="Q2154" s="299"/>
      <c r="R2154" s="227"/>
      <c r="S2154" s="228" t="e">
        <f>IF(C2154="",NA(),MATCH($B2154&amp;$C2154,'Smelter Reference List'!$J:$J,0))</f>
        <v>#N/A</v>
      </c>
      <c r="T2154" s="229"/>
      <c r="U2154" s="229">
        <f t="shared" ca="1" si="66"/>
        <v>0</v>
      </c>
      <c r="V2154" s="229"/>
      <c r="W2154" s="229"/>
      <c r="Y2154" s="223" t="str">
        <f t="shared" si="67"/>
        <v/>
      </c>
    </row>
    <row r="2155" spans="1:25" s="223" customFormat="1" ht="20.25">
      <c r="A2155" s="293"/>
      <c r="B2155" s="294" t="str">
        <f>IF(LEN(A2155)=0,"",INDEX('Smelter Reference List'!$A:$A,MATCH($A2155,'Smelter Reference List'!$E:$E,0)))</f>
        <v/>
      </c>
      <c r="C2155" s="301" t="str">
        <f>IF(LEN(A2155)=0,"",INDEX('Smelter Reference List'!$C:$C,MATCH($A2155,'Smelter Reference List'!$E:$E,0)))</f>
        <v/>
      </c>
      <c r="D2155" s="294" t="str">
        <f ca="1">IF(ISERROR($S2155),"",OFFSET('Smelter Reference List'!$C$4,$S2155-4,0)&amp;"")</f>
        <v/>
      </c>
      <c r="E2155" s="294" t="str">
        <f ca="1">IF(ISERROR($S2155),"",OFFSET('Smelter Reference List'!$D$4,$S2155-4,0)&amp;"")</f>
        <v/>
      </c>
      <c r="F2155" s="294" t="str">
        <f ca="1">IF(ISERROR($S2155),"",OFFSET('Smelter Reference List'!$E$4,$S2155-4,0))</f>
        <v/>
      </c>
      <c r="G2155" s="294" t="str">
        <f ca="1">IF(C2155=$U$4,"Enter smelter details", IF(ISERROR($S2155),"",OFFSET('Smelter Reference List'!$F$4,$S2155-4,0)))</f>
        <v/>
      </c>
      <c r="H2155" s="295" t="str">
        <f ca="1">IF(ISERROR($S2155),"",OFFSET('Smelter Reference List'!$G$4,$S2155-4,0))</f>
        <v/>
      </c>
      <c r="I2155" s="296" t="str">
        <f ca="1">IF(ISERROR($S2155),"",OFFSET('Smelter Reference List'!$H$4,$S2155-4,0))</f>
        <v/>
      </c>
      <c r="J2155" s="296" t="str">
        <f ca="1">IF(ISERROR($S2155),"",OFFSET('Smelter Reference List'!$I$4,$S2155-4,0))</f>
        <v/>
      </c>
      <c r="K2155" s="298"/>
      <c r="L2155" s="298"/>
      <c r="M2155" s="298"/>
      <c r="N2155" s="298"/>
      <c r="O2155" s="298"/>
      <c r="P2155" s="298"/>
      <c r="Q2155" s="299"/>
      <c r="R2155" s="227"/>
      <c r="S2155" s="228" t="e">
        <f>IF(C2155="",NA(),MATCH($B2155&amp;$C2155,'Smelter Reference List'!$J:$J,0))</f>
        <v>#N/A</v>
      </c>
      <c r="T2155" s="229"/>
      <c r="U2155" s="229">
        <f t="shared" ca="1" si="66"/>
        <v>0</v>
      </c>
      <c r="V2155" s="229"/>
      <c r="W2155" s="229"/>
      <c r="Y2155" s="223" t="str">
        <f t="shared" si="67"/>
        <v/>
      </c>
    </row>
    <row r="2156" spans="1:25" s="223" customFormat="1" ht="20.25">
      <c r="A2156" s="293"/>
      <c r="B2156" s="294" t="str">
        <f>IF(LEN(A2156)=0,"",INDEX('Smelter Reference List'!$A:$A,MATCH($A2156,'Smelter Reference List'!$E:$E,0)))</f>
        <v/>
      </c>
      <c r="C2156" s="301" t="str">
        <f>IF(LEN(A2156)=0,"",INDEX('Smelter Reference List'!$C:$C,MATCH($A2156,'Smelter Reference List'!$E:$E,0)))</f>
        <v/>
      </c>
      <c r="D2156" s="294" t="str">
        <f ca="1">IF(ISERROR($S2156),"",OFFSET('Smelter Reference List'!$C$4,$S2156-4,0)&amp;"")</f>
        <v/>
      </c>
      <c r="E2156" s="294" t="str">
        <f ca="1">IF(ISERROR($S2156),"",OFFSET('Smelter Reference List'!$D$4,$S2156-4,0)&amp;"")</f>
        <v/>
      </c>
      <c r="F2156" s="294" t="str">
        <f ca="1">IF(ISERROR($S2156),"",OFFSET('Smelter Reference List'!$E$4,$S2156-4,0))</f>
        <v/>
      </c>
      <c r="G2156" s="294" t="str">
        <f ca="1">IF(C2156=$U$4,"Enter smelter details", IF(ISERROR($S2156),"",OFFSET('Smelter Reference List'!$F$4,$S2156-4,0)))</f>
        <v/>
      </c>
      <c r="H2156" s="295" t="str">
        <f ca="1">IF(ISERROR($S2156),"",OFFSET('Smelter Reference List'!$G$4,$S2156-4,0))</f>
        <v/>
      </c>
      <c r="I2156" s="296" t="str">
        <f ca="1">IF(ISERROR($S2156),"",OFFSET('Smelter Reference List'!$H$4,$S2156-4,0))</f>
        <v/>
      </c>
      <c r="J2156" s="296" t="str">
        <f ca="1">IF(ISERROR($S2156),"",OFFSET('Smelter Reference List'!$I$4,$S2156-4,0))</f>
        <v/>
      </c>
      <c r="K2156" s="298"/>
      <c r="L2156" s="298"/>
      <c r="M2156" s="298"/>
      <c r="N2156" s="298"/>
      <c r="O2156" s="298"/>
      <c r="P2156" s="298"/>
      <c r="Q2156" s="299"/>
      <c r="R2156" s="227"/>
      <c r="S2156" s="228" t="e">
        <f>IF(C2156="",NA(),MATCH($B2156&amp;$C2156,'Smelter Reference List'!$J:$J,0))</f>
        <v>#N/A</v>
      </c>
      <c r="T2156" s="229"/>
      <c r="U2156" s="229">
        <f t="shared" ca="1" si="66"/>
        <v>0</v>
      </c>
      <c r="V2156" s="229"/>
      <c r="W2156" s="229"/>
      <c r="Y2156" s="223" t="str">
        <f t="shared" si="67"/>
        <v/>
      </c>
    </row>
    <row r="2157" spans="1:25" s="223" customFormat="1" ht="20.25">
      <c r="A2157" s="293"/>
      <c r="B2157" s="294" t="str">
        <f>IF(LEN(A2157)=0,"",INDEX('Smelter Reference List'!$A:$A,MATCH($A2157,'Smelter Reference List'!$E:$E,0)))</f>
        <v/>
      </c>
      <c r="C2157" s="301" t="str">
        <f>IF(LEN(A2157)=0,"",INDEX('Smelter Reference List'!$C:$C,MATCH($A2157,'Smelter Reference List'!$E:$E,0)))</f>
        <v/>
      </c>
      <c r="D2157" s="294" t="str">
        <f ca="1">IF(ISERROR($S2157),"",OFFSET('Smelter Reference List'!$C$4,$S2157-4,0)&amp;"")</f>
        <v/>
      </c>
      <c r="E2157" s="294" t="str">
        <f ca="1">IF(ISERROR($S2157),"",OFFSET('Smelter Reference List'!$D$4,$S2157-4,0)&amp;"")</f>
        <v/>
      </c>
      <c r="F2157" s="294" t="str">
        <f ca="1">IF(ISERROR($S2157),"",OFFSET('Smelter Reference List'!$E$4,$S2157-4,0))</f>
        <v/>
      </c>
      <c r="G2157" s="294" t="str">
        <f ca="1">IF(C2157=$U$4,"Enter smelter details", IF(ISERROR($S2157),"",OFFSET('Smelter Reference List'!$F$4,$S2157-4,0)))</f>
        <v/>
      </c>
      <c r="H2157" s="295" t="str">
        <f ca="1">IF(ISERROR($S2157),"",OFFSET('Smelter Reference List'!$G$4,$S2157-4,0))</f>
        <v/>
      </c>
      <c r="I2157" s="296" t="str">
        <f ca="1">IF(ISERROR($S2157),"",OFFSET('Smelter Reference List'!$H$4,$S2157-4,0))</f>
        <v/>
      </c>
      <c r="J2157" s="296" t="str">
        <f ca="1">IF(ISERROR($S2157),"",OFFSET('Smelter Reference List'!$I$4,$S2157-4,0))</f>
        <v/>
      </c>
      <c r="K2157" s="298"/>
      <c r="L2157" s="298"/>
      <c r="M2157" s="298"/>
      <c r="N2157" s="298"/>
      <c r="O2157" s="298"/>
      <c r="P2157" s="298"/>
      <c r="Q2157" s="299"/>
      <c r="R2157" s="227"/>
      <c r="S2157" s="228" t="e">
        <f>IF(C2157="",NA(),MATCH($B2157&amp;$C2157,'Smelter Reference List'!$J:$J,0))</f>
        <v>#N/A</v>
      </c>
      <c r="T2157" s="229"/>
      <c r="U2157" s="229">
        <f t="shared" ca="1" si="66"/>
        <v>0</v>
      </c>
      <c r="V2157" s="229"/>
      <c r="W2157" s="229"/>
      <c r="Y2157" s="223" t="str">
        <f t="shared" si="67"/>
        <v/>
      </c>
    </row>
    <row r="2158" spans="1:25" s="223" customFormat="1" ht="20.25">
      <c r="A2158" s="293"/>
      <c r="B2158" s="294" t="str">
        <f>IF(LEN(A2158)=0,"",INDEX('Smelter Reference List'!$A:$A,MATCH($A2158,'Smelter Reference List'!$E:$E,0)))</f>
        <v/>
      </c>
      <c r="C2158" s="301" t="str">
        <f>IF(LEN(A2158)=0,"",INDEX('Smelter Reference List'!$C:$C,MATCH($A2158,'Smelter Reference List'!$E:$E,0)))</f>
        <v/>
      </c>
      <c r="D2158" s="294" t="str">
        <f ca="1">IF(ISERROR($S2158),"",OFFSET('Smelter Reference List'!$C$4,$S2158-4,0)&amp;"")</f>
        <v/>
      </c>
      <c r="E2158" s="294" t="str">
        <f ca="1">IF(ISERROR($S2158),"",OFFSET('Smelter Reference List'!$D$4,$S2158-4,0)&amp;"")</f>
        <v/>
      </c>
      <c r="F2158" s="294" t="str">
        <f ca="1">IF(ISERROR($S2158),"",OFFSET('Smelter Reference List'!$E$4,$S2158-4,0))</f>
        <v/>
      </c>
      <c r="G2158" s="294" t="str">
        <f ca="1">IF(C2158=$U$4,"Enter smelter details", IF(ISERROR($S2158),"",OFFSET('Smelter Reference List'!$F$4,$S2158-4,0)))</f>
        <v/>
      </c>
      <c r="H2158" s="295" t="str">
        <f ca="1">IF(ISERROR($S2158),"",OFFSET('Smelter Reference List'!$G$4,$S2158-4,0))</f>
        <v/>
      </c>
      <c r="I2158" s="296" t="str">
        <f ca="1">IF(ISERROR($S2158),"",OFFSET('Smelter Reference List'!$H$4,$S2158-4,0))</f>
        <v/>
      </c>
      <c r="J2158" s="296" t="str">
        <f ca="1">IF(ISERROR($S2158),"",OFFSET('Smelter Reference List'!$I$4,$S2158-4,0))</f>
        <v/>
      </c>
      <c r="K2158" s="298"/>
      <c r="L2158" s="298"/>
      <c r="M2158" s="298"/>
      <c r="N2158" s="298"/>
      <c r="O2158" s="298"/>
      <c r="P2158" s="298"/>
      <c r="Q2158" s="299"/>
      <c r="R2158" s="227"/>
      <c r="S2158" s="228" t="e">
        <f>IF(C2158="",NA(),MATCH($B2158&amp;$C2158,'Smelter Reference List'!$J:$J,0))</f>
        <v>#N/A</v>
      </c>
      <c r="T2158" s="229"/>
      <c r="U2158" s="229">
        <f t="shared" ca="1" si="66"/>
        <v>0</v>
      </c>
      <c r="V2158" s="229"/>
      <c r="W2158" s="229"/>
      <c r="Y2158" s="223" t="str">
        <f t="shared" si="67"/>
        <v/>
      </c>
    </row>
    <row r="2159" spans="1:25" s="223" customFormat="1" ht="20.25">
      <c r="A2159" s="293"/>
      <c r="B2159" s="294" t="str">
        <f>IF(LEN(A2159)=0,"",INDEX('Smelter Reference List'!$A:$A,MATCH($A2159,'Smelter Reference List'!$E:$E,0)))</f>
        <v/>
      </c>
      <c r="C2159" s="301" t="str">
        <f>IF(LEN(A2159)=0,"",INDEX('Smelter Reference List'!$C:$C,MATCH($A2159,'Smelter Reference List'!$E:$E,0)))</f>
        <v/>
      </c>
      <c r="D2159" s="294" t="str">
        <f ca="1">IF(ISERROR($S2159),"",OFFSET('Smelter Reference List'!$C$4,$S2159-4,0)&amp;"")</f>
        <v/>
      </c>
      <c r="E2159" s="294" t="str">
        <f ca="1">IF(ISERROR($S2159),"",OFFSET('Smelter Reference List'!$D$4,$S2159-4,0)&amp;"")</f>
        <v/>
      </c>
      <c r="F2159" s="294" t="str">
        <f ca="1">IF(ISERROR($S2159),"",OFFSET('Smelter Reference List'!$E$4,$S2159-4,0))</f>
        <v/>
      </c>
      <c r="G2159" s="294" t="str">
        <f ca="1">IF(C2159=$U$4,"Enter smelter details", IF(ISERROR($S2159),"",OFFSET('Smelter Reference List'!$F$4,$S2159-4,0)))</f>
        <v/>
      </c>
      <c r="H2159" s="295" t="str">
        <f ca="1">IF(ISERROR($S2159),"",OFFSET('Smelter Reference List'!$G$4,$S2159-4,0))</f>
        <v/>
      </c>
      <c r="I2159" s="296" t="str">
        <f ca="1">IF(ISERROR($S2159),"",OFFSET('Smelter Reference List'!$H$4,$S2159-4,0))</f>
        <v/>
      </c>
      <c r="J2159" s="296" t="str">
        <f ca="1">IF(ISERROR($S2159),"",OFFSET('Smelter Reference List'!$I$4,$S2159-4,0))</f>
        <v/>
      </c>
      <c r="K2159" s="298"/>
      <c r="L2159" s="298"/>
      <c r="M2159" s="298"/>
      <c r="N2159" s="298"/>
      <c r="O2159" s="298"/>
      <c r="P2159" s="298"/>
      <c r="Q2159" s="299"/>
      <c r="R2159" s="227"/>
      <c r="S2159" s="228" t="e">
        <f>IF(C2159="",NA(),MATCH($B2159&amp;$C2159,'Smelter Reference List'!$J:$J,0))</f>
        <v>#N/A</v>
      </c>
      <c r="T2159" s="229"/>
      <c r="U2159" s="229">
        <f t="shared" ca="1" si="66"/>
        <v>0</v>
      </c>
      <c r="V2159" s="229"/>
      <c r="W2159" s="229"/>
      <c r="Y2159" s="223" t="str">
        <f t="shared" si="67"/>
        <v/>
      </c>
    </row>
    <row r="2160" spans="1:25" s="223" customFormat="1" ht="20.25">
      <c r="A2160" s="293"/>
      <c r="B2160" s="294" t="str">
        <f>IF(LEN(A2160)=0,"",INDEX('Smelter Reference List'!$A:$A,MATCH($A2160,'Smelter Reference List'!$E:$E,0)))</f>
        <v/>
      </c>
      <c r="C2160" s="301" t="str">
        <f>IF(LEN(A2160)=0,"",INDEX('Smelter Reference List'!$C:$C,MATCH($A2160,'Smelter Reference List'!$E:$E,0)))</f>
        <v/>
      </c>
      <c r="D2160" s="294" t="str">
        <f ca="1">IF(ISERROR($S2160),"",OFFSET('Smelter Reference List'!$C$4,$S2160-4,0)&amp;"")</f>
        <v/>
      </c>
      <c r="E2160" s="294" t="str">
        <f ca="1">IF(ISERROR($S2160),"",OFFSET('Smelter Reference List'!$D$4,$S2160-4,0)&amp;"")</f>
        <v/>
      </c>
      <c r="F2160" s="294" t="str">
        <f ca="1">IF(ISERROR($S2160),"",OFFSET('Smelter Reference List'!$E$4,$S2160-4,0))</f>
        <v/>
      </c>
      <c r="G2160" s="294" t="str">
        <f ca="1">IF(C2160=$U$4,"Enter smelter details", IF(ISERROR($S2160),"",OFFSET('Smelter Reference List'!$F$4,$S2160-4,0)))</f>
        <v/>
      </c>
      <c r="H2160" s="295" t="str">
        <f ca="1">IF(ISERROR($S2160),"",OFFSET('Smelter Reference List'!$G$4,$S2160-4,0))</f>
        <v/>
      </c>
      <c r="I2160" s="296" t="str">
        <f ca="1">IF(ISERROR($S2160),"",OFFSET('Smelter Reference List'!$H$4,$S2160-4,0))</f>
        <v/>
      </c>
      <c r="J2160" s="296" t="str">
        <f ca="1">IF(ISERROR($S2160),"",OFFSET('Smelter Reference List'!$I$4,$S2160-4,0))</f>
        <v/>
      </c>
      <c r="K2160" s="298"/>
      <c r="L2160" s="298"/>
      <c r="M2160" s="298"/>
      <c r="N2160" s="298"/>
      <c r="O2160" s="298"/>
      <c r="P2160" s="298"/>
      <c r="Q2160" s="299"/>
      <c r="R2160" s="227"/>
      <c r="S2160" s="228" t="e">
        <f>IF(C2160="",NA(),MATCH($B2160&amp;$C2160,'Smelter Reference List'!$J:$J,0))</f>
        <v>#N/A</v>
      </c>
      <c r="T2160" s="229"/>
      <c r="U2160" s="229">
        <f t="shared" ca="1" si="66"/>
        <v>0</v>
      </c>
      <c r="V2160" s="229"/>
      <c r="W2160" s="229"/>
      <c r="Y2160" s="223" t="str">
        <f t="shared" si="67"/>
        <v/>
      </c>
    </row>
    <row r="2161" spans="1:25" s="223" customFormat="1" ht="20.25">
      <c r="A2161" s="293"/>
      <c r="B2161" s="294" t="str">
        <f>IF(LEN(A2161)=0,"",INDEX('Smelter Reference List'!$A:$A,MATCH($A2161,'Smelter Reference List'!$E:$E,0)))</f>
        <v/>
      </c>
      <c r="C2161" s="301" t="str">
        <f>IF(LEN(A2161)=0,"",INDEX('Smelter Reference List'!$C:$C,MATCH($A2161,'Smelter Reference List'!$E:$E,0)))</f>
        <v/>
      </c>
      <c r="D2161" s="294" t="str">
        <f ca="1">IF(ISERROR($S2161),"",OFFSET('Smelter Reference List'!$C$4,$S2161-4,0)&amp;"")</f>
        <v/>
      </c>
      <c r="E2161" s="294" t="str">
        <f ca="1">IF(ISERROR($S2161),"",OFFSET('Smelter Reference List'!$D$4,$S2161-4,0)&amp;"")</f>
        <v/>
      </c>
      <c r="F2161" s="294" t="str">
        <f ca="1">IF(ISERROR($S2161),"",OFFSET('Smelter Reference List'!$E$4,$S2161-4,0))</f>
        <v/>
      </c>
      <c r="G2161" s="294" t="str">
        <f ca="1">IF(C2161=$U$4,"Enter smelter details", IF(ISERROR($S2161),"",OFFSET('Smelter Reference List'!$F$4,$S2161-4,0)))</f>
        <v/>
      </c>
      <c r="H2161" s="295" t="str">
        <f ca="1">IF(ISERROR($S2161),"",OFFSET('Smelter Reference List'!$G$4,$S2161-4,0))</f>
        <v/>
      </c>
      <c r="I2161" s="296" t="str">
        <f ca="1">IF(ISERROR($S2161),"",OFFSET('Smelter Reference List'!$H$4,$S2161-4,0))</f>
        <v/>
      </c>
      <c r="J2161" s="296" t="str">
        <f ca="1">IF(ISERROR($S2161),"",OFFSET('Smelter Reference List'!$I$4,$S2161-4,0))</f>
        <v/>
      </c>
      <c r="K2161" s="298"/>
      <c r="L2161" s="298"/>
      <c r="M2161" s="298"/>
      <c r="N2161" s="298"/>
      <c r="O2161" s="298"/>
      <c r="P2161" s="298"/>
      <c r="Q2161" s="299"/>
      <c r="R2161" s="227"/>
      <c r="S2161" s="228" t="e">
        <f>IF(C2161="",NA(),MATCH($B2161&amp;$C2161,'Smelter Reference List'!$J:$J,0))</f>
        <v>#N/A</v>
      </c>
      <c r="T2161" s="229"/>
      <c r="U2161" s="229">
        <f t="shared" ca="1" si="66"/>
        <v>0</v>
      </c>
      <c r="V2161" s="229"/>
      <c r="W2161" s="229"/>
      <c r="Y2161" s="223" t="str">
        <f t="shared" si="67"/>
        <v/>
      </c>
    </row>
    <row r="2162" spans="1:25" s="223" customFormat="1" ht="20.25">
      <c r="A2162" s="293"/>
      <c r="B2162" s="294" t="str">
        <f>IF(LEN(A2162)=0,"",INDEX('Smelter Reference List'!$A:$A,MATCH($A2162,'Smelter Reference List'!$E:$E,0)))</f>
        <v/>
      </c>
      <c r="C2162" s="301" t="str">
        <f>IF(LEN(A2162)=0,"",INDEX('Smelter Reference List'!$C:$C,MATCH($A2162,'Smelter Reference List'!$E:$E,0)))</f>
        <v/>
      </c>
      <c r="D2162" s="294" t="str">
        <f ca="1">IF(ISERROR($S2162),"",OFFSET('Smelter Reference List'!$C$4,$S2162-4,0)&amp;"")</f>
        <v/>
      </c>
      <c r="E2162" s="294" t="str">
        <f ca="1">IF(ISERROR($S2162),"",OFFSET('Smelter Reference List'!$D$4,$S2162-4,0)&amp;"")</f>
        <v/>
      </c>
      <c r="F2162" s="294" t="str">
        <f ca="1">IF(ISERROR($S2162),"",OFFSET('Smelter Reference List'!$E$4,$S2162-4,0))</f>
        <v/>
      </c>
      <c r="G2162" s="294" t="str">
        <f ca="1">IF(C2162=$U$4,"Enter smelter details", IF(ISERROR($S2162),"",OFFSET('Smelter Reference List'!$F$4,$S2162-4,0)))</f>
        <v/>
      </c>
      <c r="H2162" s="295" t="str">
        <f ca="1">IF(ISERROR($S2162),"",OFFSET('Smelter Reference List'!$G$4,$S2162-4,0))</f>
        <v/>
      </c>
      <c r="I2162" s="296" t="str">
        <f ca="1">IF(ISERROR($S2162),"",OFFSET('Smelter Reference List'!$H$4,$S2162-4,0))</f>
        <v/>
      </c>
      <c r="J2162" s="296" t="str">
        <f ca="1">IF(ISERROR($S2162),"",OFFSET('Smelter Reference List'!$I$4,$S2162-4,0))</f>
        <v/>
      </c>
      <c r="K2162" s="298"/>
      <c r="L2162" s="298"/>
      <c r="M2162" s="298"/>
      <c r="N2162" s="298"/>
      <c r="O2162" s="298"/>
      <c r="P2162" s="298"/>
      <c r="Q2162" s="299"/>
      <c r="R2162" s="227"/>
      <c r="S2162" s="228" t="e">
        <f>IF(C2162="",NA(),MATCH($B2162&amp;$C2162,'Smelter Reference List'!$J:$J,0))</f>
        <v>#N/A</v>
      </c>
      <c r="T2162" s="229"/>
      <c r="U2162" s="229">
        <f t="shared" ca="1" si="66"/>
        <v>0</v>
      </c>
      <c r="V2162" s="229"/>
      <c r="W2162" s="229"/>
      <c r="Y2162" s="223" t="str">
        <f t="shared" si="67"/>
        <v/>
      </c>
    </row>
    <row r="2163" spans="1:25" s="223" customFormat="1" ht="20.25">
      <c r="A2163" s="293"/>
      <c r="B2163" s="294" t="str">
        <f>IF(LEN(A2163)=0,"",INDEX('Smelter Reference List'!$A:$A,MATCH($A2163,'Smelter Reference List'!$E:$E,0)))</f>
        <v/>
      </c>
      <c r="C2163" s="301" t="str">
        <f>IF(LEN(A2163)=0,"",INDEX('Smelter Reference List'!$C:$C,MATCH($A2163,'Smelter Reference List'!$E:$E,0)))</f>
        <v/>
      </c>
      <c r="D2163" s="294" t="str">
        <f ca="1">IF(ISERROR($S2163),"",OFFSET('Smelter Reference List'!$C$4,$S2163-4,0)&amp;"")</f>
        <v/>
      </c>
      <c r="E2163" s="294" t="str">
        <f ca="1">IF(ISERROR($S2163),"",OFFSET('Smelter Reference List'!$D$4,$S2163-4,0)&amp;"")</f>
        <v/>
      </c>
      <c r="F2163" s="294" t="str">
        <f ca="1">IF(ISERROR($S2163),"",OFFSET('Smelter Reference List'!$E$4,$S2163-4,0))</f>
        <v/>
      </c>
      <c r="G2163" s="294" t="str">
        <f ca="1">IF(C2163=$U$4,"Enter smelter details", IF(ISERROR($S2163),"",OFFSET('Smelter Reference List'!$F$4,$S2163-4,0)))</f>
        <v/>
      </c>
      <c r="H2163" s="295" t="str">
        <f ca="1">IF(ISERROR($S2163),"",OFFSET('Smelter Reference List'!$G$4,$S2163-4,0))</f>
        <v/>
      </c>
      <c r="I2163" s="296" t="str">
        <f ca="1">IF(ISERROR($S2163),"",OFFSET('Smelter Reference List'!$H$4,$S2163-4,0))</f>
        <v/>
      </c>
      <c r="J2163" s="296" t="str">
        <f ca="1">IF(ISERROR($S2163),"",OFFSET('Smelter Reference List'!$I$4,$S2163-4,0))</f>
        <v/>
      </c>
      <c r="K2163" s="298"/>
      <c r="L2163" s="298"/>
      <c r="M2163" s="298"/>
      <c r="N2163" s="298"/>
      <c r="O2163" s="298"/>
      <c r="P2163" s="298"/>
      <c r="Q2163" s="299"/>
      <c r="R2163" s="227"/>
      <c r="S2163" s="228" t="e">
        <f>IF(C2163="",NA(),MATCH($B2163&amp;$C2163,'Smelter Reference List'!$J:$J,0))</f>
        <v>#N/A</v>
      </c>
      <c r="T2163" s="229"/>
      <c r="U2163" s="229">
        <f t="shared" ca="1" si="66"/>
        <v>0</v>
      </c>
      <c r="V2163" s="229"/>
      <c r="W2163" s="229"/>
      <c r="Y2163" s="223" t="str">
        <f t="shared" si="67"/>
        <v/>
      </c>
    </row>
    <row r="2164" spans="1:25" s="223" customFormat="1" ht="20.25">
      <c r="A2164" s="293"/>
      <c r="B2164" s="294" t="str">
        <f>IF(LEN(A2164)=0,"",INDEX('Smelter Reference List'!$A:$A,MATCH($A2164,'Smelter Reference List'!$E:$E,0)))</f>
        <v/>
      </c>
      <c r="C2164" s="301" t="str">
        <f>IF(LEN(A2164)=0,"",INDEX('Smelter Reference List'!$C:$C,MATCH($A2164,'Smelter Reference List'!$E:$E,0)))</f>
        <v/>
      </c>
      <c r="D2164" s="294" t="str">
        <f ca="1">IF(ISERROR($S2164),"",OFFSET('Smelter Reference List'!$C$4,$S2164-4,0)&amp;"")</f>
        <v/>
      </c>
      <c r="E2164" s="294" t="str">
        <f ca="1">IF(ISERROR($S2164),"",OFFSET('Smelter Reference List'!$D$4,$S2164-4,0)&amp;"")</f>
        <v/>
      </c>
      <c r="F2164" s="294" t="str">
        <f ca="1">IF(ISERROR($S2164),"",OFFSET('Smelter Reference List'!$E$4,$S2164-4,0))</f>
        <v/>
      </c>
      <c r="G2164" s="294" t="str">
        <f ca="1">IF(C2164=$U$4,"Enter smelter details", IF(ISERROR($S2164),"",OFFSET('Smelter Reference List'!$F$4,$S2164-4,0)))</f>
        <v/>
      </c>
      <c r="H2164" s="295" t="str">
        <f ca="1">IF(ISERROR($S2164),"",OFFSET('Smelter Reference List'!$G$4,$S2164-4,0))</f>
        <v/>
      </c>
      <c r="I2164" s="296" t="str">
        <f ca="1">IF(ISERROR($S2164),"",OFFSET('Smelter Reference List'!$H$4,$S2164-4,0))</f>
        <v/>
      </c>
      <c r="J2164" s="296" t="str">
        <f ca="1">IF(ISERROR($S2164),"",OFFSET('Smelter Reference List'!$I$4,$S2164-4,0))</f>
        <v/>
      </c>
      <c r="K2164" s="298"/>
      <c r="L2164" s="298"/>
      <c r="M2164" s="298"/>
      <c r="N2164" s="298"/>
      <c r="O2164" s="298"/>
      <c r="P2164" s="298"/>
      <c r="Q2164" s="299"/>
      <c r="R2164" s="227"/>
      <c r="S2164" s="228" t="e">
        <f>IF(C2164="",NA(),MATCH($B2164&amp;$C2164,'Smelter Reference List'!$J:$J,0))</f>
        <v>#N/A</v>
      </c>
      <c r="T2164" s="229"/>
      <c r="U2164" s="229">
        <f t="shared" ca="1" si="66"/>
        <v>0</v>
      </c>
      <c r="V2164" s="229"/>
      <c r="W2164" s="229"/>
      <c r="Y2164" s="223" t="str">
        <f t="shared" si="67"/>
        <v/>
      </c>
    </row>
    <row r="2165" spans="1:25" s="223" customFormat="1" ht="20.25">
      <c r="A2165" s="293"/>
      <c r="B2165" s="294" t="str">
        <f>IF(LEN(A2165)=0,"",INDEX('Smelter Reference List'!$A:$A,MATCH($A2165,'Smelter Reference List'!$E:$E,0)))</f>
        <v/>
      </c>
      <c r="C2165" s="301" t="str">
        <f>IF(LEN(A2165)=0,"",INDEX('Smelter Reference List'!$C:$C,MATCH($A2165,'Smelter Reference List'!$E:$E,0)))</f>
        <v/>
      </c>
      <c r="D2165" s="294" t="str">
        <f ca="1">IF(ISERROR($S2165),"",OFFSET('Smelter Reference List'!$C$4,$S2165-4,0)&amp;"")</f>
        <v/>
      </c>
      <c r="E2165" s="294" t="str">
        <f ca="1">IF(ISERROR($S2165),"",OFFSET('Smelter Reference List'!$D$4,$S2165-4,0)&amp;"")</f>
        <v/>
      </c>
      <c r="F2165" s="294" t="str">
        <f ca="1">IF(ISERROR($S2165),"",OFFSET('Smelter Reference List'!$E$4,$S2165-4,0))</f>
        <v/>
      </c>
      <c r="G2165" s="294" t="str">
        <f ca="1">IF(C2165=$U$4,"Enter smelter details", IF(ISERROR($S2165),"",OFFSET('Smelter Reference List'!$F$4,$S2165-4,0)))</f>
        <v/>
      </c>
      <c r="H2165" s="295" t="str">
        <f ca="1">IF(ISERROR($S2165),"",OFFSET('Smelter Reference List'!$G$4,$S2165-4,0))</f>
        <v/>
      </c>
      <c r="I2165" s="296" t="str">
        <f ca="1">IF(ISERROR($S2165),"",OFFSET('Smelter Reference List'!$H$4,$S2165-4,0))</f>
        <v/>
      </c>
      <c r="J2165" s="296" t="str">
        <f ca="1">IF(ISERROR($S2165),"",OFFSET('Smelter Reference List'!$I$4,$S2165-4,0))</f>
        <v/>
      </c>
      <c r="K2165" s="298"/>
      <c r="L2165" s="298"/>
      <c r="M2165" s="298"/>
      <c r="N2165" s="298"/>
      <c r="O2165" s="298"/>
      <c r="P2165" s="298"/>
      <c r="Q2165" s="299"/>
      <c r="R2165" s="227"/>
      <c r="S2165" s="228" t="e">
        <f>IF(C2165="",NA(),MATCH($B2165&amp;$C2165,'Smelter Reference List'!$J:$J,0))</f>
        <v>#N/A</v>
      </c>
      <c r="T2165" s="229"/>
      <c r="U2165" s="229">
        <f t="shared" ca="1" si="66"/>
        <v>0</v>
      </c>
      <c r="V2165" s="229"/>
      <c r="W2165" s="229"/>
      <c r="Y2165" s="223" t="str">
        <f t="shared" si="67"/>
        <v/>
      </c>
    </row>
    <row r="2166" spans="1:25" s="223" customFormat="1" ht="20.25">
      <c r="A2166" s="293"/>
      <c r="B2166" s="294" t="str">
        <f>IF(LEN(A2166)=0,"",INDEX('Smelter Reference List'!$A:$A,MATCH($A2166,'Smelter Reference List'!$E:$E,0)))</f>
        <v/>
      </c>
      <c r="C2166" s="301" t="str">
        <f>IF(LEN(A2166)=0,"",INDEX('Smelter Reference List'!$C:$C,MATCH($A2166,'Smelter Reference List'!$E:$E,0)))</f>
        <v/>
      </c>
      <c r="D2166" s="294" t="str">
        <f ca="1">IF(ISERROR($S2166),"",OFFSET('Smelter Reference List'!$C$4,$S2166-4,0)&amp;"")</f>
        <v/>
      </c>
      <c r="E2166" s="294" t="str">
        <f ca="1">IF(ISERROR($S2166),"",OFFSET('Smelter Reference List'!$D$4,$S2166-4,0)&amp;"")</f>
        <v/>
      </c>
      <c r="F2166" s="294" t="str">
        <f ca="1">IF(ISERROR($S2166),"",OFFSET('Smelter Reference List'!$E$4,$S2166-4,0))</f>
        <v/>
      </c>
      <c r="G2166" s="294" t="str">
        <f ca="1">IF(C2166=$U$4,"Enter smelter details", IF(ISERROR($S2166),"",OFFSET('Smelter Reference List'!$F$4,$S2166-4,0)))</f>
        <v/>
      </c>
      <c r="H2166" s="295" t="str">
        <f ca="1">IF(ISERROR($S2166),"",OFFSET('Smelter Reference List'!$G$4,$S2166-4,0))</f>
        <v/>
      </c>
      <c r="I2166" s="296" t="str">
        <f ca="1">IF(ISERROR($S2166),"",OFFSET('Smelter Reference List'!$H$4,$S2166-4,0))</f>
        <v/>
      </c>
      <c r="J2166" s="296" t="str">
        <f ca="1">IF(ISERROR($S2166),"",OFFSET('Smelter Reference List'!$I$4,$S2166-4,0))</f>
        <v/>
      </c>
      <c r="K2166" s="298"/>
      <c r="L2166" s="298"/>
      <c r="M2166" s="298"/>
      <c r="N2166" s="298"/>
      <c r="O2166" s="298"/>
      <c r="P2166" s="298"/>
      <c r="Q2166" s="299"/>
      <c r="R2166" s="227"/>
      <c r="S2166" s="228" t="e">
        <f>IF(C2166="",NA(),MATCH($B2166&amp;$C2166,'Smelter Reference List'!$J:$J,0))</f>
        <v>#N/A</v>
      </c>
      <c r="T2166" s="229"/>
      <c r="U2166" s="229">
        <f t="shared" ca="1" si="66"/>
        <v>0</v>
      </c>
      <c r="V2166" s="229"/>
      <c r="W2166" s="229"/>
      <c r="Y2166" s="223" t="str">
        <f t="shared" si="67"/>
        <v/>
      </c>
    </row>
    <row r="2167" spans="1:25" s="223" customFormat="1" ht="20.25">
      <c r="A2167" s="293"/>
      <c r="B2167" s="294" t="str">
        <f>IF(LEN(A2167)=0,"",INDEX('Smelter Reference List'!$A:$A,MATCH($A2167,'Smelter Reference List'!$E:$E,0)))</f>
        <v/>
      </c>
      <c r="C2167" s="301" t="str">
        <f>IF(LEN(A2167)=0,"",INDEX('Smelter Reference List'!$C:$C,MATCH($A2167,'Smelter Reference List'!$E:$E,0)))</f>
        <v/>
      </c>
      <c r="D2167" s="294" t="str">
        <f ca="1">IF(ISERROR($S2167),"",OFFSET('Smelter Reference List'!$C$4,$S2167-4,0)&amp;"")</f>
        <v/>
      </c>
      <c r="E2167" s="294" t="str">
        <f ca="1">IF(ISERROR($S2167),"",OFFSET('Smelter Reference List'!$D$4,$S2167-4,0)&amp;"")</f>
        <v/>
      </c>
      <c r="F2167" s="294" t="str">
        <f ca="1">IF(ISERROR($S2167),"",OFFSET('Smelter Reference List'!$E$4,$S2167-4,0))</f>
        <v/>
      </c>
      <c r="G2167" s="294" t="str">
        <f ca="1">IF(C2167=$U$4,"Enter smelter details", IF(ISERROR($S2167),"",OFFSET('Smelter Reference List'!$F$4,$S2167-4,0)))</f>
        <v/>
      </c>
      <c r="H2167" s="295" t="str">
        <f ca="1">IF(ISERROR($S2167),"",OFFSET('Smelter Reference List'!$G$4,$S2167-4,0))</f>
        <v/>
      </c>
      <c r="I2167" s="296" t="str">
        <f ca="1">IF(ISERROR($S2167),"",OFFSET('Smelter Reference List'!$H$4,$S2167-4,0))</f>
        <v/>
      </c>
      <c r="J2167" s="296" t="str">
        <f ca="1">IF(ISERROR($S2167),"",OFFSET('Smelter Reference List'!$I$4,$S2167-4,0))</f>
        <v/>
      </c>
      <c r="K2167" s="298"/>
      <c r="L2167" s="298"/>
      <c r="M2167" s="298"/>
      <c r="N2167" s="298"/>
      <c r="O2167" s="298"/>
      <c r="P2167" s="298"/>
      <c r="Q2167" s="299"/>
      <c r="R2167" s="227"/>
      <c r="S2167" s="228" t="e">
        <f>IF(C2167="",NA(),MATCH($B2167&amp;$C2167,'Smelter Reference List'!$J:$J,0))</f>
        <v>#N/A</v>
      </c>
      <c r="T2167" s="229"/>
      <c r="U2167" s="229">
        <f t="shared" ca="1" si="66"/>
        <v>0</v>
      </c>
      <c r="V2167" s="229"/>
      <c r="W2167" s="229"/>
      <c r="Y2167" s="223" t="str">
        <f t="shared" si="67"/>
        <v/>
      </c>
    </row>
    <row r="2168" spans="1:25" s="223" customFormat="1" ht="20.25">
      <c r="A2168" s="293"/>
      <c r="B2168" s="294" t="str">
        <f>IF(LEN(A2168)=0,"",INDEX('Smelter Reference List'!$A:$A,MATCH($A2168,'Smelter Reference List'!$E:$E,0)))</f>
        <v/>
      </c>
      <c r="C2168" s="301" t="str">
        <f>IF(LEN(A2168)=0,"",INDEX('Smelter Reference List'!$C:$C,MATCH($A2168,'Smelter Reference List'!$E:$E,0)))</f>
        <v/>
      </c>
      <c r="D2168" s="294" t="str">
        <f ca="1">IF(ISERROR($S2168),"",OFFSET('Smelter Reference List'!$C$4,$S2168-4,0)&amp;"")</f>
        <v/>
      </c>
      <c r="E2168" s="294" t="str">
        <f ca="1">IF(ISERROR($S2168),"",OFFSET('Smelter Reference List'!$D$4,$S2168-4,0)&amp;"")</f>
        <v/>
      </c>
      <c r="F2168" s="294" t="str">
        <f ca="1">IF(ISERROR($S2168),"",OFFSET('Smelter Reference List'!$E$4,$S2168-4,0))</f>
        <v/>
      </c>
      <c r="G2168" s="294" t="str">
        <f ca="1">IF(C2168=$U$4,"Enter smelter details", IF(ISERROR($S2168),"",OFFSET('Smelter Reference List'!$F$4,$S2168-4,0)))</f>
        <v/>
      </c>
      <c r="H2168" s="295" t="str">
        <f ca="1">IF(ISERROR($S2168),"",OFFSET('Smelter Reference List'!$G$4,$S2168-4,0))</f>
        <v/>
      </c>
      <c r="I2168" s="296" t="str">
        <f ca="1">IF(ISERROR($S2168),"",OFFSET('Smelter Reference List'!$H$4,$S2168-4,0))</f>
        <v/>
      </c>
      <c r="J2168" s="296" t="str">
        <f ca="1">IF(ISERROR($S2168),"",OFFSET('Smelter Reference List'!$I$4,$S2168-4,0))</f>
        <v/>
      </c>
      <c r="K2168" s="298"/>
      <c r="L2168" s="298"/>
      <c r="M2168" s="298"/>
      <c r="N2168" s="298"/>
      <c r="O2168" s="298"/>
      <c r="P2168" s="298"/>
      <c r="Q2168" s="299"/>
      <c r="R2168" s="227"/>
      <c r="S2168" s="228" t="e">
        <f>IF(C2168="",NA(),MATCH($B2168&amp;$C2168,'Smelter Reference List'!$J:$J,0))</f>
        <v>#N/A</v>
      </c>
      <c r="T2168" s="229"/>
      <c r="U2168" s="229">
        <f t="shared" ca="1" si="66"/>
        <v>0</v>
      </c>
      <c r="V2168" s="229"/>
      <c r="W2168" s="229"/>
      <c r="Y2168" s="223" t="str">
        <f t="shared" si="67"/>
        <v/>
      </c>
    </row>
    <row r="2169" spans="1:25" s="223" customFormat="1" ht="20.25">
      <c r="A2169" s="293"/>
      <c r="B2169" s="294" t="str">
        <f>IF(LEN(A2169)=0,"",INDEX('Smelter Reference List'!$A:$A,MATCH($A2169,'Smelter Reference List'!$E:$E,0)))</f>
        <v/>
      </c>
      <c r="C2169" s="301" t="str">
        <f>IF(LEN(A2169)=0,"",INDEX('Smelter Reference List'!$C:$C,MATCH($A2169,'Smelter Reference List'!$E:$E,0)))</f>
        <v/>
      </c>
      <c r="D2169" s="294" t="str">
        <f ca="1">IF(ISERROR($S2169),"",OFFSET('Smelter Reference List'!$C$4,$S2169-4,0)&amp;"")</f>
        <v/>
      </c>
      <c r="E2169" s="294" t="str">
        <f ca="1">IF(ISERROR($S2169),"",OFFSET('Smelter Reference List'!$D$4,$S2169-4,0)&amp;"")</f>
        <v/>
      </c>
      <c r="F2169" s="294" t="str">
        <f ca="1">IF(ISERROR($S2169),"",OFFSET('Smelter Reference List'!$E$4,$S2169-4,0))</f>
        <v/>
      </c>
      <c r="G2169" s="294" t="str">
        <f ca="1">IF(C2169=$U$4,"Enter smelter details", IF(ISERROR($S2169),"",OFFSET('Smelter Reference List'!$F$4,$S2169-4,0)))</f>
        <v/>
      </c>
      <c r="H2169" s="295" t="str">
        <f ca="1">IF(ISERROR($S2169),"",OFFSET('Smelter Reference List'!$G$4,$S2169-4,0))</f>
        <v/>
      </c>
      <c r="I2169" s="296" t="str">
        <f ca="1">IF(ISERROR($S2169),"",OFFSET('Smelter Reference List'!$H$4,$S2169-4,0))</f>
        <v/>
      </c>
      <c r="J2169" s="296" t="str">
        <f ca="1">IF(ISERROR($S2169),"",OFFSET('Smelter Reference List'!$I$4,$S2169-4,0))</f>
        <v/>
      </c>
      <c r="K2169" s="298"/>
      <c r="L2169" s="298"/>
      <c r="M2169" s="298"/>
      <c r="N2169" s="298"/>
      <c r="O2169" s="298"/>
      <c r="P2169" s="298"/>
      <c r="Q2169" s="299"/>
      <c r="R2169" s="227"/>
      <c r="S2169" s="228" t="e">
        <f>IF(C2169="",NA(),MATCH($B2169&amp;$C2169,'Smelter Reference List'!$J:$J,0))</f>
        <v>#N/A</v>
      </c>
      <c r="T2169" s="229"/>
      <c r="U2169" s="229">
        <f t="shared" ca="1" si="66"/>
        <v>0</v>
      </c>
      <c r="V2169" s="229"/>
      <c r="W2169" s="229"/>
      <c r="Y2169" s="223" t="str">
        <f t="shared" si="67"/>
        <v/>
      </c>
    </row>
    <row r="2170" spans="1:25" s="223" customFormat="1" ht="20.25">
      <c r="A2170" s="293"/>
      <c r="B2170" s="294" t="str">
        <f>IF(LEN(A2170)=0,"",INDEX('Smelter Reference List'!$A:$A,MATCH($A2170,'Smelter Reference List'!$E:$E,0)))</f>
        <v/>
      </c>
      <c r="C2170" s="301" t="str">
        <f>IF(LEN(A2170)=0,"",INDEX('Smelter Reference List'!$C:$C,MATCH($A2170,'Smelter Reference List'!$E:$E,0)))</f>
        <v/>
      </c>
      <c r="D2170" s="294" t="str">
        <f ca="1">IF(ISERROR($S2170),"",OFFSET('Smelter Reference List'!$C$4,$S2170-4,0)&amp;"")</f>
        <v/>
      </c>
      <c r="E2170" s="294" t="str">
        <f ca="1">IF(ISERROR($S2170),"",OFFSET('Smelter Reference List'!$D$4,$S2170-4,0)&amp;"")</f>
        <v/>
      </c>
      <c r="F2170" s="294" t="str">
        <f ca="1">IF(ISERROR($S2170),"",OFFSET('Smelter Reference List'!$E$4,$S2170-4,0))</f>
        <v/>
      </c>
      <c r="G2170" s="294" t="str">
        <f ca="1">IF(C2170=$U$4,"Enter smelter details", IF(ISERROR($S2170),"",OFFSET('Smelter Reference List'!$F$4,$S2170-4,0)))</f>
        <v/>
      </c>
      <c r="H2170" s="295" t="str">
        <f ca="1">IF(ISERROR($S2170),"",OFFSET('Smelter Reference List'!$G$4,$S2170-4,0))</f>
        <v/>
      </c>
      <c r="I2170" s="296" t="str">
        <f ca="1">IF(ISERROR($S2170),"",OFFSET('Smelter Reference List'!$H$4,$S2170-4,0))</f>
        <v/>
      </c>
      <c r="J2170" s="296" t="str">
        <f ca="1">IF(ISERROR($S2170),"",OFFSET('Smelter Reference List'!$I$4,$S2170-4,0))</f>
        <v/>
      </c>
      <c r="K2170" s="298"/>
      <c r="L2170" s="298"/>
      <c r="M2170" s="298"/>
      <c r="N2170" s="298"/>
      <c r="O2170" s="298"/>
      <c r="P2170" s="298"/>
      <c r="Q2170" s="299"/>
      <c r="R2170" s="227"/>
      <c r="S2170" s="228" t="e">
        <f>IF(C2170="",NA(),MATCH($B2170&amp;$C2170,'Smelter Reference List'!$J:$J,0))</f>
        <v>#N/A</v>
      </c>
      <c r="T2170" s="229"/>
      <c r="U2170" s="229">
        <f t="shared" ca="1" si="66"/>
        <v>0</v>
      </c>
      <c r="V2170" s="229"/>
      <c r="W2170" s="229"/>
      <c r="Y2170" s="223" t="str">
        <f t="shared" si="67"/>
        <v/>
      </c>
    </row>
    <row r="2171" spans="1:25" s="223" customFormat="1" ht="20.25">
      <c r="A2171" s="293"/>
      <c r="B2171" s="294" t="str">
        <f>IF(LEN(A2171)=0,"",INDEX('Smelter Reference List'!$A:$A,MATCH($A2171,'Smelter Reference List'!$E:$E,0)))</f>
        <v/>
      </c>
      <c r="C2171" s="301" t="str">
        <f>IF(LEN(A2171)=0,"",INDEX('Smelter Reference List'!$C:$C,MATCH($A2171,'Smelter Reference List'!$E:$E,0)))</f>
        <v/>
      </c>
      <c r="D2171" s="294" t="str">
        <f ca="1">IF(ISERROR($S2171),"",OFFSET('Smelter Reference List'!$C$4,$S2171-4,0)&amp;"")</f>
        <v/>
      </c>
      <c r="E2171" s="294" t="str">
        <f ca="1">IF(ISERROR($S2171),"",OFFSET('Smelter Reference List'!$D$4,$S2171-4,0)&amp;"")</f>
        <v/>
      </c>
      <c r="F2171" s="294" t="str">
        <f ca="1">IF(ISERROR($S2171),"",OFFSET('Smelter Reference List'!$E$4,$S2171-4,0))</f>
        <v/>
      </c>
      <c r="G2171" s="294" t="str">
        <f ca="1">IF(C2171=$U$4,"Enter smelter details", IF(ISERROR($S2171),"",OFFSET('Smelter Reference List'!$F$4,$S2171-4,0)))</f>
        <v/>
      </c>
      <c r="H2171" s="295" t="str">
        <f ca="1">IF(ISERROR($S2171),"",OFFSET('Smelter Reference List'!$G$4,$S2171-4,0))</f>
        <v/>
      </c>
      <c r="I2171" s="296" t="str">
        <f ca="1">IF(ISERROR($S2171),"",OFFSET('Smelter Reference List'!$H$4,$S2171-4,0))</f>
        <v/>
      </c>
      <c r="J2171" s="296" t="str">
        <f ca="1">IF(ISERROR($S2171),"",OFFSET('Smelter Reference List'!$I$4,$S2171-4,0))</f>
        <v/>
      </c>
      <c r="K2171" s="298"/>
      <c r="L2171" s="298"/>
      <c r="M2171" s="298"/>
      <c r="N2171" s="298"/>
      <c r="O2171" s="298"/>
      <c r="P2171" s="298"/>
      <c r="Q2171" s="299"/>
      <c r="R2171" s="227"/>
      <c r="S2171" s="228" t="e">
        <f>IF(C2171="",NA(),MATCH($B2171&amp;$C2171,'Smelter Reference List'!$J:$J,0))</f>
        <v>#N/A</v>
      </c>
      <c r="T2171" s="229"/>
      <c r="U2171" s="229">
        <f t="shared" ca="1" si="66"/>
        <v>0</v>
      </c>
      <c r="V2171" s="229"/>
      <c r="W2171" s="229"/>
      <c r="Y2171" s="223" t="str">
        <f t="shared" si="67"/>
        <v/>
      </c>
    </row>
    <row r="2172" spans="1:25" s="223" customFormat="1" ht="20.25">
      <c r="A2172" s="293"/>
      <c r="B2172" s="294" t="str">
        <f>IF(LEN(A2172)=0,"",INDEX('Smelter Reference List'!$A:$A,MATCH($A2172,'Smelter Reference List'!$E:$E,0)))</f>
        <v/>
      </c>
      <c r="C2172" s="301" t="str">
        <f>IF(LEN(A2172)=0,"",INDEX('Smelter Reference List'!$C:$C,MATCH($A2172,'Smelter Reference List'!$E:$E,0)))</f>
        <v/>
      </c>
      <c r="D2172" s="294" t="str">
        <f ca="1">IF(ISERROR($S2172),"",OFFSET('Smelter Reference List'!$C$4,$S2172-4,0)&amp;"")</f>
        <v/>
      </c>
      <c r="E2172" s="294" t="str">
        <f ca="1">IF(ISERROR($S2172),"",OFFSET('Smelter Reference List'!$D$4,$S2172-4,0)&amp;"")</f>
        <v/>
      </c>
      <c r="F2172" s="294" t="str">
        <f ca="1">IF(ISERROR($S2172),"",OFFSET('Smelter Reference List'!$E$4,$S2172-4,0))</f>
        <v/>
      </c>
      <c r="G2172" s="294" t="str">
        <f ca="1">IF(C2172=$U$4,"Enter smelter details", IF(ISERROR($S2172),"",OFFSET('Smelter Reference List'!$F$4,$S2172-4,0)))</f>
        <v/>
      </c>
      <c r="H2172" s="295" t="str">
        <f ca="1">IF(ISERROR($S2172),"",OFFSET('Smelter Reference List'!$G$4,$S2172-4,0))</f>
        <v/>
      </c>
      <c r="I2172" s="296" t="str">
        <f ca="1">IF(ISERROR($S2172),"",OFFSET('Smelter Reference List'!$H$4,$S2172-4,0))</f>
        <v/>
      </c>
      <c r="J2172" s="296" t="str">
        <f ca="1">IF(ISERROR($S2172),"",OFFSET('Smelter Reference List'!$I$4,$S2172-4,0))</f>
        <v/>
      </c>
      <c r="K2172" s="298"/>
      <c r="L2172" s="298"/>
      <c r="M2172" s="298"/>
      <c r="N2172" s="298"/>
      <c r="O2172" s="298"/>
      <c r="P2172" s="298"/>
      <c r="Q2172" s="299"/>
      <c r="R2172" s="227"/>
      <c r="S2172" s="228" t="e">
        <f>IF(C2172="",NA(),MATCH($B2172&amp;$C2172,'Smelter Reference List'!$J:$J,0))</f>
        <v>#N/A</v>
      </c>
      <c r="T2172" s="229"/>
      <c r="U2172" s="229">
        <f t="shared" ca="1" si="66"/>
        <v>0</v>
      </c>
      <c r="V2172" s="229"/>
      <c r="W2172" s="229"/>
      <c r="Y2172" s="223" t="str">
        <f t="shared" si="67"/>
        <v/>
      </c>
    </row>
    <row r="2173" spans="1:25" s="223" customFormat="1" ht="20.25">
      <c r="A2173" s="293"/>
      <c r="B2173" s="294" t="str">
        <f>IF(LEN(A2173)=0,"",INDEX('Smelter Reference List'!$A:$A,MATCH($A2173,'Smelter Reference List'!$E:$E,0)))</f>
        <v/>
      </c>
      <c r="C2173" s="301" t="str">
        <f>IF(LEN(A2173)=0,"",INDEX('Smelter Reference List'!$C:$C,MATCH($A2173,'Smelter Reference List'!$E:$E,0)))</f>
        <v/>
      </c>
      <c r="D2173" s="294" t="str">
        <f ca="1">IF(ISERROR($S2173),"",OFFSET('Smelter Reference List'!$C$4,$S2173-4,0)&amp;"")</f>
        <v/>
      </c>
      <c r="E2173" s="294" t="str">
        <f ca="1">IF(ISERROR($S2173),"",OFFSET('Smelter Reference List'!$D$4,$S2173-4,0)&amp;"")</f>
        <v/>
      </c>
      <c r="F2173" s="294" t="str">
        <f ca="1">IF(ISERROR($S2173),"",OFFSET('Smelter Reference List'!$E$4,$S2173-4,0))</f>
        <v/>
      </c>
      <c r="G2173" s="294" t="str">
        <f ca="1">IF(C2173=$U$4,"Enter smelter details", IF(ISERROR($S2173),"",OFFSET('Smelter Reference List'!$F$4,$S2173-4,0)))</f>
        <v/>
      </c>
      <c r="H2173" s="295" t="str">
        <f ca="1">IF(ISERROR($S2173),"",OFFSET('Smelter Reference List'!$G$4,$S2173-4,0))</f>
        <v/>
      </c>
      <c r="I2173" s="296" t="str">
        <f ca="1">IF(ISERROR($S2173),"",OFFSET('Smelter Reference List'!$H$4,$S2173-4,0))</f>
        <v/>
      </c>
      <c r="J2173" s="296" t="str">
        <f ca="1">IF(ISERROR($S2173),"",OFFSET('Smelter Reference List'!$I$4,$S2173-4,0))</f>
        <v/>
      </c>
      <c r="K2173" s="298"/>
      <c r="L2173" s="298"/>
      <c r="M2173" s="298"/>
      <c r="N2173" s="298"/>
      <c r="O2173" s="298"/>
      <c r="P2173" s="298"/>
      <c r="Q2173" s="299"/>
      <c r="R2173" s="227"/>
      <c r="S2173" s="228" t="e">
        <f>IF(C2173="",NA(),MATCH($B2173&amp;$C2173,'Smelter Reference List'!$J:$J,0))</f>
        <v>#N/A</v>
      </c>
      <c r="T2173" s="229"/>
      <c r="U2173" s="229">
        <f t="shared" ca="1" si="66"/>
        <v>0</v>
      </c>
      <c r="V2173" s="229"/>
      <c r="W2173" s="229"/>
      <c r="Y2173" s="223" t="str">
        <f t="shared" si="67"/>
        <v/>
      </c>
    </row>
    <row r="2174" spans="1:25" s="223" customFormat="1" ht="20.25">
      <c r="A2174" s="293"/>
      <c r="B2174" s="294" t="str">
        <f>IF(LEN(A2174)=0,"",INDEX('Smelter Reference List'!$A:$A,MATCH($A2174,'Smelter Reference List'!$E:$E,0)))</f>
        <v/>
      </c>
      <c r="C2174" s="301" t="str">
        <f>IF(LEN(A2174)=0,"",INDEX('Smelter Reference List'!$C:$C,MATCH($A2174,'Smelter Reference List'!$E:$E,0)))</f>
        <v/>
      </c>
      <c r="D2174" s="294" t="str">
        <f ca="1">IF(ISERROR($S2174),"",OFFSET('Smelter Reference List'!$C$4,$S2174-4,0)&amp;"")</f>
        <v/>
      </c>
      <c r="E2174" s="294" t="str">
        <f ca="1">IF(ISERROR($S2174),"",OFFSET('Smelter Reference List'!$D$4,$S2174-4,0)&amp;"")</f>
        <v/>
      </c>
      <c r="F2174" s="294" t="str">
        <f ca="1">IF(ISERROR($S2174),"",OFFSET('Smelter Reference List'!$E$4,$S2174-4,0))</f>
        <v/>
      </c>
      <c r="G2174" s="294" t="str">
        <f ca="1">IF(C2174=$U$4,"Enter smelter details", IF(ISERROR($S2174),"",OFFSET('Smelter Reference List'!$F$4,$S2174-4,0)))</f>
        <v/>
      </c>
      <c r="H2174" s="295" t="str">
        <f ca="1">IF(ISERROR($S2174),"",OFFSET('Smelter Reference List'!$G$4,$S2174-4,0))</f>
        <v/>
      </c>
      <c r="I2174" s="296" t="str">
        <f ca="1">IF(ISERROR($S2174),"",OFFSET('Smelter Reference List'!$H$4,$S2174-4,0))</f>
        <v/>
      </c>
      <c r="J2174" s="296" t="str">
        <f ca="1">IF(ISERROR($S2174),"",OFFSET('Smelter Reference List'!$I$4,$S2174-4,0))</f>
        <v/>
      </c>
      <c r="K2174" s="298"/>
      <c r="L2174" s="298"/>
      <c r="M2174" s="298"/>
      <c r="N2174" s="298"/>
      <c r="O2174" s="298"/>
      <c r="P2174" s="298"/>
      <c r="Q2174" s="299"/>
      <c r="R2174" s="227"/>
      <c r="S2174" s="228" t="e">
        <f>IF(C2174="",NA(),MATCH($B2174&amp;$C2174,'Smelter Reference List'!$J:$J,0))</f>
        <v>#N/A</v>
      </c>
      <c r="T2174" s="229"/>
      <c r="U2174" s="229">
        <f t="shared" ca="1" si="66"/>
        <v>0</v>
      </c>
      <c r="V2174" s="229"/>
      <c r="W2174" s="229"/>
      <c r="Y2174" s="223" t="str">
        <f t="shared" si="67"/>
        <v/>
      </c>
    </row>
    <row r="2175" spans="1:25" s="223" customFormat="1" ht="20.25">
      <c r="A2175" s="293"/>
      <c r="B2175" s="294" t="str">
        <f>IF(LEN(A2175)=0,"",INDEX('Smelter Reference List'!$A:$A,MATCH($A2175,'Smelter Reference List'!$E:$E,0)))</f>
        <v/>
      </c>
      <c r="C2175" s="301" t="str">
        <f>IF(LEN(A2175)=0,"",INDEX('Smelter Reference List'!$C:$C,MATCH($A2175,'Smelter Reference List'!$E:$E,0)))</f>
        <v/>
      </c>
      <c r="D2175" s="294" t="str">
        <f ca="1">IF(ISERROR($S2175),"",OFFSET('Smelter Reference List'!$C$4,$S2175-4,0)&amp;"")</f>
        <v/>
      </c>
      <c r="E2175" s="294" t="str">
        <f ca="1">IF(ISERROR($S2175),"",OFFSET('Smelter Reference List'!$D$4,$S2175-4,0)&amp;"")</f>
        <v/>
      </c>
      <c r="F2175" s="294" t="str">
        <f ca="1">IF(ISERROR($S2175),"",OFFSET('Smelter Reference List'!$E$4,$S2175-4,0))</f>
        <v/>
      </c>
      <c r="G2175" s="294" t="str">
        <f ca="1">IF(C2175=$U$4,"Enter smelter details", IF(ISERROR($S2175),"",OFFSET('Smelter Reference List'!$F$4,$S2175-4,0)))</f>
        <v/>
      </c>
      <c r="H2175" s="295" t="str">
        <f ca="1">IF(ISERROR($S2175),"",OFFSET('Smelter Reference List'!$G$4,$S2175-4,0))</f>
        <v/>
      </c>
      <c r="I2175" s="296" t="str">
        <f ca="1">IF(ISERROR($S2175),"",OFFSET('Smelter Reference List'!$H$4,$S2175-4,0))</f>
        <v/>
      </c>
      <c r="J2175" s="296" t="str">
        <f ca="1">IF(ISERROR($S2175),"",OFFSET('Smelter Reference List'!$I$4,$S2175-4,0))</f>
        <v/>
      </c>
      <c r="K2175" s="298"/>
      <c r="L2175" s="298"/>
      <c r="M2175" s="298"/>
      <c r="N2175" s="298"/>
      <c r="O2175" s="298"/>
      <c r="P2175" s="298"/>
      <c r="Q2175" s="299"/>
      <c r="R2175" s="227"/>
      <c r="S2175" s="228" t="e">
        <f>IF(C2175="",NA(),MATCH($B2175&amp;$C2175,'Smelter Reference List'!$J:$J,0))</f>
        <v>#N/A</v>
      </c>
      <c r="T2175" s="229"/>
      <c r="U2175" s="229">
        <f t="shared" ca="1" si="66"/>
        <v>0</v>
      </c>
      <c r="V2175" s="229"/>
      <c r="W2175" s="229"/>
      <c r="Y2175" s="223" t="str">
        <f t="shared" si="67"/>
        <v/>
      </c>
    </row>
    <row r="2176" spans="1:25" s="223" customFormat="1" ht="20.25">
      <c r="A2176" s="293"/>
      <c r="B2176" s="294" t="str">
        <f>IF(LEN(A2176)=0,"",INDEX('Smelter Reference List'!$A:$A,MATCH($A2176,'Smelter Reference List'!$E:$E,0)))</f>
        <v/>
      </c>
      <c r="C2176" s="301" t="str">
        <f>IF(LEN(A2176)=0,"",INDEX('Smelter Reference List'!$C:$C,MATCH($A2176,'Smelter Reference List'!$E:$E,0)))</f>
        <v/>
      </c>
      <c r="D2176" s="294" t="str">
        <f ca="1">IF(ISERROR($S2176),"",OFFSET('Smelter Reference List'!$C$4,$S2176-4,0)&amp;"")</f>
        <v/>
      </c>
      <c r="E2176" s="294" t="str">
        <f ca="1">IF(ISERROR($S2176),"",OFFSET('Smelter Reference List'!$D$4,$S2176-4,0)&amp;"")</f>
        <v/>
      </c>
      <c r="F2176" s="294" t="str">
        <f ca="1">IF(ISERROR($S2176),"",OFFSET('Smelter Reference List'!$E$4,$S2176-4,0))</f>
        <v/>
      </c>
      <c r="G2176" s="294" t="str">
        <f ca="1">IF(C2176=$U$4,"Enter smelter details", IF(ISERROR($S2176),"",OFFSET('Smelter Reference List'!$F$4,$S2176-4,0)))</f>
        <v/>
      </c>
      <c r="H2176" s="295" t="str">
        <f ca="1">IF(ISERROR($S2176),"",OFFSET('Smelter Reference List'!$G$4,$S2176-4,0))</f>
        <v/>
      </c>
      <c r="I2176" s="296" t="str">
        <f ca="1">IF(ISERROR($S2176),"",OFFSET('Smelter Reference List'!$H$4,$S2176-4,0))</f>
        <v/>
      </c>
      <c r="J2176" s="296" t="str">
        <f ca="1">IF(ISERROR($S2176),"",OFFSET('Smelter Reference List'!$I$4,$S2176-4,0))</f>
        <v/>
      </c>
      <c r="K2176" s="298"/>
      <c r="L2176" s="298"/>
      <c r="M2176" s="298"/>
      <c r="N2176" s="298"/>
      <c r="O2176" s="298"/>
      <c r="P2176" s="298"/>
      <c r="Q2176" s="299"/>
      <c r="R2176" s="227"/>
      <c r="S2176" s="228" t="e">
        <f>IF(C2176="",NA(),MATCH($B2176&amp;$C2176,'Smelter Reference List'!$J:$J,0))</f>
        <v>#N/A</v>
      </c>
      <c r="T2176" s="229"/>
      <c r="U2176" s="229">
        <f t="shared" ca="1" si="66"/>
        <v>0</v>
      </c>
      <c r="V2176" s="229"/>
      <c r="W2176" s="229"/>
      <c r="Y2176" s="223" t="str">
        <f t="shared" si="67"/>
        <v/>
      </c>
    </row>
    <row r="2177" spans="1:25" s="223" customFormat="1" ht="20.25">
      <c r="A2177" s="293"/>
      <c r="B2177" s="294" t="str">
        <f>IF(LEN(A2177)=0,"",INDEX('Smelter Reference List'!$A:$A,MATCH($A2177,'Smelter Reference List'!$E:$E,0)))</f>
        <v/>
      </c>
      <c r="C2177" s="301" t="str">
        <f>IF(LEN(A2177)=0,"",INDEX('Smelter Reference List'!$C:$C,MATCH($A2177,'Smelter Reference List'!$E:$E,0)))</f>
        <v/>
      </c>
      <c r="D2177" s="294" t="str">
        <f ca="1">IF(ISERROR($S2177),"",OFFSET('Smelter Reference List'!$C$4,$S2177-4,0)&amp;"")</f>
        <v/>
      </c>
      <c r="E2177" s="294" t="str">
        <f ca="1">IF(ISERROR($S2177),"",OFFSET('Smelter Reference List'!$D$4,$S2177-4,0)&amp;"")</f>
        <v/>
      </c>
      <c r="F2177" s="294" t="str">
        <f ca="1">IF(ISERROR($S2177),"",OFFSET('Smelter Reference List'!$E$4,$S2177-4,0))</f>
        <v/>
      </c>
      <c r="G2177" s="294" t="str">
        <f ca="1">IF(C2177=$U$4,"Enter smelter details", IF(ISERROR($S2177),"",OFFSET('Smelter Reference List'!$F$4,$S2177-4,0)))</f>
        <v/>
      </c>
      <c r="H2177" s="295" t="str">
        <f ca="1">IF(ISERROR($S2177),"",OFFSET('Smelter Reference List'!$G$4,$S2177-4,0))</f>
        <v/>
      </c>
      <c r="I2177" s="296" t="str">
        <f ca="1">IF(ISERROR($S2177),"",OFFSET('Smelter Reference List'!$H$4,$S2177-4,0))</f>
        <v/>
      </c>
      <c r="J2177" s="296" t="str">
        <f ca="1">IF(ISERROR($S2177),"",OFFSET('Smelter Reference List'!$I$4,$S2177-4,0))</f>
        <v/>
      </c>
      <c r="K2177" s="298"/>
      <c r="L2177" s="298"/>
      <c r="M2177" s="298"/>
      <c r="N2177" s="298"/>
      <c r="O2177" s="298"/>
      <c r="P2177" s="298"/>
      <c r="Q2177" s="299"/>
      <c r="R2177" s="227"/>
      <c r="S2177" s="228" t="e">
        <f>IF(C2177="",NA(),MATCH($B2177&amp;$C2177,'Smelter Reference List'!$J:$J,0))</f>
        <v>#N/A</v>
      </c>
      <c r="T2177" s="229"/>
      <c r="U2177" s="229">
        <f t="shared" ca="1" si="66"/>
        <v>0</v>
      </c>
      <c r="V2177" s="229"/>
      <c r="W2177" s="229"/>
      <c r="Y2177" s="223" t="str">
        <f t="shared" si="67"/>
        <v/>
      </c>
    </row>
    <row r="2178" spans="1:25" s="223" customFormat="1" ht="20.25">
      <c r="A2178" s="293"/>
      <c r="B2178" s="294" t="str">
        <f>IF(LEN(A2178)=0,"",INDEX('Smelter Reference List'!$A:$A,MATCH($A2178,'Smelter Reference List'!$E:$E,0)))</f>
        <v/>
      </c>
      <c r="C2178" s="301" t="str">
        <f>IF(LEN(A2178)=0,"",INDEX('Smelter Reference List'!$C:$C,MATCH($A2178,'Smelter Reference List'!$E:$E,0)))</f>
        <v/>
      </c>
      <c r="D2178" s="294" t="str">
        <f ca="1">IF(ISERROR($S2178),"",OFFSET('Smelter Reference List'!$C$4,$S2178-4,0)&amp;"")</f>
        <v/>
      </c>
      <c r="E2178" s="294" t="str">
        <f ca="1">IF(ISERROR($S2178),"",OFFSET('Smelter Reference List'!$D$4,$S2178-4,0)&amp;"")</f>
        <v/>
      </c>
      <c r="F2178" s="294" t="str">
        <f ca="1">IF(ISERROR($S2178),"",OFFSET('Smelter Reference List'!$E$4,$S2178-4,0))</f>
        <v/>
      </c>
      <c r="G2178" s="294" t="str">
        <f ca="1">IF(C2178=$U$4,"Enter smelter details", IF(ISERROR($S2178),"",OFFSET('Smelter Reference List'!$F$4,$S2178-4,0)))</f>
        <v/>
      </c>
      <c r="H2178" s="295" t="str">
        <f ca="1">IF(ISERROR($S2178),"",OFFSET('Smelter Reference List'!$G$4,$S2178-4,0))</f>
        <v/>
      </c>
      <c r="I2178" s="296" t="str">
        <f ca="1">IF(ISERROR($S2178),"",OFFSET('Smelter Reference List'!$H$4,$S2178-4,0))</f>
        <v/>
      </c>
      <c r="J2178" s="296" t="str">
        <f ca="1">IF(ISERROR($S2178),"",OFFSET('Smelter Reference List'!$I$4,$S2178-4,0))</f>
        <v/>
      </c>
      <c r="K2178" s="298"/>
      <c r="L2178" s="298"/>
      <c r="M2178" s="298"/>
      <c r="N2178" s="298"/>
      <c r="O2178" s="298"/>
      <c r="P2178" s="298"/>
      <c r="Q2178" s="299"/>
      <c r="R2178" s="227"/>
      <c r="S2178" s="228" t="e">
        <f>IF(C2178="",NA(),MATCH($B2178&amp;$C2178,'Smelter Reference List'!$J:$J,0))</f>
        <v>#N/A</v>
      </c>
      <c r="T2178" s="229"/>
      <c r="U2178" s="229">
        <f t="shared" ca="1" si="66"/>
        <v>0</v>
      </c>
      <c r="V2178" s="229"/>
      <c r="W2178" s="229"/>
      <c r="Y2178" s="223" t="str">
        <f t="shared" si="67"/>
        <v/>
      </c>
    </row>
    <row r="2179" spans="1:25" s="223" customFormat="1" ht="20.25">
      <c r="A2179" s="293"/>
      <c r="B2179" s="294" t="str">
        <f>IF(LEN(A2179)=0,"",INDEX('Smelter Reference List'!$A:$A,MATCH($A2179,'Smelter Reference List'!$E:$E,0)))</f>
        <v/>
      </c>
      <c r="C2179" s="301" t="str">
        <f>IF(LEN(A2179)=0,"",INDEX('Smelter Reference List'!$C:$C,MATCH($A2179,'Smelter Reference List'!$E:$E,0)))</f>
        <v/>
      </c>
      <c r="D2179" s="294" t="str">
        <f ca="1">IF(ISERROR($S2179),"",OFFSET('Smelter Reference List'!$C$4,$S2179-4,0)&amp;"")</f>
        <v/>
      </c>
      <c r="E2179" s="294" t="str">
        <f ca="1">IF(ISERROR($S2179),"",OFFSET('Smelter Reference List'!$D$4,$S2179-4,0)&amp;"")</f>
        <v/>
      </c>
      <c r="F2179" s="294" t="str">
        <f ca="1">IF(ISERROR($S2179),"",OFFSET('Smelter Reference List'!$E$4,$S2179-4,0))</f>
        <v/>
      </c>
      <c r="G2179" s="294" t="str">
        <f ca="1">IF(C2179=$U$4,"Enter smelter details", IF(ISERROR($S2179),"",OFFSET('Smelter Reference List'!$F$4,$S2179-4,0)))</f>
        <v/>
      </c>
      <c r="H2179" s="295" t="str">
        <f ca="1">IF(ISERROR($S2179),"",OFFSET('Smelter Reference List'!$G$4,$S2179-4,0))</f>
        <v/>
      </c>
      <c r="I2179" s="296" t="str">
        <f ca="1">IF(ISERROR($S2179),"",OFFSET('Smelter Reference List'!$H$4,$S2179-4,0))</f>
        <v/>
      </c>
      <c r="J2179" s="296" t="str">
        <f ca="1">IF(ISERROR($S2179),"",OFFSET('Smelter Reference List'!$I$4,$S2179-4,0))</f>
        <v/>
      </c>
      <c r="K2179" s="298"/>
      <c r="L2179" s="298"/>
      <c r="M2179" s="298"/>
      <c r="N2179" s="298"/>
      <c r="O2179" s="298"/>
      <c r="P2179" s="298"/>
      <c r="Q2179" s="299"/>
      <c r="R2179" s="227"/>
      <c r="S2179" s="228" t="e">
        <f>IF(C2179="",NA(),MATCH($B2179&amp;$C2179,'Smelter Reference List'!$J:$J,0))</f>
        <v>#N/A</v>
      </c>
      <c r="T2179" s="229"/>
      <c r="U2179" s="229">
        <f t="shared" ca="1" si="66"/>
        <v>0</v>
      </c>
      <c r="V2179" s="229"/>
      <c r="W2179" s="229"/>
      <c r="Y2179" s="223" t="str">
        <f t="shared" si="67"/>
        <v/>
      </c>
    </row>
    <row r="2180" spans="1:25" s="223" customFormat="1" ht="20.25">
      <c r="A2180" s="293"/>
      <c r="B2180" s="294" t="str">
        <f>IF(LEN(A2180)=0,"",INDEX('Smelter Reference List'!$A:$A,MATCH($A2180,'Smelter Reference List'!$E:$E,0)))</f>
        <v/>
      </c>
      <c r="C2180" s="301" t="str">
        <f>IF(LEN(A2180)=0,"",INDEX('Smelter Reference List'!$C:$C,MATCH($A2180,'Smelter Reference List'!$E:$E,0)))</f>
        <v/>
      </c>
      <c r="D2180" s="294" t="str">
        <f ca="1">IF(ISERROR($S2180),"",OFFSET('Smelter Reference List'!$C$4,$S2180-4,0)&amp;"")</f>
        <v/>
      </c>
      <c r="E2180" s="294" t="str">
        <f ca="1">IF(ISERROR($S2180),"",OFFSET('Smelter Reference List'!$D$4,$S2180-4,0)&amp;"")</f>
        <v/>
      </c>
      <c r="F2180" s="294" t="str">
        <f ca="1">IF(ISERROR($S2180),"",OFFSET('Smelter Reference List'!$E$4,$S2180-4,0))</f>
        <v/>
      </c>
      <c r="G2180" s="294" t="str">
        <f ca="1">IF(C2180=$U$4,"Enter smelter details", IF(ISERROR($S2180),"",OFFSET('Smelter Reference List'!$F$4,$S2180-4,0)))</f>
        <v/>
      </c>
      <c r="H2180" s="295" t="str">
        <f ca="1">IF(ISERROR($S2180),"",OFFSET('Smelter Reference List'!$G$4,$S2180-4,0))</f>
        <v/>
      </c>
      <c r="I2180" s="296" t="str">
        <f ca="1">IF(ISERROR($S2180),"",OFFSET('Smelter Reference List'!$H$4,$S2180-4,0))</f>
        <v/>
      </c>
      <c r="J2180" s="296" t="str">
        <f ca="1">IF(ISERROR($S2180),"",OFFSET('Smelter Reference List'!$I$4,$S2180-4,0))</f>
        <v/>
      </c>
      <c r="K2180" s="298"/>
      <c r="L2180" s="298"/>
      <c r="M2180" s="298"/>
      <c r="N2180" s="298"/>
      <c r="O2180" s="298"/>
      <c r="P2180" s="298"/>
      <c r="Q2180" s="299"/>
      <c r="R2180" s="227"/>
      <c r="S2180" s="228" t="e">
        <f>IF(C2180="",NA(),MATCH($B2180&amp;$C2180,'Smelter Reference List'!$J:$J,0))</f>
        <v>#N/A</v>
      </c>
      <c r="T2180" s="229"/>
      <c r="U2180" s="229">
        <f t="shared" ca="1" si="66"/>
        <v>0</v>
      </c>
      <c r="V2180" s="229"/>
      <c r="W2180" s="229"/>
      <c r="Y2180" s="223" t="str">
        <f t="shared" si="67"/>
        <v/>
      </c>
    </row>
    <row r="2181" spans="1:25" s="223" customFormat="1" ht="20.25">
      <c r="A2181" s="293"/>
      <c r="B2181" s="294" t="str">
        <f>IF(LEN(A2181)=0,"",INDEX('Smelter Reference List'!$A:$A,MATCH($A2181,'Smelter Reference List'!$E:$E,0)))</f>
        <v/>
      </c>
      <c r="C2181" s="301" t="str">
        <f>IF(LEN(A2181)=0,"",INDEX('Smelter Reference List'!$C:$C,MATCH($A2181,'Smelter Reference List'!$E:$E,0)))</f>
        <v/>
      </c>
      <c r="D2181" s="294" t="str">
        <f ca="1">IF(ISERROR($S2181),"",OFFSET('Smelter Reference List'!$C$4,$S2181-4,0)&amp;"")</f>
        <v/>
      </c>
      <c r="E2181" s="294" t="str">
        <f ca="1">IF(ISERROR($S2181),"",OFFSET('Smelter Reference List'!$D$4,$S2181-4,0)&amp;"")</f>
        <v/>
      </c>
      <c r="F2181" s="294" t="str">
        <f ca="1">IF(ISERROR($S2181),"",OFFSET('Smelter Reference List'!$E$4,$S2181-4,0))</f>
        <v/>
      </c>
      <c r="G2181" s="294" t="str">
        <f ca="1">IF(C2181=$U$4,"Enter smelter details", IF(ISERROR($S2181),"",OFFSET('Smelter Reference List'!$F$4,$S2181-4,0)))</f>
        <v/>
      </c>
      <c r="H2181" s="295" t="str">
        <f ca="1">IF(ISERROR($S2181),"",OFFSET('Smelter Reference List'!$G$4,$S2181-4,0))</f>
        <v/>
      </c>
      <c r="I2181" s="296" t="str">
        <f ca="1">IF(ISERROR($S2181),"",OFFSET('Smelter Reference List'!$H$4,$S2181-4,0))</f>
        <v/>
      </c>
      <c r="J2181" s="296" t="str">
        <f ca="1">IF(ISERROR($S2181),"",OFFSET('Smelter Reference List'!$I$4,$S2181-4,0))</f>
        <v/>
      </c>
      <c r="K2181" s="298"/>
      <c r="L2181" s="298"/>
      <c r="M2181" s="298"/>
      <c r="N2181" s="298"/>
      <c r="O2181" s="298"/>
      <c r="P2181" s="298"/>
      <c r="Q2181" s="299"/>
      <c r="R2181" s="227"/>
      <c r="S2181" s="228" t="e">
        <f>IF(C2181="",NA(),MATCH($B2181&amp;$C2181,'Smelter Reference List'!$J:$J,0))</f>
        <v>#N/A</v>
      </c>
      <c r="T2181" s="229"/>
      <c r="U2181" s="229">
        <f t="shared" ca="1" si="66"/>
        <v>0</v>
      </c>
      <c r="V2181" s="229"/>
      <c r="W2181" s="229"/>
      <c r="Y2181" s="223" t="str">
        <f t="shared" si="67"/>
        <v/>
      </c>
    </row>
    <row r="2182" spans="1:25" s="223" customFormat="1" ht="20.25">
      <c r="A2182" s="293"/>
      <c r="B2182" s="294" t="str">
        <f>IF(LEN(A2182)=0,"",INDEX('Smelter Reference List'!$A:$A,MATCH($A2182,'Smelter Reference List'!$E:$E,0)))</f>
        <v/>
      </c>
      <c r="C2182" s="301" t="str">
        <f>IF(LEN(A2182)=0,"",INDEX('Smelter Reference List'!$C:$C,MATCH($A2182,'Smelter Reference List'!$E:$E,0)))</f>
        <v/>
      </c>
      <c r="D2182" s="294" t="str">
        <f ca="1">IF(ISERROR($S2182),"",OFFSET('Smelter Reference List'!$C$4,$S2182-4,0)&amp;"")</f>
        <v/>
      </c>
      <c r="E2182" s="294" t="str">
        <f ca="1">IF(ISERROR($S2182),"",OFFSET('Smelter Reference List'!$D$4,$S2182-4,0)&amp;"")</f>
        <v/>
      </c>
      <c r="F2182" s="294" t="str">
        <f ca="1">IF(ISERROR($S2182),"",OFFSET('Smelter Reference List'!$E$4,$S2182-4,0))</f>
        <v/>
      </c>
      <c r="G2182" s="294" t="str">
        <f ca="1">IF(C2182=$U$4,"Enter smelter details", IF(ISERROR($S2182),"",OFFSET('Smelter Reference List'!$F$4,$S2182-4,0)))</f>
        <v/>
      </c>
      <c r="H2182" s="295" t="str">
        <f ca="1">IF(ISERROR($S2182),"",OFFSET('Smelter Reference List'!$G$4,$S2182-4,0))</f>
        <v/>
      </c>
      <c r="I2182" s="296" t="str">
        <f ca="1">IF(ISERROR($S2182),"",OFFSET('Smelter Reference List'!$H$4,$S2182-4,0))</f>
        <v/>
      </c>
      <c r="J2182" s="296" t="str">
        <f ca="1">IF(ISERROR($S2182),"",OFFSET('Smelter Reference List'!$I$4,$S2182-4,0))</f>
        <v/>
      </c>
      <c r="K2182" s="298"/>
      <c r="L2182" s="298"/>
      <c r="M2182" s="298"/>
      <c r="N2182" s="298"/>
      <c r="O2182" s="298"/>
      <c r="P2182" s="298"/>
      <c r="Q2182" s="299"/>
      <c r="R2182" s="227"/>
      <c r="S2182" s="228" t="e">
        <f>IF(C2182="",NA(),MATCH($B2182&amp;$C2182,'Smelter Reference List'!$J:$J,0))</f>
        <v>#N/A</v>
      </c>
      <c r="T2182" s="229"/>
      <c r="U2182" s="229">
        <f t="shared" ref="U2182:U2245" ca="1" si="68">IF(AND(C2182="Smelter not listed",OR(LEN(D2182)=0,LEN(E2182)=0)),1,0)</f>
        <v>0</v>
      </c>
      <c r="V2182" s="229"/>
      <c r="W2182" s="229"/>
      <c r="Y2182" s="223" t="str">
        <f t="shared" ref="Y2182:Y2245" si="69">B2182&amp;C2182</f>
        <v/>
      </c>
    </row>
    <row r="2183" spans="1:25" s="223" customFormat="1" ht="20.25">
      <c r="A2183" s="293"/>
      <c r="B2183" s="294" t="str">
        <f>IF(LEN(A2183)=0,"",INDEX('Smelter Reference List'!$A:$A,MATCH($A2183,'Smelter Reference List'!$E:$E,0)))</f>
        <v/>
      </c>
      <c r="C2183" s="301" t="str">
        <f>IF(LEN(A2183)=0,"",INDEX('Smelter Reference List'!$C:$C,MATCH($A2183,'Smelter Reference List'!$E:$E,0)))</f>
        <v/>
      </c>
      <c r="D2183" s="294" t="str">
        <f ca="1">IF(ISERROR($S2183),"",OFFSET('Smelter Reference List'!$C$4,$S2183-4,0)&amp;"")</f>
        <v/>
      </c>
      <c r="E2183" s="294" t="str">
        <f ca="1">IF(ISERROR($S2183),"",OFFSET('Smelter Reference List'!$D$4,$S2183-4,0)&amp;"")</f>
        <v/>
      </c>
      <c r="F2183" s="294" t="str">
        <f ca="1">IF(ISERROR($S2183),"",OFFSET('Smelter Reference List'!$E$4,$S2183-4,0))</f>
        <v/>
      </c>
      <c r="G2183" s="294" t="str">
        <f ca="1">IF(C2183=$U$4,"Enter smelter details", IF(ISERROR($S2183),"",OFFSET('Smelter Reference List'!$F$4,$S2183-4,0)))</f>
        <v/>
      </c>
      <c r="H2183" s="295" t="str">
        <f ca="1">IF(ISERROR($S2183),"",OFFSET('Smelter Reference List'!$G$4,$S2183-4,0))</f>
        <v/>
      </c>
      <c r="I2183" s="296" t="str">
        <f ca="1">IF(ISERROR($S2183),"",OFFSET('Smelter Reference List'!$H$4,$S2183-4,0))</f>
        <v/>
      </c>
      <c r="J2183" s="296" t="str">
        <f ca="1">IF(ISERROR($S2183),"",OFFSET('Smelter Reference List'!$I$4,$S2183-4,0))</f>
        <v/>
      </c>
      <c r="K2183" s="298"/>
      <c r="L2183" s="298"/>
      <c r="M2183" s="298"/>
      <c r="N2183" s="298"/>
      <c r="O2183" s="298"/>
      <c r="P2183" s="298"/>
      <c r="Q2183" s="299"/>
      <c r="R2183" s="227"/>
      <c r="S2183" s="228" t="e">
        <f>IF(C2183="",NA(),MATCH($B2183&amp;$C2183,'Smelter Reference List'!$J:$J,0))</f>
        <v>#N/A</v>
      </c>
      <c r="T2183" s="229"/>
      <c r="U2183" s="229">
        <f t="shared" ca="1" si="68"/>
        <v>0</v>
      </c>
      <c r="V2183" s="229"/>
      <c r="W2183" s="229"/>
      <c r="Y2183" s="223" t="str">
        <f t="shared" si="69"/>
        <v/>
      </c>
    </row>
    <row r="2184" spans="1:25" s="223" customFormat="1" ht="20.25">
      <c r="A2184" s="293"/>
      <c r="B2184" s="294" t="str">
        <f>IF(LEN(A2184)=0,"",INDEX('Smelter Reference List'!$A:$A,MATCH($A2184,'Smelter Reference List'!$E:$E,0)))</f>
        <v/>
      </c>
      <c r="C2184" s="301" t="str">
        <f>IF(LEN(A2184)=0,"",INDEX('Smelter Reference List'!$C:$C,MATCH($A2184,'Smelter Reference List'!$E:$E,0)))</f>
        <v/>
      </c>
      <c r="D2184" s="294" t="str">
        <f ca="1">IF(ISERROR($S2184),"",OFFSET('Smelter Reference List'!$C$4,$S2184-4,0)&amp;"")</f>
        <v/>
      </c>
      <c r="E2184" s="294" t="str">
        <f ca="1">IF(ISERROR($S2184),"",OFFSET('Smelter Reference List'!$D$4,$S2184-4,0)&amp;"")</f>
        <v/>
      </c>
      <c r="F2184" s="294" t="str">
        <f ca="1">IF(ISERROR($S2184),"",OFFSET('Smelter Reference List'!$E$4,$S2184-4,0))</f>
        <v/>
      </c>
      <c r="G2184" s="294" t="str">
        <f ca="1">IF(C2184=$U$4,"Enter smelter details", IF(ISERROR($S2184),"",OFFSET('Smelter Reference List'!$F$4,$S2184-4,0)))</f>
        <v/>
      </c>
      <c r="H2184" s="295" t="str">
        <f ca="1">IF(ISERROR($S2184),"",OFFSET('Smelter Reference List'!$G$4,$S2184-4,0))</f>
        <v/>
      </c>
      <c r="I2184" s="296" t="str">
        <f ca="1">IF(ISERROR($S2184),"",OFFSET('Smelter Reference List'!$H$4,$S2184-4,0))</f>
        <v/>
      </c>
      <c r="J2184" s="296" t="str">
        <f ca="1">IF(ISERROR($S2184),"",OFFSET('Smelter Reference List'!$I$4,$S2184-4,0))</f>
        <v/>
      </c>
      <c r="K2184" s="298"/>
      <c r="L2184" s="298"/>
      <c r="M2184" s="298"/>
      <c r="N2184" s="298"/>
      <c r="O2184" s="298"/>
      <c r="P2184" s="298"/>
      <c r="Q2184" s="299"/>
      <c r="R2184" s="227"/>
      <c r="S2184" s="228" t="e">
        <f>IF(C2184="",NA(),MATCH($B2184&amp;$C2184,'Smelter Reference List'!$J:$J,0))</f>
        <v>#N/A</v>
      </c>
      <c r="T2184" s="229"/>
      <c r="U2184" s="229">
        <f t="shared" ca="1" si="68"/>
        <v>0</v>
      </c>
      <c r="V2184" s="229"/>
      <c r="W2184" s="229"/>
      <c r="Y2184" s="223" t="str">
        <f t="shared" si="69"/>
        <v/>
      </c>
    </row>
    <row r="2185" spans="1:25" s="223" customFormat="1" ht="20.25">
      <c r="A2185" s="293"/>
      <c r="B2185" s="294" t="str">
        <f>IF(LEN(A2185)=0,"",INDEX('Smelter Reference List'!$A:$A,MATCH($A2185,'Smelter Reference List'!$E:$E,0)))</f>
        <v/>
      </c>
      <c r="C2185" s="301" t="str">
        <f>IF(LEN(A2185)=0,"",INDEX('Smelter Reference List'!$C:$C,MATCH($A2185,'Smelter Reference List'!$E:$E,0)))</f>
        <v/>
      </c>
      <c r="D2185" s="294" t="str">
        <f ca="1">IF(ISERROR($S2185),"",OFFSET('Smelter Reference List'!$C$4,$S2185-4,0)&amp;"")</f>
        <v/>
      </c>
      <c r="E2185" s="294" t="str">
        <f ca="1">IF(ISERROR($S2185),"",OFFSET('Smelter Reference List'!$D$4,$S2185-4,0)&amp;"")</f>
        <v/>
      </c>
      <c r="F2185" s="294" t="str">
        <f ca="1">IF(ISERROR($S2185),"",OFFSET('Smelter Reference List'!$E$4,$S2185-4,0))</f>
        <v/>
      </c>
      <c r="G2185" s="294" t="str">
        <f ca="1">IF(C2185=$U$4,"Enter smelter details", IF(ISERROR($S2185),"",OFFSET('Smelter Reference List'!$F$4,$S2185-4,0)))</f>
        <v/>
      </c>
      <c r="H2185" s="295" t="str">
        <f ca="1">IF(ISERROR($S2185),"",OFFSET('Smelter Reference List'!$G$4,$S2185-4,0))</f>
        <v/>
      </c>
      <c r="I2185" s="296" t="str">
        <f ca="1">IF(ISERROR($S2185),"",OFFSET('Smelter Reference List'!$H$4,$S2185-4,0))</f>
        <v/>
      </c>
      <c r="J2185" s="296" t="str">
        <f ca="1">IF(ISERROR($S2185),"",OFFSET('Smelter Reference List'!$I$4,$S2185-4,0))</f>
        <v/>
      </c>
      <c r="K2185" s="298"/>
      <c r="L2185" s="298"/>
      <c r="M2185" s="298"/>
      <c r="N2185" s="298"/>
      <c r="O2185" s="298"/>
      <c r="P2185" s="298"/>
      <c r="Q2185" s="299"/>
      <c r="R2185" s="227"/>
      <c r="S2185" s="228" t="e">
        <f>IF(C2185="",NA(),MATCH($B2185&amp;$C2185,'Smelter Reference List'!$J:$J,0))</f>
        <v>#N/A</v>
      </c>
      <c r="T2185" s="229"/>
      <c r="U2185" s="229">
        <f t="shared" ca="1" si="68"/>
        <v>0</v>
      </c>
      <c r="V2185" s="229"/>
      <c r="W2185" s="229"/>
      <c r="Y2185" s="223" t="str">
        <f t="shared" si="69"/>
        <v/>
      </c>
    </row>
    <row r="2186" spans="1:25" s="223" customFormat="1" ht="20.25">
      <c r="A2186" s="293"/>
      <c r="B2186" s="294" t="str">
        <f>IF(LEN(A2186)=0,"",INDEX('Smelter Reference List'!$A:$A,MATCH($A2186,'Smelter Reference List'!$E:$E,0)))</f>
        <v/>
      </c>
      <c r="C2186" s="301" t="str">
        <f>IF(LEN(A2186)=0,"",INDEX('Smelter Reference List'!$C:$C,MATCH($A2186,'Smelter Reference List'!$E:$E,0)))</f>
        <v/>
      </c>
      <c r="D2186" s="294" t="str">
        <f ca="1">IF(ISERROR($S2186),"",OFFSET('Smelter Reference List'!$C$4,$S2186-4,0)&amp;"")</f>
        <v/>
      </c>
      <c r="E2186" s="294" t="str">
        <f ca="1">IF(ISERROR($S2186),"",OFFSET('Smelter Reference List'!$D$4,$S2186-4,0)&amp;"")</f>
        <v/>
      </c>
      <c r="F2186" s="294" t="str">
        <f ca="1">IF(ISERROR($S2186),"",OFFSET('Smelter Reference List'!$E$4,$S2186-4,0))</f>
        <v/>
      </c>
      <c r="G2186" s="294" t="str">
        <f ca="1">IF(C2186=$U$4,"Enter smelter details", IF(ISERROR($S2186),"",OFFSET('Smelter Reference List'!$F$4,$S2186-4,0)))</f>
        <v/>
      </c>
      <c r="H2186" s="295" t="str">
        <f ca="1">IF(ISERROR($S2186),"",OFFSET('Smelter Reference List'!$G$4,$S2186-4,0))</f>
        <v/>
      </c>
      <c r="I2186" s="296" t="str">
        <f ca="1">IF(ISERROR($S2186),"",OFFSET('Smelter Reference List'!$H$4,$S2186-4,0))</f>
        <v/>
      </c>
      <c r="J2186" s="296" t="str">
        <f ca="1">IF(ISERROR($S2186),"",OFFSET('Smelter Reference List'!$I$4,$S2186-4,0))</f>
        <v/>
      </c>
      <c r="K2186" s="298"/>
      <c r="L2186" s="298"/>
      <c r="M2186" s="298"/>
      <c r="N2186" s="298"/>
      <c r="O2186" s="298"/>
      <c r="P2186" s="298"/>
      <c r="Q2186" s="299"/>
      <c r="R2186" s="227"/>
      <c r="S2186" s="228" t="e">
        <f>IF(C2186="",NA(),MATCH($B2186&amp;$C2186,'Smelter Reference List'!$J:$J,0))</f>
        <v>#N/A</v>
      </c>
      <c r="T2186" s="229"/>
      <c r="U2186" s="229">
        <f t="shared" ca="1" si="68"/>
        <v>0</v>
      </c>
      <c r="V2186" s="229"/>
      <c r="W2186" s="229"/>
      <c r="Y2186" s="223" t="str">
        <f t="shared" si="69"/>
        <v/>
      </c>
    </row>
    <row r="2187" spans="1:25" s="223" customFormat="1" ht="20.25">
      <c r="A2187" s="293"/>
      <c r="B2187" s="294" t="str">
        <f>IF(LEN(A2187)=0,"",INDEX('Smelter Reference List'!$A:$A,MATCH($A2187,'Smelter Reference List'!$E:$E,0)))</f>
        <v/>
      </c>
      <c r="C2187" s="301" t="str">
        <f>IF(LEN(A2187)=0,"",INDEX('Smelter Reference List'!$C:$C,MATCH($A2187,'Smelter Reference List'!$E:$E,0)))</f>
        <v/>
      </c>
      <c r="D2187" s="294" t="str">
        <f ca="1">IF(ISERROR($S2187),"",OFFSET('Smelter Reference List'!$C$4,$S2187-4,0)&amp;"")</f>
        <v/>
      </c>
      <c r="E2187" s="294" t="str">
        <f ca="1">IF(ISERROR($S2187),"",OFFSET('Smelter Reference List'!$D$4,$S2187-4,0)&amp;"")</f>
        <v/>
      </c>
      <c r="F2187" s="294" t="str">
        <f ca="1">IF(ISERROR($S2187),"",OFFSET('Smelter Reference List'!$E$4,$S2187-4,0))</f>
        <v/>
      </c>
      <c r="G2187" s="294" t="str">
        <f ca="1">IF(C2187=$U$4,"Enter smelter details", IF(ISERROR($S2187),"",OFFSET('Smelter Reference List'!$F$4,$S2187-4,0)))</f>
        <v/>
      </c>
      <c r="H2187" s="295" t="str">
        <f ca="1">IF(ISERROR($S2187),"",OFFSET('Smelter Reference List'!$G$4,$S2187-4,0))</f>
        <v/>
      </c>
      <c r="I2187" s="296" t="str">
        <f ca="1">IF(ISERROR($S2187),"",OFFSET('Smelter Reference List'!$H$4,$S2187-4,0))</f>
        <v/>
      </c>
      <c r="J2187" s="296" t="str">
        <f ca="1">IF(ISERROR($S2187),"",OFFSET('Smelter Reference List'!$I$4,$S2187-4,0))</f>
        <v/>
      </c>
      <c r="K2187" s="298"/>
      <c r="L2187" s="298"/>
      <c r="M2187" s="298"/>
      <c r="N2187" s="298"/>
      <c r="O2187" s="298"/>
      <c r="P2187" s="298"/>
      <c r="Q2187" s="299"/>
      <c r="R2187" s="227"/>
      <c r="S2187" s="228" t="e">
        <f>IF(C2187="",NA(),MATCH($B2187&amp;$C2187,'Smelter Reference List'!$J:$J,0))</f>
        <v>#N/A</v>
      </c>
      <c r="T2187" s="229"/>
      <c r="U2187" s="229">
        <f t="shared" ca="1" si="68"/>
        <v>0</v>
      </c>
      <c r="V2187" s="229"/>
      <c r="W2187" s="229"/>
      <c r="Y2187" s="223" t="str">
        <f t="shared" si="69"/>
        <v/>
      </c>
    </row>
    <row r="2188" spans="1:25" s="223" customFormat="1" ht="20.25">
      <c r="A2188" s="293"/>
      <c r="B2188" s="294" t="str">
        <f>IF(LEN(A2188)=0,"",INDEX('Smelter Reference List'!$A:$A,MATCH($A2188,'Smelter Reference List'!$E:$E,0)))</f>
        <v/>
      </c>
      <c r="C2188" s="301" t="str">
        <f>IF(LEN(A2188)=0,"",INDEX('Smelter Reference List'!$C:$C,MATCH($A2188,'Smelter Reference List'!$E:$E,0)))</f>
        <v/>
      </c>
      <c r="D2188" s="294" t="str">
        <f ca="1">IF(ISERROR($S2188),"",OFFSET('Smelter Reference List'!$C$4,$S2188-4,0)&amp;"")</f>
        <v/>
      </c>
      <c r="E2188" s="294" t="str">
        <f ca="1">IF(ISERROR($S2188),"",OFFSET('Smelter Reference List'!$D$4,$S2188-4,0)&amp;"")</f>
        <v/>
      </c>
      <c r="F2188" s="294" t="str">
        <f ca="1">IF(ISERROR($S2188),"",OFFSET('Smelter Reference List'!$E$4,$S2188-4,0))</f>
        <v/>
      </c>
      <c r="G2188" s="294" t="str">
        <f ca="1">IF(C2188=$U$4,"Enter smelter details", IF(ISERROR($S2188),"",OFFSET('Smelter Reference List'!$F$4,$S2188-4,0)))</f>
        <v/>
      </c>
      <c r="H2188" s="295" t="str">
        <f ca="1">IF(ISERROR($S2188),"",OFFSET('Smelter Reference List'!$G$4,$S2188-4,0))</f>
        <v/>
      </c>
      <c r="I2188" s="296" t="str">
        <f ca="1">IF(ISERROR($S2188),"",OFFSET('Smelter Reference List'!$H$4,$S2188-4,0))</f>
        <v/>
      </c>
      <c r="J2188" s="296" t="str">
        <f ca="1">IF(ISERROR($S2188),"",OFFSET('Smelter Reference List'!$I$4,$S2188-4,0))</f>
        <v/>
      </c>
      <c r="K2188" s="298"/>
      <c r="L2188" s="298"/>
      <c r="M2188" s="298"/>
      <c r="N2188" s="298"/>
      <c r="O2188" s="298"/>
      <c r="P2188" s="298"/>
      <c r="Q2188" s="299"/>
      <c r="R2188" s="227"/>
      <c r="S2188" s="228" t="e">
        <f>IF(C2188="",NA(),MATCH($B2188&amp;$C2188,'Smelter Reference List'!$J:$J,0))</f>
        <v>#N/A</v>
      </c>
      <c r="T2188" s="229"/>
      <c r="U2188" s="229">
        <f t="shared" ca="1" si="68"/>
        <v>0</v>
      </c>
      <c r="V2188" s="229"/>
      <c r="W2188" s="229"/>
      <c r="Y2188" s="223" t="str">
        <f t="shared" si="69"/>
        <v/>
      </c>
    </row>
    <row r="2189" spans="1:25" s="223" customFormat="1" ht="20.25">
      <c r="A2189" s="293"/>
      <c r="B2189" s="294" t="str">
        <f>IF(LEN(A2189)=0,"",INDEX('Smelter Reference List'!$A:$A,MATCH($A2189,'Smelter Reference List'!$E:$E,0)))</f>
        <v/>
      </c>
      <c r="C2189" s="301" t="str">
        <f>IF(LEN(A2189)=0,"",INDEX('Smelter Reference List'!$C:$C,MATCH($A2189,'Smelter Reference List'!$E:$E,0)))</f>
        <v/>
      </c>
      <c r="D2189" s="294" t="str">
        <f ca="1">IF(ISERROR($S2189),"",OFFSET('Smelter Reference List'!$C$4,$S2189-4,0)&amp;"")</f>
        <v/>
      </c>
      <c r="E2189" s="294" t="str">
        <f ca="1">IF(ISERROR($S2189),"",OFFSET('Smelter Reference List'!$D$4,$S2189-4,0)&amp;"")</f>
        <v/>
      </c>
      <c r="F2189" s="294" t="str">
        <f ca="1">IF(ISERROR($S2189),"",OFFSET('Smelter Reference List'!$E$4,$S2189-4,0))</f>
        <v/>
      </c>
      <c r="G2189" s="294" t="str">
        <f ca="1">IF(C2189=$U$4,"Enter smelter details", IF(ISERROR($S2189),"",OFFSET('Smelter Reference List'!$F$4,$S2189-4,0)))</f>
        <v/>
      </c>
      <c r="H2189" s="295" t="str">
        <f ca="1">IF(ISERROR($S2189),"",OFFSET('Smelter Reference List'!$G$4,$S2189-4,0))</f>
        <v/>
      </c>
      <c r="I2189" s="296" t="str">
        <f ca="1">IF(ISERROR($S2189),"",OFFSET('Smelter Reference List'!$H$4,$S2189-4,0))</f>
        <v/>
      </c>
      <c r="J2189" s="296" t="str">
        <f ca="1">IF(ISERROR($S2189),"",OFFSET('Smelter Reference List'!$I$4,$S2189-4,0))</f>
        <v/>
      </c>
      <c r="K2189" s="298"/>
      <c r="L2189" s="298"/>
      <c r="M2189" s="298"/>
      <c r="N2189" s="298"/>
      <c r="O2189" s="298"/>
      <c r="P2189" s="298"/>
      <c r="Q2189" s="299"/>
      <c r="R2189" s="227"/>
      <c r="S2189" s="228" t="e">
        <f>IF(C2189="",NA(),MATCH($B2189&amp;$C2189,'Smelter Reference List'!$J:$J,0))</f>
        <v>#N/A</v>
      </c>
      <c r="T2189" s="229"/>
      <c r="U2189" s="229">
        <f t="shared" ca="1" si="68"/>
        <v>0</v>
      </c>
      <c r="V2189" s="229"/>
      <c r="W2189" s="229"/>
      <c r="Y2189" s="223" t="str">
        <f t="shared" si="69"/>
        <v/>
      </c>
    </row>
    <row r="2190" spans="1:25" s="223" customFormat="1" ht="20.25">
      <c r="A2190" s="293"/>
      <c r="B2190" s="294" t="str">
        <f>IF(LEN(A2190)=0,"",INDEX('Smelter Reference List'!$A:$A,MATCH($A2190,'Smelter Reference List'!$E:$E,0)))</f>
        <v/>
      </c>
      <c r="C2190" s="301" t="str">
        <f>IF(LEN(A2190)=0,"",INDEX('Smelter Reference List'!$C:$C,MATCH($A2190,'Smelter Reference List'!$E:$E,0)))</f>
        <v/>
      </c>
      <c r="D2190" s="294" t="str">
        <f ca="1">IF(ISERROR($S2190),"",OFFSET('Smelter Reference List'!$C$4,$S2190-4,0)&amp;"")</f>
        <v/>
      </c>
      <c r="E2190" s="294" t="str">
        <f ca="1">IF(ISERROR($S2190),"",OFFSET('Smelter Reference List'!$D$4,$S2190-4,0)&amp;"")</f>
        <v/>
      </c>
      <c r="F2190" s="294" t="str">
        <f ca="1">IF(ISERROR($S2190),"",OFFSET('Smelter Reference List'!$E$4,$S2190-4,0))</f>
        <v/>
      </c>
      <c r="G2190" s="294" t="str">
        <f ca="1">IF(C2190=$U$4,"Enter smelter details", IF(ISERROR($S2190),"",OFFSET('Smelter Reference List'!$F$4,$S2190-4,0)))</f>
        <v/>
      </c>
      <c r="H2190" s="295" t="str">
        <f ca="1">IF(ISERROR($S2190),"",OFFSET('Smelter Reference List'!$G$4,$S2190-4,0))</f>
        <v/>
      </c>
      <c r="I2190" s="296" t="str">
        <f ca="1">IF(ISERROR($S2190),"",OFFSET('Smelter Reference List'!$H$4,$S2190-4,0))</f>
        <v/>
      </c>
      <c r="J2190" s="296" t="str">
        <f ca="1">IF(ISERROR($S2190),"",OFFSET('Smelter Reference List'!$I$4,$S2190-4,0))</f>
        <v/>
      </c>
      <c r="K2190" s="298"/>
      <c r="L2190" s="298"/>
      <c r="M2190" s="298"/>
      <c r="N2190" s="298"/>
      <c r="O2190" s="298"/>
      <c r="P2190" s="298"/>
      <c r="Q2190" s="299"/>
      <c r="R2190" s="227"/>
      <c r="S2190" s="228" t="e">
        <f>IF(C2190="",NA(),MATCH($B2190&amp;$C2190,'Smelter Reference List'!$J:$J,0))</f>
        <v>#N/A</v>
      </c>
      <c r="T2190" s="229"/>
      <c r="U2190" s="229">
        <f t="shared" ca="1" si="68"/>
        <v>0</v>
      </c>
      <c r="V2190" s="229"/>
      <c r="W2190" s="229"/>
      <c r="Y2190" s="223" t="str">
        <f t="shared" si="69"/>
        <v/>
      </c>
    </row>
    <row r="2191" spans="1:25" s="223" customFormat="1" ht="20.25">
      <c r="A2191" s="293"/>
      <c r="B2191" s="294" t="str">
        <f>IF(LEN(A2191)=0,"",INDEX('Smelter Reference List'!$A:$A,MATCH($A2191,'Smelter Reference List'!$E:$E,0)))</f>
        <v/>
      </c>
      <c r="C2191" s="301" t="str">
        <f>IF(LEN(A2191)=0,"",INDEX('Smelter Reference List'!$C:$C,MATCH($A2191,'Smelter Reference List'!$E:$E,0)))</f>
        <v/>
      </c>
      <c r="D2191" s="294" t="str">
        <f ca="1">IF(ISERROR($S2191),"",OFFSET('Smelter Reference List'!$C$4,$S2191-4,0)&amp;"")</f>
        <v/>
      </c>
      <c r="E2191" s="294" t="str">
        <f ca="1">IF(ISERROR($S2191),"",OFFSET('Smelter Reference List'!$D$4,$S2191-4,0)&amp;"")</f>
        <v/>
      </c>
      <c r="F2191" s="294" t="str">
        <f ca="1">IF(ISERROR($S2191),"",OFFSET('Smelter Reference List'!$E$4,$S2191-4,0))</f>
        <v/>
      </c>
      <c r="G2191" s="294" t="str">
        <f ca="1">IF(C2191=$U$4,"Enter smelter details", IF(ISERROR($S2191),"",OFFSET('Smelter Reference List'!$F$4,$S2191-4,0)))</f>
        <v/>
      </c>
      <c r="H2191" s="295" t="str">
        <f ca="1">IF(ISERROR($S2191),"",OFFSET('Smelter Reference List'!$G$4,$S2191-4,0))</f>
        <v/>
      </c>
      <c r="I2191" s="296" t="str">
        <f ca="1">IF(ISERROR($S2191),"",OFFSET('Smelter Reference List'!$H$4,$S2191-4,0))</f>
        <v/>
      </c>
      <c r="J2191" s="296" t="str">
        <f ca="1">IF(ISERROR($S2191),"",OFFSET('Smelter Reference List'!$I$4,$S2191-4,0))</f>
        <v/>
      </c>
      <c r="K2191" s="298"/>
      <c r="L2191" s="298"/>
      <c r="M2191" s="298"/>
      <c r="N2191" s="298"/>
      <c r="O2191" s="298"/>
      <c r="P2191" s="298"/>
      <c r="Q2191" s="299"/>
      <c r="R2191" s="227"/>
      <c r="S2191" s="228" t="e">
        <f>IF(C2191="",NA(),MATCH($B2191&amp;$C2191,'Smelter Reference List'!$J:$J,0))</f>
        <v>#N/A</v>
      </c>
      <c r="T2191" s="229"/>
      <c r="U2191" s="229">
        <f t="shared" ca="1" si="68"/>
        <v>0</v>
      </c>
      <c r="V2191" s="229"/>
      <c r="W2191" s="229"/>
      <c r="Y2191" s="223" t="str">
        <f t="shared" si="69"/>
        <v/>
      </c>
    </row>
    <row r="2192" spans="1:25" s="223" customFormat="1" ht="20.25">
      <c r="A2192" s="293"/>
      <c r="B2192" s="294" t="str">
        <f>IF(LEN(A2192)=0,"",INDEX('Smelter Reference List'!$A:$A,MATCH($A2192,'Smelter Reference List'!$E:$E,0)))</f>
        <v/>
      </c>
      <c r="C2192" s="301" t="str">
        <f>IF(LEN(A2192)=0,"",INDEX('Smelter Reference List'!$C:$C,MATCH($A2192,'Smelter Reference List'!$E:$E,0)))</f>
        <v/>
      </c>
      <c r="D2192" s="294" t="str">
        <f ca="1">IF(ISERROR($S2192),"",OFFSET('Smelter Reference List'!$C$4,$S2192-4,0)&amp;"")</f>
        <v/>
      </c>
      <c r="E2192" s="294" t="str">
        <f ca="1">IF(ISERROR($S2192),"",OFFSET('Smelter Reference List'!$D$4,$S2192-4,0)&amp;"")</f>
        <v/>
      </c>
      <c r="F2192" s="294" t="str">
        <f ca="1">IF(ISERROR($S2192),"",OFFSET('Smelter Reference List'!$E$4,$S2192-4,0))</f>
        <v/>
      </c>
      <c r="G2192" s="294" t="str">
        <f ca="1">IF(C2192=$U$4,"Enter smelter details", IF(ISERROR($S2192),"",OFFSET('Smelter Reference List'!$F$4,$S2192-4,0)))</f>
        <v/>
      </c>
      <c r="H2192" s="295" t="str">
        <f ca="1">IF(ISERROR($S2192),"",OFFSET('Smelter Reference List'!$G$4,$S2192-4,0))</f>
        <v/>
      </c>
      <c r="I2192" s="296" t="str">
        <f ca="1">IF(ISERROR($S2192),"",OFFSET('Smelter Reference List'!$H$4,$S2192-4,0))</f>
        <v/>
      </c>
      <c r="J2192" s="296" t="str">
        <f ca="1">IF(ISERROR($S2192),"",OFFSET('Smelter Reference List'!$I$4,$S2192-4,0))</f>
        <v/>
      </c>
      <c r="K2192" s="298"/>
      <c r="L2192" s="298"/>
      <c r="M2192" s="298"/>
      <c r="N2192" s="298"/>
      <c r="O2192" s="298"/>
      <c r="P2192" s="298"/>
      <c r="Q2192" s="299"/>
      <c r="R2192" s="227"/>
      <c r="S2192" s="228" t="e">
        <f>IF(C2192="",NA(),MATCH($B2192&amp;$C2192,'Smelter Reference List'!$J:$J,0))</f>
        <v>#N/A</v>
      </c>
      <c r="T2192" s="229"/>
      <c r="U2192" s="229">
        <f t="shared" ca="1" si="68"/>
        <v>0</v>
      </c>
      <c r="V2192" s="229"/>
      <c r="W2192" s="229"/>
      <c r="Y2192" s="223" t="str">
        <f t="shared" si="69"/>
        <v/>
      </c>
    </row>
    <row r="2193" spans="1:25" s="223" customFormat="1" ht="20.25">
      <c r="A2193" s="293"/>
      <c r="B2193" s="294" t="str">
        <f>IF(LEN(A2193)=0,"",INDEX('Smelter Reference List'!$A:$A,MATCH($A2193,'Smelter Reference List'!$E:$E,0)))</f>
        <v/>
      </c>
      <c r="C2193" s="301" t="str">
        <f>IF(LEN(A2193)=0,"",INDEX('Smelter Reference List'!$C:$C,MATCH($A2193,'Smelter Reference List'!$E:$E,0)))</f>
        <v/>
      </c>
      <c r="D2193" s="294" t="str">
        <f ca="1">IF(ISERROR($S2193),"",OFFSET('Smelter Reference List'!$C$4,$S2193-4,0)&amp;"")</f>
        <v/>
      </c>
      <c r="E2193" s="294" t="str">
        <f ca="1">IF(ISERROR($S2193),"",OFFSET('Smelter Reference List'!$D$4,$S2193-4,0)&amp;"")</f>
        <v/>
      </c>
      <c r="F2193" s="294" t="str">
        <f ca="1">IF(ISERROR($S2193),"",OFFSET('Smelter Reference List'!$E$4,$S2193-4,0))</f>
        <v/>
      </c>
      <c r="G2193" s="294" t="str">
        <f ca="1">IF(C2193=$U$4,"Enter smelter details", IF(ISERROR($S2193),"",OFFSET('Smelter Reference List'!$F$4,$S2193-4,0)))</f>
        <v/>
      </c>
      <c r="H2193" s="295" t="str">
        <f ca="1">IF(ISERROR($S2193),"",OFFSET('Smelter Reference List'!$G$4,$S2193-4,0))</f>
        <v/>
      </c>
      <c r="I2193" s="296" t="str">
        <f ca="1">IF(ISERROR($S2193),"",OFFSET('Smelter Reference List'!$H$4,$S2193-4,0))</f>
        <v/>
      </c>
      <c r="J2193" s="296" t="str">
        <f ca="1">IF(ISERROR($S2193),"",OFFSET('Smelter Reference List'!$I$4,$S2193-4,0))</f>
        <v/>
      </c>
      <c r="K2193" s="298"/>
      <c r="L2193" s="298"/>
      <c r="M2193" s="298"/>
      <c r="N2193" s="298"/>
      <c r="O2193" s="298"/>
      <c r="P2193" s="298"/>
      <c r="Q2193" s="299"/>
      <c r="R2193" s="227"/>
      <c r="S2193" s="228" t="e">
        <f>IF(C2193="",NA(),MATCH($B2193&amp;$C2193,'Smelter Reference List'!$J:$J,0))</f>
        <v>#N/A</v>
      </c>
      <c r="T2193" s="229"/>
      <c r="U2193" s="229">
        <f t="shared" ca="1" si="68"/>
        <v>0</v>
      </c>
      <c r="V2193" s="229"/>
      <c r="W2193" s="229"/>
      <c r="Y2193" s="223" t="str">
        <f t="shared" si="69"/>
        <v/>
      </c>
    </row>
    <row r="2194" spans="1:25" s="223" customFormat="1" ht="20.25">
      <c r="A2194" s="293"/>
      <c r="B2194" s="294" t="str">
        <f>IF(LEN(A2194)=0,"",INDEX('Smelter Reference List'!$A:$A,MATCH($A2194,'Smelter Reference List'!$E:$E,0)))</f>
        <v/>
      </c>
      <c r="C2194" s="301" t="str">
        <f>IF(LEN(A2194)=0,"",INDEX('Smelter Reference List'!$C:$C,MATCH($A2194,'Smelter Reference List'!$E:$E,0)))</f>
        <v/>
      </c>
      <c r="D2194" s="294" t="str">
        <f ca="1">IF(ISERROR($S2194),"",OFFSET('Smelter Reference List'!$C$4,$S2194-4,0)&amp;"")</f>
        <v/>
      </c>
      <c r="E2194" s="294" t="str">
        <f ca="1">IF(ISERROR($S2194),"",OFFSET('Smelter Reference List'!$D$4,$S2194-4,0)&amp;"")</f>
        <v/>
      </c>
      <c r="F2194" s="294" t="str">
        <f ca="1">IF(ISERROR($S2194),"",OFFSET('Smelter Reference List'!$E$4,$S2194-4,0))</f>
        <v/>
      </c>
      <c r="G2194" s="294" t="str">
        <f ca="1">IF(C2194=$U$4,"Enter smelter details", IF(ISERROR($S2194),"",OFFSET('Smelter Reference List'!$F$4,$S2194-4,0)))</f>
        <v/>
      </c>
      <c r="H2194" s="295" t="str">
        <f ca="1">IF(ISERROR($S2194),"",OFFSET('Smelter Reference List'!$G$4,$S2194-4,0))</f>
        <v/>
      </c>
      <c r="I2194" s="296" t="str">
        <f ca="1">IF(ISERROR($S2194),"",OFFSET('Smelter Reference List'!$H$4,$S2194-4,0))</f>
        <v/>
      </c>
      <c r="J2194" s="296" t="str">
        <f ca="1">IF(ISERROR($S2194),"",OFFSET('Smelter Reference List'!$I$4,$S2194-4,0))</f>
        <v/>
      </c>
      <c r="K2194" s="298"/>
      <c r="L2194" s="298"/>
      <c r="M2194" s="298"/>
      <c r="N2194" s="298"/>
      <c r="O2194" s="298"/>
      <c r="P2194" s="298"/>
      <c r="Q2194" s="299"/>
      <c r="R2194" s="227"/>
      <c r="S2194" s="228" t="e">
        <f>IF(C2194="",NA(),MATCH($B2194&amp;$C2194,'Smelter Reference List'!$J:$J,0))</f>
        <v>#N/A</v>
      </c>
      <c r="T2194" s="229"/>
      <c r="U2194" s="229">
        <f t="shared" ca="1" si="68"/>
        <v>0</v>
      </c>
      <c r="V2194" s="229"/>
      <c r="W2194" s="229"/>
      <c r="Y2194" s="223" t="str">
        <f t="shared" si="69"/>
        <v/>
      </c>
    </row>
    <row r="2195" spans="1:25" s="223" customFormat="1" ht="20.25">
      <c r="A2195" s="293"/>
      <c r="B2195" s="294" t="str">
        <f>IF(LEN(A2195)=0,"",INDEX('Smelter Reference List'!$A:$A,MATCH($A2195,'Smelter Reference List'!$E:$E,0)))</f>
        <v/>
      </c>
      <c r="C2195" s="301" t="str">
        <f>IF(LEN(A2195)=0,"",INDEX('Smelter Reference List'!$C:$C,MATCH($A2195,'Smelter Reference List'!$E:$E,0)))</f>
        <v/>
      </c>
      <c r="D2195" s="294" t="str">
        <f ca="1">IF(ISERROR($S2195),"",OFFSET('Smelter Reference List'!$C$4,$S2195-4,0)&amp;"")</f>
        <v/>
      </c>
      <c r="E2195" s="294" t="str">
        <f ca="1">IF(ISERROR($S2195),"",OFFSET('Smelter Reference List'!$D$4,$S2195-4,0)&amp;"")</f>
        <v/>
      </c>
      <c r="F2195" s="294" t="str">
        <f ca="1">IF(ISERROR($S2195),"",OFFSET('Smelter Reference List'!$E$4,$S2195-4,0))</f>
        <v/>
      </c>
      <c r="G2195" s="294" t="str">
        <f ca="1">IF(C2195=$U$4,"Enter smelter details", IF(ISERROR($S2195),"",OFFSET('Smelter Reference List'!$F$4,$S2195-4,0)))</f>
        <v/>
      </c>
      <c r="H2195" s="295" t="str">
        <f ca="1">IF(ISERROR($S2195),"",OFFSET('Smelter Reference List'!$G$4,$S2195-4,0))</f>
        <v/>
      </c>
      <c r="I2195" s="296" t="str">
        <f ca="1">IF(ISERROR($S2195),"",OFFSET('Smelter Reference List'!$H$4,$S2195-4,0))</f>
        <v/>
      </c>
      <c r="J2195" s="296" t="str">
        <f ca="1">IF(ISERROR($S2195),"",OFFSET('Smelter Reference List'!$I$4,$S2195-4,0))</f>
        <v/>
      </c>
      <c r="K2195" s="298"/>
      <c r="L2195" s="298"/>
      <c r="M2195" s="298"/>
      <c r="N2195" s="298"/>
      <c r="O2195" s="298"/>
      <c r="P2195" s="298"/>
      <c r="Q2195" s="299"/>
      <c r="R2195" s="227"/>
      <c r="S2195" s="228" t="e">
        <f>IF(C2195="",NA(),MATCH($B2195&amp;$C2195,'Smelter Reference List'!$J:$J,0))</f>
        <v>#N/A</v>
      </c>
      <c r="T2195" s="229"/>
      <c r="U2195" s="229">
        <f t="shared" ca="1" si="68"/>
        <v>0</v>
      </c>
      <c r="V2195" s="229"/>
      <c r="W2195" s="229"/>
      <c r="Y2195" s="223" t="str">
        <f t="shared" si="69"/>
        <v/>
      </c>
    </row>
    <row r="2196" spans="1:25" s="223" customFormat="1" ht="20.25">
      <c r="A2196" s="293"/>
      <c r="B2196" s="294" t="str">
        <f>IF(LEN(A2196)=0,"",INDEX('Smelter Reference List'!$A:$A,MATCH($A2196,'Smelter Reference List'!$E:$E,0)))</f>
        <v/>
      </c>
      <c r="C2196" s="301" t="str">
        <f>IF(LEN(A2196)=0,"",INDEX('Smelter Reference List'!$C:$C,MATCH($A2196,'Smelter Reference List'!$E:$E,0)))</f>
        <v/>
      </c>
      <c r="D2196" s="294" t="str">
        <f ca="1">IF(ISERROR($S2196),"",OFFSET('Smelter Reference List'!$C$4,$S2196-4,0)&amp;"")</f>
        <v/>
      </c>
      <c r="E2196" s="294" t="str">
        <f ca="1">IF(ISERROR($S2196),"",OFFSET('Smelter Reference List'!$D$4,$S2196-4,0)&amp;"")</f>
        <v/>
      </c>
      <c r="F2196" s="294" t="str">
        <f ca="1">IF(ISERROR($S2196),"",OFFSET('Smelter Reference List'!$E$4,$S2196-4,0))</f>
        <v/>
      </c>
      <c r="G2196" s="294" t="str">
        <f ca="1">IF(C2196=$U$4,"Enter smelter details", IF(ISERROR($S2196),"",OFFSET('Smelter Reference List'!$F$4,$S2196-4,0)))</f>
        <v/>
      </c>
      <c r="H2196" s="295" t="str">
        <f ca="1">IF(ISERROR($S2196),"",OFFSET('Smelter Reference List'!$G$4,$S2196-4,0))</f>
        <v/>
      </c>
      <c r="I2196" s="296" t="str">
        <f ca="1">IF(ISERROR($S2196),"",OFFSET('Smelter Reference List'!$H$4,$S2196-4,0))</f>
        <v/>
      </c>
      <c r="J2196" s="296" t="str">
        <f ca="1">IF(ISERROR($S2196),"",OFFSET('Smelter Reference List'!$I$4,$S2196-4,0))</f>
        <v/>
      </c>
      <c r="K2196" s="298"/>
      <c r="L2196" s="298"/>
      <c r="M2196" s="298"/>
      <c r="N2196" s="298"/>
      <c r="O2196" s="298"/>
      <c r="P2196" s="298"/>
      <c r="Q2196" s="299"/>
      <c r="R2196" s="227"/>
      <c r="S2196" s="228" t="e">
        <f>IF(C2196="",NA(),MATCH($B2196&amp;$C2196,'Smelter Reference List'!$J:$J,0))</f>
        <v>#N/A</v>
      </c>
      <c r="T2196" s="229"/>
      <c r="U2196" s="229">
        <f t="shared" ca="1" si="68"/>
        <v>0</v>
      </c>
      <c r="V2196" s="229"/>
      <c r="W2196" s="229"/>
      <c r="Y2196" s="223" t="str">
        <f t="shared" si="69"/>
        <v/>
      </c>
    </row>
    <row r="2197" spans="1:25" s="223" customFormat="1" ht="20.25">
      <c r="A2197" s="293"/>
      <c r="B2197" s="294" t="str">
        <f>IF(LEN(A2197)=0,"",INDEX('Smelter Reference List'!$A:$A,MATCH($A2197,'Smelter Reference List'!$E:$E,0)))</f>
        <v/>
      </c>
      <c r="C2197" s="301" t="str">
        <f>IF(LEN(A2197)=0,"",INDEX('Smelter Reference List'!$C:$C,MATCH($A2197,'Smelter Reference List'!$E:$E,0)))</f>
        <v/>
      </c>
      <c r="D2197" s="294" t="str">
        <f ca="1">IF(ISERROR($S2197),"",OFFSET('Smelter Reference List'!$C$4,$S2197-4,0)&amp;"")</f>
        <v/>
      </c>
      <c r="E2197" s="294" t="str">
        <f ca="1">IF(ISERROR($S2197),"",OFFSET('Smelter Reference List'!$D$4,$S2197-4,0)&amp;"")</f>
        <v/>
      </c>
      <c r="F2197" s="294" t="str">
        <f ca="1">IF(ISERROR($S2197),"",OFFSET('Smelter Reference List'!$E$4,$S2197-4,0))</f>
        <v/>
      </c>
      <c r="G2197" s="294" t="str">
        <f ca="1">IF(C2197=$U$4,"Enter smelter details", IF(ISERROR($S2197),"",OFFSET('Smelter Reference List'!$F$4,$S2197-4,0)))</f>
        <v/>
      </c>
      <c r="H2197" s="295" t="str">
        <f ca="1">IF(ISERROR($S2197),"",OFFSET('Smelter Reference List'!$G$4,$S2197-4,0))</f>
        <v/>
      </c>
      <c r="I2197" s="296" t="str">
        <f ca="1">IF(ISERROR($S2197),"",OFFSET('Smelter Reference List'!$H$4,$S2197-4,0))</f>
        <v/>
      </c>
      <c r="J2197" s="296" t="str">
        <f ca="1">IF(ISERROR($S2197),"",OFFSET('Smelter Reference List'!$I$4,$S2197-4,0))</f>
        <v/>
      </c>
      <c r="K2197" s="298"/>
      <c r="L2197" s="298"/>
      <c r="M2197" s="298"/>
      <c r="N2197" s="298"/>
      <c r="O2197" s="298"/>
      <c r="P2197" s="298"/>
      <c r="Q2197" s="299"/>
      <c r="R2197" s="227"/>
      <c r="S2197" s="228" t="e">
        <f>IF(C2197="",NA(),MATCH($B2197&amp;$C2197,'Smelter Reference List'!$J:$J,0))</f>
        <v>#N/A</v>
      </c>
      <c r="T2197" s="229"/>
      <c r="U2197" s="229">
        <f t="shared" ca="1" si="68"/>
        <v>0</v>
      </c>
      <c r="V2197" s="229"/>
      <c r="W2197" s="229"/>
      <c r="Y2197" s="223" t="str">
        <f t="shared" si="69"/>
        <v/>
      </c>
    </row>
    <row r="2198" spans="1:25" s="223" customFormat="1" ht="20.25">
      <c r="A2198" s="293"/>
      <c r="B2198" s="294" t="str">
        <f>IF(LEN(A2198)=0,"",INDEX('Smelter Reference List'!$A:$A,MATCH($A2198,'Smelter Reference List'!$E:$E,0)))</f>
        <v/>
      </c>
      <c r="C2198" s="301" t="str">
        <f>IF(LEN(A2198)=0,"",INDEX('Smelter Reference List'!$C:$C,MATCH($A2198,'Smelter Reference List'!$E:$E,0)))</f>
        <v/>
      </c>
      <c r="D2198" s="294" t="str">
        <f ca="1">IF(ISERROR($S2198),"",OFFSET('Smelter Reference List'!$C$4,$S2198-4,0)&amp;"")</f>
        <v/>
      </c>
      <c r="E2198" s="294" t="str">
        <f ca="1">IF(ISERROR($S2198),"",OFFSET('Smelter Reference List'!$D$4,$S2198-4,0)&amp;"")</f>
        <v/>
      </c>
      <c r="F2198" s="294" t="str">
        <f ca="1">IF(ISERROR($S2198),"",OFFSET('Smelter Reference List'!$E$4,$S2198-4,0))</f>
        <v/>
      </c>
      <c r="G2198" s="294" t="str">
        <f ca="1">IF(C2198=$U$4,"Enter smelter details", IF(ISERROR($S2198),"",OFFSET('Smelter Reference List'!$F$4,$S2198-4,0)))</f>
        <v/>
      </c>
      <c r="H2198" s="295" t="str">
        <f ca="1">IF(ISERROR($S2198),"",OFFSET('Smelter Reference List'!$G$4,$S2198-4,0))</f>
        <v/>
      </c>
      <c r="I2198" s="296" t="str">
        <f ca="1">IF(ISERROR($S2198),"",OFFSET('Smelter Reference List'!$H$4,$S2198-4,0))</f>
        <v/>
      </c>
      <c r="J2198" s="296" t="str">
        <f ca="1">IF(ISERROR($S2198),"",OFFSET('Smelter Reference List'!$I$4,$S2198-4,0))</f>
        <v/>
      </c>
      <c r="K2198" s="298"/>
      <c r="L2198" s="298"/>
      <c r="M2198" s="298"/>
      <c r="N2198" s="298"/>
      <c r="O2198" s="298"/>
      <c r="P2198" s="298"/>
      <c r="Q2198" s="299"/>
      <c r="R2198" s="227"/>
      <c r="S2198" s="228" t="e">
        <f>IF(C2198="",NA(),MATCH($B2198&amp;$C2198,'Smelter Reference List'!$J:$J,0))</f>
        <v>#N/A</v>
      </c>
      <c r="T2198" s="229"/>
      <c r="U2198" s="229">
        <f t="shared" ca="1" si="68"/>
        <v>0</v>
      </c>
      <c r="V2198" s="229"/>
      <c r="W2198" s="229"/>
      <c r="Y2198" s="223" t="str">
        <f t="shared" si="69"/>
        <v/>
      </c>
    </row>
    <row r="2199" spans="1:25" s="223" customFormat="1" ht="20.25">
      <c r="A2199" s="293"/>
      <c r="B2199" s="294" t="str">
        <f>IF(LEN(A2199)=0,"",INDEX('Smelter Reference List'!$A:$A,MATCH($A2199,'Smelter Reference List'!$E:$E,0)))</f>
        <v/>
      </c>
      <c r="C2199" s="301" t="str">
        <f>IF(LEN(A2199)=0,"",INDEX('Smelter Reference List'!$C:$C,MATCH($A2199,'Smelter Reference List'!$E:$E,0)))</f>
        <v/>
      </c>
      <c r="D2199" s="294" t="str">
        <f ca="1">IF(ISERROR($S2199),"",OFFSET('Smelter Reference List'!$C$4,$S2199-4,0)&amp;"")</f>
        <v/>
      </c>
      <c r="E2199" s="294" t="str">
        <f ca="1">IF(ISERROR($S2199),"",OFFSET('Smelter Reference List'!$D$4,$S2199-4,0)&amp;"")</f>
        <v/>
      </c>
      <c r="F2199" s="294" t="str">
        <f ca="1">IF(ISERROR($S2199),"",OFFSET('Smelter Reference List'!$E$4,$S2199-4,0))</f>
        <v/>
      </c>
      <c r="G2199" s="294" t="str">
        <f ca="1">IF(C2199=$U$4,"Enter smelter details", IF(ISERROR($S2199),"",OFFSET('Smelter Reference List'!$F$4,$S2199-4,0)))</f>
        <v/>
      </c>
      <c r="H2199" s="295" t="str">
        <f ca="1">IF(ISERROR($S2199),"",OFFSET('Smelter Reference List'!$G$4,$S2199-4,0))</f>
        <v/>
      </c>
      <c r="I2199" s="296" t="str">
        <f ca="1">IF(ISERROR($S2199),"",OFFSET('Smelter Reference List'!$H$4,$S2199-4,0))</f>
        <v/>
      </c>
      <c r="J2199" s="296" t="str">
        <f ca="1">IF(ISERROR($S2199),"",OFFSET('Smelter Reference List'!$I$4,$S2199-4,0))</f>
        <v/>
      </c>
      <c r="K2199" s="298"/>
      <c r="L2199" s="298"/>
      <c r="M2199" s="298"/>
      <c r="N2199" s="298"/>
      <c r="O2199" s="298"/>
      <c r="P2199" s="298"/>
      <c r="Q2199" s="299"/>
      <c r="R2199" s="227"/>
      <c r="S2199" s="228" t="e">
        <f>IF(C2199="",NA(),MATCH($B2199&amp;$C2199,'Smelter Reference List'!$J:$J,0))</f>
        <v>#N/A</v>
      </c>
      <c r="T2199" s="229"/>
      <c r="U2199" s="229">
        <f t="shared" ca="1" si="68"/>
        <v>0</v>
      </c>
      <c r="V2199" s="229"/>
      <c r="W2199" s="229"/>
      <c r="Y2199" s="223" t="str">
        <f t="shared" si="69"/>
        <v/>
      </c>
    </row>
    <row r="2200" spans="1:25" s="223" customFormat="1" ht="20.25">
      <c r="A2200" s="293"/>
      <c r="B2200" s="294" t="str">
        <f>IF(LEN(A2200)=0,"",INDEX('Smelter Reference List'!$A:$A,MATCH($A2200,'Smelter Reference List'!$E:$E,0)))</f>
        <v/>
      </c>
      <c r="C2200" s="301" t="str">
        <f>IF(LEN(A2200)=0,"",INDEX('Smelter Reference List'!$C:$C,MATCH($A2200,'Smelter Reference List'!$E:$E,0)))</f>
        <v/>
      </c>
      <c r="D2200" s="294" t="str">
        <f ca="1">IF(ISERROR($S2200),"",OFFSET('Smelter Reference List'!$C$4,$S2200-4,0)&amp;"")</f>
        <v/>
      </c>
      <c r="E2200" s="294" t="str">
        <f ca="1">IF(ISERROR($S2200),"",OFFSET('Smelter Reference List'!$D$4,$S2200-4,0)&amp;"")</f>
        <v/>
      </c>
      <c r="F2200" s="294" t="str">
        <f ca="1">IF(ISERROR($S2200),"",OFFSET('Smelter Reference List'!$E$4,$S2200-4,0))</f>
        <v/>
      </c>
      <c r="G2200" s="294" t="str">
        <f ca="1">IF(C2200=$U$4,"Enter smelter details", IF(ISERROR($S2200),"",OFFSET('Smelter Reference List'!$F$4,$S2200-4,0)))</f>
        <v/>
      </c>
      <c r="H2200" s="295" t="str">
        <f ca="1">IF(ISERROR($S2200),"",OFFSET('Smelter Reference List'!$G$4,$S2200-4,0))</f>
        <v/>
      </c>
      <c r="I2200" s="296" t="str">
        <f ca="1">IF(ISERROR($S2200),"",OFFSET('Smelter Reference List'!$H$4,$S2200-4,0))</f>
        <v/>
      </c>
      <c r="J2200" s="296" t="str">
        <f ca="1">IF(ISERROR($S2200),"",OFFSET('Smelter Reference List'!$I$4,$S2200-4,0))</f>
        <v/>
      </c>
      <c r="K2200" s="298"/>
      <c r="L2200" s="298"/>
      <c r="M2200" s="298"/>
      <c r="N2200" s="298"/>
      <c r="O2200" s="298"/>
      <c r="P2200" s="298"/>
      <c r="Q2200" s="299"/>
      <c r="R2200" s="227"/>
      <c r="S2200" s="228" t="e">
        <f>IF(C2200="",NA(),MATCH($B2200&amp;$C2200,'Smelter Reference List'!$J:$J,0))</f>
        <v>#N/A</v>
      </c>
      <c r="T2200" s="229"/>
      <c r="U2200" s="229">
        <f t="shared" ca="1" si="68"/>
        <v>0</v>
      </c>
      <c r="V2200" s="229"/>
      <c r="W2200" s="229"/>
      <c r="Y2200" s="223" t="str">
        <f t="shared" si="69"/>
        <v/>
      </c>
    </row>
    <row r="2201" spans="1:25" s="223" customFormat="1" ht="20.25">
      <c r="A2201" s="293"/>
      <c r="B2201" s="294" t="str">
        <f>IF(LEN(A2201)=0,"",INDEX('Smelter Reference List'!$A:$A,MATCH($A2201,'Smelter Reference List'!$E:$E,0)))</f>
        <v/>
      </c>
      <c r="C2201" s="301" t="str">
        <f>IF(LEN(A2201)=0,"",INDEX('Smelter Reference List'!$C:$C,MATCH($A2201,'Smelter Reference List'!$E:$E,0)))</f>
        <v/>
      </c>
      <c r="D2201" s="294" t="str">
        <f ca="1">IF(ISERROR($S2201),"",OFFSET('Smelter Reference List'!$C$4,$S2201-4,0)&amp;"")</f>
        <v/>
      </c>
      <c r="E2201" s="294" t="str">
        <f ca="1">IF(ISERROR($S2201),"",OFFSET('Smelter Reference List'!$D$4,$S2201-4,0)&amp;"")</f>
        <v/>
      </c>
      <c r="F2201" s="294" t="str">
        <f ca="1">IF(ISERROR($S2201),"",OFFSET('Smelter Reference List'!$E$4,$S2201-4,0))</f>
        <v/>
      </c>
      <c r="G2201" s="294" t="str">
        <f ca="1">IF(C2201=$U$4,"Enter smelter details", IF(ISERROR($S2201),"",OFFSET('Smelter Reference List'!$F$4,$S2201-4,0)))</f>
        <v/>
      </c>
      <c r="H2201" s="295" t="str">
        <f ca="1">IF(ISERROR($S2201),"",OFFSET('Smelter Reference List'!$G$4,$S2201-4,0))</f>
        <v/>
      </c>
      <c r="I2201" s="296" t="str">
        <f ca="1">IF(ISERROR($S2201),"",OFFSET('Smelter Reference List'!$H$4,$S2201-4,0))</f>
        <v/>
      </c>
      <c r="J2201" s="296" t="str">
        <f ca="1">IF(ISERROR($S2201),"",OFFSET('Smelter Reference List'!$I$4,$S2201-4,0))</f>
        <v/>
      </c>
      <c r="K2201" s="298"/>
      <c r="L2201" s="298"/>
      <c r="M2201" s="298"/>
      <c r="N2201" s="298"/>
      <c r="O2201" s="298"/>
      <c r="P2201" s="298"/>
      <c r="Q2201" s="299"/>
      <c r="R2201" s="227"/>
      <c r="S2201" s="228" t="e">
        <f>IF(C2201="",NA(),MATCH($B2201&amp;$C2201,'Smelter Reference List'!$J:$J,0))</f>
        <v>#N/A</v>
      </c>
      <c r="T2201" s="229"/>
      <c r="U2201" s="229">
        <f t="shared" ca="1" si="68"/>
        <v>0</v>
      </c>
      <c r="V2201" s="229"/>
      <c r="W2201" s="229"/>
      <c r="Y2201" s="223" t="str">
        <f t="shared" si="69"/>
        <v/>
      </c>
    </row>
    <row r="2202" spans="1:25" s="223" customFormat="1" ht="20.25">
      <c r="A2202" s="293"/>
      <c r="B2202" s="294" t="str">
        <f>IF(LEN(A2202)=0,"",INDEX('Smelter Reference List'!$A:$A,MATCH($A2202,'Smelter Reference List'!$E:$E,0)))</f>
        <v/>
      </c>
      <c r="C2202" s="301" t="str">
        <f>IF(LEN(A2202)=0,"",INDEX('Smelter Reference List'!$C:$C,MATCH($A2202,'Smelter Reference List'!$E:$E,0)))</f>
        <v/>
      </c>
      <c r="D2202" s="294" t="str">
        <f ca="1">IF(ISERROR($S2202),"",OFFSET('Smelter Reference List'!$C$4,$S2202-4,0)&amp;"")</f>
        <v/>
      </c>
      <c r="E2202" s="294" t="str">
        <f ca="1">IF(ISERROR($S2202),"",OFFSET('Smelter Reference List'!$D$4,$S2202-4,0)&amp;"")</f>
        <v/>
      </c>
      <c r="F2202" s="294" t="str">
        <f ca="1">IF(ISERROR($S2202),"",OFFSET('Smelter Reference List'!$E$4,$S2202-4,0))</f>
        <v/>
      </c>
      <c r="G2202" s="294" t="str">
        <f ca="1">IF(C2202=$U$4,"Enter smelter details", IF(ISERROR($S2202),"",OFFSET('Smelter Reference List'!$F$4,$S2202-4,0)))</f>
        <v/>
      </c>
      <c r="H2202" s="295" t="str">
        <f ca="1">IF(ISERROR($S2202),"",OFFSET('Smelter Reference List'!$G$4,$S2202-4,0))</f>
        <v/>
      </c>
      <c r="I2202" s="296" t="str">
        <f ca="1">IF(ISERROR($S2202),"",OFFSET('Smelter Reference List'!$H$4,$S2202-4,0))</f>
        <v/>
      </c>
      <c r="J2202" s="296" t="str">
        <f ca="1">IF(ISERROR($S2202),"",OFFSET('Smelter Reference List'!$I$4,$S2202-4,0))</f>
        <v/>
      </c>
      <c r="K2202" s="298"/>
      <c r="L2202" s="298"/>
      <c r="M2202" s="298"/>
      <c r="N2202" s="298"/>
      <c r="O2202" s="298"/>
      <c r="P2202" s="298"/>
      <c r="Q2202" s="299"/>
      <c r="R2202" s="227"/>
      <c r="S2202" s="228" t="e">
        <f>IF(C2202="",NA(),MATCH($B2202&amp;$C2202,'Smelter Reference List'!$J:$J,0))</f>
        <v>#N/A</v>
      </c>
      <c r="T2202" s="229"/>
      <c r="U2202" s="229">
        <f t="shared" ca="1" si="68"/>
        <v>0</v>
      </c>
      <c r="V2202" s="229"/>
      <c r="W2202" s="229"/>
      <c r="Y2202" s="223" t="str">
        <f t="shared" si="69"/>
        <v/>
      </c>
    </row>
    <row r="2203" spans="1:25" s="223" customFormat="1" ht="20.25">
      <c r="A2203" s="293"/>
      <c r="B2203" s="294" t="str">
        <f>IF(LEN(A2203)=0,"",INDEX('Smelter Reference List'!$A:$A,MATCH($A2203,'Smelter Reference List'!$E:$E,0)))</f>
        <v/>
      </c>
      <c r="C2203" s="301" t="str">
        <f>IF(LEN(A2203)=0,"",INDEX('Smelter Reference List'!$C:$C,MATCH($A2203,'Smelter Reference List'!$E:$E,0)))</f>
        <v/>
      </c>
      <c r="D2203" s="294" t="str">
        <f ca="1">IF(ISERROR($S2203),"",OFFSET('Smelter Reference List'!$C$4,$S2203-4,0)&amp;"")</f>
        <v/>
      </c>
      <c r="E2203" s="294" t="str">
        <f ca="1">IF(ISERROR($S2203),"",OFFSET('Smelter Reference List'!$D$4,$S2203-4,0)&amp;"")</f>
        <v/>
      </c>
      <c r="F2203" s="294" t="str">
        <f ca="1">IF(ISERROR($S2203),"",OFFSET('Smelter Reference List'!$E$4,$S2203-4,0))</f>
        <v/>
      </c>
      <c r="G2203" s="294" t="str">
        <f ca="1">IF(C2203=$U$4,"Enter smelter details", IF(ISERROR($S2203),"",OFFSET('Smelter Reference List'!$F$4,$S2203-4,0)))</f>
        <v/>
      </c>
      <c r="H2203" s="295" t="str">
        <f ca="1">IF(ISERROR($S2203),"",OFFSET('Smelter Reference List'!$G$4,$S2203-4,0))</f>
        <v/>
      </c>
      <c r="I2203" s="296" t="str">
        <f ca="1">IF(ISERROR($S2203),"",OFFSET('Smelter Reference List'!$H$4,$S2203-4,0))</f>
        <v/>
      </c>
      <c r="J2203" s="296" t="str">
        <f ca="1">IF(ISERROR($S2203),"",OFFSET('Smelter Reference List'!$I$4,$S2203-4,0))</f>
        <v/>
      </c>
      <c r="K2203" s="298"/>
      <c r="L2203" s="298"/>
      <c r="M2203" s="298"/>
      <c r="N2203" s="298"/>
      <c r="O2203" s="298"/>
      <c r="P2203" s="298"/>
      <c r="Q2203" s="299"/>
      <c r="R2203" s="227"/>
      <c r="S2203" s="228" t="e">
        <f>IF(C2203="",NA(),MATCH($B2203&amp;$C2203,'Smelter Reference List'!$J:$J,0))</f>
        <v>#N/A</v>
      </c>
      <c r="T2203" s="229"/>
      <c r="U2203" s="229">
        <f t="shared" ca="1" si="68"/>
        <v>0</v>
      </c>
      <c r="V2203" s="229"/>
      <c r="W2203" s="229"/>
      <c r="Y2203" s="223" t="str">
        <f t="shared" si="69"/>
        <v/>
      </c>
    </row>
    <row r="2204" spans="1:25" s="223" customFormat="1" ht="20.25">
      <c r="A2204" s="293"/>
      <c r="B2204" s="294" t="str">
        <f>IF(LEN(A2204)=0,"",INDEX('Smelter Reference List'!$A:$A,MATCH($A2204,'Smelter Reference List'!$E:$E,0)))</f>
        <v/>
      </c>
      <c r="C2204" s="301" t="str">
        <f>IF(LEN(A2204)=0,"",INDEX('Smelter Reference List'!$C:$C,MATCH($A2204,'Smelter Reference List'!$E:$E,0)))</f>
        <v/>
      </c>
      <c r="D2204" s="294" t="str">
        <f ca="1">IF(ISERROR($S2204),"",OFFSET('Smelter Reference List'!$C$4,$S2204-4,0)&amp;"")</f>
        <v/>
      </c>
      <c r="E2204" s="294" t="str">
        <f ca="1">IF(ISERROR($S2204),"",OFFSET('Smelter Reference List'!$D$4,$S2204-4,0)&amp;"")</f>
        <v/>
      </c>
      <c r="F2204" s="294" t="str">
        <f ca="1">IF(ISERROR($S2204),"",OFFSET('Smelter Reference List'!$E$4,$S2204-4,0))</f>
        <v/>
      </c>
      <c r="G2204" s="294" t="str">
        <f ca="1">IF(C2204=$U$4,"Enter smelter details", IF(ISERROR($S2204),"",OFFSET('Smelter Reference List'!$F$4,$S2204-4,0)))</f>
        <v/>
      </c>
      <c r="H2204" s="295" t="str">
        <f ca="1">IF(ISERROR($S2204),"",OFFSET('Smelter Reference List'!$G$4,$S2204-4,0))</f>
        <v/>
      </c>
      <c r="I2204" s="296" t="str">
        <f ca="1">IF(ISERROR($S2204),"",OFFSET('Smelter Reference List'!$H$4,$S2204-4,0))</f>
        <v/>
      </c>
      <c r="J2204" s="296" t="str">
        <f ca="1">IF(ISERROR($S2204),"",OFFSET('Smelter Reference List'!$I$4,$S2204-4,0))</f>
        <v/>
      </c>
      <c r="K2204" s="298"/>
      <c r="L2204" s="298"/>
      <c r="M2204" s="298"/>
      <c r="N2204" s="298"/>
      <c r="O2204" s="298"/>
      <c r="P2204" s="298"/>
      <c r="Q2204" s="299"/>
      <c r="R2204" s="227"/>
      <c r="S2204" s="228" t="e">
        <f>IF(C2204="",NA(),MATCH($B2204&amp;$C2204,'Smelter Reference List'!$J:$J,0))</f>
        <v>#N/A</v>
      </c>
      <c r="T2204" s="229"/>
      <c r="U2204" s="229">
        <f t="shared" ca="1" si="68"/>
        <v>0</v>
      </c>
      <c r="V2204" s="229"/>
      <c r="W2204" s="229"/>
      <c r="Y2204" s="223" t="str">
        <f t="shared" si="69"/>
        <v/>
      </c>
    </row>
    <row r="2205" spans="1:25" s="223" customFormat="1" ht="20.25">
      <c r="A2205" s="293"/>
      <c r="B2205" s="294" t="str">
        <f>IF(LEN(A2205)=0,"",INDEX('Smelter Reference List'!$A:$A,MATCH($A2205,'Smelter Reference List'!$E:$E,0)))</f>
        <v/>
      </c>
      <c r="C2205" s="301" t="str">
        <f>IF(LEN(A2205)=0,"",INDEX('Smelter Reference List'!$C:$C,MATCH($A2205,'Smelter Reference List'!$E:$E,0)))</f>
        <v/>
      </c>
      <c r="D2205" s="294" t="str">
        <f ca="1">IF(ISERROR($S2205),"",OFFSET('Smelter Reference List'!$C$4,$S2205-4,0)&amp;"")</f>
        <v/>
      </c>
      <c r="E2205" s="294" t="str">
        <f ca="1">IF(ISERROR($S2205),"",OFFSET('Smelter Reference List'!$D$4,$S2205-4,0)&amp;"")</f>
        <v/>
      </c>
      <c r="F2205" s="294" t="str">
        <f ca="1">IF(ISERROR($S2205),"",OFFSET('Smelter Reference List'!$E$4,$S2205-4,0))</f>
        <v/>
      </c>
      <c r="G2205" s="294" t="str">
        <f ca="1">IF(C2205=$U$4,"Enter smelter details", IF(ISERROR($S2205),"",OFFSET('Smelter Reference List'!$F$4,$S2205-4,0)))</f>
        <v/>
      </c>
      <c r="H2205" s="295" t="str">
        <f ca="1">IF(ISERROR($S2205),"",OFFSET('Smelter Reference List'!$G$4,$S2205-4,0))</f>
        <v/>
      </c>
      <c r="I2205" s="296" t="str">
        <f ca="1">IF(ISERROR($S2205),"",OFFSET('Smelter Reference List'!$H$4,$S2205-4,0))</f>
        <v/>
      </c>
      <c r="J2205" s="296" t="str">
        <f ca="1">IF(ISERROR($S2205),"",OFFSET('Smelter Reference List'!$I$4,$S2205-4,0))</f>
        <v/>
      </c>
      <c r="K2205" s="298"/>
      <c r="L2205" s="298"/>
      <c r="M2205" s="298"/>
      <c r="N2205" s="298"/>
      <c r="O2205" s="298"/>
      <c r="P2205" s="298"/>
      <c r="Q2205" s="299"/>
      <c r="R2205" s="227"/>
      <c r="S2205" s="228" t="e">
        <f>IF(C2205="",NA(),MATCH($B2205&amp;$C2205,'Smelter Reference List'!$J:$J,0))</f>
        <v>#N/A</v>
      </c>
      <c r="T2205" s="229"/>
      <c r="U2205" s="229">
        <f t="shared" ca="1" si="68"/>
        <v>0</v>
      </c>
      <c r="V2205" s="229"/>
      <c r="W2205" s="229"/>
      <c r="Y2205" s="223" t="str">
        <f t="shared" si="69"/>
        <v/>
      </c>
    </row>
    <row r="2206" spans="1:25" s="223" customFormat="1" ht="20.25">
      <c r="A2206" s="293"/>
      <c r="B2206" s="294" t="str">
        <f>IF(LEN(A2206)=0,"",INDEX('Smelter Reference List'!$A:$A,MATCH($A2206,'Smelter Reference List'!$E:$E,0)))</f>
        <v/>
      </c>
      <c r="C2206" s="301" t="str">
        <f>IF(LEN(A2206)=0,"",INDEX('Smelter Reference List'!$C:$C,MATCH($A2206,'Smelter Reference List'!$E:$E,0)))</f>
        <v/>
      </c>
      <c r="D2206" s="294" t="str">
        <f ca="1">IF(ISERROR($S2206),"",OFFSET('Smelter Reference List'!$C$4,$S2206-4,0)&amp;"")</f>
        <v/>
      </c>
      <c r="E2206" s="294" t="str">
        <f ca="1">IF(ISERROR($S2206),"",OFFSET('Smelter Reference List'!$D$4,$S2206-4,0)&amp;"")</f>
        <v/>
      </c>
      <c r="F2206" s="294" t="str">
        <f ca="1">IF(ISERROR($S2206),"",OFFSET('Smelter Reference List'!$E$4,$S2206-4,0))</f>
        <v/>
      </c>
      <c r="G2206" s="294" t="str">
        <f ca="1">IF(C2206=$U$4,"Enter smelter details", IF(ISERROR($S2206),"",OFFSET('Smelter Reference List'!$F$4,$S2206-4,0)))</f>
        <v/>
      </c>
      <c r="H2206" s="295" t="str">
        <f ca="1">IF(ISERROR($S2206),"",OFFSET('Smelter Reference List'!$G$4,$S2206-4,0))</f>
        <v/>
      </c>
      <c r="I2206" s="296" t="str">
        <f ca="1">IF(ISERROR($S2206),"",OFFSET('Smelter Reference List'!$H$4,$S2206-4,0))</f>
        <v/>
      </c>
      <c r="J2206" s="296" t="str">
        <f ca="1">IF(ISERROR($S2206),"",OFFSET('Smelter Reference List'!$I$4,$S2206-4,0))</f>
        <v/>
      </c>
      <c r="K2206" s="298"/>
      <c r="L2206" s="298"/>
      <c r="M2206" s="298"/>
      <c r="N2206" s="298"/>
      <c r="O2206" s="298"/>
      <c r="P2206" s="298"/>
      <c r="Q2206" s="299"/>
      <c r="R2206" s="227"/>
      <c r="S2206" s="228" t="e">
        <f>IF(C2206="",NA(),MATCH($B2206&amp;$C2206,'Smelter Reference List'!$J:$J,0))</f>
        <v>#N/A</v>
      </c>
      <c r="T2206" s="229"/>
      <c r="U2206" s="229">
        <f t="shared" ca="1" si="68"/>
        <v>0</v>
      </c>
      <c r="V2206" s="229"/>
      <c r="W2206" s="229"/>
      <c r="Y2206" s="223" t="str">
        <f t="shared" si="69"/>
        <v/>
      </c>
    </row>
    <row r="2207" spans="1:25" s="223" customFormat="1" ht="20.25">
      <c r="A2207" s="293"/>
      <c r="B2207" s="294" t="str">
        <f>IF(LEN(A2207)=0,"",INDEX('Smelter Reference List'!$A:$A,MATCH($A2207,'Smelter Reference List'!$E:$E,0)))</f>
        <v/>
      </c>
      <c r="C2207" s="301" t="str">
        <f>IF(LEN(A2207)=0,"",INDEX('Smelter Reference List'!$C:$C,MATCH($A2207,'Smelter Reference List'!$E:$E,0)))</f>
        <v/>
      </c>
      <c r="D2207" s="294" t="str">
        <f ca="1">IF(ISERROR($S2207),"",OFFSET('Smelter Reference List'!$C$4,$S2207-4,0)&amp;"")</f>
        <v/>
      </c>
      <c r="E2207" s="294" t="str">
        <f ca="1">IF(ISERROR($S2207),"",OFFSET('Smelter Reference List'!$D$4,$S2207-4,0)&amp;"")</f>
        <v/>
      </c>
      <c r="F2207" s="294" t="str">
        <f ca="1">IF(ISERROR($S2207),"",OFFSET('Smelter Reference List'!$E$4,$S2207-4,0))</f>
        <v/>
      </c>
      <c r="G2207" s="294" t="str">
        <f ca="1">IF(C2207=$U$4,"Enter smelter details", IF(ISERROR($S2207),"",OFFSET('Smelter Reference List'!$F$4,$S2207-4,0)))</f>
        <v/>
      </c>
      <c r="H2207" s="295" t="str">
        <f ca="1">IF(ISERROR($S2207),"",OFFSET('Smelter Reference List'!$G$4,$S2207-4,0))</f>
        <v/>
      </c>
      <c r="I2207" s="296" t="str">
        <f ca="1">IF(ISERROR($S2207),"",OFFSET('Smelter Reference List'!$H$4,$S2207-4,0))</f>
        <v/>
      </c>
      <c r="J2207" s="296" t="str">
        <f ca="1">IF(ISERROR($S2207),"",OFFSET('Smelter Reference List'!$I$4,$S2207-4,0))</f>
        <v/>
      </c>
      <c r="K2207" s="298"/>
      <c r="L2207" s="298"/>
      <c r="M2207" s="298"/>
      <c r="N2207" s="298"/>
      <c r="O2207" s="298"/>
      <c r="P2207" s="298"/>
      <c r="Q2207" s="299"/>
      <c r="R2207" s="227"/>
      <c r="S2207" s="228" t="e">
        <f>IF(C2207="",NA(),MATCH($B2207&amp;$C2207,'Smelter Reference List'!$J:$J,0))</f>
        <v>#N/A</v>
      </c>
      <c r="T2207" s="229"/>
      <c r="U2207" s="229">
        <f t="shared" ca="1" si="68"/>
        <v>0</v>
      </c>
      <c r="V2207" s="229"/>
      <c r="W2207" s="229"/>
      <c r="Y2207" s="223" t="str">
        <f t="shared" si="69"/>
        <v/>
      </c>
    </row>
    <row r="2208" spans="1:25" s="223" customFormat="1" ht="20.25">
      <c r="A2208" s="293"/>
      <c r="B2208" s="294" t="str">
        <f>IF(LEN(A2208)=0,"",INDEX('Smelter Reference List'!$A:$A,MATCH($A2208,'Smelter Reference List'!$E:$E,0)))</f>
        <v/>
      </c>
      <c r="C2208" s="301" t="str">
        <f>IF(LEN(A2208)=0,"",INDEX('Smelter Reference List'!$C:$C,MATCH($A2208,'Smelter Reference List'!$E:$E,0)))</f>
        <v/>
      </c>
      <c r="D2208" s="294" t="str">
        <f ca="1">IF(ISERROR($S2208),"",OFFSET('Smelter Reference List'!$C$4,$S2208-4,0)&amp;"")</f>
        <v/>
      </c>
      <c r="E2208" s="294" t="str">
        <f ca="1">IF(ISERROR($S2208),"",OFFSET('Smelter Reference List'!$D$4,$S2208-4,0)&amp;"")</f>
        <v/>
      </c>
      <c r="F2208" s="294" t="str">
        <f ca="1">IF(ISERROR($S2208),"",OFFSET('Smelter Reference List'!$E$4,$S2208-4,0))</f>
        <v/>
      </c>
      <c r="G2208" s="294" t="str">
        <f ca="1">IF(C2208=$U$4,"Enter smelter details", IF(ISERROR($S2208),"",OFFSET('Smelter Reference List'!$F$4,$S2208-4,0)))</f>
        <v/>
      </c>
      <c r="H2208" s="295" t="str">
        <f ca="1">IF(ISERROR($S2208),"",OFFSET('Smelter Reference List'!$G$4,$S2208-4,0))</f>
        <v/>
      </c>
      <c r="I2208" s="296" t="str">
        <f ca="1">IF(ISERROR($S2208),"",OFFSET('Smelter Reference List'!$H$4,$S2208-4,0))</f>
        <v/>
      </c>
      <c r="J2208" s="296" t="str">
        <f ca="1">IF(ISERROR($S2208),"",OFFSET('Smelter Reference List'!$I$4,$S2208-4,0))</f>
        <v/>
      </c>
      <c r="K2208" s="298"/>
      <c r="L2208" s="298"/>
      <c r="M2208" s="298"/>
      <c r="N2208" s="298"/>
      <c r="O2208" s="298"/>
      <c r="P2208" s="298"/>
      <c r="Q2208" s="299"/>
      <c r="R2208" s="227"/>
      <c r="S2208" s="228" t="e">
        <f>IF(C2208="",NA(),MATCH($B2208&amp;$C2208,'Smelter Reference List'!$J:$J,0))</f>
        <v>#N/A</v>
      </c>
      <c r="T2208" s="229"/>
      <c r="U2208" s="229">
        <f t="shared" ca="1" si="68"/>
        <v>0</v>
      </c>
      <c r="V2208" s="229"/>
      <c r="W2208" s="229"/>
      <c r="Y2208" s="223" t="str">
        <f t="shared" si="69"/>
        <v/>
      </c>
    </row>
    <row r="2209" spans="1:25" s="223" customFormat="1" ht="20.25">
      <c r="A2209" s="293"/>
      <c r="B2209" s="294" t="str">
        <f>IF(LEN(A2209)=0,"",INDEX('Smelter Reference List'!$A:$A,MATCH($A2209,'Smelter Reference List'!$E:$E,0)))</f>
        <v/>
      </c>
      <c r="C2209" s="301" t="str">
        <f>IF(LEN(A2209)=0,"",INDEX('Smelter Reference List'!$C:$C,MATCH($A2209,'Smelter Reference List'!$E:$E,0)))</f>
        <v/>
      </c>
      <c r="D2209" s="294" t="str">
        <f ca="1">IF(ISERROR($S2209),"",OFFSET('Smelter Reference List'!$C$4,$S2209-4,0)&amp;"")</f>
        <v/>
      </c>
      <c r="E2209" s="294" t="str">
        <f ca="1">IF(ISERROR($S2209),"",OFFSET('Smelter Reference List'!$D$4,$S2209-4,0)&amp;"")</f>
        <v/>
      </c>
      <c r="F2209" s="294" t="str">
        <f ca="1">IF(ISERROR($S2209),"",OFFSET('Smelter Reference List'!$E$4,$S2209-4,0))</f>
        <v/>
      </c>
      <c r="G2209" s="294" t="str">
        <f ca="1">IF(C2209=$U$4,"Enter smelter details", IF(ISERROR($S2209),"",OFFSET('Smelter Reference List'!$F$4,$S2209-4,0)))</f>
        <v/>
      </c>
      <c r="H2209" s="295" t="str">
        <f ca="1">IF(ISERROR($S2209),"",OFFSET('Smelter Reference List'!$G$4,$S2209-4,0))</f>
        <v/>
      </c>
      <c r="I2209" s="296" t="str">
        <f ca="1">IF(ISERROR($S2209),"",OFFSET('Smelter Reference List'!$H$4,$S2209-4,0))</f>
        <v/>
      </c>
      <c r="J2209" s="296" t="str">
        <f ca="1">IF(ISERROR($S2209),"",OFFSET('Smelter Reference List'!$I$4,$S2209-4,0))</f>
        <v/>
      </c>
      <c r="K2209" s="298"/>
      <c r="L2209" s="298"/>
      <c r="M2209" s="298"/>
      <c r="N2209" s="298"/>
      <c r="O2209" s="298"/>
      <c r="P2209" s="298"/>
      <c r="Q2209" s="299"/>
      <c r="R2209" s="227"/>
      <c r="S2209" s="228" t="e">
        <f>IF(C2209="",NA(),MATCH($B2209&amp;$C2209,'Smelter Reference List'!$J:$J,0))</f>
        <v>#N/A</v>
      </c>
      <c r="T2209" s="229"/>
      <c r="U2209" s="229">
        <f t="shared" ca="1" si="68"/>
        <v>0</v>
      </c>
      <c r="V2209" s="229"/>
      <c r="W2209" s="229"/>
      <c r="Y2209" s="223" t="str">
        <f t="shared" si="69"/>
        <v/>
      </c>
    </row>
    <row r="2210" spans="1:25" s="223" customFormat="1" ht="20.25">
      <c r="A2210" s="293"/>
      <c r="B2210" s="294" t="str">
        <f>IF(LEN(A2210)=0,"",INDEX('Smelter Reference List'!$A:$A,MATCH($A2210,'Smelter Reference List'!$E:$E,0)))</f>
        <v/>
      </c>
      <c r="C2210" s="301" t="str">
        <f>IF(LEN(A2210)=0,"",INDEX('Smelter Reference List'!$C:$C,MATCH($A2210,'Smelter Reference List'!$E:$E,0)))</f>
        <v/>
      </c>
      <c r="D2210" s="294" t="str">
        <f ca="1">IF(ISERROR($S2210),"",OFFSET('Smelter Reference List'!$C$4,$S2210-4,0)&amp;"")</f>
        <v/>
      </c>
      <c r="E2210" s="294" t="str">
        <f ca="1">IF(ISERROR($S2210),"",OFFSET('Smelter Reference List'!$D$4,$S2210-4,0)&amp;"")</f>
        <v/>
      </c>
      <c r="F2210" s="294" t="str">
        <f ca="1">IF(ISERROR($S2210),"",OFFSET('Smelter Reference List'!$E$4,$S2210-4,0))</f>
        <v/>
      </c>
      <c r="G2210" s="294" t="str">
        <f ca="1">IF(C2210=$U$4,"Enter smelter details", IF(ISERROR($S2210),"",OFFSET('Smelter Reference List'!$F$4,$S2210-4,0)))</f>
        <v/>
      </c>
      <c r="H2210" s="295" t="str">
        <f ca="1">IF(ISERROR($S2210),"",OFFSET('Smelter Reference List'!$G$4,$S2210-4,0))</f>
        <v/>
      </c>
      <c r="I2210" s="296" t="str">
        <f ca="1">IF(ISERROR($S2210),"",OFFSET('Smelter Reference List'!$H$4,$S2210-4,0))</f>
        <v/>
      </c>
      <c r="J2210" s="296" t="str">
        <f ca="1">IF(ISERROR($S2210),"",OFFSET('Smelter Reference List'!$I$4,$S2210-4,0))</f>
        <v/>
      </c>
      <c r="K2210" s="298"/>
      <c r="L2210" s="298"/>
      <c r="M2210" s="298"/>
      <c r="N2210" s="298"/>
      <c r="O2210" s="298"/>
      <c r="P2210" s="298"/>
      <c r="Q2210" s="299"/>
      <c r="R2210" s="227"/>
      <c r="S2210" s="228" t="e">
        <f>IF(C2210="",NA(),MATCH($B2210&amp;$C2210,'Smelter Reference List'!$J:$J,0))</f>
        <v>#N/A</v>
      </c>
      <c r="T2210" s="229"/>
      <c r="U2210" s="229">
        <f t="shared" ca="1" si="68"/>
        <v>0</v>
      </c>
      <c r="V2210" s="229"/>
      <c r="W2210" s="229"/>
      <c r="Y2210" s="223" t="str">
        <f t="shared" si="69"/>
        <v/>
      </c>
    </row>
    <row r="2211" spans="1:25" s="223" customFormat="1" ht="20.25">
      <c r="A2211" s="293"/>
      <c r="B2211" s="294" t="str">
        <f>IF(LEN(A2211)=0,"",INDEX('Smelter Reference List'!$A:$A,MATCH($A2211,'Smelter Reference List'!$E:$E,0)))</f>
        <v/>
      </c>
      <c r="C2211" s="301" t="str">
        <f>IF(LEN(A2211)=0,"",INDEX('Smelter Reference List'!$C:$C,MATCH($A2211,'Smelter Reference List'!$E:$E,0)))</f>
        <v/>
      </c>
      <c r="D2211" s="294" t="str">
        <f ca="1">IF(ISERROR($S2211),"",OFFSET('Smelter Reference List'!$C$4,$S2211-4,0)&amp;"")</f>
        <v/>
      </c>
      <c r="E2211" s="294" t="str">
        <f ca="1">IF(ISERROR($S2211),"",OFFSET('Smelter Reference List'!$D$4,$S2211-4,0)&amp;"")</f>
        <v/>
      </c>
      <c r="F2211" s="294" t="str">
        <f ca="1">IF(ISERROR($S2211),"",OFFSET('Smelter Reference List'!$E$4,$S2211-4,0))</f>
        <v/>
      </c>
      <c r="G2211" s="294" t="str">
        <f ca="1">IF(C2211=$U$4,"Enter smelter details", IF(ISERROR($S2211),"",OFFSET('Smelter Reference List'!$F$4,$S2211-4,0)))</f>
        <v/>
      </c>
      <c r="H2211" s="295" t="str">
        <f ca="1">IF(ISERROR($S2211),"",OFFSET('Smelter Reference List'!$G$4,$S2211-4,0))</f>
        <v/>
      </c>
      <c r="I2211" s="296" t="str">
        <f ca="1">IF(ISERROR($S2211),"",OFFSET('Smelter Reference List'!$H$4,$S2211-4,0))</f>
        <v/>
      </c>
      <c r="J2211" s="296" t="str">
        <f ca="1">IF(ISERROR($S2211),"",OFFSET('Smelter Reference List'!$I$4,$S2211-4,0))</f>
        <v/>
      </c>
      <c r="K2211" s="298"/>
      <c r="L2211" s="298"/>
      <c r="M2211" s="298"/>
      <c r="N2211" s="298"/>
      <c r="O2211" s="298"/>
      <c r="P2211" s="298"/>
      <c r="Q2211" s="299"/>
      <c r="R2211" s="227"/>
      <c r="S2211" s="228" t="e">
        <f>IF(C2211="",NA(),MATCH($B2211&amp;$C2211,'Smelter Reference List'!$J:$J,0))</f>
        <v>#N/A</v>
      </c>
      <c r="T2211" s="229"/>
      <c r="U2211" s="229">
        <f t="shared" ca="1" si="68"/>
        <v>0</v>
      </c>
      <c r="V2211" s="229"/>
      <c r="W2211" s="229"/>
      <c r="Y2211" s="223" t="str">
        <f t="shared" si="69"/>
        <v/>
      </c>
    </row>
    <row r="2212" spans="1:25" s="223" customFormat="1" ht="20.25">
      <c r="A2212" s="293"/>
      <c r="B2212" s="294" t="str">
        <f>IF(LEN(A2212)=0,"",INDEX('Smelter Reference List'!$A:$A,MATCH($A2212,'Smelter Reference List'!$E:$E,0)))</f>
        <v/>
      </c>
      <c r="C2212" s="301" t="str">
        <f>IF(LEN(A2212)=0,"",INDEX('Smelter Reference List'!$C:$C,MATCH($A2212,'Smelter Reference List'!$E:$E,0)))</f>
        <v/>
      </c>
      <c r="D2212" s="294" t="str">
        <f ca="1">IF(ISERROR($S2212),"",OFFSET('Smelter Reference List'!$C$4,$S2212-4,0)&amp;"")</f>
        <v/>
      </c>
      <c r="E2212" s="294" t="str">
        <f ca="1">IF(ISERROR($S2212),"",OFFSET('Smelter Reference List'!$D$4,$S2212-4,0)&amp;"")</f>
        <v/>
      </c>
      <c r="F2212" s="294" t="str">
        <f ca="1">IF(ISERROR($S2212),"",OFFSET('Smelter Reference List'!$E$4,$S2212-4,0))</f>
        <v/>
      </c>
      <c r="G2212" s="294" t="str">
        <f ca="1">IF(C2212=$U$4,"Enter smelter details", IF(ISERROR($S2212),"",OFFSET('Smelter Reference List'!$F$4,$S2212-4,0)))</f>
        <v/>
      </c>
      <c r="H2212" s="295" t="str">
        <f ca="1">IF(ISERROR($S2212),"",OFFSET('Smelter Reference List'!$G$4,$S2212-4,0))</f>
        <v/>
      </c>
      <c r="I2212" s="296" t="str">
        <f ca="1">IF(ISERROR($S2212),"",OFFSET('Smelter Reference List'!$H$4,$S2212-4,0))</f>
        <v/>
      </c>
      <c r="J2212" s="296" t="str">
        <f ca="1">IF(ISERROR($S2212),"",OFFSET('Smelter Reference List'!$I$4,$S2212-4,0))</f>
        <v/>
      </c>
      <c r="K2212" s="298"/>
      <c r="L2212" s="298"/>
      <c r="M2212" s="298"/>
      <c r="N2212" s="298"/>
      <c r="O2212" s="298"/>
      <c r="P2212" s="298"/>
      <c r="Q2212" s="299"/>
      <c r="R2212" s="227"/>
      <c r="S2212" s="228" t="e">
        <f>IF(C2212="",NA(),MATCH($B2212&amp;$C2212,'Smelter Reference List'!$J:$J,0))</f>
        <v>#N/A</v>
      </c>
      <c r="T2212" s="229"/>
      <c r="U2212" s="229">
        <f t="shared" ca="1" si="68"/>
        <v>0</v>
      </c>
      <c r="V2212" s="229"/>
      <c r="W2212" s="229"/>
      <c r="Y2212" s="223" t="str">
        <f t="shared" si="69"/>
        <v/>
      </c>
    </row>
    <row r="2213" spans="1:25" s="223" customFormat="1" ht="20.25">
      <c r="A2213" s="293"/>
      <c r="B2213" s="294" t="str">
        <f>IF(LEN(A2213)=0,"",INDEX('Smelter Reference List'!$A:$A,MATCH($A2213,'Smelter Reference List'!$E:$E,0)))</f>
        <v/>
      </c>
      <c r="C2213" s="301" t="str">
        <f>IF(LEN(A2213)=0,"",INDEX('Smelter Reference List'!$C:$C,MATCH($A2213,'Smelter Reference List'!$E:$E,0)))</f>
        <v/>
      </c>
      <c r="D2213" s="294" t="str">
        <f ca="1">IF(ISERROR($S2213),"",OFFSET('Smelter Reference List'!$C$4,$S2213-4,0)&amp;"")</f>
        <v/>
      </c>
      <c r="E2213" s="294" t="str">
        <f ca="1">IF(ISERROR($S2213),"",OFFSET('Smelter Reference List'!$D$4,$S2213-4,0)&amp;"")</f>
        <v/>
      </c>
      <c r="F2213" s="294" t="str">
        <f ca="1">IF(ISERROR($S2213),"",OFFSET('Smelter Reference List'!$E$4,$S2213-4,0))</f>
        <v/>
      </c>
      <c r="G2213" s="294" t="str">
        <f ca="1">IF(C2213=$U$4,"Enter smelter details", IF(ISERROR($S2213),"",OFFSET('Smelter Reference List'!$F$4,$S2213-4,0)))</f>
        <v/>
      </c>
      <c r="H2213" s="295" t="str">
        <f ca="1">IF(ISERROR($S2213),"",OFFSET('Smelter Reference List'!$G$4,$S2213-4,0))</f>
        <v/>
      </c>
      <c r="I2213" s="296" t="str">
        <f ca="1">IF(ISERROR($S2213),"",OFFSET('Smelter Reference List'!$H$4,$S2213-4,0))</f>
        <v/>
      </c>
      <c r="J2213" s="296" t="str">
        <f ca="1">IF(ISERROR($S2213),"",OFFSET('Smelter Reference List'!$I$4,$S2213-4,0))</f>
        <v/>
      </c>
      <c r="K2213" s="298"/>
      <c r="L2213" s="298"/>
      <c r="M2213" s="298"/>
      <c r="N2213" s="298"/>
      <c r="O2213" s="298"/>
      <c r="P2213" s="298"/>
      <c r="Q2213" s="299"/>
      <c r="R2213" s="227"/>
      <c r="S2213" s="228" t="e">
        <f>IF(C2213="",NA(),MATCH($B2213&amp;$C2213,'Smelter Reference List'!$J:$J,0))</f>
        <v>#N/A</v>
      </c>
      <c r="T2213" s="229"/>
      <c r="U2213" s="229">
        <f t="shared" ca="1" si="68"/>
        <v>0</v>
      </c>
      <c r="V2213" s="229"/>
      <c r="W2213" s="229"/>
      <c r="Y2213" s="223" t="str">
        <f t="shared" si="69"/>
        <v/>
      </c>
    </row>
    <row r="2214" spans="1:25" s="223" customFormat="1" ht="20.25">
      <c r="A2214" s="293"/>
      <c r="B2214" s="294" t="str">
        <f>IF(LEN(A2214)=0,"",INDEX('Smelter Reference List'!$A:$A,MATCH($A2214,'Smelter Reference List'!$E:$E,0)))</f>
        <v/>
      </c>
      <c r="C2214" s="301" t="str">
        <f>IF(LEN(A2214)=0,"",INDEX('Smelter Reference List'!$C:$C,MATCH($A2214,'Smelter Reference List'!$E:$E,0)))</f>
        <v/>
      </c>
      <c r="D2214" s="294" t="str">
        <f ca="1">IF(ISERROR($S2214),"",OFFSET('Smelter Reference List'!$C$4,$S2214-4,0)&amp;"")</f>
        <v/>
      </c>
      <c r="E2214" s="294" t="str">
        <f ca="1">IF(ISERROR($S2214),"",OFFSET('Smelter Reference List'!$D$4,$S2214-4,0)&amp;"")</f>
        <v/>
      </c>
      <c r="F2214" s="294" t="str">
        <f ca="1">IF(ISERROR($S2214),"",OFFSET('Smelter Reference List'!$E$4,$S2214-4,0))</f>
        <v/>
      </c>
      <c r="G2214" s="294" t="str">
        <f ca="1">IF(C2214=$U$4,"Enter smelter details", IF(ISERROR($S2214),"",OFFSET('Smelter Reference List'!$F$4,$S2214-4,0)))</f>
        <v/>
      </c>
      <c r="H2214" s="295" t="str">
        <f ca="1">IF(ISERROR($S2214),"",OFFSET('Smelter Reference List'!$G$4,$S2214-4,0))</f>
        <v/>
      </c>
      <c r="I2214" s="296" t="str">
        <f ca="1">IF(ISERROR($S2214),"",OFFSET('Smelter Reference List'!$H$4,$S2214-4,0))</f>
        <v/>
      </c>
      <c r="J2214" s="296" t="str">
        <f ca="1">IF(ISERROR($S2214),"",OFFSET('Smelter Reference List'!$I$4,$S2214-4,0))</f>
        <v/>
      </c>
      <c r="K2214" s="298"/>
      <c r="L2214" s="298"/>
      <c r="M2214" s="298"/>
      <c r="N2214" s="298"/>
      <c r="O2214" s="298"/>
      <c r="P2214" s="298"/>
      <c r="Q2214" s="299"/>
      <c r="R2214" s="227"/>
      <c r="S2214" s="228" t="e">
        <f>IF(C2214="",NA(),MATCH($B2214&amp;$C2214,'Smelter Reference List'!$J:$J,0))</f>
        <v>#N/A</v>
      </c>
      <c r="T2214" s="229"/>
      <c r="U2214" s="229">
        <f t="shared" ca="1" si="68"/>
        <v>0</v>
      </c>
      <c r="V2214" s="229"/>
      <c r="W2214" s="229"/>
      <c r="Y2214" s="223" t="str">
        <f t="shared" si="69"/>
        <v/>
      </c>
    </row>
    <row r="2215" spans="1:25" s="223" customFormat="1" ht="20.25">
      <c r="A2215" s="293"/>
      <c r="B2215" s="294" t="str">
        <f>IF(LEN(A2215)=0,"",INDEX('Smelter Reference List'!$A:$A,MATCH($A2215,'Smelter Reference List'!$E:$E,0)))</f>
        <v/>
      </c>
      <c r="C2215" s="301" t="str">
        <f>IF(LEN(A2215)=0,"",INDEX('Smelter Reference List'!$C:$C,MATCH($A2215,'Smelter Reference List'!$E:$E,0)))</f>
        <v/>
      </c>
      <c r="D2215" s="294" t="str">
        <f ca="1">IF(ISERROR($S2215),"",OFFSET('Smelter Reference List'!$C$4,$S2215-4,0)&amp;"")</f>
        <v/>
      </c>
      <c r="E2215" s="294" t="str">
        <f ca="1">IF(ISERROR($S2215),"",OFFSET('Smelter Reference List'!$D$4,$S2215-4,0)&amp;"")</f>
        <v/>
      </c>
      <c r="F2215" s="294" t="str">
        <f ca="1">IF(ISERROR($S2215),"",OFFSET('Smelter Reference List'!$E$4,$S2215-4,0))</f>
        <v/>
      </c>
      <c r="G2215" s="294" t="str">
        <f ca="1">IF(C2215=$U$4,"Enter smelter details", IF(ISERROR($S2215),"",OFFSET('Smelter Reference List'!$F$4,$S2215-4,0)))</f>
        <v/>
      </c>
      <c r="H2215" s="295" t="str">
        <f ca="1">IF(ISERROR($S2215),"",OFFSET('Smelter Reference List'!$G$4,$S2215-4,0))</f>
        <v/>
      </c>
      <c r="I2215" s="296" t="str">
        <f ca="1">IF(ISERROR($S2215),"",OFFSET('Smelter Reference List'!$H$4,$S2215-4,0))</f>
        <v/>
      </c>
      <c r="J2215" s="296" t="str">
        <f ca="1">IF(ISERROR($S2215),"",OFFSET('Smelter Reference List'!$I$4,$S2215-4,0))</f>
        <v/>
      </c>
      <c r="K2215" s="298"/>
      <c r="L2215" s="298"/>
      <c r="M2215" s="298"/>
      <c r="N2215" s="298"/>
      <c r="O2215" s="298"/>
      <c r="P2215" s="298"/>
      <c r="Q2215" s="299"/>
      <c r="R2215" s="227"/>
      <c r="S2215" s="228" t="e">
        <f>IF(C2215="",NA(),MATCH($B2215&amp;$C2215,'Smelter Reference List'!$J:$J,0))</f>
        <v>#N/A</v>
      </c>
      <c r="T2215" s="229"/>
      <c r="U2215" s="229">
        <f t="shared" ca="1" si="68"/>
        <v>0</v>
      </c>
      <c r="V2215" s="229"/>
      <c r="W2215" s="229"/>
      <c r="Y2215" s="223" t="str">
        <f t="shared" si="69"/>
        <v/>
      </c>
    </row>
    <row r="2216" spans="1:25" s="223" customFormat="1" ht="20.25">
      <c r="A2216" s="293"/>
      <c r="B2216" s="294" t="str">
        <f>IF(LEN(A2216)=0,"",INDEX('Smelter Reference List'!$A:$A,MATCH($A2216,'Smelter Reference List'!$E:$E,0)))</f>
        <v/>
      </c>
      <c r="C2216" s="301" t="str">
        <f>IF(LEN(A2216)=0,"",INDEX('Smelter Reference List'!$C:$C,MATCH($A2216,'Smelter Reference List'!$E:$E,0)))</f>
        <v/>
      </c>
      <c r="D2216" s="294" t="str">
        <f ca="1">IF(ISERROR($S2216),"",OFFSET('Smelter Reference List'!$C$4,$S2216-4,0)&amp;"")</f>
        <v/>
      </c>
      <c r="E2216" s="294" t="str">
        <f ca="1">IF(ISERROR($S2216),"",OFFSET('Smelter Reference List'!$D$4,$S2216-4,0)&amp;"")</f>
        <v/>
      </c>
      <c r="F2216" s="294" t="str">
        <f ca="1">IF(ISERROR($S2216),"",OFFSET('Smelter Reference List'!$E$4,$S2216-4,0))</f>
        <v/>
      </c>
      <c r="G2216" s="294" t="str">
        <f ca="1">IF(C2216=$U$4,"Enter smelter details", IF(ISERROR($S2216),"",OFFSET('Smelter Reference List'!$F$4,$S2216-4,0)))</f>
        <v/>
      </c>
      <c r="H2216" s="295" t="str">
        <f ca="1">IF(ISERROR($S2216),"",OFFSET('Smelter Reference List'!$G$4,$S2216-4,0))</f>
        <v/>
      </c>
      <c r="I2216" s="296" t="str">
        <f ca="1">IF(ISERROR($S2216),"",OFFSET('Smelter Reference List'!$H$4,$S2216-4,0))</f>
        <v/>
      </c>
      <c r="J2216" s="296" t="str">
        <f ca="1">IF(ISERROR($S2216),"",OFFSET('Smelter Reference List'!$I$4,$S2216-4,0))</f>
        <v/>
      </c>
      <c r="K2216" s="298"/>
      <c r="L2216" s="298"/>
      <c r="M2216" s="298"/>
      <c r="N2216" s="298"/>
      <c r="O2216" s="298"/>
      <c r="P2216" s="298"/>
      <c r="Q2216" s="299"/>
      <c r="R2216" s="227"/>
      <c r="S2216" s="228" t="e">
        <f>IF(C2216="",NA(),MATCH($B2216&amp;$C2216,'Smelter Reference List'!$J:$J,0))</f>
        <v>#N/A</v>
      </c>
      <c r="T2216" s="229"/>
      <c r="U2216" s="229">
        <f t="shared" ca="1" si="68"/>
        <v>0</v>
      </c>
      <c r="V2216" s="229"/>
      <c r="W2216" s="229"/>
      <c r="Y2216" s="223" t="str">
        <f t="shared" si="69"/>
        <v/>
      </c>
    </row>
    <row r="2217" spans="1:25" s="223" customFormat="1" ht="20.25">
      <c r="A2217" s="293"/>
      <c r="B2217" s="294" t="str">
        <f>IF(LEN(A2217)=0,"",INDEX('Smelter Reference List'!$A:$A,MATCH($A2217,'Smelter Reference List'!$E:$E,0)))</f>
        <v/>
      </c>
      <c r="C2217" s="301" t="str">
        <f>IF(LEN(A2217)=0,"",INDEX('Smelter Reference List'!$C:$C,MATCH($A2217,'Smelter Reference List'!$E:$E,0)))</f>
        <v/>
      </c>
      <c r="D2217" s="294" t="str">
        <f ca="1">IF(ISERROR($S2217),"",OFFSET('Smelter Reference List'!$C$4,$S2217-4,0)&amp;"")</f>
        <v/>
      </c>
      <c r="E2217" s="294" t="str">
        <f ca="1">IF(ISERROR($S2217),"",OFFSET('Smelter Reference List'!$D$4,$S2217-4,0)&amp;"")</f>
        <v/>
      </c>
      <c r="F2217" s="294" t="str">
        <f ca="1">IF(ISERROR($S2217),"",OFFSET('Smelter Reference List'!$E$4,$S2217-4,0))</f>
        <v/>
      </c>
      <c r="G2217" s="294" t="str">
        <f ca="1">IF(C2217=$U$4,"Enter smelter details", IF(ISERROR($S2217),"",OFFSET('Smelter Reference List'!$F$4,$S2217-4,0)))</f>
        <v/>
      </c>
      <c r="H2217" s="295" t="str">
        <f ca="1">IF(ISERROR($S2217),"",OFFSET('Smelter Reference List'!$G$4,$S2217-4,0))</f>
        <v/>
      </c>
      <c r="I2217" s="296" t="str">
        <f ca="1">IF(ISERROR($S2217),"",OFFSET('Smelter Reference List'!$H$4,$S2217-4,0))</f>
        <v/>
      </c>
      <c r="J2217" s="296" t="str">
        <f ca="1">IF(ISERROR($S2217),"",OFFSET('Smelter Reference List'!$I$4,$S2217-4,0))</f>
        <v/>
      </c>
      <c r="K2217" s="298"/>
      <c r="L2217" s="298"/>
      <c r="M2217" s="298"/>
      <c r="N2217" s="298"/>
      <c r="O2217" s="298"/>
      <c r="P2217" s="298"/>
      <c r="Q2217" s="299"/>
      <c r="R2217" s="227"/>
      <c r="S2217" s="228" t="e">
        <f>IF(C2217="",NA(),MATCH($B2217&amp;$C2217,'Smelter Reference List'!$J:$J,0))</f>
        <v>#N/A</v>
      </c>
      <c r="T2217" s="229"/>
      <c r="U2217" s="229">
        <f t="shared" ca="1" si="68"/>
        <v>0</v>
      </c>
      <c r="V2217" s="229"/>
      <c r="W2217" s="229"/>
      <c r="Y2217" s="223" t="str">
        <f t="shared" si="69"/>
        <v/>
      </c>
    </row>
    <row r="2218" spans="1:25" s="223" customFormat="1" ht="20.25">
      <c r="A2218" s="293"/>
      <c r="B2218" s="294" t="str">
        <f>IF(LEN(A2218)=0,"",INDEX('Smelter Reference List'!$A:$A,MATCH($A2218,'Smelter Reference List'!$E:$E,0)))</f>
        <v/>
      </c>
      <c r="C2218" s="301" t="str">
        <f>IF(LEN(A2218)=0,"",INDEX('Smelter Reference List'!$C:$C,MATCH($A2218,'Smelter Reference List'!$E:$E,0)))</f>
        <v/>
      </c>
      <c r="D2218" s="294" t="str">
        <f ca="1">IF(ISERROR($S2218),"",OFFSET('Smelter Reference List'!$C$4,$S2218-4,0)&amp;"")</f>
        <v/>
      </c>
      <c r="E2218" s="294" t="str">
        <f ca="1">IF(ISERROR($S2218),"",OFFSET('Smelter Reference List'!$D$4,$S2218-4,0)&amp;"")</f>
        <v/>
      </c>
      <c r="F2218" s="294" t="str">
        <f ca="1">IF(ISERROR($S2218),"",OFFSET('Smelter Reference List'!$E$4,$S2218-4,0))</f>
        <v/>
      </c>
      <c r="G2218" s="294" t="str">
        <f ca="1">IF(C2218=$U$4,"Enter smelter details", IF(ISERROR($S2218),"",OFFSET('Smelter Reference List'!$F$4,$S2218-4,0)))</f>
        <v/>
      </c>
      <c r="H2218" s="295" t="str">
        <f ca="1">IF(ISERROR($S2218),"",OFFSET('Smelter Reference List'!$G$4,$S2218-4,0))</f>
        <v/>
      </c>
      <c r="I2218" s="296" t="str">
        <f ca="1">IF(ISERROR($S2218),"",OFFSET('Smelter Reference List'!$H$4,$S2218-4,0))</f>
        <v/>
      </c>
      <c r="J2218" s="296" t="str">
        <f ca="1">IF(ISERROR($S2218),"",OFFSET('Smelter Reference List'!$I$4,$S2218-4,0))</f>
        <v/>
      </c>
      <c r="K2218" s="298"/>
      <c r="L2218" s="298"/>
      <c r="M2218" s="298"/>
      <c r="N2218" s="298"/>
      <c r="O2218" s="298"/>
      <c r="P2218" s="298"/>
      <c r="Q2218" s="299"/>
      <c r="R2218" s="227"/>
      <c r="S2218" s="228" t="e">
        <f>IF(C2218="",NA(),MATCH($B2218&amp;$C2218,'Smelter Reference List'!$J:$J,0))</f>
        <v>#N/A</v>
      </c>
      <c r="T2218" s="229"/>
      <c r="U2218" s="229">
        <f t="shared" ca="1" si="68"/>
        <v>0</v>
      </c>
      <c r="V2218" s="229"/>
      <c r="W2218" s="229"/>
      <c r="Y2218" s="223" t="str">
        <f t="shared" si="69"/>
        <v/>
      </c>
    </row>
    <row r="2219" spans="1:25" s="223" customFormat="1" ht="20.25">
      <c r="A2219" s="293"/>
      <c r="B2219" s="294" t="str">
        <f>IF(LEN(A2219)=0,"",INDEX('Smelter Reference List'!$A:$A,MATCH($A2219,'Smelter Reference List'!$E:$E,0)))</f>
        <v/>
      </c>
      <c r="C2219" s="301" t="str">
        <f>IF(LEN(A2219)=0,"",INDEX('Smelter Reference List'!$C:$C,MATCH($A2219,'Smelter Reference List'!$E:$E,0)))</f>
        <v/>
      </c>
      <c r="D2219" s="294" t="str">
        <f ca="1">IF(ISERROR($S2219),"",OFFSET('Smelter Reference List'!$C$4,$S2219-4,0)&amp;"")</f>
        <v/>
      </c>
      <c r="E2219" s="294" t="str">
        <f ca="1">IF(ISERROR($S2219),"",OFFSET('Smelter Reference List'!$D$4,$S2219-4,0)&amp;"")</f>
        <v/>
      </c>
      <c r="F2219" s="294" t="str">
        <f ca="1">IF(ISERROR($S2219),"",OFFSET('Smelter Reference List'!$E$4,$S2219-4,0))</f>
        <v/>
      </c>
      <c r="G2219" s="294" t="str">
        <f ca="1">IF(C2219=$U$4,"Enter smelter details", IF(ISERROR($S2219),"",OFFSET('Smelter Reference List'!$F$4,$S2219-4,0)))</f>
        <v/>
      </c>
      <c r="H2219" s="295" t="str">
        <f ca="1">IF(ISERROR($S2219),"",OFFSET('Smelter Reference List'!$G$4,$S2219-4,0))</f>
        <v/>
      </c>
      <c r="I2219" s="296" t="str">
        <f ca="1">IF(ISERROR($S2219),"",OFFSET('Smelter Reference List'!$H$4,$S2219-4,0))</f>
        <v/>
      </c>
      <c r="J2219" s="296" t="str">
        <f ca="1">IF(ISERROR($S2219),"",OFFSET('Smelter Reference List'!$I$4,$S2219-4,0))</f>
        <v/>
      </c>
      <c r="K2219" s="298"/>
      <c r="L2219" s="298"/>
      <c r="M2219" s="298"/>
      <c r="N2219" s="298"/>
      <c r="O2219" s="298"/>
      <c r="P2219" s="298"/>
      <c r="Q2219" s="299"/>
      <c r="R2219" s="227"/>
      <c r="S2219" s="228" t="e">
        <f>IF(C2219="",NA(),MATCH($B2219&amp;$C2219,'Smelter Reference List'!$J:$J,0))</f>
        <v>#N/A</v>
      </c>
      <c r="T2219" s="229"/>
      <c r="U2219" s="229">
        <f t="shared" ca="1" si="68"/>
        <v>0</v>
      </c>
      <c r="V2219" s="229"/>
      <c r="W2219" s="229"/>
      <c r="Y2219" s="223" t="str">
        <f t="shared" si="69"/>
        <v/>
      </c>
    </row>
    <row r="2220" spans="1:25" s="223" customFormat="1" ht="20.25">
      <c r="A2220" s="293"/>
      <c r="B2220" s="294" t="str">
        <f>IF(LEN(A2220)=0,"",INDEX('Smelter Reference List'!$A:$A,MATCH($A2220,'Smelter Reference List'!$E:$E,0)))</f>
        <v/>
      </c>
      <c r="C2220" s="301" t="str">
        <f>IF(LEN(A2220)=0,"",INDEX('Smelter Reference List'!$C:$C,MATCH($A2220,'Smelter Reference List'!$E:$E,0)))</f>
        <v/>
      </c>
      <c r="D2220" s="294" t="str">
        <f ca="1">IF(ISERROR($S2220),"",OFFSET('Smelter Reference List'!$C$4,$S2220-4,0)&amp;"")</f>
        <v/>
      </c>
      <c r="E2220" s="294" t="str">
        <f ca="1">IF(ISERROR($S2220),"",OFFSET('Smelter Reference List'!$D$4,$S2220-4,0)&amp;"")</f>
        <v/>
      </c>
      <c r="F2220" s="294" t="str">
        <f ca="1">IF(ISERROR($S2220),"",OFFSET('Smelter Reference List'!$E$4,$S2220-4,0))</f>
        <v/>
      </c>
      <c r="G2220" s="294" t="str">
        <f ca="1">IF(C2220=$U$4,"Enter smelter details", IF(ISERROR($S2220),"",OFFSET('Smelter Reference List'!$F$4,$S2220-4,0)))</f>
        <v/>
      </c>
      <c r="H2220" s="295" t="str">
        <f ca="1">IF(ISERROR($S2220),"",OFFSET('Smelter Reference List'!$G$4,$S2220-4,0))</f>
        <v/>
      </c>
      <c r="I2220" s="296" t="str">
        <f ca="1">IF(ISERROR($S2220),"",OFFSET('Smelter Reference List'!$H$4,$S2220-4,0))</f>
        <v/>
      </c>
      <c r="J2220" s="296" t="str">
        <f ca="1">IF(ISERROR($S2220),"",OFFSET('Smelter Reference List'!$I$4,$S2220-4,0))</f>
        <v/>
      </c>
      <c r="K2220" s="298"/>
      <c r="L2220" s="298"/>
      <c r="M2220" s="298"/>
      <c r="N2220" s="298"/>
      <c r="O2220" s="298"/>
      <c r="P2220" s="298"/>
      <c r="Q2220" s="299"/>
      <c r="R2220" s="227"/>
      <c r="S2220" s="228" t="e">
        <f>IF(C2220="",NA(),MATCH($B2220&amp;$C2220,'Smelter Reference List'!$J:$J,0))</f>
        <v>#N/A</v>
      </c>
      <c r="T2220" s="229"/>
      <c r="U2220" s="229">
        <f t="shared" ca="1" si="68"/>
        <v>0</v>
      </c>
      <c r="V2220" s="229"/>
      <c r="W2220" s="229"/>
      <c r="Y2220" s="223" t="str">
        <f t="shared" si="69"/>
        <v/>
      </c>
    </row>
    <row r="2221" spans="1:25" s="223" customFormat="1" ht="20.25">
      <c r="A2221" s="293"/>
      <c r="B2221" s="294" t="str">
        <f>IF(LEN(A2221)=0,"",INDEX('Smelter Reference List'!$A:$A,MATCH($A2221,'Smelter Reference List'!$E:$E,0)))</f>
        <v/>
      </c>
      <c r="C2221" s="301" t="str">
        <f>IF(LEN(A2221)=0,"",INDEX('Smelter Reference List'!$C:$C,MATCH($A2221,'Smelter Reference List'!$E:$E,0)))</f>
        <v/>
      </c>
      <c r="D2221" s="294" t="str">
        <f ca="1">IF(ISERROR($S2221),"",OFFSET('Smelter Reference List'!$C$4,$S2221-4,0)&amp;"")</f>
        <v/>
      </c>
      <c r="E2221" s="294" t="str">
        <f ca="1">IF(ISERROR($S2221),"",OFFSET('Smelter Reference List'!$D$4,$S2221-4,0)&amp;"")</f>
        <v/>
      </c>
      <c r="F2221" s="294" t="str">
        <f ca="1">IF(ISERROR($S2221),"",OFFSET('Smelter Reference List'!$E$4,$S2221-4,0))</f>
        <v/>
      </c>
      <c r="G2221" s="294" t="str">
        <f ca="1">IF(C2221=$U$4,"Enter smelter details", IF(ISERROR($S2221),"",OFFSET('Smelter Reference List'!$F$4,$S2221-4,0)))</f>
        <v/>
      </c>
      <c r="H2221" s="295" t="str">
        <f ca="1">IF(ISERROR($S2221),"",OFFSET('Smelter Reference List'!$G$4,$S2221-4,0))</f>
        <v/>
      </c>
      <c r="I2221" s="296" t="str">
        <f ca="1">IF(ISERROR($S2221),"",OFFSET('Smelter Reference List'!$H$4,$S2221-4,0))</f>
        <v/>
      </c>
      <c r="J2221" s="296" t="str">
        <f ca="1">IF(ISERROR($S2221),"",OFFSET('Smelter Reference List'!$I$4,$S2221-4,0))</f>
        <v/>
      </c>
      <c r="K2221" s="298"/>
      <c r="L2221" s="298"/>
      <c r="M2221" s="298"/>
      <c r="N2221" s="298"/>
      <c r="O2221" s="298"/>
      <c r="P2221" s="298"/>
      <c r="Q2221" s="299"/>
      <c r="R2221" s="227"/>
      <c r="S2221" s="228" t="e">
        <f>IF(C2221="",NA(),MATCH($B2221&amp;$C2221,'Smelter Reference List'!$J:$J,0))</f>
        <v>#N/A</v>
      </c>
      <c r="T2221" s="229"/>
      <c r="U2221" s="229">
        <f t="shared" ca="1" si="68"/>
        <v>0</v>
      </c>
      <c r="V2221" s="229"/>
      <c r="W2221" s="229"/>
      <c r="Y2221" s="223" t="str">
        <f t="shared" si="69"/>
        <v/>
      </c>
    </row>
    <row r="2222" spans="1:25" s="223" customFormat="1" ht="20.25">
      <c r="A2222" s="293"/>
      <c r="B2222" s="294" t="str">
        <f>IF(LEN(A2222)=0,"",INDEX('Smelter Reference List'!$A:$A,MATCH($A2222,'Smelter Reference List'!$E:$E,0)))</f>
        <v/>
      </c>
      <c r="C2222" s="301" t="str">
        <f>IF(LEN(A2222)=0,"",INDEX('Smelter Reference List'!$C:$C,MATCH($A2222,'Smelter Reference List'!$E:$E,0)))</f>
        <v/>
      </c>
      <c r="D2222" s="294" t="str">
        <f ca="1">IF(ISERROR($S2222),"",OFFSET('Smelter Reference List'!$C$4,$S2222-4,0)&amp;"")</f>
        <v/>
      </c>
      <c r="E2222" s="294" t="str">
        <f ca="1">IF(ISERROR($S2222),"",OFFSET('Smelter Reference List'!$D$4,$S2222-4,0)&amp;"")</f>
        <v/>
      </c>
      <c r="F2222" s="294" t="str">
        <f ca="1">IF(ISERROR($S2222),"",OFFSET('Smelter Reference List'!$E$4,$S2222-4,0))</f>
        <v/>
      </c>
      <c r="G2222" s="294" t="str">
        <f ca="1">IF(C2222=$U$4,"Enter smelter details", IF(ISERROR($S2222),"",OFFSET('Smelter Reference List'!$F$4,$S2222-4,0)))</f>
        <v/>
      </c>
      <c r="H2222" s="295" t="str">
        <f ca="1">IF(ISERROR($S2222),"",OFFSET('Smelter Reference List'!$G$4,$S2222-4,0))</f>
        <v/>
      </c>
      <c r="I2222" s="296" t="str">
        <f ca="1">IF(ISERROR($S2222),"",OFFSET('Smelter Reference List'!$H$4,$S2222-4,0))</f>
        <v/>
      </c>
      <c r="J2222" s="296" t="str">
        <f ca="1">IF(ISERROR($S2222),"",OFFSET('Smelter Reference List'!$I$4,$S2222-4,0))</f>
        <v/>
      </c>
      <c r="K2222" s="298"/>
      <c r="L2222" s="298"/>
      <c r="M2222" s="298"/>
      <c r="N2222" s="298"/>
      <c r="O2222" s="298"/>
      <c r="P2222" s="298"/>
      <c r="Q2222" s="299"/>
      <c r="R2222" s="227"/>
      <c r="S2222" s="228" t="e">
        <f>IF(C2222="",NA(),MATCH($B2222&amp;$C2222,'Smelter Reference List'!$J:$J,0))</f>
        <v>#N/A</v>
      </c>
      <c r="T2222" s="229"/>
      <c r="U2222" s="229">
        <f t="shared" ca="1" si="68"/>
        <v>0</v>
      </c>
      <c r="V2222" s="229"/>
      <c r="W2222" s="229"/>
      <c r="Y2222" s="223" t="str">
        <f t="shared" si="69"/>
        <v/>
      </c>
    </row>
    <row r="2223" spans="1:25" s="223" customFormat="1" ht="20.25">
      <c r="A2223" s="293"/>
      <c r="B2223" s="294" t="str">
        <f>IF(LEN(A2223)=0,"",INDEX('Smelter Reference List'!$A:$A,MATCH($A2223,'Smelter Reference List'!$E:$E,0)))</f>
        <v/>
      </c>
      <c r="C2223" s="301" t="str">
        <f>IF(LEN(A2223)=0,"",INDEX('Smelter Reference List'!$C:$C,MATCH($A2223,'Smelter Reference List'!$E:$E,0)))</f>
        <v/>
      </c>
      <c r="D2223" s="294" t="str">
        <f ca="1">IF(ISERROR($S2223),"",OFFSET('Smelter Reference List'!$C$4,$S2223-4,0)&amp;"")</f>
        <v/>
      </c>
      <c r="E2223" s="294" t="str">
        <f ca="1">IF(ISERROR($S2223),"",OFFSET('Smelter Reference List'!$D$4,$S2223-4,0)&amp;"")</f>
        <v/>
      </c>
      <c r="F2223" s="294" t="str">
        <f ca="1">IF(ISERROR($S2223),"",OFFSET('Smelter Reference List'!$E$4,$S2223-4,0))</f>
        <v/>
      </c>
      <c r="G2223" s="294" t="str">
        <f ca="1">IF(C2223=$U$4,"Enter smelter details", IF(ISERROR($S2223),"",OFFSET('Smelter Reference List'!$F$4,$S2223-4,0)))</f>
        <v/>
      </c>
      <c r="H2223" s="295" t="str">
        <f ca="1">IF(ISERROR($S2223),"",OFFSET('Smelter Reference List'!$G$4,$S2223-4,0))</f>
        <v/>
      </c>
      <c r="I2223" s="296" t="str">
        <f ca="1">IF(ISERROR($S2223),"",OFFSET('Smelter Reference List'!$H$4,$S2223-4,0))</f>
        <v/>
      </c>
      <c r="J2223" s="296" t="str">
        <f ca="1">IF(ISERROR($S2223),"",OFFSET('Smelter Reference List'!$I$4,$S2223-4,0))</f>
        <v/>
      </c>
      <c r="K2223" s="298"/>
      <c r="L2223" s="298"/>
      <c r="M2223" s="298"/>
      <c r="N2223" s="298"/>
      <c r="O2223" s="298"/>
      <c r="P2223" s="298"/>
      <c r="Q2223" s="299"/>
      <c r="R2223" s="227"/>
      <c r="S2223" s="228" t="e">
        <f>IF(C2223="",NA(),MATCH($B2223&amp;$C2223,'Smelter Reference List'!$J:$J,0))</f>
        <v>#N/A</v>
      </c>
      <c r="T2223" s="229"/>
      <c r="U2223" s="229">
        <f t="shared" ca="1" si="68"/>
        <v>0</v>
      </c>
      <c r="V2223" s="229"/>
      <c r="W2223" s="229"/>
      <c r="Y2223" s="223" t="str">
        <f t="shared" si="69"/>
        <v/>
      </c>
    </row>
    <row r="2224" spans="1:25" s="223" customFormat="1" ht="20.25">
      <c r="A2224" s="293"/>
      <c r="B2224" s="294" t="str">
        <f>IF(LEN(A2224)=0,"",INDEX('Smelter Reference List'!$A:$A,MATCH($A2224,'Smelter Reference List'!$E:$E,0)))</f>
        <v/>
      </c>
      <c r="C2224" s="301" t="str">
        <f>IF(LEN(A2224)=0,"",INDEX('Smelter Reference List'!$C:$C,MATCH($A2224,'Smelter Reference List'!$E:$E,0)))</f>
        <v/>
      </c>
      <c r="D2224" s="294" t="str">
        <f ca="1">IF(ISERROR($S2224),"",OFFSET('Smelter Reference List'!$C$4,$S2224-4,0)&amp;"")</f>
        <v/>
      </c>
      <c r="E2224" s="294" t="str">
        <f ca="1">IF(ISERROR($S2224),"",OFFSET('Smelter Reference List'!$D$4,$S2224-4,0)&amp;"")</f>
        <v/>
      </c>
      <c r="F2224" s="294" t="str">
        <f ca="1">IF(ISERROR($S2224),"",OFFSET('Smelter Reference List'!$E$4,$S2224-4,0))</f>
        <v/>
      </c>
      <c r="G2224" s="294" t="str">
        <f ca="1">IF(C2224=$U$4,"Enter smelter details", IF(ISERROR($S2224),"",OFFSET('Smelter Reference List'!$F$4,$S2224-4,0)))</f>
        <v/>
      </c>
      <c r="H2224" s="295" t="str">
        <f ca="1">IF(ISERROR($S2224),"",OFFSET('Smelter Reference List'!$G$4,$S2224-4,0))</f>
        <v/>
      </c>
      <c r="I2224" s="296" t="str">
        <f ca="1">IF(ISERROR($S2224),"",OFFSET('Smelter Reference List'!$H$4,$S2224-4,0))</f>
        <v/>
      </c>
      <c r="J2224" s="296" t="str">
        <f ca="1">IF(ISERROR($S2224),"",OFFSET('Smelter Reference List'!$I$4,$S2224-4,0))</f>
        <v/>
      </c>
      <c r="K2224" s="298"/>
      <c r="L2224" s="298"/>
      <c r="M2224" s="298"/>
      <c r="N2224" s="298"/>
      <c r="O2224" s="298"/>
      <c r="P2224" s="298"/>
      <c r="Q2224" s="299"/>
      <c r="R2224" s="227"/>
      <c r="S2224" s="228" t="e">
        <f>IF(C2224="",NA(),MATCH($B2224&amp;$C2224,'Smelter Reference List'!$J:$J,0))</f>
        <v>#N/A</v>
      </c>
      <c r="T2224" s="229"/>
      <c r="U2224" s="229">
        <f t="shared" ca="1" si="68"/>
        <v>0</v>
      </c>
      <c r="V2224" s="229"/>
      <c r="W2224" s="229"/>
      <c r="Y2224" s="223" t="str">
        <f t="shared" si="69"/>
        <v/>
      </c>
    </row>
    <row r="2225" spans="1:25" s="223" customFormat="1" ht="20.25">
      <c r="A2225" s="293"/>
      <c r="B2225" s="294" t="str">
        <f>IF(LEN(A2225)=0,"",INDEX('Smelter Reference List'!$A:$A,MATCH($A2225,'Smelter Reference List'!$E:$E,0)))</f>
        <v/>
      </c>
      <c r="C2225" s="301" t="str">
        <f>IF(LEN(A2225)=0,"",INDEX('Smelter Reference List'!$C:$C,MATCH($A2225,'Smelter Reference List'!$E:$E,0)))</f>
        <v/>
      </c>
      <c r="D2225" s="294" t="str">
        <f ca="1">IF(ISERROR($S2225),"",OFFSET('Smelter Reference List'!$C$4,$S2225-4,0)&amp;"")</f>
        <v/>
      </c>
      <c r="E2225" s="294" t="str">
        <f ca="1">IF(ISERROR($S2225),"",OFFSET('Smelter Reference List'!$D$4,$S2225-4,0)&amp;"")</f>
        <v/>
      </c>
      <c r="F2225" s="294" t="str">
        <f ca="1">IF(ISERROR($S2225),"",OFFSET('Smelter Reference List'!$E$4,$S2225-4,0))</f>
        <v/>
      </c>
      <c r="G2225" s="294" t="str">
        <f ca="1">IF(C2225=$U$4,"Enter smelter details", IF(ISERROR($S2225),"",OFFSET('Smelter Reference List'!$F$4,$S2225-4,0)))</f>
        <v/>
      </c>
      <c r="H2225" s="295" t="str">
        <f ca="1">IF(ISERROR($S2225),"",OFFSET('Smelter Reference List'!$G$4,$S2225-4,0))</f>
        <v/>
      </c>
      <c r="I2225" s="296" t="str">
        <f ca="1">IF(ISERROR($S2225),"",OFFSET('Smelter Reference List'!$H$4,$S2225-4,0))</f>
        <v/>
      </c>
      <c r="J2225" s="296" t="str">
        <f ca="1">IF(ISERROR($S2225),"",OFFSET('Smelter Reference List'!$I$4,$S2225-4,0))</f>
        <v/>
      </c>
      <c r="K2225" s="298"/>
      <c r="L2225" s="298"/>
      <c r="M2225" s="298"/>
      <c r="N2225" s="298"/>
      <c r="O2225" s="298"/>
      <c r="P2225" s="298"/>
      <c r="Q2225" s="299"/>
      <c r="R2225" s="227"/>
      <c r="S2225" s="228" t="e">
        <f>IF(C2225="",NA(),MATCH($B2225&amp;$C2225,'Smelter Reference List'!$J:$J,0))</f>
        <v>#N/A</v>
      </c>
      <c r="T2225" s="229"/>
      <c r="U2225" s="229">
        <f t="shared" ca="1" si="68"/>
        <v>0</v>
      </c>
      <c r="V2225" s="229"/>
      <c r="W2225" s="229"/>
      <c r="Y2225" s="223" t="str">
        <f t="shared" si="69"/>
        <v/>
      </c>
    </row>
    <row r="2226" spans="1:25" s="223" customFormat="1" ht="20.25">
      <c r="A2226" s="293"/>
      <c r="B2226" s="294" t="str">
        <f>IF(LEN(A2226)=0,"",INDEX('Smelter Reference List'!$A:$A,MATCH($A2226,'Smelter Reference List'!$E:$E,0)))</f>
        <v/>
      </c>
      <c r="C2226" s="301" t="str">
        <f>IF(LEN(A2226)=0,"",INDEX('Smelter Reference List'!$C:$C,MATCH($A2226,'Smelter Reference List'!$E:$E,0)))</f>
        <v/>
      </c>
      <c r="D2226" s="294" t="str">
        <f ca="1">IF(ISERROR($S2226),"",OFFSET('Smelter Reference List'!$C$4,$S2226-4,0)&amp;"")</f>
        <v/>
      </c>
      <c r="E2226" s="294" t="str">
        <f ca="1">IF(ISERROR($S2226),"",OFFSET('Smelter Reference List'!$D$4,$S2226-4,0)&amp;"")</f>
        <v/>
      </c>
      <c r="F2226" s="294" t="str">
        <f ca="1">IF(ISERROR($S2226),"",OFFSET('Smelter Reference List'!$E$4,$S2226-4,0))</f>
        <v/>
      </c>
      <c r="G2226" s="294" t="str">
        <f ca="1">IF(C2226=$U$4,"Enter smelter details", IF(ISERROR($S2226),"",OFFSET('Smelter Reference List'!$F$4,$S2226-4,0)))</f>
        <v/>
      </c>
      <c r="H2226" s="295" t="str">
        <f ca="1">IF(ISERROR($S2226),"",OFFSET('Smelter Reference List'!$G$4,$S2226-4,0))</f>
        <v/>
      </c>
      <c r="I2226" s="296" t="str">
        <f ca="1">IF(ISERROR($S2226),"",OFFSET('Smelter Reference List'!$H$4,$S2226-4,0))</f>
        <v/>
      </c>
      <c r="J2226" s="296" t="str">
        <f ca="1">IF(ISERROR($S2226),"",OFFSET('Smelter Reference List'!$I$4,$S2226-4,0))</f>
        <v/>
      </c>
      <c r="K2226" s="298"/>
      <c r="L2226" s="298"/>
      <c r="M2226" s="298"/>
      <c r="N2226" s="298"/>
      <c r="O2226" s="298"/>
      <c r="P2226" s="298"/>
      <c r="Q2226" s="299"/>
      <c r="R2226" s="227"/>
      <c r="S2226" s="228" t="e">
        <f>IF(C2226="",NA(),MATCH($B2226&amp;$C2226,'Smelter Reference List'!$J:$J,0))</f>
        <v>#N/A</v>
      </c>
      <c r="T2226" s="229"/>
      <c r="U2226" s="229">
        <f t="shared" ca="1" si="68"/>
        <v>0</v>
      </c>
      <c r="V2226" s="229"/>
      <c r="W2226" s="229"/>
      <c r="Y2226" s="223" t="str">
        <f t="shared" si="69"/>
        <v/>
      </c>
    </row>
    <row r="2227" spans="1:25" s="223" customFormat="1" ht="20.25">
      <c r="A2227" s="293"/>
      <c r="B2227" s="294" t="str">
        <f>IF(LEN(A2227)=0,"",INDEX('Smelter Reference List'!$A:$A,MATCH($A2227,'Smelter Reference List'!$E:$E,0)))</f>
        <v/>
      </c>
      <c r="C2227" s="301" t="str">
        <f>IF(LEN(A2227)=0,"",INDEX('Smelter Reference List'!$C:$C,MATCH($A2227,'Smelter Reference List'!$E:$E,0)))</f>
        <v/>
      </c>
      <c r="D2227" s="294" t="str">
        <f ca="1">IF(ISERROR($S2227),"",OFFSET('Smelter Reference List'!$C$4,$S2227-4,0)&amp;"")</f>
        <v/>
      </c>
      <c r="E2227" s="294" t="str">
        <f ca="1">IF(ISERROR($S2227),"",OFFSET('Smelter Reference List'!$D$4,$S2227-4,0)&amp;"")</f>
        <v/>
      </c>
      <c r="F2227" s="294" t="str">
        <f ca="1">IF(ISERROR($S2227),"",OFFSET('Smelter Reference List'!$E$4,$S2227-4,0))</f>
        <v/>
      </c>
      <c r="G2227" s="294" t="str">
        <f ca="1">IF(C2227=$U$4,"Enter smelter details", IF(ISERROR($S2227),"",OFFSET('Smelter Reference List'!$F$4,$S2227-4,0)))</f>
        <v/>
      </c>
      <c r="H2227" s="295" t="str">
        <f ca="1">IF(ISERROR($S2227),"",OFFSET('Smelter Reference List'!$G$4,$S2227-4,0))</f>
        <v/>
      </c>
      <c r="I2227" s="296" t="str">
        <f ca="1">IF(ISERROR($S2227),"",OFFSET('Smelter Reference List'!$H$4,$S2227-4,0))</f>
        <v/>
      </c>
      <c r="J2227" s="296" t="str">
        <f ca="1">IF(ISERROR($S2227),"",OFFSET('Smelter Reference List'!$I$4,$S2227-4,0))</f>
        <v/>
      </c>
      <c r="K2227" s="298"/>
      <c r="L2227" s="298"/>
      <c r="M2227" s="298"/>
      <c r="N2227" s="298"/>
      <c r="O2227" s="298"/>
      <c r="P2227" s="298"/>
      <c r="Q2227" s="299"/>
      <c r="R2227" s="227"/>
      <c r="S2227" s="228" t="e">
        <f>IF(C2227="",NA(),MATCH($B2227&amp;$C2227,'Smelter Reference List'!$J:$J,0))</f>
        <v>#N/A</v>
      </c>
      <c r="T2227" s="229"/>
      <c r="U2227" s="229">
        <f t="shared" ca="1" si="68"/>
        <v>0</v>
      </c>
      <c r="V2227" s="229"/>
      <c r="W2227" s="229"/>
      <c r="Y2227" s="223" t="str">
        <f t="shared" si="69"/>
        <v/>
      </c>
    </row>
    <row r="2228" spans="1:25" s="223" customFormat="1" ht="20.25">
      <c r="A2228" s="293"/>
      <c r="B2228" s="294" t="str">
        <f>IF(LEN(A2228)=0,"",INDEX('Smelter Reference List'!$A:$A,MATCH($A2228,'Smelter Reference List'!$E:$E,0)))</f>
        <v/>
      </c>
      <c r="C2228" s="301" t="str">
        <f>IF(LEN(A2228)=0,"",INDEX('Smelter Reference List'!$C:$C,MATCH($A2228,'Smelter Reference List'!$E:$E,0)))</f>
        <v/>
      </c>
      <c r="D2228" s="294" t="str">
        <f ca="1">IF(ISERROR($S2228),"",OFFSET('Smelter Reference List'!$C$4,$S2228-4,0)&amp;"")</f>
        <v/>
      </c>
      <c r="E2228" s="294" t="str">
        <f ca="1">IF(ISERROR($S2228),"",OFFSET('Smelter Reference List'!$D$4,$S2228-4,0)&amp;"")</f>
        <v/>
      </c>
      <c r="F2228" s="294" t="str">
        <f ca="1">IF(ISERROR($S2228),"",OFFSET('Smelter Reference List'!$E$4,$S2228-4,0))</f>
        <v/>
      </c>
      <c r="G2228" s="294" t="str">
        <f ca="1">IF(C2228=$U$4,"Enter smelter details", IF(ISERROR($S2228),"",OFFSET('Smelter Reference List'!$F$4,$S2228-4,0)))</f>
        <v/>
      </c>
      <c r="H2228" s="295" t="str">
        <f ca="1">IF(ISERROR($S2228),"",OFFSET('Smelter Reference List'!$G$4,$S2228-4,0))</f>
        <v/>
      </c>
      <c r="I2228" s="296" t="str">
        <f ca="1">IF(ISERROR($S2228),"",OFFSET('Smelter Reference List'!$H$4,$S2228-4,0))</f>
        <v/>
      </c>
      <c r="J2228" s="296" t="str">
        <f ca="1">IF(ISERROR($S2228),"",OFFSET('Smelter Reference List'!$I$4,$S2228-4,0))</f>
        <v/>
      </c>
      <c r="K2228" s="298"/>
      <c r="L2228" s="298"/>
      <c r="M2228" s="298"/>
      <c r="N2228" s="298"/>
      <c r="O2228" s="298"/>
      <c r="P2228" s="298"/>
      <c r="Q2228" s="299"/>
      <c r="R2228" s="227"/>
      <c r="S2228" s="228" t="e">
        <f>IF(C2228="",NA(),MATCH($B2228&amp;$C2228,'Smelter Reference List'!$J:$J,0))</f>
        <v>#N/A</v>
      </c>
      <c r="T2228" s="229"/>
      <c r="U2228" s="229">
        <f t="shared" ca="1" si="68"/>
        <v>0</v>
      </c>
      <c r="V2228" s="229"/>
      <c r="W2228" s="229"/>
      <c r="Y2228" s="223" t="str">
        <f t="shared" si="69"/>
        <v/>
      </c>
    </row>
    <row r="2229" spans="1:25" s="223" customFormat="1" ht="20.25">
      <c r="A2229" s="293"/>
      <c r="B2229" s="294" t="str">
        <f>IF(LEN(A2229)=0,"",INDEX('Smelter Reference List'!$A:$A,MATCH($A2229,'Smelter Reference List'!$E:$E,0)))</f>
        <v/>
      </c>
      <c r="C2229" s="301" t="str">
        <f>IF(LEN(A2229)=0,"",INDEX('Smelter Reference List'!$C:$C,MATCH($A2229,'Smelter Reference List'!$E:$E,0)))</f>
        <v/>
      </c>
      <c r="D2229" s="294" t="str">
        <f ca="1">IF(ISERROR($S2229),"",OFFSET('Smelter Reference List'!$C$4,$S2229-4,0)&amp;"")</f>
        <v/>
      </c>
      <c r="E2229" s="294" t="str">
        <f ca="1">IF(ISERROR($S2229),"",OFFSET('Smelter Reference List'!$D$4,$S2229-4,0)&amp;"")</f>
        <v/>
      </c>
      <c r="F2229" s="294" t="str">
        <f ca="1">IF(ISERROR($S2229),"",OFFSET('Smelter Reference List'!$E$4,$S2229-4,0))</f>
        <v/>
      </c>
      <c r="G2229" s="294" t="str">
        <f ca="1">IF(C2229=$U$4,"Enter smelter details", IF(ISERROR($S2229),"",OFFSET('Smelter Reference List'!$F$4,$S2229-4,0)))</f>
        <v/>
      </c>
      <c r="H2229" s="295" t="str">
        <f ca="1">IF(ISERROR($S2229),"",OFFSET('Smelter Reference List'!$G$4,$S2229-4,0))</f>
        <v/>
      </c>
      <c r="I2229" s="296" t="str">
        <f ca="1">IF(ISERROR($S2229),"",OFFSET('Smelter Reference List'!$H$4,$S2229-4,0))</f>
        <v/>
      </c>
      <c r="J2229" s="296" t="str">
        <f ca="1">IF(ISERROR($S2229),"",OFFSET('Smelter Reference List'!$I$4,$S2229-4,0))</f>
        <v/>
      </c>
      <c r="K2229" s="298"/>
      <c r="L2229" s="298"/>
      <c r="M2229" s="298"/>
      <c r="N2229" s="298"/>
      <c r="O2229" s="298"/>
      <c r="P2229" s="298"/>
      <c r="Q2229" s="299"/>
      <c r="R2229" s="227"/>
      <c r="S2229" s="228" t="e">
        <f>IF(C2229="",NA(),MATCH($B2229&amp;$C2229,'Smelter Reference List'!$J:$J,0))</f>
        <v>#N/A</v>
      </c>
      <c r="T2229" s="229"/>
      <c r="U2229" s="229">
        <f t="shared" ca="1" si="68"/>
        <v>0</v>
      </c>
      <c r="V2229" s="229"/>
      <c r="W2229" s="229"/>
      <c r="Y2229" s="223" t="str">
        <f t="shared" si="69"/>
        <v/>
      </c>
    </row>
    <row r="2230" spans="1:25" s="223" customFormat="1" ht="20.25">
      <c r="A2230" s="293"/>
      <c r="B2230" s="294" t="str">
        <f>IF(LEN(A2230)=0,"",INDEX('Smelter Reference List'!$A:$A,MATCH($A2230,'Smelter Reference List'!$E:$E,0)))</f>
        <v/>
      </c>
      <c r="C2230" s="301" t="str">
        <f>IF(LEN(A2230)=0,"",INDEX('Smelter Reference List'!$C:$C,MATCH($A2230,'Smelter Reference List'!$E:$E,0)))</f>
        <v/>
      </c>
      <c r="D2230" s="294" t="str">
        <f ca="1">IF(ISERROR($S2230),"",OFFSET('Smelter Reference List'!$C$4,$S2230-4,0)&amp;"")</f>
        <v/>
      </c>
      <c r="E2230" s="294" t="str">
        <f ca="1">IF(ISERROR($S2230),"",OFFSET('Smelter Reference List'!$D$4,$S2230-4,0)&amp;"")</f>
        <v/>
      </c>
      <c r="F2230" s="294" t="str">
        <f ca="1">IF(ISERROR($S2230),"",OFFSET('Smelter Reference List'!$E$4,$S2230-4,0))</f>
        <v/>
      </c>
      <c r="G2230" s="294" t="str">
        <f ca="1">IF(C2230=$U$4,"Enter smelter details", IF(ISERROR($S2230),"",OFFSET('Smelter Reference List'!$F$4,$S2230-4,0)))</f>
        <v/>
      </c>
      <c r="H2230" s="295" t="str">
        <f ca="1">IF(ISERROR($S2230),"",OFFSET('Smelter Reference List'!$G$4,$S2230-4,0))</f>
        <v/>
      </c>
      <c r="I2230" s="296" t="str">
        <f ca="1">IF(ISERROR($S2230),"",OFFSET('Smelter Reference List'!$H$4,$S2230-4,0))</f>
        <v/>
      </c>
      <c r="J2230" s="296" t="str">
        <f ca="1">IF(ISERROR($S2230),"",OFFSET('Smelter Reference List'!$I$4,$S2230-4,0))</f>
        <v/>
      </c>
      <c r="K2230" s="298"/>
      <c r="L2230" s="298"/>
      <c r="M2230" s="298"/>
      <c r="N2230" s="298"/>
      <c r="O2230" s="298"/>
      <c r="P2230" s="298"/>
      <c r="Q2230" s="299"/>
      <c r="R2230" s="227"/>
      <c r="S2230" s="228" t="e">
        <f>IF(C2230="",NA(),MATCH($B2230&amp;$C2230,'Smelter Reference List'!$J:$J,0))</f>
        <v>#N/A</v>
      </c>
      <c r="T2230" s="229"/>
      <c r="U2230" s="229">
        <f t="shared" ca="1" si="68"/>
        <v>0</v>
      </c>
      <c r="V2230" s="229"/>
      <c r="W2230" s="229"/>
      <c r="Y2230" s="223" t="str">
        <f t="shared" si="69"/>
        <v/>
      </c>
    </row>
    <row r="2231" spans="1:25" s="223" customFormat="1" ht="20.25">
      <c r="A2231" s="293"/>
      <c r="B2231" s="294" t="str">
        <f>IF(LEN(A2231)=0,"",INDEX('Smelter Reference List'!$A:$A,MATCH($A2231,'Smelter Reference List'!$E:$E,0)))</f>
        <v/>
      </c>
      <c r="C2231" s="301" t="str">
        <f>IF(LEN(A2231)=0,"",INDEX('Smelter Reference List'!$C:$C,MATCH($A2231,'Smelter Reference List'!$E:$E,0)))</f>
        <v/>
      </c>
      <c r="D2231" s="294" t="str">
        <f ca="1">IF(ISERROR($S2231),"",OFFSET('Smelter Reference List'!$C$4,$S2231-4,0)&amp;"")</f>
        <v/>
      </c>
      <c r="E2231" s="294" t="str">
        <f ca="1">IF(ISERROR($S2231),"",OFFSET('Smelter Reference List'!$D$4,$S2231-4,0)&amp;"")</f>
        <v/>
      </c>
      <c r="F2231" s="294" t="str">
        <f ca="1">IF(ISERROR($S2231),"",OFFSET('Smelter Reference List'!$E$4,$S2231-4,0))</f>
        <v/>
      </c>
      <c r="G2231" s="294" t="str">
        <f ca="1">IF(C2231=$U$4,"Enter smelter details", IF(ISERROR($S2231),"",OFFSET('Smelter Reference List'!$F$4,$S2231-4,0)))</f>
        <v/>
      </c>
      <c r="H2231" s="295" t="str">
        <f ca="1">IF(ISERROR($S2231),"",OFFSET('Smelter Reference List'!$G$4,$S2231-4,0))</f>
        <v/>
      </c>
      <c r="I2231" s="296" t="str">
        <f ca="1">IF(ISERROR($S2231),"",OFFSET('Smelter Reference List'!$H$4,$S2231-4,0))</f>
        <v/>
      </c>
      <c r="J2231" s="296" t="str">
        <f ca="1">IF(ISERROR($S2231),"",OFFSET('Smelter Reference List'!$I$4,$S2231-4,0))</f>
        <v/>
      </c>
      <c r="K2231" s="298"/>
      <c r="L2231" s="298"/>
      <c r="M2231" s="298"/>
      <c r="N2231" s="298"/>
      <c r="O2231" s="298"/>
      <c r="P2231" s="298"/>
      <c r="Q2231" s="299"/>
      <c r="R2231" s="227"/>
      <c r="S2231" s="228" t="e">
        <f>IF(C2231="",NA(),MATCH($B2231&amp;$C2231,'Smelter Reference List'!$J:$J,0))</f>
        <v>#N/A</v>
      </c>
      <c r="T2231" s="229"/>
      <c r="U2231" s="229">
        <f t="shared" ca="1" si="68"/>
        <v>0</v>
      </c>
      <c r="V2231" s="229"/>
      <c r="W2231" s="229"/>
      <c r="Y2231" s="223" t="str">
        <f t="shared" si="69"/>
        <v/>
      </c>
    </row>
    <row r="2232" spans="1:25" s="223" customFormat="1" ht="20.25">
      <c r="A2232" s="293"/>
      <c r="B2232" s="294" t="str">
        <f>IF(LEN(A2232)=0,"",INDEX('Smelter Reference List'!$A:$A,MATCH($A2232,'Smelter Reference List'!$E:$E,0)))</f>
        <v/>
      </c>
      <c r="C2232" s="301" t="str">
        <f>IF(LEN(A2232)=0,"",INDEX('Smelter Reference List'!$C:$C,MATCH($A2232,'Smelter Reference List'!$E:$E,0)))</f>
        <v/>
      </c>
      <c r="D2232" s="294" t="str">
        <f ca="1">IF(ISERROR($S2232),"",OFFSET('Smelter Reference List'!$C$4,$S2232-4,0)&amp;"")</f>
        <v/>
      </c>
      <c r="E2232" s="294" t="str">
        <f ca="1">IF(ISERROR($S2232),"",OFFSET('Smelter Reference List'!$D$4,$S2232-4,0)&amp;"")</f>
        <v/>
      </c>
      <c r="F2232" s="294" t="str">
        <f ca="1">IF(ISERROR($S2232),"",OFFSET('Smelter Reference List'!$E$4,$S2232-4,0))</f>
        <v/>
      </c>
      <c r="G2232" s="294" t="str">
        <f ca="1">IF(C2232=$U$4,"Enter smelter details", IF(ISERROR($S2232),"",OFFSET('Smelter Reference List'!$F$4,$S2232-4,0)))</f>
        <v/>
      </c>
      <c r="H2232" s="295" t="str">
        <f ca="1">IF(ISERROR($S2232),"",OFFSET('Smelter Reference List'!$G$4,$S2232-4,0))</f>
        <v/>
      </c>
      <c r="I2232" s="296" t="str">
        <f ca="1">IF(ISERROR($S2232),"",OFFSET('Smelter Reference List'!$H$4,$S2232-4,0))</f>
        <v/>
      </c>
      <c r="J2232" s="296" t="str">
        <f ca="1">IF(ISERROR($S2232),"",OFFSET('Smelter Reference List'!$I$4,$S2232-4,0))</f>
        <v/>
      </c>
      <c r="K2232" s="298"/>
      <c r="L2232" s="298"/>
      <c r="M2232" s="298"/>
      <c r="N2232" s="298"/>
      <c r="O2232" s="298"/>
      <c r="P2232" s="298"/>
      <c r="Q2232" s="299"/>
      <c r="R2232" s="227"/>
      <c r="S2232" s="228" t="e">
        <f>IF(C2232="",NA(),MATCH($B2232&amp;$C2232,'Smelter Reference List'!$J:$J,0))</f>
        <v>#N/A</v>
      </c>
      <c r="T2232" s="229"/>
      <c r="U2232" s="229">
        <f t="shared" ca="1" si="68"/>
        <v>0</v>
      </c>
      <c r="V2232" s="229"/>
      <c r="W2232" s="229"/>
      <c r="Y2232" s="223" t="str">
        <f t="shared" si="69"/>
        <v/>
      </c>
    </row>
    <row r="2233" spans="1:25" s="223" customFormat="1" ht="20.25">
      <c r="A2233" s="293"/>
      <c r="B2233" s="294" t="str">
        <f>IF(LEN(A2233)=0,"",INDEX('Smelter Reference List'!$A:$A,MATCH($A2233,'Smelter Reference List'!$E:$E,0)))</f>
        <v/>
      </c>
      <c r="C2233" s="301" t="str">
        <f>IF(LEN(A2233)=0,"",INDEX('Smelter Reference List'!$C:$C,MATCH($A2233,'Smelter Reference List'!$E:$E,0)))</f>
        <v/>
      </c>
      <c r="D2233" s="294" t="str">
        <f ca="1">IF(ISERROR($S2233),"",OFFSET('Smelter Reference List'!$C$4,$S2233-4,0)&amp;"")</f>
        <v/>
      </c>
      <c r="E2233" s="294" t="str">
        <f ca="1">IF(ISERROR($S2233),"",OFFSET('Smelter Reference List'!$D$4,$S2233-4,0)&amp;"")</f>
        <v/>
      </c>
      <c r="F2233" s="294" t="str">
        <f ca="1">IF(ISERROR($S2233),"",OFFSET('Smelter Reference List'!$E$4,$S2233-4,0))</f>
        <v/>
      </c>
      <c r="G2233" s="294" t="str">
        <f ca="1">IF(C2233=$U$4,"Enter smelter details", IF(ISERROR($S2233),"",OFFSET('Smelter Reference List'!$F$4,$S2233-4,0)))</f>
        <v/>
      </c>
      <c r="H2233" s="295" t="str">
        <f ca="1">IF(ISERROR($S2233),"",OFFSET('Smelter Reference List'!$G$4,$S2233-4,0))</f>
        <v/>
      </c>
      <c r="I2233" s="296" t="str">
        <f ca="1">IF(ISERROR($S2233),"",OFFSET('Smelter Reference List'!$H$4,$S2233-4,0))</f>
        <v/>
      </c>
      <c r="J2233" s="296" t="str">
        <f ca="1">IF(ISERROR($S2233),"",OFFSET('Smelter Reference List'!$I$4,$S2233-4,0))</f>
        <v/>
      </c>
      <c r="K2233" s="298"/>
      <c r="L2233" s="298"/>
      <c r="M2233" s="298"/>
      <c r="N2233" s="298"/>
      <c r="O2233" s="298"/>
      <c r="P2233" s="298"/>
      <c r="Q2233" s="299"/>
      <c r="R2233" s="227"/>
      <c r="S2233" s="228" t="e">
        <f>IF(C2233="",NA(),MATCH($B2233&amp;$C2233,'Smelter Reference List'!$J:$J,0))</f>
        <v>#N/A</v>
      </c>
      <c r="T2233" s="229"/>
      <c r="U2233" s="229">
        <f t="shared" ca="1" si="68"/>
        <v>0</v>
      </c>
      <c r="V2233" s="229"/>
      <c r="W2233" s="229"/>
      <c r="Y2233" s="223" t="str">
        <f t="shared" si="69"/>
        <v/>
      </c>
    </row>
    <row r="2234" spans="1:25" s="223" customFormat="1" ht="20.25">
      <c r="A2234" s="293"/>
      <c r="B2234" s="294" t="str">
        <f>IF(LEN(A2234)=0,"",INDEX('Smelter Reference List'!$A:$A,MATCH($A2234,'Smelter Reference List'!$E:$E,0)))</f>
        <v/>
      </c>
      <c r="C2234" s="301" t="str">
        <f>IF(LEN(A2234)=0,"",INDEX('Smelter Reference List'!$C:$C,MATCH($A2234,'Smelter Reference List'!$E:$E,0)))</f>
        <v/>
      </c>
      <c r="D2234" s="294" t="str">
        <f ca="1">IF(ISERROR($S2234),"",OFFSET('Smelter Reference List'!$C$4,$S2234-4,0)&amp;"")</f>
        <v/>
      </c>
      <c r="E2234" s="294" t="str">
        <f ca="1">IF(ISERROR($S2234),"",OFFSET('Smelter Reference List'!$D$4,$S2234-4,0)&amp;"")</f>
        <v/>
      </c>
      <c r="F2234" s="294" t="str">
        <f ca="1">IF(ISERROR($S2234),"",OFFSET('Smelter Reference List'!$E$4,$S2234-4,0))</f>
        <v/>
      </c>
      <c r="G2234" s="294" t="str">
        <f ca="1">IF(C2234=$U$4,"Enter smelter details", IF(ISERROR($S2234),"",OFFSET('Smelter Reference List'!$F$4,$S2234-4,0)))</f>
        <v/>
      </c>
      <c r="H2234" s="295" t="str">
        <f ca="1">IF(ISERROR($S2234),"",OFFSET('Smelter Reference List'!$G$4,$S2234-4,0))</f>
        <v/>
      </c>
      <c r="I2234" s="296" t="str">
        <f ca="1">IF(ISERROR($S2234),"",OFFSET('Smelter Reference List'!$H$4,$S2234-4,0))</f>
        <v/>
      </c>
      <c r="J2234" s="296" t="str">
        <f ca="1">IF(ISERROR($S2234),"",OFFSET('Smelter Reference List'!$I$4,$S2234-4,0))</f>
        <v/>
      </c>
      <c r="K2234" s="298"/>
      <c r="L2234" s="298"/>
      <c r="M2234" s="298"/>
      <c r="N2234" s="298"/>
      <c r="O2234" s="298"/>
      <c r="P2234" s="298"/>
      <c r="Q2234" s="299"/>
      <c r="R2234" s="227"/>
      <c r="S2234" s="228" t="e">
        <f>IF(C2234="",NA(),MATCH($B2234&amp;$C2234,'Smelter Reference List'!$J:$J,0))</f>
        <v>#N/A</v>
      </c>
      <c r="T2234" s="229"/>
      <c r="U2234" s="229">
        <f t="shared" ca="1" si="68"/>
        <v>0</v>
      </c>
      <c r="V2234" s="229"/>
      <c r="W2234" s="229"/>
      <c r="Y2234" s="223" t="str">
        <f t="shared" si="69"/>
        <v/>
      </c>
    </row>
    <row r="2235" spans="1:25" s="223" customFormat="1" ht="20.25">
      <c r="A2235" s="293"/>
      <c r="B2235" s="294" t="str">
        <f>IF(LEN(A2235)=0,"",INDEX('Smelter Reference List'!$A:$A,MATCH($A2235,'Smelter Reference List'!$E:$E,0)))</f>
        <v/>
      </c>
      <c r="C2235" s="301" t="str">
        <f>IF(LEN(A2235)=0,"",INDEX('Smelter Reference List'!$C:$C,MATCH($A2235,'Smelter Reference List'!$E:$E,0)))</f>
        <v/>
      </c>
      <c r="D2235" s="294" t="str">
        <f ca="1">IF(ISERROR($S2235),"",OFFSET('Smelter Reference List'!$C$4,$S2235-4,0)&amp;"")</f>
        <v/>
      </c>
      <c r="E2235" s="294" t="str">
        <f ca="1">IF(ISERROR($S2235),"",OFFSET('Smelter Reference List'!$D$4,$S2235-4,0)&amp;"")</f>
        <v/>
      </c>
      <c r="F2235" s="294" t="str">
        <f ca="1">IF(ISERROR($S2235),"",OFFSET('Smelter Reference List'!$E$4,$S2235-4,0))</f>
        <v/>
      </c>
      <c r="G2235" s="294" t="str">
        <f ca="1">IF(C2235=$U$4,"Enter smelter details", IF(ISERROR($S2235),"",OFFSET('Smelter Reference List'!$F$4,$S2235-4,0)))</f>
        <v/>
      </c>
      <c r="H2235" s="295" t="str">
        <f ca="1">IF(ISERROR($S2235),"",OFFSET('Smelter Reference List'!$G$4,$S2235-4,0))</f>
        <v/>
      </c>
      <c r="I2235" s="296" t="str">
        <f ca="1">IF(ISERROR($S2235),"",OFFSET('Smelter Reference List'!$H$4,$S2235-4,0))</f>
        <v/>
      </c>
      <c r="J2235" s="296" t="str">
        <f ca="1">IF(ISERROR($S2235),"",OFFSET('Smelter Reference List'!$I$4,$S2235-4,0))</f>
        <v/>
      </c>
      <c r="K2235" s="298"/>
      <c r="L2235" s="298"/>
      <c r="M2235" s="298"/>
      <c r="N2235" s="298"/>
      <c r="O2235" s="298"/>
      <c r="P2235" s="298"/>
      <c r="Q2235" s="299"/>
      <c r="R2235" s="227"/>
      <c r="S2235" s="228" t="e">
        <f>IF(C2235="",NA(),MATCH($B2235&amp;$C2235,'Smelter Reference List'!$J:$J,0))</f>
        <v>#N/A</v>
      </c>
      <c r="T2235" s="229"/>
      <c r="U2235" s="229">
        <f t="shared" ca="1" si="68"/>
        <v>0</v>
      </c>
      <c r="V2235" s="229"/>
      <c r="W2235" s="229"/>
      <c r="Y2235" s="223" t="str">
        <f t="shared" si="69"/>
        <v/>
      </c>
    </row>
    <row r="2236" spans="1:25" s="223" customFormat="1" ht="20.25">
      <c r="A2236" s="293"/>
      <c r="B2236" s="294" t="str">
        <f>IF(LEN(A2236)=0,"",INDEX('Smelter Reference List'!$A:$A,MATCH($A2236,'Smelter Reference List'!$E:$E,0)))</f>
        <v/>
      </c>
      <c r="C2236" s="301" t="str">
        <f>IF(LEN(A2236)=0,"",INDEX('Smelter Reference List'!$C:$C,MATCH($A2236,'Smelter Reference List'!$E:$E,0)))</f>
        <v/>
      </c>
      <c r="D2236" s="294" t="str">
        <f ca="1">IF(ISERROR($S2236),"",OFFSET('Smelter Reference List'!$C$4,$S2236-4,0)&amp;"")</f>
        <v/>
      </c>
      <c r="E2236" s="294" t="str">
        <f ca="1">IF(ISERROR($S2236),"",OFFSET('Smelter Reference List'!$D$4,$S2236-4,0)&amp;"")</f>
        <v/>
      </c>
      <c r="F2236" s="294" t="str">
        <f ca="1">IF(ISERROR($S2236),"",OFFSET('Smelter Reference List'!$E$4,$S2236-4,0))</f>
        <v/>
      </c>
      <c r="G2236" s="294" t="str">
        <f ca="1">IF(C2236=$U$4,"Enter smelter details", IF(ISERROR($S2236),"",OFFSET('Smelter Reference List'!$F$4,$S2236-4,0)))</f>
        <v/>
      </c>
      <c r="H2236" s="295" t="str">
        <f ca="1">IF(ISERROR($S2236),"",OFFSET('Smelter Reference List'!$G$4,$S2236-4,0))</f>
        <v/>
      </c>
      <c r="I2236" s="296" t="str">
        <f ca="1">IF(ISERROR($S2236),"",OFFSET('Smelter Reference List'!$H$4,$S2236-4,0))</f>
        <v/>
      </c>
      <c r="J2236" s="296" t="str">
        <f ca="1">IF(ISERROR($S2236),"",OFFSET('Smelter Reference List'!$I$4,$S2236-4,0))</f>
        <v/>
      </c>
      <c r="K2236" s="298"/>
      <c r="L2236" s="298"/>
      <c r="M2236" s="298"/>
      <c r="N2236" s="298"/>
      <c r="O2236" s="298"/>
      <c r="P2236" s="298"/>
      <c r="Q2236" s="299"/>
      <c r="R2236" s="227"/>
      <c r="S2236" s="228" t="e">
        <f>IF(C2236="",NA(),MATCH($B2236&amp;$C2236,'Smelter Reference List'!$J:$J,0))</f>
        <v>#N/A</v>
      </c>
      <c r="T2236" s="229"/>
      <c r="U2236" s="229">
        <f t="shared" ca="1" si="68"/>
        <v>0</v>
      </c>
      <c r="V2236" s="229"/>
      <c r="W2236" s="229"/>
      <c r="Y2236" s="223" t="str">
        <f t="shared" si="69"/>
        <v/>
      </c>
    </row>
    <row r="2237" spans="1:25" s="223" customFormat="1" ht="20.25">
      <c r="A2237" s="293"/>
      <c r="B2237" s="294" t="str">
        <f>IF(LEN(A2237)=0,"",INDEX('Smelter Reference List'!$A:$A,MATCH($A2237,'Smelter Reference List'!$E:$E,0)))</f>
        <v/>
      </c>
      <c r="C2237" s="301" t="str">
        <f>IF(LEN(A2237)=0,"",INDEX('Smelter Reference List'!$C:$C,MATCH($A2237,'Smelter Reference List'!$E:$E,0)))</f>
        <v/>
      </c>
      <c r="D2237" s="294" t="str">
        <f ca="1">IF(ISERROR($S2237),"",OFFSET('Smelter Reference List'!$C$4,$S2237-4,0)&amp;"")</f>
        <v/>
      </c>
      <c r="E2237" s="294" t="str">
        <f ca="1">IF(ISERROR($S2237),"",OFFSET('Smelter Reference List'!$D$4,$S2237-4,0)&amp;"")</f>
        <v/>
      </c>
      <c r="F2237" s="294" t="str">
        <f ca="1">IF(ISERROR($S2237),"",OFFSET('Smelter Reference List'!$E$4,$S2237-4,0))</f>
        <v/>
      </c>
      <c r="G2237" s="294" t="str">
        <f ca="1">IF(C2237=$U$4,"Enter smelter details", IF(ISERROR($S2237),"",OFFSET('Smelter Reference List'!$F$4,$S2237-4,0)))</f>
        <v/>
      </c>
      <c r="H2237" s="295" t="str">
        <f ca="1">IF(ISERROR($S2237),"",OFFSET('Smelter Reference List'!$G$4,$S2237-4,0))</f>
        <v/>
      </c>
      <c r="I2237" s="296" t="str">
        <f ca="1">IF(ISERROR($S2237),"",OFFSET('Smelter Reference List'!$H$4,$S2237-4,0))</f>
        <v/>
      </c>
      <c r="J2237" s="296" t="str">
        <f ca="1">IF(ISERROR($S2237),"",OFFSET('Smelter Reference List'!$I$4,$S2237-4,0))</f>
        <v/>
      </c>
      <c r="K2237" s="298"/>
      <c r="L2237" s="298"/>
      <c r="M2237" s="298"/>
      <c r="N2237" s="298"/>
      <c r="O2237" s="298"/>
      <c r="P2237" s="298"/>
      <c r="Q2237" s="299"/>
      <c r="R2237" s="227"/>
      <c r="S2237" s="228" t="e">
        <f>IF(C2237="",NA(),MATCH($B2237&amp;$C2237,'Smelter Reference List'!$J:$J,0))</f>
        <v>#N/A</v>
      </c>
      <c r="T2237" s="229"/>
      <c r="U2237" s="229">
        <f t="shared" ca="1" si="68"/>
        <v>0</v>
      </c>
      <c r="V2237" s="229"/>
      <c r="W2237" s="229"/>
      <c r="Y2237" s="223" t="str">
        <f t="shared" si="69"/>
        <v/>
      </c>
    </row>
    <row r="2238" spans="1:25" s="223" customFormat="1" ht="20.25">
      <c r="A2238" s="293"/>
      <c r="B2238" s="294" t="str">
        <f>IF(LEN(A2238)=0,"",INDEX('Smelter Reference List'!$A:$A,MATCH($A2238,'Smelter Reference List'!$E:$E,0)))</f>
        <v/>
      </c>
      <c r="C2238" s="301" t="str">
        <f>IF(LEN(A2238)=0,"",INDEX('Smelter Reference List'!$C:$C,MATCH($A2238,'Smelter Reference List'!$E:$E,0)))</f>
        <v/>
      </c>
      <c r="D2238" s="294" t="str">
        <f ca="1">IF(ISERROR($S2238),"",OFFSET('Smelter Reference List'!$C$4,$S2238-4,0)&amp;"")</f>
        <v/>
      </c>
      <c r="E2238" s="294" t="str">
        <f ca="1">IF(ISERROR($S2238),"",OFFSET('Smelter Reference List'!$D$4,$S2238-4,0)&amp;"")</f>
        <v/>
      </c>
      <c r="F2238" s="294" t="str">
        <f ca="1">IF(ISERROR($S2238),"",OFFSET('Smelter Reference List'!$E$4,$S2238-4,0))</f>
        <v/>
      </c>
      <c r="G2238" s="294" t="str">
        <f ca="1">IF(C2238=$U$4,"Enter smelter details", IF(ISERROR($S2238),"",OFFSET('Smelter Reference List'!$F$4,$S2238-4,0)))</f>
        <v/>
      </c>
      <c r="H2238" s="295" t="str">
        <f ca="1">IF(ISERROR($S2238),"",OFFSET('Smelter Reference List'!$G$4,$S2238-4,0))</f>
        <v/>
      </c>
      <c r="I2238" s="296" t="str">
        <f ca="1">IF(ISERROR($S2238),"",OFFSET('Smelter Reference List'!$H$4,$S2238-4,0))</f>
        <v/>
      </c>
      <c r="J2238" s="296" t="str">
        <f ca="1">IF(ISERROR($S2238),"",OFFSET('Smelter Reference List'!$I$4,$S2238-4,0))</f>
        <v/>
      </c>
      <c r="K2238" s="298"/>
      <c r="L2238" s="298"/>
      <c r="M2238" s="298"/>
      <c r="N2238" s="298"/>
      <c r="O2238" s="298"/>
      <c r="P2238" s="298"/>
      <c r="Q2238" s="299"/>
      <c r="R2238" s="227"/>
      <c r="S2238" s="228" t="e">
        <f>IF(C2238="",NA(),MATCH($B2238&amp;$C2238,'Smelter Reference List'!$J:$J,0))</f>
        <v>#N/A</v>
      </c>
      <c r="T2238" s="229"/>
      <c r="U2238" s="229">
        <f t="shared" ca="1" si="68"/>
        <v>0</v>
      </c>
      <c r="V2238" s="229"/>
      <c r="W2238" s="229"/>
      <c r="Y2238" s="223" t="str">
        <f t="shared" si="69"/>
        <v/>
      </c>
    </row>
    <row r="2239" spans="1:25" s="223" customFormat="1" ht="20.25">
      <c r="A2239" s="293"/>
      <c r="B2239" s="294" t="str">
        <f>IF(LEN(A2239)=0,"",INDEX('Smelter Reference List'!$A:$A,MATCH($A2239,'Smelter Reference List'!$E:$E,0)))</f>
        <v/>
      </c>
      <c r="C2239" s="301" t="str">
        <f>IF(LEN(A2239)=0,"",INDEX('Smelter Reference List'!$C:$C,MATCH($A2239,'Smelter Reference List'!$E:$E,0)))</f>
        <v/>
      </c>
      <c r="D2239" s="294" t="str">
        <f ca="1">IF(ISERROR($S2239),"",OFFSET('Smelter Reference List'!$C$4,$S2239-4,0)&amp;"")</f>
        <v/>
      </c>
      <c r="E2239" s="294" t="str">
        <f ca="1">IF(ISERROR($S2239),"",OFFSET('Smelter Reference List'!$D$4,$S2239-4,0)&amp;"")</f>
        <v/>
      </c>
      <c r="F2239" s="294" t="str">
        <f ca="1">IF(ISERROR($S2239),"",OFFSET('Smelter Reference List'!$E$4,$S2239-4,0))</f>
        <v/>
      </c>
      <c r="G2239" s="294" t="str">
        <f ca="1">IF(C2239=$U$4,"Enter smelter details", IF(ISERROR($S2239),"",OFFSET('Smelter Reference List'!$F$4,$S2239-4,0)))</f>
        <v/>
      </c>
      <c r="H2239" s="295" t="str">
        <f ca="1">IF(ISERROR($S2239),"",OFFSET('Smelter Reference List'!$G$4,$S2239-4,0))</f>
        <v/>
      </c>
      <c r="I2239" s="296" t="str">
        <f ca="1">IF(ISERROR($S2239),"",OFFSET('Smelter Reference List'!$H$4,$S2239-4,0))</f>
        <v/>
      </c>
      <c r="J2239" s="296" t="str">
        <f ca="1">IF(ISERROR($S2239),"",OFFSET('Smelter Reference List'!$I$4,$S2239-4,0))</f>
        <v/>
      </c>
      <c r="K2239" s="298"/>
      <c r="L2239" s="298"/>
      <c r="M2239" s="298"/>
      <c r="N2239" s="298"/>
      <c r="O2239" s="298"/>
      <c r="P2239" s="298"/>
      <c r="Q2239" s="299"/>
      <c r="R2239" s="227"/>
      <c r="S2239" s="228" t="e">
        <f>IF(C2239="",NA(),MATCH($B2239&amp;$C2239,'Smelter Reference List'!$J:$J,0))</f>
        <v>#N/A</v>
      </c>
      <c r="T2239" s="229"/>
      <c r="U2239" s="229">
        <f t="shared" ca="1" si="68"/>
        <v>0</v>
      </c>
      <c r="V2239" s="229"/>
      <c r="W2239" s="229"/>
      <c r="Y2239" s="223" t="str">
        <f t="shared" si="69"/>
        <v/>
      </c>
    </row>
    <row r="2240" spans="1:25" s="223" customFormat="1" ht="20.25">
      <c r="A2240" s="293"/>
      <c r="B2240" s="294" t="str">
        <f>IF(LEN(A2240)=0,"",INDEX('Smelter Reference List'!$A:$A,MATCH($A2240,'Smelter Reference List'!$E:$E,0)))</f>
        <v/>
      </c>
      <c r="C2240" s="301" t="str">
        <f>IF(LEN(A2240)=0,"",INDEX('Smelter Reference List'!$C:$C,MATCH($A2240,'Smelter Reference List'!$E:$E,0)))</f>
        <v/>
      </c>
      <c r="D2240" s="294" t="str">
        <f ca="1">IF(ISERROR($S2240),"",OFFSET('Smelter Reference List'!$C$4,$S2240-4,0)&amp;"")</f>
        <v/>
      </c>
      <c r="E2240" s="294" t="str">
        <f ca="1">IF(ISERROR($S2240),"",OFFSET('Smelter Reference List'!$D$4,$S2240-4,0)&amp;"")</f>
        <v/>
      </c>
      <c r="F2240" s="294" t="str">
        <f ca="1">IF(ISERROR($S2240),"",OFFSET('Smelter Reference List'!$E$4,$S2240-4,0))</f>
        <v/>
      </c>
      <c r="G2240" s="294" t="str">
        <f ca="1">IF(C2240=$U$4,"Enter smelter details", IF(ISERROR($S2240),"",OFFSET('Smelter Reference List'!$F$4,$S2240-4,0)))</f>
        <v/>
      </c>
      <c r="H2240" s="295" t="str">
        <f ca="1">IF(ISERROR($S2240),"",OFFSET('Smelter Reference List'!$G$4,$S2240-4,0))</f>
        <v/>
      </c>
      <c r="I2240" s="296" t="str">
        <f ca="1">IF(ISERROR($S2240),"",OFFSET('Smelter Reference List'!$H$4,$S2240-4,0))</f>
        <v/>
      </c>
      <c r="J2240" s="296" t="str">
        <f ca="1">IF(ISERROR($S2240),"",OFFSET('Smelter Reference List'!$I$4,$S2240-4,0))</f>
        <v/>
      </c>
      <c r="K2240" s="298"/>
      <c r="L2240" s="298"/>
      <c r="M2240" s="298"/>
      <c r="N2240" s="298"/>
      <c r="O2240" s="298"/>
      <c r="P2240" s="298"/>
      <c r="Q2240" s="299"/>
      <c r="R2240" s="227"/>
      <c r="S2240" s="228" t="e">
        <f>IF(C2240="",NA(),MATCH($B2240&amp;$C2240,'Smelter Reference List'!$J:$J,0))</f>
        <v>#N/A</v>
      </c>
      <c r="T2240" s="229"/>
      <c r="U2240" s="229">
        <f t="shared" ca="1" si="68"/>
        <v>0</v>
      </c>
      <c r="V2240" s="229"/>
      <c r="W2240" s="229"/>
      <c r="Y2240" s="223" t="str">
        <f t="shared" si="69"/>
        <v/>
      </c>
    </row>
    <row r="2241" spans="1:25" s="223" customFormat="1" ht="20.25">
      <c r="A2241" s="293"/>
      <c r="B2241" s="294" t="str">
        <f>IF(LEN(A2241)=0,"",INDEX('Smelter Reference List'!$A:$A,MATCH($A2241,'Smelter Reference List'!$E:$E,0)))</f>
        <v/>
      </c>
      <c r="C2241" s="301" t="str">
        <f>IF(LEN(A2241)=0,"",INDEX('Smelter Reference List'!$C:$C,MATCH($A2241,'Smelter Reference List'!$E:$E,0)))</f>
        <v/>
      </c>
      <c r="D2241" s="294" t="str">
        <f ca="1">IF(ISERROR($S2241),"",OFFSET('Smelter Reference List'!$C$4,$S2241-4,0)&amp;"")</f>
        <v/>
      </c>
      <c r="E2241" s="294" t="str">
        <f ca="1">IF(ISERROR($S2241),"",OFFSET('Smelter Reference List'!$D$4,$S2241-4,0)&amp;"")</f>
        <v/>
      </c>
      <c r="F2241" s="294" t="str">
        <f ca="1">IF(ISERROR($S2241),"",OFFSET('Smelter Reference List'!$E$4,$S2241-4,0))</f>
        <v/>
      </c>
      <c r="G2241" s="294" t="str">
        <f ca="1">IF(C2241=$U$4,"Enter smelter details", IF(ISERROR($S2241),"",OFFSET('Smelter Reference List'!$F$4,$S2241-4,0)))</f>
        <v/>
      </c>
      <c r="H2241" s="295" t="str">
        <f ca="1">IF(ISERROR($S2241),"",OFFSET('Smelter Reference List'!$G$4,$S2241-4,0))</f>
        <v/>
      </c>
      <c r="I2241" s="296" t="str">
        <f ca="1">IF(ISERROR($S2241),"",OFFSET('Smelter Reference List'!$H$4,$S2241-4,0))</f>
        <v/>
      </c>
      <c r="J2241" s="296" t="str">
        <f ca="1">IF(ISERROR($S2241),"",OFFSET('Smelter Reference List'!$I$4,$S2241-4,0))</f>
        <v/>
      </c>
      <c r="K2241" s="298"/>
      <c r="L2241" s="298"/>
      <c r="M2241" s="298"/>
      <c r="N2241" s="298"/>
      <c r="O2241" s="298"/>
      <c r="P2241" s="298"/>
      <c r="Q2241" s="299"/>
      <c r="R2241" s="227"/>
      <c r="S2241" s="228" t="e">
        <f>IF(C2241="",NA(),MATCH($B2241&amp;$C2241,'Smelter Reference List'!$J:$J,0))</f>
        <v>#N/A</v>
      </c>
      <c r="T2241" s="229"/>
      <c r="U2241" s="229">
        <f t="shared" ca="1" si="68"/>
        <v>0</v>
      </c>
      <c r="V2241" s="229"/>
      <c r="W2241" s="229"/>
      <c r="Y2241" s="223" t="str">
        <f t="shared" si="69"/>
        <v/>
      </c>
    </row>
    <row r="2242" spans="1:25" s="223" customFormat="1" ht="20.25">
      <c r="A2242" s="293"/>
      <c r="B2242" s="294" t="str">
        <f>IF(LEN(A2242)=0,"",INDEX('Smelter Reference List'!$A:$A,MATCH($A2242,'Smelter Reference List'!$E:$E,0)))</f>
        <v/>
      </c>
      <c r="C2242" s="301" t="str">
        <f>IF(LEN(A2242)=0,"",INDEX('Smelter Reference List'!$C:$C,MATCH($A2242,'Smelter Reference List'!$E:$E,0)))</f>
        <v/>
      </c>
      <c r="D2242" s="294" t="str">
        <f ca="1">IF(ISERROR($S2242),"",OFFSET('Smelter Reference List'!$C$4,$S2242-4,0)&amp;"")</f>
        <v/>
      </c>
      <c r="E2242" s="294" t="str">
        <f ca="1">IF(ISERROR($S2242),"",OFFSET('Smelter Reference List'!$D$4,$S2242-4,0)&amp;"")</f>
        <v/>
      </c>
      <c r="F2242" s="294" t="str">
        <f ca="1">IF(ISERROR($S2242),"",OFFSET('Smelter Reference List'!$E$4,$S2242-4,0))</f>
        <v/>
      </c>
      <c r="G2242" s="294" t="str">
        <f ca="1">IF(C2242=$U$4,"Enter smelter details", IF(ISERROR($S2242),"",OFFSET('Smelter Reference List'!$F$4,$S2242-4,0)))</f>
        <v/>
      </c>
      <c r="H2242" s="295" t="str">
        <f ca="1">IF(ISERROR($S2242),"",OFFSET('Smelter Reference List'!$G$4,$S2242-4,0))</f>
        <v/>
      </c>
      <c r="I2242" s="296" t="str">
        <f ca="1">IF(ISERROR($S2242),"",OFFSET('Smelter Reference List'!$H$4,$S2242-4,0))</f>
        <v/>
      </c>
      <c r="J2242" s="296" t="str">
        <f ca="1">IF(ISERROR($S2242),"",OFFSET('Smelter Reference List'!$I$4,$S2242-4,0))</f>
        <v/>
      </c>
      <c r="K2242" s="298"/>
      <c r="L2242" s="298"/>
      <c r="M2242" s="298"/>
      <c r="N2242" s="298"/>
      <c r="O2242" s="298"/>
      <c r="P2242" s="298"/>
      <c r="Q2242" s="299"/>
      <c r="R2242" s="227"/>
      <c r="S2242" s="228" t="e">
        <f>IF(C2242="",NA(),MATCH($B2242&amp;$C2242,'Smelter Reference List'!$J:$J,0))</f>
        <v>#N/A</v>
      </c>
      <c r="T2242" s="229"/>
      <c r="U2242" s="229">
        <f t="shared" ca="1" si="68"/>
        <v>0</v>
      </c>
      <c r="V2242" s="229"/>
      <c r="W2242" s="229"/>
      <c r="Y2242" s="223" t="str">
        <f t="shared" si="69"/>
        <v/>
      </c>
    </row>
    <row r="2243" spans="1:25" s="223" customFormat="1" ht="20.25">
      <c r="A2243" s="293"/>
      <c r="B2243" s="294" t="str">
        <f>IF(LEN(A2243)=0,"",INDEX('Smelter Reference List'!$A:$A,MATCH($A2243,'Smelter Reference List'!$E:$E,0)))</f>
        <v/>
      </c>
      <c r="C2243" s="301" t="str">
        <f>IF(LEN(A2243)=0,"",INDEX('Smelter Reference List'!$C:$C,MATCH($A2243,'Smelter Reference List'!$E:$E,0)))</f>
        <v/>
      </c>
      <c r="D2243" s="294" t="str">
        <f ca="1">IF(ISERROR($S2243),"",OFFSET('Smelter Reference List'!$C$4,$S2243-4,0)&amp;"")</f>
        <v/>
      </c>
      <c r="E2243" s="294" t="str">
        <f ca="1">IF(ISERROR($S2243),"",OFFSET('Smelter Reference List'!$D$4,$S2243-4,0)&amp;"")</f>
        <v/>
      </c>
      <c r="F2243" s="294" t="str">
        <f ca="1">IF(ISERROR($S2243),"",OFFSET('Smelter Reference List'!$E$4,$S2243-4,0))</f>
        <v/>
      </c>
      <c r="G2243" s="294" t="str">
        <f ca="1">IF(C2243=$U$4,"Enter smelter details", IF(ISERROR($S2243),"",OFFSET('Smelter Reference List'!$F$4,$S2243-4,0)))</f>
        <v/>
      </c>
      <c r="H2243" s="295" t="str">
        <f ca="1">IF(ISERROR($S2243),"",OFFSET('Smelter Reference List'!$G$4,$S2243-4,0))</f>
        <v/>
      </c>
      <c r="I2243" s="296" t="str">
        <f ca="1">IF(ISERROR($S2243),"",OFFSET('Smelter Reference List'!$H$4,$S2243-4,0))</f>
        <v/>
      </c>
      <c r="J2243" s="296" t="str">
        <f ca="1">IF(ISERROR($S2243),"",OFFSET('Smelter Reference List'!$I$4,$S2243-4,0))</f>
        <v/>
      </c>
      <c r="K2243" s="298"/>
      <c r="L2243" s="298"/>
      <c r="M2243" s="298"/>
      <c r="N2243" s="298"/>
      <c r="O2243" s="298"/>
      <c r="P2243" s="298"/>
      <c r="Q2243" s="299"/>
      <c r="R2243" s="227"/>
      <c r="S2243" s="228" t="e">
        <f>IF(C2243="",NA(),MATCH($B2243&amp;$C2243,'Smelter Reference List'!$J:$J,0))</f>
        <v>#N/A</v>
      </c>
      <c r="T2243" s="229"/>
      <c r="U2243" s="229">
        <f t="shared" ca="1" si="68"/>
        <v>0</v>
      </c>
      <c r="V2243" s="229"/>
      <c r="W2243" s="229"/>
      <c r="Y2243" s="223" t="str">
        <f t="shared" si="69"/>
        <v/>
      </c>
    </row>
    <row r="2244" spans="1:25" s="223" customFormat="1" ht="20.25">
      <c r="A2244" s="293"/>
      <c r="B2244" s="294" t="str">
        <f>IF(LEN(A2244)=0,"",INDEX('Smelter Reference List'!$A:$A,MATCH($A2244,'Smelter Reference List'!$E:$E,0)))</f>
        <v/>
      </c>
      <c r="C2244" s="301" t="str">
        <f>IF(LEN(A2244)=0,"",INDEX('Smelter Reference List'!$C:$C,MATCH($A2244,'Smelter Reference List'!$E:$E,0)))</f>
        <v/>
      </c>
      <c r="D2244" s="294" t="str">
        <f ca="1">IF(ISERROR($S2244),"",OFFSET('Smelter Reference List'!$C$4,$S2244-4,0)&amp;"")</f>
        <v/>
      </c>
      <c r="E2244" s="294" t="str">
        <f ca="1">IF(ISERROR($S2244),"",OFFSET('Smelter Reference List'!$D$4,$S2244-4,0)&amp;"")</f>
        <v/>
      </c>
      <c r="F2244" s="294" t="str">
        <f ca="1">IF(ISERROR($S2244),"",OFFSET('Smelter Reference List'!$E$4,$S2244-4,0))</f>
        <v/>
      </c>
      <c r="G2244" s="294" t="str">
        <f ca="1">IF(C2244=$U$4,"Enter smelter details", IF(ISERROR($S2244),"",OFFSET('Smelter Reference List'!$F$4,$S2244-4,0)))</f>
        <v/>
      </c>
      <c r="H2244" s="295" t="str">
        <f ca="1">IF(ISERROR($S2244),"",OFFSET('Smelter Reference List'!$G$4,$S2244-4,0))</f>
        <v/>
      </c>
      <c r="I2244" s="296" t="str">
        <f ca="1">IF(ISERROR($S2244),"",OFFSET('Smelter Reference List'!$H$4,$S2244-4,0))</f>
        <v/>
      </c>
      <c r="J2244" s="296" t="str">
        <f ca="1">IF(ISERROR($S2244),"",OFFSET('Smelter Reference List'!$I$4,$S2244-4,0))</f>
        <v/>
      </c>
      <c r="K2244" s="298"/>
      <c r="L2244" s="298"/>
      <c r="M2244" s="298"/>
      <c r="N2244" s="298"/>
      <c r="O2244" s="298"/>
      <c r="P2244" s="298"/>
      <c r="Q2244" s="299"/>
      <c r="R2244" s="227"/>
      <c r="S2244" s="228" t="e">
        <f>IF(C2244="",NA(),MATCH($B2244&amp;$C2244,'Smelter Reference List'!$J:$J,0))</f>
        <v>#N/A</v>
      </c>
      <c r="T2244" s="229"/>
      <c r="U2244" s="229">
        <f t="shared" ca="1" si="68"/>
        <v>0</v>
      </c>
      <c r="V2244" s="229"/>
      <c r="W2244" s="229"/>
      <c r="Y2244" s="223" t="str">
        <f t="shared" si="69"/>
        <v/>
      </c>
    </row>
    <row r="2245" spans="1:25" s="223" customFormat="1" ht="20.25">
      <c r="A2245" s="293"/>
      <c r="B2245" s="294" t="str">
        <f>IF(LEN(A2245)=0,"",INDEX('Smelter Reference List'!$A:$A,MATCH($A2245,'Smelter Reference List'!$E:$E,0)))</f>
        <v/>
      </c>
      <c r="C2245" s="301" t="str">
        <f>IF(LEN(A2245)=0,"",INDEX('Smelter Reference List'!$C:$C,MATCH($A2245,'Smelter Reference List'!$E:$E,0)))</f>
        <v/>
      </c>
      <c r="D2245" s="294" t="str">
        <f ca="1">IF(ISERROR($S2245),"",OFFSET('Smelter Reference List'!$C$4,$S2245-4,0)&amp;"")</f>
        <v/>
      </c>
      <c r="E2245" s="294" t="str">
        <f ca="1">IF(ISERROR($S2245),"",OFFSET('Smelter Reference List'!$D$4,$S2245-4,0)&amp;"")</f>
        <v/>
      </c>
      <c r="F2245" s="294" t="str">
        <f ca="1">IF(ISERROR($S2245),"",OFFSET('Smelter Reference List'!$E$4,$S2245-4,0))</f>
        <v/>
      </c>
      <c r="G2245" s="294" t="str">
        <f ca="1">IF(C2245=$U$4,"Enter smelter details", IF(ISERROR($S2245),"",OFFSET('Smelter Reference List'!$F$4,$S2245-4,0)))</f>
        <v/>
      </c>
      <c r="H2245" s="295" t="str">
        <f ca="1">IF(ISERROR($S2245),"",OFFSET('Smelter Reference List'!$G$4,$S2245-4,0))</f>
        <v/>
      </c>
      <c r="I2245" s="296" t="str">
        <f ca="1">IF(ISERROR($S2245),"",OFFSET('Smelter Reference List'!$H$4,$S2245-4,0))</f>
        <v/>
      </c>
      <c r="J2245" s="296" t="str">
        <f ca="1">IF(ISERROR($S2245),"",OFFSET('Smelter Reference List'!$I$4,$S2245-4,0))</f>
        <v/>
      </c>
      <c r="K2245" s="298"/>
      <c r="L2245" s="298"/>
      <c r="M2245" s="298"/>
      <c r="N2245" s="298"/>
      <c r="O2245" s="298"/>
      <c r="P2245" s="298"/>
      <c r="Q2245" s="299"/>
      <c r="R2245" s="227"/>
      <c r="S2245" s="228" t="e">
        <f>IF(C2245="",NA(),MATCH($B2245&amp;$C2245,'Smelter Reference List'!$J:$J,0))</f>
        <v>#N/A</v>
      </c>
      <c r="T2245" s="229"/>
      <c r="U2245" s="229">
        <f t="shared" ca="1" si="68"/>
        <v>0</v>
      </c>
      <c r="V2245" s="229"/>
      <c r="W2245" s="229"/>
      <c r="Y2245" s="223" t="str">
        <f t="shared" si="69"/>
        <v/>
      </c>
    </row>
    <row r="2246" spans="1:25" s="223" customFormat="1" ht="20.25">
      <c r="A2246" s="293"/>
      <c r="B2246" s="294" t="str">
        <f>IF(LEN(A2246)=0,"",INDEX('Smelter Reference List'!$A:$A,MATCH($A2246,'Smelter Reference List'!$E:$E,0)))</f>
        <v/>
      </c>
      <c r="C2246" s="301" t="str">
        <f>IF(LEN(A2246)=0,"",INDEX('Smelter Reference List'!$C:$C,MATCH($A2246,'Smelter Reference List'!$E:$E,0)))</f>
        <v/>
      </c>
      <c r="D2246" s="294" t="str">
        <f ca="1">IF(ISERROR($S2246),"",OFFSET('Smelter Reference List'!$C$4,$S2246-4,0)&amp;"")</f>
        <v/>
      </c>
      <c r="E2246" s="294" t="str">
        <f ca="1">IF(ISERROR($S2246),"",OFFSET('Smelter Reference List'!$D$4,$S2246-4,0)&amp;"")</f>
        <v/>
      </c>
      <c r="F2246" s="294" t="str">
        <f ca="1">IF(ISERROR($S2246),"",OFFSET('Smelter Reference List'!$E$4,$S2246-4,0))</f>
        <v/>
      </c>
      <c r="G2246" s="294" t="str">
        <f ca="1">IF(C2246=$U$4,"Enter smelter details", IF(ISERROR($S2246),"",OFFSET('Smelter Reference List'!$F$4,$S2246-4,0)))</f>
        <v/>
      </c>
      <c r="H2246" s="295" t="str">
        <f ca="1">IF(ISERROR($S2246),"",OFFSET('Smelter Reference List'!$G$4,$S2246-4,0))</f>
        <v/>
      </c>
      <c r="I2246" s="296" t="str">
        <f ca="1">IF(ISERROR($S2246),"",OFFSET('Smelter Reference List'!$H$4,$S2246-4,0))</f>
        <v/>
      </c>
      <c r="J2246" s="296" t="str">
        <f ca="1">IF(ISERROR($S2246),"",OFFSET('Smelter Reference List'!$I$4,$S2246-4,0))</f>
        <v/>
      </c>
      <c r="K2246" s="298"/>
      <c r="L2246" s="298"/>
      <c r="M2246" s="298"/>
      <c r="N2246" s="298"/>
      <c r="O2246" s="298"/>
      <c r="P2246" s="298"/>
      <c r="Q2246" s="299"/>
      <c r="R2246" s="227"/>
      <c r="S2246" s="228" t="e">
        <f>IF(C2246="",NA(),MATCH($B2246&amp;$C2246,'Smelter Reference List'!$J:$J,0))</f>
        <v>#N/A</v>
      </c>
      <c r="T2246" s="229"/>
      <c r="U2246" s="229">
        <f t="shared" ref="U2246:U2309" ca="1" si="70">IF(AND(C2246="Smelter not listed",OR(LEN(D2246)=0,LEN(E2246)=0)),1,0)</f>
        <v>0</v>
      </c>
      <c r="V2246" s="229"/>
      <c r="W2246" s="229"/>
      <c r="Y2246" s="223" t="str">
        <f t="shared" ref="Y2246:Y2309" si="71">B2246&amp;C2246</f>
        <v/>
      </c>
    </row>
    <row r="2247" spans="1:25" s="223" customFormat="1" ht="20.25">
      <c r="A2247" s="293"/>
      <c r="B2247" s="294" t="str">
        <f>IF(LEN(A2247)=0,"",INDEX('Smelter Reference List'!$A:$A,MATCH($A2247,'Smelter Reference List'!$E:$E,0)))</f>
        <v/>
      </c>
      <c r="C2247" s="301" t="str">
        <f>IF(LEN(A2247)=0,"",INDEX('Smelter Reference List'!$C:$C,MATCH($A2247,'Smelter Reference List'!$E:$E,0)))</f>
        <v/>
      </c>
      <c r="D2247" s="294" t="str">
        <f ca="1">IF(ISERROR($S2247),"",OFFSET('Smelter Reference List'!$C$4,$S2247-4,0)&amp;"")</f>
        <v/>
      </c>
      <c r="E2247" s="294" t="str">
        <f ca="1">IF(ISERROR($S2247),"",OFFSET('Smelter Reference List'!$D$4,$S2247-4,0)&amp;"")</f>
        <v/>
      </c>
      <c r="F2247" s="294" t="str">
        <f ca="1">IF(ISERROR($S2247),"",OFFSET('Smelter Reference List'!$E$4,$S2247-4,0))</f>
        <v/>
      </c>
      <c r="G2247" s="294" t="str">
        <f ca="1">IF(C2247=$U$4,"Enter smelter details", IF(ISERROR($S2247),"",OFFSET('Smelter Reference List'!$F$4,$S2247-4,0)))</f>
        <v/>
      </c>
      <c r="H2247" s="295" t="str">
        <f ca="1">IF(ISERROR($S2247),"",OFFSET('Smelter Reference List'!$G$4,$S2247-4,0))</f>
        <v/>
      </c>
      <c r="I2247" s="296" t="str">
        <f ca="1">IF(ISERROR($S2247),"",OFFSET('Smelter Reference List'!$H$4,$S2247-4,0))</f>
        <v/>
      </c>
      <c r="J2247" s="296" t="str">
        <f ca="1">IF(ISERROR($S2247),"",OFFSET('Smelter Reference List'!$I$4,$S2247-4,0))</f>
        <v/>
      </c>
      <c r="K2247" s="298"/>
      <c r="L2247" s="298"/>
      <c r="M2247" s="298"/>
      <c r="N2247" s="298"/>
      <c r="O2247" s="298"/>
      <c r="P2247" s="298"/>
      <c r="Q2247" s="299"/>
      <c r="R2247" s="227"/>
      <c r="S2247" s="228" t="e">
        <f>IF(C2247="",NA(),MATCH($B2247&amp;$C2247,'Smelter Reference List'!$J:$J,0))</f>
        <v>#N/A</v>
      </c>
      <c r="T2247" s="229"/>
      <c r="U2247" s="229">
        <f t="shared" ca="1" si="70"/>
        <v>0</v>
      </c>
      <c r="V2247" s="229"/>
      <c r="W2247" s="229"/>
      <c r="Y2247" s="223" t="str">
        <f t="shared" si="71"/>
        <v/>
      </c>
    </row>
    <row r="2248" spans="1:25" s="223" customFormat="1" ht="20.25">
      <c r="A2248" s="293"/>
      <c r="B2248" s="294" t="str">
        <f>IF(LEN(A2248)=0,"",INDEX('Smelter Reference List'!$A:$A,MATCH($A2248,'Smelter Reference List'!$E:$E,0)))</f>
        <v/>
      </c>
      <c r="C2248" s="301" t="str">
        <f>IF(LEN(A2248)=0,"",INDEX('Smelter Reference List'!$C:$C,MATCH($A2248,'Smelter Reference List'!$E:$E,0)))</f>
        <v/>
      </c>
      <c r="D2248" s="294" t="str">
        <f ca="1">IF(ISERROR($S2248),"",OFFSET('Smelter Reference List'!$C$4,$S2248-4,0)&amp;"")</f>
        <v/>
      </c>
      <c r="E2248" s="294" t="str">
        <f ca="1">IF(ISERROR($S2248),"",OFFSET('Smelter Reference List'!$D$4,$S2248-4,0)&amp;"")</f>
        <v/>
      </c>
      <c r="F2248" s="294" t="str">
        <f ca="1">IF(ISERROR($S2248),"",OFFSET('Smelter Reference List'!$E$4,$S2248-4,0))</f>
        <v/>
      </c>
      <c r="G2248" s="294" t="str">
        <f ca="1">IF(C2248=$U$4,"Enter smelter details", IF(ISERROR($S2248),"",OFFSET('Smelter Reference List'!$F$4,$S2248-4,0)))</f>
        <v/>
      </c>
      <c r="H2248" s="295" t="str">
        <f ca="1">IF(ISERROR($S2248),"",OFFSET('Smelter Reference List'!$G$4,$S2248-4,0))</f>
        <v/>
      </c>
      <c r="I2248" s="296" t="str">
        <f ca="1">IF(ISERROR($S2248),"",OFFSET('Smelter Reference List'!$H$4,$S2248-4,0))</f>
        <v/>
      </c>
      <c r="J2248" s="296" t="str">
        <f ca="1">IF(ISERROR($S2248),"",OFFSET('Smelter Reference List'!$I$4,$S2248-4,0))</f>
        <v/>
      </c>
      <c r="K2248" s="298"/>
      <c r="L2248" s="298"/>
      <c r="M2248" s="298"/>
      <c r="N2248" s="298"/>
      <c r="O2248" s="298"/>
      <c r="P2248" s="298"/>
      <c r="Q2248" s="299"/>
      <c r="R2248" s="227"/>
      <c r="S2248" s="228" t="e">
        <f>IF(C2248="",NA(),MATCH($B2248&amp;$C2248,'Smelter Reference List'!$J:$J,0))</f>
        <v>#N/A</v>
      </c>
      <c r="T2248" s="229"/>
      <c r="U2248" s="229">
        <f t="shared" ca="1" si="70"/>
        <v>0</v>
      </c>
      <c r="V2248" s="229"/>
      <c r="W2248" s="229"/>
      <c r="Y2248" s="223" t="str">
        <f t="shared" si="71"/>
        <v/>
      </c>
    </row>
    <row r="2249" spans="1:25" s="223" customFormat="1" ht="20.25">
      <c r="A2249" s="293"/>
      <c r="B2249" s="294" t="str">
        <f>IF(LEN(A2249)=0,"",INDEX('Smelter Reference List'!$A:$A,MATCH($A2249,'Smelter Reference List'!$E:$E,0)))</f>
        <v/>
      </c>
      <c r="C2249" s="301" t="str">
        <f>IF(LEN(A2249)=0,"",INDEX('Smelter Reference List'!$C:$C,MATCH($A2249,'Smelter Reference List'!$E:$E,0)))</f>
        <v/>
      </c>
      <c r="D2249" s="294" t="str">
        <f ca="1">IF(ISERROR($S2249),"",OFFSET('Smelter Reference List'!$C$4,$S2249-4,0)&amp;"")</f>
        <v/>
      </c>
      <c r="E2249" s="294" t="str">
        <f ca="1">IF(ISERROR($S2249),"",OFFSET('Smelter Reference List'!$D$4,$S2249-4,0)&amp;"")</f>
        <v/>
      </c>
      <c r="F2249" s="294" t="str">
        <f ca="1">IF(ISERROR($S2249),"",OFFSET('Smelter Reference List'!$E$4,$S2249-4,0))</f>
        <v/>
      </c>
      <c r="G2249" s="294" t="str">
        <f ca="1">IF(C2249=$U$4,"Enter smelter details", IF(ISERROR($S2249),"",OFFSET('Smelter Reference List'!$F$4,$S2249-4,0)))</f>
        <v/>
      </c>
      <c r="H2249" s="295" t="str">
        <f ca="1">IF(ISERROR($S2249),"",OFFSET('Smelter Reference List'!$G$4,$S2249-4,0))</f>
        <v/>
      </c>
      <c r="I2249" s="296" t="str">
        <f ca="1">IF(ISERROR($S2249),"",OFFSET('Smelter Reference List'!$H$4,$S2249-4,0))</f>
        <v/>
      </c>
      <c r="J2249" s="296" t="str">
        <f ca="1">IF(ISERROR($S2249),"",OFFSET('Smelter Reference List'!$I$4,$S2249-4,0))</f>
        <v/>
      </c>
      <c r="K2249" s="298"/>
      <c r="L2249" s="298"/>
      <c r="M2249" s="298"/>
      <c r="N2249" s="298"/>
      <c r="O2249" s="298"/>
      <c r="P2249" s="298"/>
      <c r="Q2249" s="299"/>
      <c r="R2249" s="227"/>
      <c r="S2249" s="228" t="e">
        <f>IF(C2249="",NA(),MATCH($B2249&amp;$C2249,'Smelter Reference List'!$J:$J,0))</f>
        <v>#N/A</v>
      </c>
      <c r="T2249" s="229"/>
      <c r="U2249" s="229">
        <f t="shared" ca="1" si="70"/>
        <v>0</v>
      </c>
      <c r="V2249" s="229"/>
      <c r="W2249" s="229"/>
      <c r="Y2249" s="223" t="str">
        <f t="shared" si="71"/>
        <v/>
      </c>
    </row>
    <row r="2250" spans="1:25" s="223" customFormat="1" ht="20.25">
      <c r="A2250" s="293"/>
      <c r="B2250" s="294" t="str">
        <f>IF(LEN(A2250)=0,"",INDEX('Smelter Reference List'!$A:$A,MATCH($A2250,'Smelter Reference List'!$E:$E,0)))</f>
        <v/>
      </c>
      <c r="C2250" s="301" t="str">
        <f>IF(LEN(A2250)=0,"",INDEX('Smelter Reference List'!$C:$C,MATCH($A2250,'Smelter Reference List'!$E:$E,0)))</f>
        <v/>
      </c>
      <c r="D2250" s="294" t="str">
        <f ca="1">IF(ISERROR($S2250),"",OFFSET('Smelter Reference List'!$C$4,$S2250-4,0)&amp;"")</f>
        <v/>
      </c>
      <c r="E2250" s="294" t="str">
        <f ca="1">IF(ISERROR($S2250),"",OFFSET('Smelter Reference List'!$D$4,$S2250-4,0)&amp;"")</f>
        <v/>
      </c>
      <c r="F2250" s="294" t="str">
        <f ca="1">IF(ISERROR($S2250),"",OFFSET('Smelter Reference List'!$E$4,$S2250-4,0))</f>
        <v/>
      </c>
      <c r="G2250" s="294" t="str">
        <f ca="1">IF(C2250=$U$4,"Enter smelter details", IF(ISERROR($S2250),"",OFFSET('Smelter Reference List'!$F$4,$S2250-4,0)))</f>
        <v/>
      </c>
      <c r="H2250" s="295" t="str">
        <f ca="1">IF(ISERROR($S2250),"",OFFSET('Smelter Reference List'!$G$4,$S2250-4,0))</f>
        <v/>
      </c>
      <c r="I2250" s="296" t="str">
        <f ca="1">IF(ISERROR($S2250),"",OFFSET('Smelter Reference List'!$H$4,$S2250-4,0))</f>
        <v/>
      </c>
      <c r="J2250" s="296" t="str">
        <f ca="1">IF(ISERROR($S2250),"",OFFSET('Smelter Reference List'!$I$4,$S2250-4,0))</f>
        <v/>
      </c>
      <c r="K2250" s="298"/>
      <c r="L2250" s="298"/>
      <c r="M2250" s="298"/>
      <c r="N2250" s="298"/>
      <c r="O2250" s="298"/>
      <c r="P2250" s="298"/>
      <c r="Q2250" s="299"/>
      <c r="R2250" s="227"/>
      <c r="S2250" s="228" t="e">
        <f>IF(C2250="",NA(),MATCH($B2250&amp;$C2250,'Smelter Reference List'!$J:$J,0))</f>
        <v>#N/A</v>
      </c>
      <c r="T2250" s="229"/>
      <c r="U2250" s="229">
        <f t="shared" ca="1" si="70"/>
        <v>0</v>
      </c>
      <c r="V2250" s="229"/>
      <c r="W2250" s="229"/>
      <c r="Y2250" s="223" t="str">
        <f t="shared" si="71"/>
        <v/>
      </c>
    </row>
    <row r="2251" spans="1:25" s="223" customFormat="1" ht="20.25">
      <c r="A2251" s="293"/>
      <c r="B2251" s="294" t="str">
        <f>IF(LEN(A2251)=0,"",INDEX('Smelter Reference List'!$A:$A,MATCH($A2251,'Smelter Reference List'!$E:$E,0)))</f>
        <v/>
      </c>
      <c r="C2251" s="301" t="str">
        <f>IF(LEN(A2251)=0,"",INDEX('Smelter Reference List'!$C:$C,MATCH($A2251,'Smelter Reference List'!$E:$E,0)))</f>
        <v/>
      </c>
      <c r="D2251" s="294" t="str">
        <f ca="1">IF(ISERROR($S2251),"",OFFSET('Smelter Reference List'!$C$4,$S2251-4,0)&amp;"")</f>
        <v/>
      </c>
      <c r="E2251" s="294" t="str">
        <f ca="1">IF(ISERROR($S2251),"",OFFSET('Smelter Reference List'!$D$4,$S2251-4,0)&amp;"")</f>
        <v/>
      </c>
      <c r="F2251" s="294" t="str">
        <f ca="1">IF(ISERROR($S2251),"",OFFSET('Smelter Reference List'!$E$4,$S2251-4,0))</f>
        <v/>
      </c>
      <c r="G2251" s="294" t="str">
        <f ca="1">IF(C2251=$U$4,"Enter smelter details", IF(ISERROR($S2251),"",OFFSET('Smelter Reference List'!$F$4,$S2251-4,0)))</f>
        <v/>
      </c>
      <c r="H2251" s="295" t="str">
        <f ca="1">IF(ISERROR($S2251),"",OFFSET('Smelter Reference List'!$G$4,$S2251-4,0))</f>
        <v/>
      </c>
      <c r="I2251" s="296" t="str">
        <f ca="1">IF(ISERROR($S2251),"",OFFSET('Smelter Reference List'!$H$4,$S2251-4,0))</f>
        <v/>
      </c>
      <c r="J2251" s="296" t="str">
        <f ca="1">IF(ISERROR($S2251),"",OFFSET('Smelter Reference List'!$I$4,$S2251-4,0))</f>
        <v/>
      </c>
      <c r="K2251" s="298"/>
      <c r="L2251" s="298"/>
      <c r="M2251" s="298"/>
      <c r="N2251" s="298"/>
      <c r="O2251" s="298"/>
      <c r="P2251" s="298"/>
      <c r="Q2251" s="299"/>
      <c r="R2251" s="227"/>
      <c r="S2251" s="228" t="e">
        <f>IF(C2251="",NA(),MATCH($B2251&amp;$C2251,'Smelter Reference List'!$J:$J,0))</f>
        <v>#N/A</v>
      </c>
      <c r="T2251" s="229"/>
      <c r="U2251" s="229">
        <f t="shared" ca="1" si="70"/>
        <v>0</v>
      </c>
      <c r="V2251" s="229"/>
      <c r="W2251" s="229"/>
      <c r="Y2251" s="223" t="str">
        <f t="shared" si="71"/>
        <v/>
      </c>
    </row>
    <row r="2252" spans="1:25" s="223" customFormat="1" ht="20.25">
      <c r="A2252" s="293"/>
      <c r="B2252" s="294" t="str">
        <f>IF(LEN(A2252)=0,"",INDEX('Smelter Reference List'!$A:$A,MATCH($A2252,'Smelter Reference List'!$E:$E,0)))</f>
        <v/>
      </c>
      <c r="C2252" s="301" t="str">
        <f>IF(LEN(A2252)=0,"",INDEX('Smelter Reference List'!$C:$C,MATCH($A2252,'Smelter Reference List'!$E:$E,0)))</f>
        <v/>
      </c>
      <c r="D2252" s="294" t="str">
        <f ca="1">IF(ISERROR($S2252),"",OFFSET('Smelter Reference List'!$C$4,$S2252-4,0)&amp;"")</f>
        <v/>
      </c>
      <c r="E2252" s="294" t="str">
        <f ca="1">IF(ISERROR($S2252),"",OFFSET('Smelter Reference List'!$D$4,$S2252-4,0)&amp;"")</f>
        <v/>
      </c>
      <c r="F2252" s="294" t="str">
        <f ca="1">IF(ISERROR($S2252),"",OFFSET('Smelter Reference List'!$E$4,$S2252-4,0))</f>
        <v/>
      </c>
      <c r="G2252" s="294" t="str">
        <f ca="1">IF(C2252=$U$4,"Enter smelter details", IF(ISERROR($S2252),"",OFFSET('Smelter Reference List'!$F$4,$S2252-4,0)))</f>
        <v/>
      </c>
      <c r="H2252" s="295" t="str">
        <f ca="1">IF(ISERROR($S2252),"",OFFSET('Smelter Reference List'!$G$4,$S2252-4,0))</f>
        <v/>
      </c>
      <c r="I2252" s="296" t="str">
        <f ca="1">IF(ISERROR($S2252),"",OFFSET('Smelter Reference List'!$H$4,$S2252-4,0))</f>
        <v/>
      </c>
      <c r="J2252" s="296" t="str">
        <f ca="1">IF(ISERROR($S2252),"",OFFSET('Smelter Reference List'!$I$4,$S2252-4,0))</f>
        <v/>
      </c>
      <c r="K2252" s="298"/>
      <c r="L2252" s="298"/>
      <c r="M2252" s="298"/>
      <c r="N2252" s="298"/>
      <c r="O2252" s="298"/>
      <c r="P2252" s="298"/>
      <c r="Q2252" s="299"/>
      <c r="R2252" s="227"/>
      <c r="S2252" s="228" t="e">
        <f>IF(C2252="",NA(),MATCH($B2252&amp;$C2252,'Smelter Reference List'!$J:$J,0))</f>
        <v>#N/A</v>
      </c>
      <c r="T2252" s="229"/>
      <c r="U2252" s="229">
        <f t="shared" ca="1" si="70"/>
        <v>0</v>
      </c>
      <c r="V2252" s="229"/>
      <c r="W2252" s="229"/>
      <c r="Y2252" s="223" t="str">
        <f t="shared" si="71"/>
        <v/>
      </c>
    </row>
    <row r="2253" spans="1:25" s="223" customFormat="1" ht="20.25">
      <c r="A2253" s="293"/>
      <c r="B2253" s="294" t="str">
        <f>IF(LEN(A2253)=0,"",INDEX('Smelter Reference List'!$A:$A,MATCH($A2253,'Smelter Reference List'!$E:$E,0)))</f>
        <v/>
      </c>
      <c r="C2253" s="301" t="str">
        <f>IF(LEN(A2253)=0,"",INDEX('Smelter Reference List'!$C:$C,MATCH($A2253,'Smelter Reference List'!$E:$E,0)))</f>
        <v/>
      </c>
      <c r="D2253" s="294" t="str">
        <f ca="1">IF(ISERROR($S2253),"",OFFSET('Smelter Reference List'!$C$4,$S2253-4,0)&amp;"")</f>
        <v/>
      </c>
      <c r="E2253" s="294" t="str">
        <f ca="1">IF(ISERROR($S2253),"",OFFSET('Smelter Reference List'!$D$4,$S2253-4,0)&amp;"")</f>
        <v/>
      </c>
      <c r="F2253" s="294" t="str">
        <f ca="1">IF(ISERROR($S2253),"",OFFSET('Smelter Reference List'!$E$4,$S2253-4,0))</f>
        <v/>
      </c>
      <c r="G2253" s="294" t="str">
        <f ca="1">IF(C2253=$U$4,"Enter smelter details", IF(ISERROR($S2253),"",OFFSET('Smelter Reference List'!$F$4,$S2253-4,0)))</f>
        <v/>
      </c>
      <c r="H2253" s="295" t="str">
        <f ca="1">IF(ISERROR($S2253),"",OFFSET('Smelter Reference List'!$G$4,$S2253-4,0))</f>
        <v/>
      </c>
      <c r="I2253" s="296" t="str">
        <f ca="1">IF(ISERROR($S2253),"",OFFSET('Smelter Reference List'!$H$4,$S2253-4,0))</f>
        <v/>
      </c>
      <c r="J2253" s="296" t="str">
        <f ca="1">IF(ISERROR($S2253),"",OFFSET('Smelter Reference List'!$I$4,$S2253-4,0))</f>
        <v/>
      </c>
      <c r="K2253" s="298"/>
      <c r="L2253" s="298"/>
      <c r="M2253" s="298"/>
      <c r="N2253" s="298"/>
      <c r="O2253" s="298"/>
      <c r="P2253" s="298"/>
      <c r="Q2253" s="299"/>
      <c r="R2253" s="227"/>
      <c r="S2253" s="228" t="e">
        <f>IF(C2253="",NA(),MATCH($B2253&amp;$C2253,'Smelter Reference List'!$J:$J,0))</f>
        <v>#N/A</v>
      </c>
      <c r="T2253" s="229"/>
      <c r="U2253" s="229">
        <f t="shared" ca="1" si="70"/>
        <v>0</v>
      </c>
      <c r="V2253" s="229"/>
      <c r="W2253" s="229"/>
      <c r="Y2253" s="223" t="str">
        <f t="shared" si="71"/>
        <v/>
      </c>
    </row>
    <row r="2254" spans="1:25" s="223" customFormat="1" ht="20.25">
      <c r="A2254" s="293"/>
      <c r="B2254" s="294" t="str">
        <f>IF(LEN(A2254)=0,"",INDEX('Smelter Reference List'!$A:$A,MATCH($A2254,'Smelter Reference List'!$E:$E,0)))</f>
        <v/>
      </c>
      <c r="C2254" s="301" t="str">
        <f>IF(LEN(A2254)=0,"",INDEX('Smelter Reference List'!$C:$C,MATCH($A2254,'Smelter Reference List'!$E:$E,0)))</f>
        <v/>
      </c>
      <c r="D2254" s="294" t="str">
        <f ca="1">IF(ISERROR($S2254),"",OFFSET('Smelter Reference List'!$C$4,$S2254-4,0)&amp;"")</f>
        <v/>
      </c>
      <c r="E2254" s="294" t="str">
        <f ca="1">IF(ISERROR($S2254),"",OFFSET('Smelter Reference List'!$D$4,$S2254-4,0)&amp;"")</f>
        <v/>
      </c>
      <c r="F2254" s="294" t="str">
        <f ca="1">IF(ISERROR($S2254),"",OFFSET('Smelter Reference List'!$E$4,$S2254-4,0))</f>
        <v/>
      </c>
      <c r="G2254" s="294" t="str">
        <f ca="1">IF(C2254=$U$4,"Enter smelter details", IF(ISERROR($S2254),"",OFFSET('Smelter Reference List'!$F$4,$S2254-4,0)))</f>
        <v/>
      </c>
      <c r="H2254" s="295" t="str">
        <f ca="1">IF(ISERROR($S2254),"",OFFSET('Smelter Reference List'!$G$4,$S2254-4,0))</f>
        <v/>
      </c>
      <c r="I2254" s="296" t="str">
        <f ca="1">IF(ISERROR($S2254),"",OFFSET('Smelter Reference List'!$H$4,$S2254-4,0))</f>
        <v/>
      </c>
      <c r="J2254" s="296" t="str">
        <f ca="1">IF(ISERROR($S2254),"",OFFSET('Smelter Reference List'!$I$4,$S2254-4,0))</f>
        <v/>
      </c>
      <c r="K2254" s="298"/>
      <c r="L2254" s="298"/>
      <c r="M2254" s="298"/>
      <c r="N2254" s="298"/>
      <c r="O2254" s="298"/>
      <c r="P2254" s="298"/>
      <c r="Q2254" s="299"/>
      <c r="R2254" s="227"/>
      <c r="S2254" s="228" t="e">
        <f>IF(C2254="",NA(),MATCH($B2254&amp;$C2254,'Smelter Reference List'!$J:$J,0))</f>
        <v>#N/A</v>
      </c>
      <c r="T2254" s="229"/>
      <c r="U2254" s="229">
        <f t="shared" ca="1" si="70"/>
        <v>0</v>
      </c>
      <c r="V2254" s="229"/>
      <c r="W2254" s="229"/>
      <c r="Y2254" s="223" t="str">
        <f t="shared" si="71"/>
        <v/>
      </c>
    </row>
    <row r="2255" spans="1:25" s="223" customFormat="1" ht="20.25">
      <c r="A2255" s="293"/>
      <c r="B2255" s="294" t="str">
        <f>IF(LEN(A2255)=0,"",INDEX('Smelter Reference List'!$A:$A,MATCH($A2255,'Smelter Reference List'!$E:$E,0)))</f>
        <v/>
      </c>
      <c r="C2255" s="301" t="str">
        <f>IF(LEN(A2255)=0,"",INDEX('Smelter Reference List'!$C:$C,MATCH($A2255,'Smelter Reference List'!$E:$E,0)))</f>
        <v/>
      </c>
      <c r="D2255" s="294" t="str">
        <f ca="1">IF(ISERROR($S2255),"",OFFSET('Smelter Reference List'!$C$4,$S2255-4,0)&amp;"")</f>
        <v/>
      </c>
      <c r="E2255" s="294" t="str">
        <f ca="1">IF(ISERROR($S2255),"",OFFSET('Smelter Reference List'!$D$4,$S2255-4,0)&amp;"")</f>
        <v/>
      </c>
      <c r="F2255" s="294" t="str">
        <f ca="1">IF(ISERROR($S2255),"",OFFSET('Smelter Reference List'!$E$4,$S2255-4,0))</f>
        <v/>
      </c>
      <c r="G2255" s="294" t="str">
        <f ca="1">IF(C2255=$U$4,"Enter smelter details", IF(ISERROR($S2255),"",OFFSET('Smelter Reference List'!$F$4,$S2255-4,0)))</f>
        <v/>
      </c>
      <c r="H2255" s="295" t="str">
        <f ca="1">IF(ISERROR($S2255),"",OFFSET('Smelter Reference List'!$G$4,$S2255-4,0))</f>
        <v/>
      </c>
      <c r="I2255" s="296" t="str">
        <f ca="1">IF(ISERROR($S2255),"",OFFSET('Smelter Reference List'!$H$4,$S2255-4,0))</f>
        <v/>
      </c>
      <c r="J2255" s="296" t="str">
        <f ca="1">IF(ISERROR($S2255),"",OFFSET('Smelter Reference List'!$I$4,$S2255-4,0))</f>
        <v/>
      </c>
      <c r="K2255" s="298"/>
      <c r="L2255" s="298"/>
      <c r="M2255" s="298"/>
      <c r="N2255" s="298"/>
      <c r="O2255" s="298"/>
      <c r="P2255" s="298"/>
      <c r="Q2255" s="299"/>
      <c r="R2255" s="227"/>
      <c r="S2255" s="228" t="e">
        <f>IF(C2255="",NA(),MATCH($B2255&amp;$C2255,'Smelter Reference List'!$J:$J,0))</f>
        <v>#N/A</v>
      </c>
      <c r="T2255" s="229"/>
      <c r="U2255" s="229">
        <f t="shared" ca="1" si="70"/>
        <v>0</v>
      </c>
      <c r="V2255" s="229"/>
      <c r="W2255" s="229"/>
      <c r="Y2255" s="223" t="str">
        <f t="shared" si="71"/>
        <v/>
      </c>
    </row>
    <row r="2256" spans="1:25" s="223" customFormat="1" ht="20.25">
      <c r="A2256" s="293"/>
      <c r="B2256" s="294" t="str">
        <f>IF(LEN(A2256)=0,"",INDEX('Smelter Reference List'!$A:$A,MATCH($A2256,'Smelter Reference List'!$E:$E,0)))</f>
        <v/>
      </c>
      <c r="C2256" s="301" t="str">
        <f>IF(LEN(A2256)=0,"",INDEX('Smelter Reference List'!$C:$C,MATCH($A2256,'Smelter Reference List'!$E:$E,0)))</f>
        <v/>
      </c>
      <c r="D2256" s="294" t="str">
        <f ca="1">IF(ISERROR($S2256),"",OFFSET('Smelter Reference List'!$C$4,$S2256-4,0)&amp;"")</f>
        <v/>
      </c>
      <c r="E2256" s="294" t="str">
        <f ca="1">IF(ISERROR($S2256),"",OFFSET('Smelter Reference List'!$D$4,$S2256-4,0)&amp;"")</f>
        <v/>
      </c>
      <c r="F2256" s="294" t="str">
        <f ca="1">IF(ISERROR($S2256),"",OFFSET('Smelter Reference List'!$E$4,$S2256-4,0))</f>
        <v/>
      </c>
      <c r="G2256" s="294" t="str">
        <f ca="1">IF(C2256=$U$4,"Enter smelter details", IF(ISERROR($S2256),"",OFFSET('Smelter Reference List'!$F$4,$S2256-4,0)))</f>
        <v/>
      </c>
      <c r="H2256" s="295" t="str">
        <f ca="1">IF(ISERROR($S2256),"",OFFSET('Smelter Reference List'!$G$4,$S2256-4,0))</f>
        <v/>
      </c>
      <c r="I2256" s="296" t="str">
        <f ca="1">IF(ISERROR($S2256),"",OFFSET('Smelter Reference List'!$H$4,$S2256-4,0))</f>
        <v/>
      </c>
      <c r="J2256" s="296" t="str">
        <f ca="1">IF(ISERROR($S2256),"",OFFSET('Smelter Reference List'!$I$4,$S2256-4,0))</f>
        <v/>
      </c>
      <c r="K2256" s="298"/>
      <c r="L2256" s="298"/>
      <c r="M2256" s="298"/>
      <c r="N2256" s="298"/>
      <c r="O2256" s="298"/>
      <c r="P2256" s="298"/>
      <c r="Q2256" s="299"/>
      <c r="R2256" s="227"/>
      <c r="S2256" s="228" t="e">
        <f>IF(C2256="",NA(),MATCH($B2256&amp;$C2256,'Smelter Reference List'!$J:$J,0))</f>
        <v>#N/A</v>
      </c>
      <c r="T2256" s="229"/>
      <c r="U2256" s="229">
        <f t="shared" ca="1" si="70"/>
        <v>0</v>
      </c>
      <c r="V2256" s="229"/>
      <c r="W2256" s="229"/>
      <c r="Y2256" s="223" t="str">
        <f t="shared" si="71"/>
        <v/>
      </c>
    </row>
    <row r="2257" spans="1:25" s="223" customFormat="1" ht="20.25">
      <c r="A2257" s="293"/>
      <c r="B2257" s="294" t="str">
        <f>IF(LEN(A2257)=0,"",INDEX('Smelter Reference List'!$A:$A,MATCH($A2257,'Smelter Reference List'!$E:$E,0)))</f>
        <v/>
      </c>
      <c r="C2257" s="301" t="str">
        <f>IF(LEN(A2257)=0,"",INDEX('Smelter Reference List'!$C:$C,MATCH($A2257,'Smelter Reference List'!$E:$E,0)))</f>
        <v/>
      </c>
      <c r="D2257" s="294" t="str">
        <f ca="1">IF(ISERROR($S2257),"",OFFSET('Smelter Reference List'!$C$4,$S2257-4,0)&amp;"")</f>
        <v/>
      </c>
      <c r="E2257" s="294" t="str">
        <f ca="1">IF(ISERROR($S2257),"",OFFSET('Smelter Reference List'!$D$4,$S2257-4,0)&amp;"")</f>
        <v/>
      </c>
      <c r="F2257" s="294" t="str">
        <f ca="1">IF(ISERROR($S2257),"",OFFSET('Smelter Reference List'!$E$4,$S2257-4,0))</f>
        <v/>
      </c>
      <c r="G2257" s="294" t="str">
        <f ca="1">IF(C2257=$U$4,"Enter smelter details", IF(ISERROR($S2257),"",OFFSET('Smelter Reference List'!$F$4,$S2257-4,0)))</f>
        <v/>
      </c>
      <c r="H2257" s="295" t="str">
        <f ca="1">IF(ISERROR($S2257),"",OFFSET('Smelter Reference List'!$G$4,$S2257-4,0))</f>
        <v/>
      </c>
      <c r="I2257" s="296" t="str">
        <f ca="1">IF(ISERROR($S2257),"",OFFSET('Smelter Reference List'!$H$4,$S2257-4,0))</f>
        <v/>
      </c>
      <c r="J2257" s="296" t="str">
        <f ca="1">IF(ISERROR($S2257),"",OFFSET('Smelter Reference List'!$I$4,$S2257-4,0))</f>
        <v/>
      </c>
      <c r="K2257" s="298"/>
      <c r="L2257" s="298"/>
      <c r="M2257" s="298"/>
      <c r="N2257" s="298"/>
      <c r="O2257" s="298"/>
      <c r="P2257" s="298"/>
      <c r="Q2257" s="299"/>
      <c r="R2257" s="227"/>
      <c r="S2257" s="228" t="e">
        <f>IF(C2257="",NA(),MATCH($B2257&amp;$C2257,'Smelter Reference List'!$J:$J,0))</f>
        <v>#N/A</v>
      </c>
      <c r="T2257" s="229"/>
      <c r="U2257" s="229">
        <f t="shared" ca="1" si="70"/>
        <v>0</v>
      </c>
      <c r="V2257" s="229"/>
      <c r="W2257" s="229"/>
      <c r="Y2257" s="223" t="str">
        <f t="shared" si="71"/>
        <v/>
      </c>
    </row>
    <row r="2258" spans="1:25" s="223" customFormat="1" ht="20.25">
      <c r="A2258" s="293"/>
      <c r="B2258" s="294" t="str">
        <f>IF(LEN(A2258)=0,"",INDEX('Smelter Reference List'!$A:$A,MATCH($A2258,'Smelter Reference List'!$E:$E,0)))</f>
        <v/>
      </c>
      <c r="C2258" s="301" t="str">
        <f>IF(LEN(A2258)=0,"",INDEX('Smelter Reference List'!$C:$C,MATCH($A2258,'Smelter Reference List'!$E:$E,0)))</f>
        <v/>
      </c>
      <c r="D2258" s="294" t="str">
        <f ca="1">IF(ISERROR($S2258),"",OFFSET('Smelter Reference List'!$C$4,$S2258-4,0)&amp;"")</f>
        <v/>
      </c>
      <c r="E2258" s="294" t="str">
        <f ca="1">IF(ISERROR($S2258),"",OFFSET('Smelter Reference List'!$D$4,$S2258-4,0)&amp;"")</f>
        <v/>
      </c>
      <c r="F2258" s="294" t="str">
        <f ca="1">IF(ISERROR($S2258),"",OFFSET('Smelter Reference List'!$E$4,$S2258-4,0))</f>
        <v/>
      </c>
      <c r="G2258" s="294" t="str">
        <f ca="1">IF(C2258=$U$4,"Enter smelter details", IF(ISERROR($S2258),"",OFFSET('Smelter Reference List'!$F$4,$S2258-4,0)))</f>
        <v/>
      </c>
      <c r="H2258" s="295" t="str">
        <f ca="1">IF(ISERROR($S2258),"",OFFSET('Smelter Reference List'!$G$4,$S2258-4,0))</f>
        <v/>
      </c>
      <c r="I2258" s="296" t="str">
        <f ca="1">IF(ISERROR($S2258),"",OFFSET('Smelter Reference List'!$H$4,$S2258-4,0))</f>
        <v/>
      </c>
      <c r="J2258" s="296" t="str">
        <f ca="1">IF(ISERROR($S2258),"",OFFSET('Smelter Reference List'!$I$4,$S2258-4,0))</f>
        <v/>
      </c>
      <c r="K2258" s="298"/>
      <c r="L2258" s="298"/>
      <c r="M2258" s="298"/>
      <c r="N2258" s="298"/>
      <c r="O2258" s="298"/>
      <c r="P2258" s="298"/>
      <c r="Q2258" s="299"/>
      <c r="R2258" s="227"/>
      <c r="S2258" s="228" t="e">
        <f>IF(C2258="",NA(),MATCH($B2258&amp;$C2258,'Smelter Reference List'!$J:$J,0))</f>
        <v>#N/A</v>
      </c>
      <c r="T2258" s="229"/>
      <c r="U2258" s="229">
        <f t="shared" ca="1" si="70"/>
        <v>0</v>
      </c>
      <c r="V2258" s="229"/>
      <c r="W2258" s="229"/>
      <c r="Y2258" s="223" t="str">
        <f t="shared" si="71"/>
        <v/>
      </c>
    </row>
    <row r="2259" spans="1:25" s="223" customFormat="1" ht="20.25">
      <c r="A2259" s="293"/>
      <c r="B2259" s="294" t="str">
        <f>IF(LEN(A2259)=0,"",INDEX('Smelter Reference List'!$A:$A,MATCH($A2259,'Smelter Reference List'!$E:$E,0)))</f>
        <v/>
      </c>
      <c r="C2259" s="301" t="str">
        <f>IF(LEN(A2259)=0,"",INDEX('Smelter Reference List'!$C:$C,MATCH($A2259,'Smelter Reference List'!$E:$E,0)))</f>
        <v/>
      </c>
      <c r="D2259" s="294" t="str">
        <f ca="1">IF(ISERROR($S2259),"",OFFSET('Smelter Reference List'!$C$4,$S2259-4,0)&amp;"")</f>
        <v/>
      </c>
      <c r="E2259" s="294" t="str">
        <f ca="1">IF(ISERROR($S2259),"",OFFSET('Smelter Reference List'!$D$4,$S2259-4,0)&amp;"")</f>
        <v/>
      </c>
      <c r="F2259" s="294" t="str">
        <f ca="1">IF(ISERROR($S2259),"",OFFSET('Smelter Reference List'!$E$4,$S2259-4,0))</f>
        <v/>
      </c>
      <c r="G2259" s="294" t="str">
        <f ca="1">IF(C2259=$U$4,"Enter smelter details", IF(ISERROR($S2259),"",OFFSET('Smelter Reference List'!$F$4,$S2259-4,0)))</f>
        <v/>
      </c>
      <c r="H2259" s="295" t="str">
        <f ca="1">IF(ISERROR($S2259),"",OFFSET('Smelter Reference List'!$G$4,$S2259-4,0))</f>
        <v/>
      </c>
      <c r="I2259" s="296" t="str">
        <f ca="1">IF(ISERROR($S2259),"",OFFSET('Smelter Reference List'!$H$4,$S2259-4,0))</f>
        <v/>
      </c>
      <c r="J2259" s="296" t="str">
        <f ca="1">IF(ISERROR($S2259),"",OFFSET('Smelter Reference List'!$I$4,$S2259-4,0))</f>
        <v/>
      </c>
      <c r="K2259" s="298"/>
      <c r="L2259" s="298"/>
      <c r="M2259" s="298"/>
      <c r="N2259" s="298"/>
      <c r="O2259" s="298"/>
      <c r="P2259" s="298"/>
      <c r="Q2259" s="299"/>
      <c r="R2259" s="227"/>
      <c r="S2259" s="228" t="e">
        <f>IF(C2259="",NA(),MATCH($B2259&amp;$C2259,'Smelter Reference List'!$J:$J,0))</f>
        <v>#N/A</v>
      </c>
      <c r="T2259" s="229"/>
      <c r="U2259" s="229">
        <f t="shared" ca="1" si="70"/>
        <v>0</v>
      </c>
      <c r="V2259" s="229"/>
      <c r="W2259" s="229"/>
      <c r="Y2259" s="223" t="str">
        <f t="shared" si="71"/>
        <v/>
      </c>
    </row>
    <row r="2260" spans="1:25" s="223" customFormat="1" ht="20.25">
      <c r="A2260" s="293"/>
      <c r="B2260" s="294" t="str">
        <f>IF(LEN(A2260)=0,"",INDEX('Smelter Reference List'!$A:$A,MATCH($A2260,'Smelter Reference List'!$E:$E,0)))</f>
        <v/>
      </c>
      <c r="C2260" s="301" t="str">
        <f>IF(LEN(A2260)=0,"",INDEX('Smelter Reference List'!$C:$C,MATCH($A2260,'Smelter Reference List'!$E:$E,0)))</f>
        <v/>
      </c>
      <c r="D2260" s="294" t="str">
        <f ca="1">IF(ISERROR($S2260),"",OFFSET('Smelter Reference List'!$C$4,$S2260-4,0)&amp;"")</f>
        <v/>
      </c>
      <c r="E2260" s="294" t="str">
        <f ca="1">IF(ISERROR($S2260),"",OFFSET('Smelter Reference List'!$D$4,$S2260-4,0)&amp;"")</f>
        <v/>
      </c>
      <c r="F2260" s="294" t="str">
        <f ca="1">IF(ISERROR($S2260),"",OFFSET('Smelter Reference List'!$E$4,$S2260-4,0))</f>
        <v/>
      </c>
      <c r="G2260" s="294" t="str">
        <f ca="1">IF(C2260=$U$4,"Enter smelter details", IF(ISERROR($S2260),"",OFFSET('Smelter Reference List'!$F$4,$S2260-4,0)))</f>
        <v/>
      </c>
      <c r="H2260" s="295" t="str">
        <f ca="1">IF(ISERROR($S2260),"",OFFSET('Smelter Reference List'!$G$4,$S2260-4,0))</f>
        <v/>
      </c>
      <c r="I2260" s="296" t="str">
        <f ca="1">IF(ISERROR($S2260),"",OFFSET('Smelter Reference List'!$H$4,$S2260-4,0))</f>
        <v/>
      </c>
      <c r="J2260" s="296" t="str">
        <f ca="1">IF(ISERROR($S2260),"",OFFSET('Smelter Reference List'!$I$4,$S2260-4,0))</f>
        <v/>
      </c>
      <c r="K2260" s="298"/>
      <c r="L2260" s="298"/>
      <c r="M2260" s="298"/>
      <c r="N2260" s="298"/>
      <c r="O2260" s="298"/>
      <c r="P2260" s="298"/>
      <c r="Q2260" s="299"/>
      <c r="R2260" s="227"/>
      <c r="S2260" s="228" t="e">
        <f>IF(C2260="",NA(),MATCH($B2260&amp;$C2260,'Smelter Reference List'!$J:$J,0))</f>
        <v>#N/A</v>
      </c>
      <c r="T2260" s="229"/>
      <c r="U2260" s="229">
        <f t="shared" ca="1" si="70"/>
        <v>0</v>
      </c>
      <c r="V2260" s="229"/>
      <c r="W2260" s="229"/>
      <c r="Y2260" s="223" t="str">
        <f t="shared" si="71"/>
        <v/>
      </c>
    </row>
    <row r="2261" spans="1:25" s="223" customFormat="1" ht="20.25">
      <c r="A2261" s="293"/>
      <c r="B2261" s="294" t="str">
        <f>IF(LEN(A2261)=0,"",INDEX('Smelter Reference List'!$A:$A,MATCH($A2261,'Smelter Reference List'!$E:$E,0)))</f>
        <v/>
      </c>
      <c r="C2261" s="301" t="str">
        <f>IF(LEN(A2261)=0,"",INDEX('Smelter Reference List'!$C:$C,MATCH($A2261,'Smelter Reference List'!$E:$E,0)))</f>
        <v/>
      </c>
      <c r="D2261" s="294" t="str">
        <f ca="1">IF(ISERROR($S2261),"",OFFSET('Smelter Reference List'!$C$4,$S2261-4,0)&amp;"")</f>
        <v/>
      </c>
      <c r="E2261" s="294" t="str">
        <f ca="1">IF(ISERROR($S2261),"",OFFSET('Smelter Reference List'!$D$4,$S2261-4,0)&amp;"")</f>
        <v/>
      </c>
      <c r="F2261" s="294" t="str">
        <f ca="1">IF(ISERROR($S2261),"",OFFSET('Smelter Reference List'!$E$4,$S2261-4,0))</f>
        <v/>
      </c>
      <c r="G2261" s="294" t="str">
        <f ca="1">IF(C2261=$U$4,"Enter smelter details", IF(ISERROR($S2261),"",OFFSET('Smelter Reference List'!$F$4,$S2261-4,0)))</f>
        <v/>
      </c>
      <c r="H2261" s="295" t="str">
        <f ca="1">IF(ISERROR($S2261),"",OFFSET('Smelter Reference List'!$G$4,$S2261-4,0))</f>
        <v/>
      </c>
      <c r="I2261" s="296" t="str">
        <f ca="1">IF(ISERROR($S2261),"",OFFSET('Smelter Reference List'!$H$4,$S2261-4,0))</f>
        <v/>
      </c>
      <c r="J2261" s="296" t="str">
        <f ca="1">IF(ISERROR($S2261),"",OFFSET('Smelter Reference List'!$I$4,$S2261-4,0))</f>
        <v/>
      </c>
      <c r="K2261" s="298"/>
      <c r="L2261" s="298"/>
      <c r="M2261" s="298"/>
      <c r="N2261" s="298"/>
      <c r="O2261" s="298"/>
      <c r="P2261" s="298"/>
      <c r="Q2261" s="299"/>
      <c r="R2261" s="227"/>
      <c r="S2261" s="228" t="e">
        <f>IF(C2261="",NA(),MATCH($B2261&amp;$C2261,'Smelter Reference List'!$J:$J,0))</f>
        <v>#N/A</v>
      </c>
      <c r="T2261" s="229"/>
      <c r="U2261" s="229">
        <f t="shared" ca="1" si="70"/>
        <v>0</v>
      </c>
      <c r="V2261" s="229"/>
      <c r="W2261" s="229"/>
      <c r="Y2261" s="223" t="str">
        <f t="shared" si="71"/>
        <v/>
      </c>
    </row>
    <row r="2262" spans="1:25" s="223" customFormat="1" ht="20.25">
      <c r="A2262" s="293"/>
      <c r="B2262" s="294" t="str">
        <f>IF(LEN(A2262)=0,"",INDEX('Smelter Reference List'!$A:$A,MATCH($A2262,'Smelter Reference List'!$E:$E,0)))</f>
        <v/>
      </c>
      <c r="C2262" s="301" t="str">
        <f>IF(LEN(A2262)=0,"",INDEX('Smelter Reference List'!$C:$C,MATCH($A2262,'Smelter Reference List'!$E:$E,0)))</f>
        <v/>
      </c>
      <c r="D2262" s="294" t="str">
        <f ca="1">IF(ISERROR($S2262),"",OFFSET('Smelter Reference List'!$C$4,$S2262-4,0)&amp;"")</f>
        <v/>
      </c>
      <c r="E2262" s="294" t="str">
        <f ca="1">IF(ISERROR($S2262),"",OFFSET('Smelter Reference List'!$D$4,$S2262-4,0)&amp;"")</f>
        <v/>
      </c>
      <c r="F2262" s="294" t="str">
        <f ca="1">IF(ISERROR($S2262),"",OFFSET('Smelter Reference List'!$E$4,$S2262-4,0))</f>
        <v/>
      </c>
      <c r="G2262" s="294" t="str">
        <f ca="1">IF(C2262=$U$4,"Enter smelter details", IF(ISERROR($S2262),"",OFFSET('Smelter Reference List'!$F$4,$S2262-4,0)))</f>
        <v/>
      </c>
      <c r="H2262" s="295" t="str">
        <f ca="1">IF(ISERROR($S2262),"",OFFSET('Smelter Reference List'!$G$4,$S2262-4,0))</f>
        <v/>
      </c>
      <c r="I2262" s="296" t="str">
        <f ca="1">IF(ISERROR($S2262),"",OFFSET('Smelter Reference List'!$H$4,$S2262-4,0))</f>
        <v/>
      </c>
      <c r="J2262" s="296" t="str">
        <f ca="1">IF(ISERROR($S2262),"",OFFSET('Smelter Reference List'!$I$4,$S2262-4,0))</f>
        <v/>
      </c>
      <c r="K2262" s="298"/>
      <c r="L2262" s="298"/>
      <c r="M2262" s="298"/>
      <c r="N2262" s="298"/>
      <c r="O2262" s="298"/>
      <c r="P2262" s="298"/>
      <c r="Q2262" s="299"/>
      <c r="R2262" s="227"/>
      <c r="S2262" s="228" t="e">
        <f>IF(C2262="",NA(),MATCH($B2262&amp;$C2262,'Smelter Reference List'!$J:$J,0))</f>
        <v>#N/A</v>
      </c>
      <c r="T2262" s="229"/>
      <c r="U2262" s="229">
        <f t="shared" ca="1" si="70"/>
        <v>0</v>
      </c>
      <c r="V2262" s="229"/>
      <c r="W2262" s="229"/>
      <c r="Y2262" s="223" t="str">
        <f t="shared" si="71"/>
        <v/>
      </c>
    </row>
    <row r="2263" spans="1:25" s="223" customFormat="1" ht="20.25">
      <c r="A2263" s="293"/>
      <c r="B2263" s="294" t="str">
        <f>IF(LEN(A2263)=0,"",INDEX('Smelter Reference List'!$A:$A,MATCH($A2263,'Smelter Reference List'!$E:$E,0)))</f>
        <v/>
      </c>
      <c r="C2263" s="301" t="str">
        <f>IF(LEN(A2263)=0,"",INDEX('Smelter Reference List'!$C:$C,MATCH($A2263,'Smelter Reference List'!$E:$E,0)))</f>
        <v/>
      </c>
      <c r="D2263" s="294" t="str">
        <f ca="1">IF(ISERROR($S2263),"",OFFSET('Smelter Reference List'!$C$4,$S2263-4,0)&amp;"")</f>
        <v/>
      </c>
      <c r="E2263" s="294" t="str">
        <f ca="1">IF(ISERROR($S2263),"",OFFSET('Smelter Reference List'!$D$4,$S2263-4,0)&amp;"")</f>
        <v/>
      </c>
      <c r="F2263" s="294" t="str">
        <f ca="1">IF(ISERROR($S2263),"",OFFSET('Smelter Reference List'!$E$4,$S2263-4,0))</f>
        <v/>
      </c>
      <c r="G2263" s="294" t="str">
        <f ca="1">IF(C2263=$U$4,"Enter smelter details", IF(ISERROR($S2263),"",OFFSET('Smelter Reference List'!$F$4,$S2263-4,0)))</f>
        <v/>
      </c>
      <c r="H2263" s="295" t="str">
        <f ca="1">IF(ISERROR($S2263),"",OFFSET('Smelter Reference List'!$G$4,$S2263-4,0))</f>
        <v/>
      </c>
      <c r="I2263" s="296" t="str">
        <f ca="1">IF(ISERROR($S2263),"",OFFSET('Smelter Reference List'!$H$4,$S2263-4,0))</f>
        <v/>
      </c>
      <c r="J2263" s="296" t="str">
        <f ca="1">IF(ISERROR($S2263),"",OFFSET('Smelter Reference List'!$I$4,$S2263-4,0))</f>
        <v/>
      </c>
      <c r="K2263" s="298"/>
      <c r="L2263" s="298"/>
      <c r="M2263" s="298"/>
      <c r="N2263" s="298"/>
      <c r="O2263" s="298"/>
      <c r="P2263" s="298"/>
      <c r="Q2263" s="299"/>
      <c r="R2263" s="227"/>
      <c r="S2263" s="228" t="e">
        <f>IF(C2263="",NA(),MATCH($B2263&amp;$C2263,'Smelter Reference List'!$J:$J,0))</f>
        <v>#N/A</v>
      </c>
      <c r="T2263" s="229"/>
      <c r="U2263" s="229">
        <f t="shared" ca="1" si="70"/>
        <v>0</v>
      </c>
      <c r="V2263" s="229"/>
      <c r="W2263" s="229"/>
      <c r="Y2263" s="223" t="str">
        <f t="shared" si="71"/>
        <v/>
      </c>
    </row>
    <row r="2264" spans="1:25" s="223" customFormat="1" ht="20.25">
      <c r="A2264" s="293"/>
      <c r="B2264" s="294" t="str">
        <f>IF(LEN(A2264)=0,"",INDEX('Smelter Reference List'!$A:$A,MATCH($A2264,'Smelter Reference List'!$E:$E,0)))</f>
        <v/>
      </c>
      <c r="C2264" s="301" t="str">
        <f>IF(LEN(A2264)=0,"",INDEX('Smelter Reference List'!$C:$C,MATCH($A2264,'Smelter Reference List'!$E:$E,0)))</f>
        <v/>
      </c>
      <c r="D2264" s="294" t="str">
        <f ca="1">IF(ISERROR($S2264),"",OFFSET('Smelter Reference List'!$C$4,$S2264-4,0)&amp;"")</f>
        <v/>
      </c>
      <c r="E2264" s="294" t="str">
        <f ca="1">IF(ISERROR($S2264),"",OFFSET('Smelter Reference List'!$D$4,$S2264-4,0)&amp;"")</f>
        <v/>
      </c>
      <c r="F2264" s="294" t="str">
        <f ca="1">IF(ISERROR($S2264),"",OFFSET('Smelter Reference List'!$E$4,$S2264-4,0))</f>
        <v/>
      </c>
      <c r="G2264" s="294" t="str">
        <f ca="1">IF(C2264=$U$4,"Enter smelter details", IF(ISERROR($S2264),"",OFFSET('Smelter Reference List'!$F$4,$S2264-4,0)))</f>
        <v/>
      </c>
      <c r="H2264" s="295" t="str">
        <f ca="1">IF(ISERROR($S2264),"",OFFSET('Smelter Reference List'!$G$4,$S2264-4,0))</f>
        <v/>
      </c>
      <c r="I2264" s="296" t="str">
        <f ca="1">IF(ISERROR($S2264),"",OFFSET('Smelter Reference List'!$H$4,$S2264-4,0))</f>
        <v/>
      </c>
      <c r="J2264" s="296" t="str">
        <f ca="1">IF(ISERROR($S2264),"",OFFSET('Smelter Reference List'!$I$4,$S2264-4,0))</f>
        <v/>
      </c>
      <c r="K2264" s="298"/>
      <c r="L2264" s="298"/>
      <c r="M2264" s="298"/>
      <c r="N2264" s="298"/>
      <c r="O2264" s="298"/>
      <c r="P2264" s="298"/>
      <c r="Q2264" s="299"/>
      <c r="R2264" s="227"/>
      <c r="S2264" s="228" t="e">
        <f>IF(C2264="",NA(),MATCH($B2264&amp;$C2264,'Smelter Reference List'!$J:$J,0))</f>
        <v>#N/A</v>
      </c>
      <c r="T2264" s="229"/>
      <c r="U2264" s="229">
        <f t="shared" ca="1" si="70"/>
        <v>0</v>
      </c>
      <c r="V2264" s="229"/>
      <c r="W2264" s="229"/>
      <c r="Y2264" s="223" t="str">
        <f t="shared" si="71"/>
        <v/>
      </c>
    </row>
    <row r="2265" spans="1:25" s="223" customFormat="1" ht="20.25">
      <c r="A2265" s="293"/>
      <c r="B2265" s="294" t="str">
        <f>IF(LEN(A2265)=0,"",INDEX('Smelter Reference List'!$A:$A,MATCH($A2265,'Smelter Reference List'!$E:$E,0)))</f>
        <v/>
      </c>
      <c r="C2265" s="301" t="str">
        <f>IF(LEN(A2265)=0,"",INDEX('Smelter Reference List'!$C:$C,MATCH($A2265,'Smelter Reference List'!$E:$E,0)))</f>
        <v/>
      </c>
      <c r="D2265" s="294" t="str">
        <f ca="1">IF(ISERROR($S2265),"",OFFSET('Smelter Reference List'!$C$4,$S2265-4,0)&amp;"")</f>
        <v/>
      </c>
      <c r="E2265" s="294" t="str">
        <f ca="1">IF(ISERROR($S2265),"",OFFSET('Smelter Reference List'!$D$4,$S2265-4,0)&amp;"")</f>
        <v/>
      </c>
      <c r="F2265" s="294" t="str">
        <f ca="1">IF(ISERROR($S2265),"",OFFSET('Smelter Reference List'!$E$4,$S2265-4,0))</f>
        <v/>
      </c>
      <c r="G2265" s="294" t="str">
        <f ca="1">IF(C2265=$U$4,"Enter smelter details", IF(ISERROR($S2265),"",OFFSET('Smelter Reference List'!$F$4,$S2265-4,0)))</f>
        <v/>
      </c>
      <c r="H2265" s="295" t="str">
        <f ca="1">IF(ISERROR($S2265),"",OFFSET('Smelter Reference List'!$G$4,$S2265-4,0))</f>
        <v/>
      </c>
      <c r="I2265" s="296" t="str">
        <f ca="1">IF(ISERROR($S2265),"",OFFSET('Smelter Reference List'!$H$4,$S2265-4,0))</f>
        <v/>
      </c>
      <c r="J2265" s="296" t="str">
        <f ca="1">IF(ISERROR($S2265),"",OFFSET('Smelter Reference List'!$I$4,$S2265-4,0))</f>
        <v/>
      </c>
      <c r="K2265" s="298"/>
      <c r="L2265" s="298"/>
      <c r="M2265" s="298"/>
      <c r="N2265" s="298"/>
      <c r="O2265" s="298"/>
      <c r="P2265" s="298"/>
      <c r="Q2265" s="299"/>
      <c r="R2265" s="227"/>
      <c r="S2265" s="228" t="e">
        <f>IF(C2265="",NA(),MATCH($B2265&amp;$C2265,'Smelter Reference List'!$J:$J,0))</f>
        <v>#N/A</v>
      </c>
      <c r="T2265" s="229"/>
      <c r="U2265" s="229">
        <f t="shared" ca="1" si="70"/>
        <v>0</v>
      </c>
      <c r="V2265" s="229"/>
      <c r="W2265" s="229"/>
      <c r="Y2265" s="223" t="str">
        <f t="shared" si="71"/>
        <v/>
      </c>
    </row>
    <row r="2266" spans="1:25" s="223" customFormat="1" ht="20.25">
      <c r="A2266" s="293"/>
      <c r="B2266" s="294" t="str">
        <f>IF(LEN(A2266)=0,"",INDEX('Smelter Reference List'!$A:$A,MATCH($A2266,'Smelter Reference List'!$E:$E,0)))</f>
        <v/>
      </c>
      <c r="C2266" s="301" t="str">
        <f>IF(LEN(A2266)=0,"",INDEX('Smelter Reference List'!$C:$C,MATCH($A2266,'Smelter Reference List'!$E:$E,0)))</f>
        <v/>
      </c>
      <c r="D2266" s="294" t="str">
        <f ca="1">IF(ISERROR($S2266),"",OFFSET('Smelter Reference List'!$C$4,$S2266-4,0)&amp;"")</f>
        <v/>
      </c>
      <c r="E2266" s="294" t="str">
        <f ca="1">IF(ISERROR($S2266),"",OFFSET('Smelter Reference List'!$D$4,$S2266-4,0)&amp;"")</f>
        <v/>
      </c>
      <c r="F2266" s="294" t="str">
        <f ca="1">IF(ISERROR($S2266),"",OFFSET('Smelter Reference List'!$E$4,$S2266-4,0))</f>
        <v/>
      </c>
      <c r="G2266" s="294" t="str">
        <f ca="1">IF(C2266=$U$4,"Enter smelter details", IF(ISERROR($S2266),"",OFFSET('Smelter Reference List'!$F$4,$S2266-4,0)))</f>
        <v/>
      </c>
      <c r="H2266" s="295" t="str">
        <f ca="1">IF(ISERROR($S2266),"",OFFSET('Smelter Reference List'!$G$4,$S2266-4,0))</f>
        <v/>
      </c>
      <c r="I2266" s="296" t="str">
        <f ca="1">IF(ISERROR($S2266),"",OFFSET('Smelter Reference List'!$H$4,$S2266-4,0))</f>
        <v/>
      </c>
      <c r="J2266" s="296" t="str">
        <f ca="1">IF(ISERROR($S2266),"",OFFSET('Smelter Reference List'!$I$4,$S2266-4,0))</f>
        <v/>
      </c>
      <c r="K2266" s="298"/>
      <c r="L2266" s="298"/>
      <c r="M2266" s="298"/>
      <c r="N2266" s="298"/>
      <c r="O2266" s="298"/>
      <c r="P2266" s="298"/>
      <c r="Q2266" s="299"/>
      <c r="R2266" s="227"/>
      <c r="S2266" s="228" t="e">
        <f>IF(C2266="",NA(),MATCH($B2266&amp;$C2266,'Smelter Reference List'!$J:$J,0))</f>
        <v>#N/A</v>
      </c>
      <c r="T2266" s="229"/>
      <c r="U2266" s="229">
        <f t="shared" ca="1" si="70"/>
        <v>0</v>
      </c>
      <c r="V2266" s="229"/>
      <c r="W2266" s="229"/>
      <c r="Y2266" s="223" t="str">
        <f t="shared" si="71"/>
        <v/>
      </c>
    </row>
    <row r="2267" spans="1:25" s="223" customFormat="1" ht="20.25">
      <c r="A2267" s="293"/>
      <c r="B2267" s="294" t="str">
        <f>IF(LEN(A2267)=0,"",INDEX('Smelter Reference List'!$A:$A,MATCH($A2267,'Smelter Reference List'!$E:$E,0)))</f>
        <v/>
      </c>
      <c r="C2267" s="301" t="str">
        <f>IF(LEN(A2267)=0,"",INDEX('Smelter Reference List'!$C:$C,MATCH($A2267,'Smelter Reference List'!$E:$E,0)))</f>
        <v/>
      </c>
      <c r="D2267" s="294" t="str">
        <f ca="1">IF(ISERROR($S2267),"",OFFSET('Smelter Reference List'!$C$4,$S2267-4,0)&amp;"")</f>
        <v/>
      </c>
      <c r="E2267" s="294" t="str">
        <f ca="1">IF(ISERROR($S2267),"",OFFSET('Smelter Reference List'!$D$4,$S2267-4,0)&amp;"")</f>
        <v/>
      </c>
      <c r="F2267" s="294" t="str">
        <f ca="1">IF(ISERROR($S2267),"",OFFSET('Smelter Reference List'!$E$4,$S2267-4,0))</f>
        <v/>
      </c>
      <c r="G2267" s="294" t="str">
        <f ca="1">IF(C2267=$U$4,"Enter smelter details", IF(ISERROR($S2267),"",OFFSET('Smelter Reference List'!$F$4,$S2267-4,0)))</f>
        <v/>
      </c>
      <c r="H2267" s="295" t="str">
        <f ca="1">IF(ISERROR($S2267),"",OFFSET('Smelter Reference List'!$G$4,$S2267-4,0))</f>
        <v/>
      </c>
      <c r="I2267" s="296" t="str">
        <f ca="1">IF(ISERROR($S2267),"",OFFSET('Smelter Reference List'!$H$4,$S2267-4,0))</f>
        <v/>
      </c>
      <c r="J2267" s="296" t="str">
        <f ca="1">IF(ISERROR($S2267),"",OFFSET('Smelter Reference List'!$I$4,$S2267-4,0))</f>
        <v/>
      </c>
      <c r="K2267" s="298"/>
      <c r="L2267" s="298"/>
      <c r="M2267" s="298"/>
      <c r="N2267" s="298"/>
      <c r="O2267" s="298"/>
      <c r="P2267" s="298"/>
      <c r="Q2267" s="299"/>
      <c r="R2267" s="227"/>
      <c r="S2267" s="228" t="e">
        <f>IF(C2267="",NA(),MATCH($B2267&amp;$C2267,'Smelter Reference List'!$J:$J,0))</f>
        <v>#N/A</v>
      </c>
      <c r="T2267" s="229"/>
      <c r="U2267" s="229">
        <f t="shared" ca="1" si="70"/>
        <v>0</v>
      </c>
      <c r="V2267" s="229"/>
      <c r="W2267" s="229"/>
      <c r="Y2267" s="223" t="str">
        <f t="shared" si="71"/>
        <v/>
      </c>
    </row>
    <row r="2268" spans="1:25" s="223" customFormat="1" ht="20.25">
      <c r="A2268" s="293"/>
      <c r="B2268" s="294" t="str">
        <f>IF(LEN(A2268)=0,"",INDEX('Smelter Reference List'!$A:$A,MATCH($A2268,'Smelter Reference List'!$E:$E,0)))</f>
        <v/>
      </c>
      <c r="C2268" s="301" t="str">
        <f>IF(LEN(A2268)=0,"",INDEX('Smelter Reference List'!$C:$C,MATCH($A2268,'Smelter Reference List'!$E:$E,0)))</f>
        <v/>
      </c>
      <c r="D2268" s="294" t="str">
        <f ca="1">IF(ISERROR($S2268),"",OFFSET('Smelter Reference List'!$C$4,$S2268-4,0)&amp;"")</f>
        <v/>
      </c>
      <c r="E2268" s="294" t="str">
        <f ca="1">IF(ISERROR($S2268),"",OFFSET('Smelter Reference List'!$D$4,$S2268-4,0)&amp;"")</f>
        <v/>
      </c>
      <c r="F2268" s="294" t="str">
        <f ca="1">IF(ISERROR($S2268),"",OFFSET('Smelter Reference List'!$E$4,$S2268-4,0))</f>
        <v/>
      </c>
      <c r="G2268" s="294" t="str">
        <f ca="1">IF(C2268=$U$4,"Enter smelter details", IF(ISERROR($S2268),"",OFFSET('Smelter Reference List'!$F$4,$S2268-4,0)))</f>
        <v/>
      </c>
      <c r="H2268" s="295" t="str">
        <f ca="1">IF(ISERROR($S2268),"",OFFSET('Smelter Reference List'!$G$4,$S2268-4,0))</f>
        <v/>
      </c>
      <c r="I2268" s="296" t="str">
        <f ca="1">IF(ISERROR($S2268),"",OFFSET('Smelter Reference List'!$H$4,$S2268-4,0))</f>
        <v/>
      </c>
      <c r="J2268" s="296" t="str">
        <f ca="1">IF(ISERROR($S2268),"",OFFSET('Smelter Reference List'!$I$4,$S2268-4,0))</f>
        <v/>
      </c>
      <c r="K2268" s="298"/>
      <c r="L2268" s="298"/>
      <c r="M2268" s="298"/>
      <c r="N2268" s="298"/>
      <c r="O2268" s="298"/>
      <c r="P2268" s="298"/>
      <c r="Q2268" s="299"/>
      <c r="R2268" s="227"/>
      <c r="S2268" s="228" t="e">
        <f>IF(C2268="",NA(),MATCH($B2268&amp;$C2268,'Smelter Reference List'!$J:$J,0))</f>
        <v>#N/A</v>
      </c>
      <c r="T2268" s="229"/>
      <c r="U2268" s="229">
        <f t="shared" ca="1" si="70"/>
        <v>0</v>
      </c>
      <c r="V2268" s="229"/>
      <c r="W2268" s="229"/>
      <c r="Y2268" s="223" t="str">
        <f t="shared" si="71"/>
        <v/>
      </c>
    </row>
    <row r="2269" spans="1:25" s="223" customFormat="1" ht="20.25">
      <c r="A2269" s="293"/>
      <c r="B2269" s="294" t="str">
        <f>IF(LEN(A2269)=0,"",INDEX('Smelter Reference List'!$A:$A,MATCH($A2269,'Smelter Reference List'!$E:$E,0)))</f>
        <v/>
      </c>
      <c r="C2269" s="301" t="str">
        <f>IF(LEN(A2269)=0,"",INDEX('Smelter Reference List'!$C:$C,MATCH($A2269,'Smelter Reference List'!$E:$E,0)))</f>
        <v/>
      </c>
      <c r="D2269" s="294" t="str">
        <f ca="1">IF(ISERROR($S2269),"",OFFSET('Smelter Reference List'!$C$4,$S2269-4,0)&amp;"")</f>
        <v/>
      </c>
      <c r="E2269" s="294" t="str">
        <f ca="1">IF(ISERROR($S2269),"",OFFSET('Smelter Reference List'!$D$4,$S2269-4,0)&amp;"")</f>
        <v/>
      </c>
      <c r="F2269" s="294" t="str">
        <f ca="1">IF(ISERROR($S2269),"",OFFSET('Smelter Reference List'!$E$4,$S2269-4,0))</f>
        <v/>
      </c>
      <c r="G2269" s="294" t="str">
        <f ca="1">IF(C2269=$U$4,"Enter smelter details", IF(ISERROR($S2269),"",OFFSET('Smelter Reference List'!$F$4,$S2269-4,0)))</f>
        <v/>
      </c>
      <c r="H2269" s="295" t="str">
        <f ca="1">IF(ISERROR($S2269),"",OFFSET('Smelter Reference List'!$G$4,$S2269-4,0))</f>
        <v/>
      </c>
      <c r="I2269" s="296" t="str">
        <f ca="1">IF(ISERROR($S2269),"",OFFSET('Smelter Reference List'!$H$4,$S2269-4,0))</f>
        <v/>
      </c>
      <c r="J2269" s="296" t="str">
        <f ca="1">IF(ISERROR($S2269),"",OFFSET('Smelter Reference List'!$I$4,$S2269-4,0))</f>
        <v/>
      </c>
      <c r="K2269" s="298"/>
      <c r="L2269" s="298"/>
      <c r="M2269" s="298"/>
      <c r="N2269" s="298"/>
      <c r="O2269" s="298"/>
      <c r="P2269" s="298"/>
      <c r="Q2269" s="299"/>
      <c r="R2269" s="227"/>
      <c r="S2269" s="228" t="e">
        <f>IF(C2269="",NA(),MATCH($B2269&amp;$C2269,'Smelter Reference List'!$J:$J,0))</f>
        <v>#N/A</v>
      </c>
      <c r="T2269" s="229"/>
      <c r="U2269" s="229">
        <f t="shared" ca="1" si="70"/>
        <v>0</v>
      </c>
      <c r="V2269" s="229"/>
      <c r="W2269" s="229"/>
      <c r="Y2269" s="223" t="str">
        <f t="shared" si="71"/>
        <v/>
      </c>
    </row>
    <row r="2270" spans="1:25" s="223" customFormat="1" ht="20.25">
      <c r="A2270" s="293"/>
      <c r="B2270" s="294" t="str">
        <f>IF(LEN(A2270)=0,"",INDEX('Smelter Reference List'!$A:$A,MATCH($A2270,'Smelter Reference List'!$E:$E,0)))</f>
        <v/>
      </c>
      <c r="C2270" s="301" t="str">
        <f>IF(LEN(A2270)=0,"",INDEX('Smelter Reference List'!$C:$C,MATCH($A2270,'Smelter Reference List'!$E:$E,0)))</f>
        <v/>
      </c>
      <c r="D2270" s="294" t="str">
        <f ca="1">IF(ISERROR($S2270),"",OFFSET('Smelter Reference List'!$C$4,$S2270-4,0)&amp;"")</f>
        <v/>
      </c>
      <c r="E2270" s="294" t="str">
        <f ca="1">IF(ISERROR($S2270),"",OFFSET('Smelter Reference List'!$D$4,$S2270-4,0)&amp;"")</f>
        <v/>
      </c>
      <c r="F2270" s="294" t="str">
        <f ca="1">IF(ISERROR($S2270),"",OFFSET('Smelter Reference List'!$E$4,$S2270-4,0))</f>
        <v/>
      </c>
      <c r="G2270" s="294" t="str">
        <f ca="1">IF(C2270=$U$4,"Enter smelter details", IF(ISERROR($S2270),"",OFFSET('Smelter Reference List'!$F$4,$S2270-4,0)))</f>
        <v/>
      </c>
      <c r="H2270" s="295" t="str">
        <f ca="1">IF(ISERROR($S2270),"",OFFSET('Smelter Reference List'!$G$4,$S2270-4,0))</f>
        <v/>
      </c>
      <c r="I2270" s="296" t="str">
        <f ca="1">IF(ISERROR($S2270),"",OFFSET('Smelter Reference List'!$H$4,$S2270-4,0))</f>
        <v/>
      </c>
      <c r="J2270" s="296" t="str">
        <f ca="1">IF(ISERROR($S2270),"",OFFSET('Smelter Reference List'!$I$4,$S2270-4,0))</f>
        <v/>
      </c>
      <c r="K2270" s="298"/>
      <c r="L2270" s="298"/>
      <c r="M2270" s="298"/>
      <c r="N2270" s="298"/>
      <c r="O2270" s="298"/>
      <c r="P2270" s="298"/>
      <c r="Q2270" s="299"/>
      <c r="R2270" s="227"/>
      <c r="S2270" s="228" t="e">
        <f>IF(C2270="",NA(),MATCH($B2270&amp;$C2270,'Smelter Reference List'!$J:$J,0))</f>
        <v>#N/A</v>
      </c>
      <c r="T2270" s="229"/>
      <c r="U2270" s="229">
        <f t="shared" ca="1" si="70"/>
        <v>0</v>
      </c>
      <c r="V2270" s="229"/>
      <c r="W2270" s="229"/>
      <c r="Y2270" s="223" t="str">
        <f t="shared" si="71"/>
        <v/>
      </c>
    </row>
    <row r="2271" spans="1:25" s="223" customFormat="1" ht="20.25">
      <c r="A2271" s="293"/>
      <c r="B2271" s="294" t="str">
        <f>IF(LEN(A2271)=0,"",INDEX('Smelter Reference List'!$A:$A,MATCH($A2271,'Smelter Reference List'!$E:$E,0)))</f>
        <v/>
      </c>
      <c r="C2271" s="301" t="str">
        <f>IF(LEN(A2271)=0,"",INDEX('Smelter Reference List'!$C:$C,MATCH($A2271,'Smelter Reference List'!$E:$E,0)))</f>
        <v/>
      </c>
      <c r="D2271" s="294" t="str">
        <f ca="1">IF(ISERROR($S2271),"",OFFSET('Smelter Reference List'!$C$4,$S2271-4,0)&amp;"")</f>
        <v/>
      </c>
      <c r="E2271" s="294" t="str">
        <f ca="1">IF(ISERROR($S2271),"",OFFSET('Smelter Reference List'!$D$4,$S2271-4,0)&amp;"")</f>
        <v/>
      </c>
      <c r="F2271" s="294" t="str">
        <f ca="1">IF(ISERROR($S2271),"",OFFSET('Smelter Reference List'!$E$4,$S2271-4,0))</f>
        <v/>
      </c>
      <c r="G2271" s="294" t="str">
        <f ca="1">IF(C2271=$U$4,"Enter smelter details", IF(ISERROR($S2271),"",OFFSET('Smelter Reference List'!$F$4,$S2271-4,0)))</f>
        <v/>
      </c>
      <c r="H2271" s="295" t="str">
        <f ca="1">IF(ISERROR($S2271),"",OFFSET('Smelter Reference List'!$G$4,$S2271-4,0))</f>
        <v/>
      </c>
      <c r="I2271" s="296" t="str">
        <f ca="1">IF(ISERROR($S2271),"",OFFSET('Smelter Reference List'!$H$4,$S2271-4,0))</f>
        <v/>
      </c>
      <c r="J2271" s="296" t="str">
        <f ca="1">IF(ISERROR($S2271),"",OFFSET('Smelter Reference List'!$I$4,$S2271-4,0))</f>
        <v/>
      </c>
      <c r="K2271" s="298"/>
      <c r="L2271" s="298"/>
      <c r="M2271" s="298"/>
      <c r="N2271" s="298"/>
      <c r="O2271" s="298"/>
      <c r="P2271" s="298"/>
      <c r="Q2271" s="299"/>
      <c r="R2271" s="227"/>
      <c r="S2271" s="228" t="e">
        <f>IF(C2271="",NA(),MATCH($B2271&amp;$C2271,'Smelter Reference List'!$J:$J,0))</f>
        <v>#N/A</v>
      </c>
      <c r="T2271" s="229"/>
      <c r="U2271" s="229">
        <f t="shared" ca="1" si="70"/>
        <v>0</v>
      </c>
      <c r="V2271" s="229"/>
      <c r="W2271" s="229"/>
      <c r="Y2271" s="223" t="str">
        <f t="shared" si="71"/>
        <v/>
      </c>
    </row>
    <row r="2272" spans="1:25" s="223" customFormat="1" ht="20.25">
      <c r="A2272" s="293"/>
      <c r="B2272" s="294" t="str">
        <f>IF(LEN(A2272)=0,"",INDEX('Smelter Reference List'!$A:$A,MATCH($A2272,'Smelter Reference List'!$E:$E,0)))</f>
        <v/>
      </c>
      <c r="C2272" s="301" t="str">
        <f>IF(LEN(A2272)=0,"",INDEX('Smelter Reference List'!$C:$C,MATCH($A2272,'Smelter Reference List'!$E:$E,0)))</f>
        <v/>
      </c>
      <c r="D2272" s="294" t="str">
        <f ca="1">IF(ISERROR($S2272),"",OFFSET('Smelter Reference List'!$C$4,$S2272-4,0)&amp;"")</f>
        <v/>
      </c>
      <c r="E2272" s="294" t="str">
        <f ca="1">IF(ISERROR($S2272),"",OFFSET('Smelter Reference List'!$D$4,$S2272-4,0)&amp;"")</f>
        <v/>
      </c>
      <c r="F2272" s="294" t="str">
        <f ca="1">IF(ISERROR($S2272),"",OFFSET('Smelter Reference List'!$E$4,$S2272-4,0))</f>
        <v/>
      </c>
      <c r="G2272" s="294" t="str">
        <f ca="1">IF(C2272=$U$4,"Enter smelter details", IF(ISERROR($S2272),"",OFFSET('Smelter Reference List'!$F$4,$S2272-4,0)))</f>
        <v/>
      </c>
      <c r="H2272" s="295" t="str">
        <f ca="1">IF(ISERROR($S2272),"",OFFSET('Smelter Reference List'!$G$4,$S2272-4,0))</f>
        <v/>
      </c>
      <c r="I2272" s="296" t="str">
        <f ca="1">IF(ISERROR($S2272),"",OFFSET('Smelter Reference List'!$H$4,$S2272-4,0))</f>
        <v/>
      </c>
      <c r="J2272" s="296" t="str">
        <f ca="1">IF(ISERROR($S2272),"",OFFSET('Smelter Reference List'!$I$4,$S2272-4,0))</f>
        <v/>
      </c>
      <c r="K2272" s="298"/>
      <c r="L2272" s="298"/>
      <c r="M2272" s="298"/>
      <c r="N2272" s="298"/>
      <c r="O2272" s="298"/>
      <c r="P2272" s="298"/>
      <c r="Q2272" s="299"/>
      <c r="R2272" s="227"/>
      <c r="S2272" s="228" t="e">
        <f>IF(C2272="",NA(),MATCH($B2272&amp;$C2272,'Smelter Reference List'!$J:$J,0))</f>
        <v>#N/A</v>
      </c>
      <c r="T2272" s="229"/>
      <c r="U2272" s="229">
        <f t="shared" ca="1" si="70"/>
        <v>0</v>
      </c>
      <c r="V2272" s="229"/>
      <c r="W2272" s="229"/>
      <c r="Y2272" s="223" t="str">
        <f t="shared" si="71"/>
        <v/>
      </c>
    </row>
    <row r="2273" spans="1:25" s="223" customFormat="1" ht="20.25">
      <c r="A2273" s="293"/>
      <c r="B2273" s="294" t="str">
        <f>IF(LEN(A2273)=0,"",INDEX('Smelter Reference List'!$A:$A,MATCH($A2273,'Smelter Reference List'!$E:$E,0)))</f>
        <v/>
      </c>
      <c r="C2273" s="301" t="str">
        <f>IF(LEN(A2273)=0,"",INDEX('Smelter Reference List'!$C:$C,MATCH($A2273,'Smelter Reference List'!$E:$E,0)))</f>
        <v/>
      </c>
      <c r="D2273" s="294" t="str">
        <f ca="1">IF(ISERROR($S2273),"",OFFSET('Smelter Reference List'!$C$4,$S2273-4,0)&amp;"")</f>
        <v/>
      </c>
      <c r="E2273" s="294" t="str">
        <f ca="1">IF(ISERROR($S2273),"",OFFSET('Smelter Reference List'!$D$4,$S2273-4,0)&amp;"")</f>
        <v/>
      </c>
      <c r="F2273" s="294" t="str">
        <f ca="1">IF(ISERROR($S2273),"",OFFSET('Smelter Reference List'!$E$4,$S2273-4,0))</f>
        <v/>
      </c>
      <c r="G2273" s="294" t="str">
        <f ca="1">IF(C2273=$U$4,"Enter smelter details", IF(ISERROR($S2273),"",OFFSET('Smelter Reference List'!$F$4,$S2273-4,0)))</f>
        <v/>
      </c>
      <c r="H2273" s="295" t="str">
        <f ca="1">IF(ISERROR($S2273),"",OFFSET('Smelter Reference List'!$G$4,$S2273-4,0))</f>
        <v/>
      </c>
      <c r="I2273" s="296" t="str">
        <f ca="1">IF(ISERROR($S2273),"",OFFSET('Smelter Reference List'!$H$4,$S2273-4,0))</f>
        <v/>
      </c>
      <c r="J2273" s="296" t="str">
        <f ca="1">IF(ISERROR($S2273),"",OFFSET('Smelter Reference List'!$I$4,$S2273-4,0))</f>
        <v/>
      </c>
      <c r="K2273" s="298"/>
      <c r="L2273" s="298"/>
      <c r="M2273" s="298"/>
      <c r="N2273" s="298"/>
      <c r="O2273" s="298"/>
      <c r="P2273" s="298"/>
      <c r="Q2273" s="299"/>
      <c r="R2273" s="227"/>
      <c r="S2273" s="228" t="e">
        <f>IF(C2273="",NA(),MATCH($B2273&amp;$C2273,'Smelter Reference List'!$J:$J,0))</f>
        <v>#N/A</v>
      </c>
      <c r="T2273" s="229"/>
      <c r="U2273" s="229">
        <f t="shared" ca="1" si="70"/>
        <v>0</v>
      </c>
      <c r="V2273" s="229"/>
      <c r="W2273" s="229"/>
      <c r="Y2273" s="223" t="str">
        <f t="shared" si="71"/>
        <v/>
      </c>
    </row>
    <row r="2274" spans="1:25" s="223" customFormat="1" ht="20.25">
      <c r="A2274" s="293"/>
      <c r="B2274" s="294" t="str">
        <f>IF(LEN(A2274)=0,"",INDEX('Smelter Reference List'!$A:$A,MATCH($A2274,'Smelter Reference List'!$E:$E,0)))</f>
        <v/>
      </c>
      <c r="C2274" s="301" t="str">
        <f>IF(LEN(A2274)=0,"",INDEX('Smelter Reference List'!$C:$C,MATCH($A2274,'Smelter Reference List'!$E:$E,0)))</f>
        <v/>
      </c>
      <c r="D2274" s="294" t="str">
        <f ca="1">IF(ISERROR($S2274),"",OFFSET('Smelter Reference List'!$C$4,$S2274-4,0)&amp;"")</f>
        <v/>
      </c>
      <c r="E2274" s="294" t="str">
        <f ca="1">IF(ISERROR($S2274),"",OFFSET('Smelter Reference List'!$D$4,$S2274-4,0)&amp;"")</f>
        <v/>
      </c>
      <c r="F2274" s="294" t="str">
        <f ca="1">IF(ISERROR($S2274),"",OFFSET('Smelter Reference List'!$E$4,$S2274-4,0))</f>
        <v/>
      </c>
      <c r="G2274" s="294" t="str">
        <f ca="1">IF(C2274=$U$4,"Enter smelter details", IF(ISERROR($S2274),"",OFFSET('Smelter Reference List'!$F$4,$S2274-4,0)))</f>
        <v/>
      </c>
      <c r="H2274" s="295" t="str">
        <f ca="1">IF(ISERROR($S2274),"",OFFSET('Smelter Reference List'!$G$4,$S2274-4,0))</f>
        <v/>
      </c>
      <c r="I2274" s="296" t="str">
        <f ca="1">IF(ISERROR($S2274),"",OFFSET('Smelter Reference List'!$H$4,$S2274-4,0))</f>
        <v/>
      </c>
      <c r="J2274" s="296" t="str">
        <f ca="1">IF(ISERROR($S2274),"",OFFSET('Smelter Reference List'!$I$4,$S2274-4,0))</f>
        <v/>
      </c>
      <c r="K2274" s="298"/>
      <c r="L2274" s="298"/>
      <c r="M2274" s="298"/>
      <c r="N2274" s="298"/>
      <c r="O2274" s="298"/>
      <c r="P2274" s="298"/>
      <c r="Q2274" s="299"/>
      <c r="R2274" s="227"/>
      <c r="S2274" s="228" t="e">
        <f>IF(C2274="",NA(),MATCH($B2274&amp;$C2274,'Smelter Reference List'!$J:$J,0))</f>
        <v>#N/A</v>
      </c>
      <c r="T2274" s="229"/>
      <c r="U2274" s="229">
        <f t="shared" ca="1" si="70"/>
        <v>0</v>
      </c>
      <c r="V2274" s="229"/>
      <c r="W2274" s="229"/>
      <c r="Y2274" s="223" t="str">
        <f t="shared" si="71"/>
        <v/>
      </c>
    </row>
    <row r="2275" spans="1:25" s="223" customFormat="1" ht="20.25">
      <c r="A2275" s="293"/>
      <c r="B2275" s="294" t="str">
        <f>IF(LEN(A2275)=0,"",INDEX('Smelter Reference List'!$A:$A,MATCH($A2275,'Smelter Reference List'!$E:$E,0)))</f>
        <v/>
      </c>
      <c r="C2275" s="301" t="str">
        <f>IF(LEN(A2275)=0,"",INDEX('Smelter Reference List'!$C:$C,MATCH($A2275,'Smelter Reference List'!$E:$E,0)))</f>
        <v/>
      </c>
      <c r="D2275" s="294" t="str">
        <f ca="1">IF(ISERROR($S2275),"",OFFSET('Smelter Reference List'!$C$4,$S2275-4,0)&amp;"")</f>
        <v/>
      </c>
      <c r="E2275" s="294" t="str">
        <f ca="1">IF(ISERROR($S2275),"",OFFSET('Smelter Reference List'!$D$4,$S2275-4,0)&amp;"")</f>
        <v/>
      </c>
      <c r="F2275" s="294" t="str">
        <f ca="1">IF(ISERROR($S2275),"",OFFSET('Smelter Reference List'!$E$4,$S2275-4,0))</f>
        <v/>
      </c>
      <c r="G2275" s="294" t="str">
        <f ca="1">IF(C2275=$U$4,"Enter smelter details", IF(ISERROR($S2275),"",OFFSET('Smelter Reference List'!$F$4,$S2275-4,0)))</f>
        <v/>
      </c>
      <c r="H2275" s="295" t="str">
        <f ca="1">IF(ISERROR($S2275),"",OFFSET('Smelter Reference List'!$G$4,$S2275-4,0))</f>
        <v/>
      </c>
      <c r="I2275" s="296" t="str">
        <f ca="1">IF(ISERROR($S2275),"",OFFSET('Smelter Reference List'!$H$4,$S2275-4,0))</f>
        <v/>
      </c>
      <c r="J2275" s="296" t="str">
        <f ca="1">IF(ISERROR($S2275),"",OFFSET('Smelter Reference List'!$I$4,$S2275-4,0))</f>
        <v/>
      </c>
      <c r="K2275" s="298"/>
      <c r="L2275" s="298"/>
      <c r="M2275" s="298"/>
      <c r="N2275" s="298"/>
      <c r="O2275" s="298"/>
      <c r="P2275" s="298"/>
      <c r="Q2275" s="299"/>
      <c r="R2275" s="227"/>
      <c r="S2275" s="228" t="e">
        <f>IF(C2275="",NA(),MATCH($B2275&amp;$C2275,'Smelter Reference List'!$J:$J,0))</f>
        <v>#N/A</v>
      </c>
      <c r="T2275" s="229"/>
      <c r="U2275" s="229">
        <f t="shared" ca="1" si="70"/>
        <v>0</v>
      </c>
      <c r="V2275" s="229"/>
      <c r="W2275" s="229"/>
      <c r="Y2275" s="223" t="str">
        <f t="shared" si="71"/>
        <v/>
      </c>
    </row>
    <row r="2276" spans="1:25" s="223" customFormat="1" ht="20.25">
      <c r="A2276" s="293"/>
      <c r="B2276" s="294" t="str">
        <f>IF(LEN(A2276)=0,"",INDEX('Smelter Reference List'!$A:$A,MATCH($A2276,'Smelter Reference List'!$E:$E,0)))</f>
        <v/>
      </c>
      <c r="C2276" s="301" t="str">
        <f>IF(LEN(A2276)=0,"",INDEX('Smelter Reference List'!$C:$C,MATCH($A2276,'Smelter Reference List'!$E:$E,0)))</f>
        <v/>
      </c>
      <c r="D2276" s="294" t="str">
        <f ca="1">IF(ISERROR($S2276),"",OFFSET('Smelter Reference List'!$C$4,$S2276-4,0)&amp;"")</f>
        <v/>
      </c>
      <c r="E2276" s="294" t="str">
        <f ca="1">IF(ISERROR($S2276),"",OFFSET('Smelter Reference List'!$D$4,$S2276-4,0)&amp;"")</f>
        <v/>
      </c>
      <c r="F2276" s="294" t="str">
        <f ca="1">IF(ISERROR($S2276),"",OFFSET('Smelter Reference List'!$E$4,$S2276-4,0))</f>
        <v/>
      </c>
      <c r="G2276" s="294" t="str">
        <f ca="1">IF(C2276=$U$4,"Enter smelter details", IF(ISERROR($S2276),"",OFFSET('Smelter Reference List'!$F$4,$S2276-4,0)))</f>
        <v/>
      </c>
      <c r="H2276" s="295" t="str">
        <f ca="1">IF(ISERROR($S2276),"",OFFSET('Smelter Reference List'!$G$4,$S2276-4,0))</f>
        <v/>
      </c>
      <c r="I2276" s="296" t="str">
        <f ca="1">IF(ISERROR($S2276),"",OFFSET('Smelter Reference List'!$H$4,$S2276-4,0))</f>
        <v/>
      </c>
      <c r="J2276" s="296" t="str">
        <f ca="1">IF(ISERROR($S2276),"",OFFSET('Smelter Reference List'!$I$4,$S2276-4,0))</f>
        <v/>
      </c>
      <c r="K2276" s="298"/>
      <c r="L2276" s="298"/>
      <c r="M2276" s="298"/>
      <c r="N2276" s="298"/>
      <c r="O2276" s="298"/>
      <c r="P2276" s="298"/>
      <c r="Q2276" s="299"/>
      <c r="R2276" s="227"/>
      <c r="S2276" s="228" t="e">
        <f>IF(C2276="",NA(),MATCH($B2276&amp;$C2276,'Smelter Reference List'!$J:$J,0))</f>
        <v>#N/A</v>
      </c>
      <c r="T2276" s="229"/>
      <c r="U2276" s="229">
        <f t="shared" ca="1" si="70"/>
        <v>0</v>
      </c>
      <c r="V2276" s="229"/>
      <c r="W2276" s="229"/>
      <c r="Y2276" s="223" t="str">
        <f t="shared" si="71"/>
        <v/>
      </c>
    </row>
    <row r="2277" spans="1:25" s="223" customFormat="1" ht="20.25">
      <c r="A2277" s="293"/>
      <c r="B2277" s="294" t="str">
        <f>IF(LEN(A2277)=0,"",INDEX('Smelter Reference List'!$A:$A,MATCH($A2277,'Smelter Reference List'!$E:$E,0)))</f>
        <v/>
      </c>
      <c r="C2277" s="301" t="str">
        <f>IF(LEN(A2277)=0,"",INDEX('Smelter Reference List'!$C:$C,MATCH($A2277,'Smelter Reference List'!$E:$E,0)))</f>
        <v/>
      </c>
      <c r="D2277" s="294" t="str">
        <f ca="1">IF(ISERROR($S2277),"",OFFSET('Smelter Reference List'!$C$4,$S2277-4,0)&amp;"")</f>
        <v/>
      </c>
      <c r="E2277" s="294" t="str">
        <f ca="1">IF(ISERROR($S2277),"",OFFSET('Smelter Reference List'!$D$4,$S2277-4,0)&amp;"")</f>
        <v/>
      </c>
      <c r="F2277" s="294" t="str">
        <f ca="1">IF(ISERROR($S2277),"",OFFSET('Smelter Reference List'!$E$4,$S2277-4,0))</f>
        <v/>
      </c>
      <c r="G2277" s="294" t="str">
        <f ca="1">IF(C2277=$U$4,"Enter smelter details", IF(ISERROR($S2277),"",OFFSET('Smelter Reference List'!$F$4,$S2277-4,0)))</f>
        <v/>
      </c>
      <c r="H2277" s="295" t="str">
        <f ca="1">IF(ISERROR($S2277),"",OFFSET('Smelter Reference List'!$G$4,$S2277-4,0))</f>
        <v/>
      </c>
      <c r="I2277" s="296" t="str">
        <f ca="1">IF(ISERROR($S2277),"",OFFSET('Smelter Reference List'!$H$4,$S2277-4,0))</f>
        <v/>
      </c>
      <c r="J2277" s="296" t="str">
        <f ca="1">IF(ISERROR($S2277),"",OFFSET('Smelter Reference List'!$I$4,$S2277-4,0))</f>
        <v/>
      </c>
      <c r="K2277" s="298"/>
      <c r="L2277" s="298"/>
      <c r="M2277" s="298"/>
      <c r="N2277" s="298"/>
      <c r="O2277" s="298"/>
      <c r="P2277" s="298"/>
      <c r="Q2277" s="299"/>
      <c r="R2277" s="227"/>
      <c r="S2277" s="228" t="e">
        <f>IF(C2277="",NA(),MATCH($B2277&amp;$C2277,'Smelter Reference List'!$J:$J,0))</f>
        <v>#N/A</v>
      </c>
      <c r="T2277" s="229"/>
      <c r="U2277" s="229">
        <f t="shared" ca="1" si="70"/>
        <v>0</v>
      </c>
      <c r="V2277" s="229"/>
      <c r="W2277" s="229"/>
      <c r="Y2277" s="223" t="str">
        <f t="shared" si="71"/>
        <v/>
      </c>
    </row>
    <row r="2278" spans="1:25" s="223" customFormat="1" ht="20.25">
      <c r="A2278" s="293"/>
      <c r="B2278" s="294" t="str">
        <f>IF(LEN(A2278)=0,"",INDEX('Smelter Reference List'!$A:$A,MATCH($A2278,'Smelter Reference List'!$E:$E,0)))</f>
        <v/>
      </c>
      <c r="C2278" s="301" t="str">
        <f>IF(LEN(A2278)=0,"",INDEX('Smelter Reference List'!$C:$C,MATCH($A2278,'Smelter Reference List'!$E:$E,0)))</f>
        <v/>
      </c>
      <c r="D2278" s="294" t="str">
        <f ca="1">IF(ISERROR($S2278),"",OFFSET('Smelter Reference List'!$C$4,$S2278-4,0)&amp;"")</f>
        <v/>
      </c>
      <c r="E2278" s="294" t="str">
        <f ca="1">IF(ISERROR($S2278),"",OFFSET('Smelter Reference List'!$D$4,$S2278-4,0)&amp;"")</f>
        <v/>
      </c>
      <c r="F2278" s="294" t="str">
        <f ca="1">IF(ISERROR($S2278),"",OFFSET('Smelter Reference List'!$E$4,$S2278-4,0))</f>
        <v/>
      </c>
      <c r="G2278" s="294" t="str">
        <f ca="1">IF(C2278=$U$4,"Enter smelter details", IF(ISERROR($S2278),"",OFFSET('Smelter Reference List'!$F$4,$S2278-4,0)))</f>
        <v/>
      </c>
      <c r="H2278" s="295" t="str">
        <f ca="1">IF(ISERROR($S2278),"",OFFSET('Smelter Reference List'!$G$4,$S2278-4,0))</f>
        <v/>
      </c>
      <c r="I2278" s="296" t="str">
        <f ca="1">IF(ISERROR($S2278),"",OFFSET('Smelter Reference List'!$H$4,$S2278-4,0))</f>
        <v/>
      </c>
      <c r="J2278" s="296" t="str">
        <f ca="1">IF(ISERROR($S2278),"",OFFSET('Smelter Reference List'!$I$4,$S2278-4,0))</f>
        <v/>
      </c>
      <c r="K2278" s="298"/>
      <c r="L2278" s="298"/>
      <c r="M2278" s="298"/>
      <c r="N2278" s="298"/>
      <c r="O2278" s="298"/>
      <c r="P2278" s="298"/>
      <c r="Q2278" s="299"/>
      <c r="R2278" s="227"/>
      <c r="S2278" s="228" t="e">
        <f>IF(C2278="",NA(),MATCH($B2278&amp;$C2278,'Smelter Reference List'!$J:$J,0))</f>
        <v>#N/A</v>
      </c>
      <c r="T2278" s="229"/>
      <c r="U2278" s="229">
        <f t="shared" ca="1" si="70"/>
        <v>0</v>
      </c>
      <c r="V2278" s="229"/>
      <c r="W2278" s="229"/>
      <c r="Y2278" s="223" t="str">
        <f t="shared" si="71"/>
        <v/>
      </c>
    </row>
    <row r="2279" spans="1:25" s="223" customFormat="1" ht="20.25">
      <c r="A2279" s="293"/>
      <c r="B2279" s="294" t="str">
        <f>IF(LEN(A2279)=0,"",INDEX('Smelter Reference List'!$A:$A,MATCH($A2279,'Smelter Reference List'!$E:$E,0)))</f>
        <v/>
      </c>
      <c r="C2279" s="301" t="str">
        <f>IF(LEN(A2279)=0,"",INDEX('Smelter Reference List'!$C:$C,MATCH($A2279,'Smelter Reference List'!$E:$E,0)))</f>
        <v/>
      </c>
      <c r="D2279" s="294" t="str">
        <f ca="1">IF(ISERROR($S2279),"",OFFSET('Smelter Reference List'!$C$4,$S2279-4,0)&amp;"")</f>
        <v/>
      </c>
      <c r="E2279" s="294" t="str">
        <f ca="1">IF(ISERROR($S2279),"",OFFSET('Smelter Reference List'!$D$4,$S2279-4,0)&amp;"")</f>
        <v/>
      </c>
      <c r="F2279" s="294" t="str">
        <f ca="1">IF(ISERROR($S2279),"",OFFSET('Smelter Reference List'!$E$4,$S2279-4,0))</f>
        <v/>
      </c>
      <c r="G2279" s="294" t="str">
        <f ca="1">IF(C2279=$U$4,"Enter smelter details", IF(ISERROR($S2279),"",OFFSET('Smelter Reference List'!$F$4,$S2279-4,0)))</f>
        <v/>
      </c>
      <c r="H2279" s="295" t="str">
        <f ca="1">IF(ISERROR($S2279),"",OFFSET('Smelter Reference List'!$G$4,$S2279-4,0))</f>
        <v/>
      </c>
      <c r="I2279" s="296" t="str">
        <f ca="1">IF(ISERROR($S2279),"",OFFSET('Smelter Reference List'!$H$4,$S2279-4,0))</f>
        <v/>
      </c>
      <c r="J2279" s="296" t="str">
        <f ca="1">IF(ISERROR($S2279),"",OFFSET('Smelter Reference List'!$I$4,$S2279-4,0))</f>
        <v/>
      </c>
      <c r="K2279" s="298"/>
      <c r="L2279" s="298"/>
      <c r="M2279" s="298"/>
      <c r="N2279" s="298"/>
      <c r="O2279" s="298"/>
      <c r="P2279" s="298"/>
      <c r="Q2279" s="299"/>
      <c r="R2279" s="227"/>
      <c r="S2279" s="228" t="e">
        <f>IF(C2279="",NA(),MATCH($B2279&amp;$C2279,'Smelter Reference List'!$J:$J,0))</f>
        <v>#N/A</v>
      </c>
      <c r="T2279" s="229"/>
      <c r="U2279" s="229">
        <f t="shared" ca="1" si="70"/>
        <v>0</v>
      </c>
      <c r="V2279" s="229"/>
      <c r="W2279" s="229"/>
      <c r="Y2279" s="223" t="str">
        <f t="shared" si="71"/>
        <v/>
      </c>
    </row>
    <row r="2280" spans="1:25" s="223" customFormat="1" ht="20.25">
      <c r="A2280" s="293"/>
      <c r="B2280" s="294" t="str">
        <f>IF(LEN(A2280)=0,"",INDEX('Smelter Reference List'!$A:$A,MATCH($A2280,'Smelter Reference List'!$E:$E,0)))</f>
        <v/>
      </c>
      <c r="C2280" s="301" t="str">
        <f>IF(LEN(A2280)=0,"",INDEX('Smelter Reference List'!$C:$C,MATCH($A2280,'Smelter Reference List'!$E:$E,0)))</f>
        <v/>
      </c>
      <c r="D2280" s="294" t="str">
        <f ca="1">IF(ISERROR($S2280),"",OFFSET('Smelter Reference List'!$C$4,$S2280-4,0)&amp;"")</f>
        <v/>
      </c>
      <c r="E2280" s="294" t="str">
        <f ca="1">IF(ISERROR($S2280),"",OFFSET('Smelter Reference List'!$D$4,$S2280-4,0)&amp;"")</f>
        <v/>
      </c>
      <c r="F2280" s="294" t="str">
        <f ca="1">IF(ISERROR($S2280),"",OFFSET('Smelter Reference List'!$E$4,$S2280-4,0))</f>
        <v/>
      </c>
      <c r="G2280" s="294" t="str">
        <f ca="1">IF(C2280=$U$4,"Enter smelter details", IF(ISERROR($S2280),"",OFFSET('Smelter Reference List'!$F$4,$S2280-4,0)))</f>
        <v/>
      </c>
      <c r="H2280" s="295" t="str">
        <f ca="1">IF(ISERROR($S2280),"",OFFSET('Smelter Reference List'!$G$4,$S2280-4,0))</f>
        <v/>
      </c>
      <c r="I2280" s="296" t="str">
        <f ca="1">IF(ISERROR($S2280),"",OFFSET('Smelter Reference List'!$H$4,$S2280-4,0))</f>
        <v/>
      </c>
      <c r="J2280" s="296" t="str">
        <f ca="1">IF(ISERROR($S2280),"",OFFSET('Smelter Reference List'!$I$4,$S2280-4,0))</f>
        <v/>
      </c>
      <c r="K2280" s="298"/>
      <c r="L2280" s="298"/>
      <c r="M2280" s="298"/>
      <c r="N2280" s="298"/>
      <c r="O2280" s="298"/>
      <c r="P2280" s="298"/>
      <c r="Q2280" s="299"/>
      <c r="R2280" s="227"/>
      <c r="S2280" s="228" t="e">
        <f>IF(C2280="",NA(),MATCH($B2280&amp;$C2280,'Smelter Reference List'!$J:$J,0))</f>
        <v>#N/A</v>
      </c>
      <c r="T2280" s="229"/>
      <c r="U2280" s="229">
        <f t="shared" ca="1" si="70"/>
        <v>0</v>
      </c>
      <c r="V2280" s="229"/>
      <c r="W2280" s="229"/>
      <c r="Y2280" s="223" t="str">
        <f t="shared" si="71"/>
        <v/>
      </c>
    </row>
    <row r="2281" spans="1:25" s="223" customFormat="1" ht="20.25">
      <c r="A2281" s="293"/>
      <c r="B2281" s="294" t="str">
        <f>IF(LEN(A2281)=0,"",INDEX('Smelter Reference List'!$A:$A,MATCH($A2281,'Smelter Reference List'!$E:$E,0)))</f>
        <v/>
      </c>
      <c r="C2281" s="301" t="str">
        <f>IF(LEN(A2281)=0,"",INDEX('Smelter Reference List'!$C:$C,MATCH($A2281,'Smelter Reference List'!$E:$E,0)))</f>
        <v/>
      </c>
      <c r="D2281" s="294" t="str">
        <f ca="1">IF(ISERROR($S2281),"",OFFSET('Smelter Reference List'!$C$4,$S2281-4,0)&amp;"")</f>
        <v/>
      </c>
      <c r="E2281" s="294" t="str">
        <f ca="1">IF(ISERROR($S2281),"",OFFSET('Smelter Reference List'!$D$4,$S2281-4,0)&amp;"")</f>
        <v/>
      </c>
      <c r="F2281" s="294" t="str">
        <f ca="1">IF(ISERROR($S2281),"",OFFSET('Smelter Reference List'!$E$4,$S2281-4,0))</f>
        <v/>
      </c>
      <c r="G2281" s="294" t="str">
        <f ca="1">IF(C2281=$U$4,"Enter smelter details", IF(ISERROR($S2281),"",OFFSET('Smelter Reference List'!$F$4,$S2281-4,0)))</f>
        <v/>
      </c>
      <c r="H2281" s="295" t="str">
        <f ca="1">IF(ISERROR($S2281),"",OFFSET('Smelter Reference List'!$G$4,$S2281-4,0))</f>
        <v/>
      </c>
      <c r="I2281" s="296" t="str">
        <f ca="1">IF(ISERROR($S2281),"",OFFSET('Smelter Reference List'!$H$4,$S2281-4,0))</f>
        <v/>
      </c>
      <c r="J2281" s="296" t="str">
        <f ca="1">IF(ISERROR($S2281),"",OFFSET('Smelter Reference List'!$I$4,$S2281-4,0))</f>
        <v/>
      </c>
      <c r="K2281" s="298"/>
      <c r="L2281" s="298"/>
      <c r="M2281" s="298"/>
      <c r="N2281" s="298"/>
      <c r="O2281" s="298"/>
      <c r="P2281" s="298"/>
      <c r="Q2281" s="299"/>
      <c r="R2281" s="227"/>
      <c r="S2281" s="228" t="e">
        <f>IF(C2281="",NA(),MATCH($B2281&amp;$C2281,'Smelter Reference List'!$J:$J,0))</f>
        <v>#N/A</v>
      </c>
      <c r="T2281" s="229"/>
      <c r="U2281" s="229">
        <f t="shared" ca="1" si="70"/>
        <v>0</v>
      </c>
      <c r="V2281" s="229"/>
      <c r="W2281" s="229"/>
      <c r="Y2281" s="223" t="str">
        <f t="shared" si="71"/>
        <v/>
      </c>
    </row>
    <row r="2282" spans="1:25" s="223" customFormat="1" ht="20.25">
      <c r="A2282" s="293"/>
      <c r="B2282" s="294" t="str">
        <f>IF(LEN(A2282)=0,"",INDEX('Smelter Reference List'!$A:$A,MATCH($A2282,'Smelter Reference List'!$E:$E,0)))</f>
        <v/>
      </c>
      <c r="C2282" s="301" t="str">
        <f>IF(LEN(A2282)=0,"",INDEX('Smelter Reference List'!$C:$C,MATCH($A2282,'Smelter Reference List'!$E:$E,0)))</f>
        <v/>
      </c>
      <c r="D2282" s="294" t="str">
        <f ca="1">IF(ISERROR($S2282),"",OFFSET('Smelter Reference List'!$C$4,$S2282-4,0)&amp;"")</f>
        <v/>
      </c>
      <c r="E2282" s="294" t="str">
        <f ca="1">IF(ISERROR($S2282),"",OFFSET('Smelter Reference List'!$D$4,$S2282-4,0)&amp;"")</f>
        <v/>
      </c>
      <c r="F2282" s="294" t="str">
        <f ca="1">IF(ISERROR($S2282),"",OFFSET('Smelter Reference List'!$E$4,$S2282-4,0))</f>
        <v/>
      </c>
      <c r="G2282" s="294" t="str">
        <f ca="1">IF(C2282=$U$4,"Enter smelter details", IF(ISERROR($S2282),"",OFFSET('Smelter Reference List'!$F$4,$S2282-4,0)))</f>
        <v/>
      </c>
      <c r="H2282" s="295" t="str">
        <f ca="1">IF(ISERROR($S2282),"",OFFSET('Smelter Reference List'!$G$4,$S2282-4,0))</f>
        <v/>
      </c>
      <c r="I2282" s="296" t="str">
        <f ca="1">IF(ISERROR($S2282),"",OFFSET('Smelter Reference List'!$H$4,$S2282-4,0))</f>
        <v/>
      </c>
      <c r="J2282" s="296" t="str">
        <f ca="1">IF(ISERROR($S2282),"",OFFSET('Smelter Reference List'!$I$4,$S2282-4,0))</f>
        <v/>
      </c>
      <c r="K2282" s="298"/>
      <c r="L2282" s="298"/>
      <c r="M2282" s="298"/>
      <c r="N2282" s="298"/>
      <c r="O2282" s="298"/>
      <c r="P2282" s="298"/>
      <c r="Q2282" s="299"/>
      <c r="R2282" s="227"/>
      <c r="S2282" s="228" t="e">
        <f>IF(C2282="",NA(),MATCH($B2282&amp;$C2282,'Smelter Reference List'!$J:$J,0))</f>
        <v>#N/A</v>
      </c>
      <c r="T2282" s="229"/>
      <c r="U2282" s="229">
        <f t="shared" ca="1" si="70"/>
        <v>0</v>
      </c>
      <c r="V2282" s="229"/>
      <c r="W2282" s="229"/>
      <c r="Y2282" s="223" t="str">
        <f t="shared" si="71"/>
        <v/>
      </c>
    </row>
    <row r="2283" spans="1:25" s="223" customFormat="1" ht="20.25">
      <c r="A2283" s="293"/>
      <c r="B2283" s="294" t="str">
        <f>IF(LEN(A2283)=0,"",INDEX('Smelter Reference List'!$A:$A,MATCH($A2283,'Smelter Reference List'!$E:$E,0)))</f>
        <v/>
      </c>
      <c r="C2283" s="301" t="str">
        <f>IF(LEN(A2283)=0,"",INDEX('Smelter Reference List'!$C:$C,MATCH($A2283,'Smelter Reference List'!$E:$E,0)))</f>
        <v/>
      </c>
      <c r="D2283" s="294" t="str">
        <f ca="1">IF(ISERROR($S2283),"",OFFSET('Smelter Reference List'!$C$4,$S2283-4,0)&amp;"")</f>
        <v/>
      </c>
      <c r="E2283" s="294" t="str">
        <f ca="1">IF(ISERROR($S2283),"",OFFSET('Smelter Reference List'!$D$4,$S2283-4,0)&amp;"")</f>
        <v/>
      </c>
      <c r="F2283" s="294" t="str">
        <f ca="1">IF(ISERROR($S2283),"",OFFSET('Smelter Reference List'!$E$4,$S2283-4,0))</f>
        <v/>
      </c>
      <c r="G2283" s="294" t="str">
        <f ca="1">IF(C2283=$U$4,"Enter smelter details", IF(ISERROR($S2283),"",OFFSET('Smelter Reference List'!$F$4,$S2283-4,0)))</f>
        <v/>
      </c>
      <c r="H2283" s="295" t="str">
        <f ca="1">IF(ISERROR($S2283),"",OFFSET('Smelter Reference List'!$G$4,$S2283-4,0))</f>
        <v/>
      </c>
      <c r="I2283" s="296" t="str">
        <f ca="1">IF(ISERROR($S2283),"",OFFSET('Smelter Reference List'!$H$4,$S2283-4,0))</f>
        <v/>
      </c>
      <c r="J2283" s="296" t="str">
        <f ca="1">IF(ISERROR($S2283),"",OFFSET('Smelter Reference List'!$I$4,$S2283-4,0))</f>
        <v/>
      </c>
      <c r="K2283" s="298"/>
      <c r="L2283" s="298"/>
      <c r="M2283" s="298"/>
      <c r="N2283" s="298"/>
      <c r="O2283" s="298"/>
      <c r="P2283" s="298"/>
      <c r="Q2283" s="299"/>
      <c r="R2283" s="227"/>
      <c r="S2283" s="228" t="e">
        <f>IF(C2283="",NA(),MATCH($B2283&amp;$C2283,'Smelter Reference List'!$J:$J,0))</f>
        <v>#N/A</v>
      </c>
      <c r="T2283" s="229"/>
      <c r="U2283" s="229">
        <f t="shared" ca="1" si="70"/>
        <v>0</v>
      </c>
      <c r="V2283" s="229"/>
      <c r="W2283" s="229"/>
      <c r="Y2283" s="223" t="str">
        <f t="shared" si="71"/>
        <v/>
      </c>
    </row>
    <row r="2284" spans="1:25" s="223" customFormat="1" ht="20.25">
      <c r="A2284" s="293"/>
      <c r="B2284" s="294" t="str">
        <f>IF(LEN(A2284)=0,"",INDEX('Smelter Reference List'!$A:$A,MATCH($A2284,'Smelter Reference List'!$E:$E,0)))</f>
        <v/>
      </c>
      <c r="C2284" s="301" t="str">
        <f>IF(LEN(A2284)=0,"",INDEX('Smelter Reference List'!$C:$C,MATCH($A2284,'Smelter Reference List'!$E:$E,0)))</f>
        <v/>
      </c>
      <c r="D2284" s="294" t="str">
        <f ca="1">IF(ISERROR($S2284),"",OFFSET('Smelter Reference List'!$C$4,$S2284-4,0)&amp;"")</f>
        <v/>
      </c>
      <c r="E2284" s="294" t="str">
        <f ca="1">IF(ISERROR($S2284),"",OFFSET('Smelter Reference List'!$D$4,$S2284-4,0)&amp;"")</f>
        <v/>
      </c>
      <c r="F2284" s="294" t="str">
        <f ca="1">IF(ISERROR($S2284),"",OFFSET('Smelter Reference List'!$E$4,$S2284-4,0))</f>
        <v/>
      </c>
      <c r="G2284" s="294" t="str">
        <f ca="1">IF(C2284=$U$4,"Enter smelter details", IF(ISERROR($S2284),"",OFFSET('Smelter Reference List'!$F$4,$S2284-4,0)))</f>
        <v/>
      </c>
      <c r="H2284" s="295" t="str">
        <f ca="1">IF(ISERROR($S2284),"",OFFSET('Smelter Reference List'!$G$4,$S2284-4,0))</f>
        <v/>
      </c>
      <c r="I2284" s="296" t="str">
        <f ca="1">IF(ISERROR($S2284),"",OFFSET('Smelter Reference List'!$H$4,$S2284-4,0))</f>
        <v/>
      </c>
      <c r="J2284" s="296" t="str">
        <f ca="1">IF(ISERROR($S2284),"",OFFSET('Smelter Reference List'!$I$4,$S2284-4,0))</f>
        <v/>
      </c>
      <c r="K2284" s="298"/>
      <c r="L2284" s="298"/>
      <c r="M2284" s="298"/>
      <c r="N2284" s="298"/>
      <c r="O2284" s="298"/>
      <c r="P2284" s="298"/>
      <c r="Q2284" s="299"/>
      <c r="R2284" s="227"/>
      <c r="S2284" s="228" t="e">
        <f>IF(C2284="",NA(),MATCH($B2284&amp;$C2284,'Smelter Reference List'!$J:$J,0))</f>
        <v>#N/A</v>
      </c>
      <c r="T2284" s="229"/>
      <c r="U2284" s="229">
        <f t="shared" ca="1" si="70"/>
        <v>0</v>
      </c>
      <c r="V2284" s="229"/>
      <c r="W2284" s="229"/>
      <c r="Y2284" s="223" t="str">
        <f t="shared" si="71"/>
        <v/>
      </c>
    </row>
    <row r="2285" spans="1:25" s="223" customFormat="1" ht="20.25">
      <c r="A2285" s="293"/>
      <c r="B2285" s="294" t="str">
        <f>IF(LEN(A2285)=0,"",INDEX('Smelter Reference List'!$A:$A,MATCH($A2285,'Smelter Reference List'!$E:$E,0)))</f>
        <v/>
      </c>
      <c r="C2285" s="301" t="str">
        <f>IF(LEN(A2285)=0,"",INDEX('Smelter Reference List'!$C:$C,MATCH($A2285,'Smelter Reference List'!$E:$E,0)))</f>
        <v/>
      </c>
      <c r="D2285" s="294" t="str">
        <f ca="1">IF(ISERROR($S2285),"",OFFSET('Smelter Reference List'!$C$4,$S2285-4,0)&amp;"")</f>
        <v/>
      </c>
      <c r="E2285" s="294" t="str">
        <f ca="1">IF(ISERROR($S2285),"",OFFSET('Smelter Reference List'!$D$4,$S2285-4,0)&amp;"")</f>
        <v/>
      </c>
      <c r="F2285" s="294" t="str">
        <f ca="1">IF(ISERROR($S2285),"",OFFSET('Smelter Reference List'!$E$4,$S2285-4,0))</f>
        <v/>
      </c>
      <c r="G2285" s="294" t="str">
        <f ca="1">IF(C2285=$U$4,"Enter smelter details", IF(ISERROR($S2285),"",OFFSET('Smelter Reference List'!$F$4,$S2285-4,0)))</f>
        <v/>
      </c>
      <c r="H2285" s="295" t="str">
        <f ca="1">IF(ISERROR($S2285),"",OFFSET('Smelter Reference List'!$G$4,$S2285-4,0))</f>
        <v/>
      </c>
      <c r="I2285" s="296" t="str">
        <f ca="1">IF(ISERROR($S2285),"",OFFSET('Smelter Reference List'!$H$4,$S2285-4,0))</f>
        <v/>
      </c>
      <c r="J2285" s="296" t="str">
        <f ca="1">IF(ISERROR($S2285),"",OFFSET('Smelter Reference List'!$I$4,$S2285-4,0))</f>
        <v/>
      </c>
      <c r="K2285" s="298"/>
      <c r="L2285" s="298"/>
      <c r="M2285" s="298"/>
      <c r="N2285" s="298"/>
      <c r="O2285" s="298"/>
      <c r="P2285" s="298"/>
      <c r="Q2285" s="299"/>
      <c r="R2285" s="227"/>
      <c r="S2285" s="228" t="e">
        <f>IF(C2285="",NA(),MATCH($B2285&amp;$C2285,'Smelter Reference List'!$J:$J,0))</f>
        <v>#N/A</v>
      </c>
      <c r="T2285" s="229"/>
      <c r="U2285" s="229">
        <f t="shared" ca="1" si="70"/>
        <v>0</v>
      </c>
      <c r="V2285" s="229"/>
      <c r="W2285" s="229"/>
      <c r="Y2285" s="223" t="str">
        <f t="shared" si="71"/>
        <v/>
      </c>
    </row>
    <row r="2286" spans="1:25" s="223" customFormat="1" ht="20.25">
      <c r="A2286" s="293"/>
      <c r="B2286" s="294" t="str">
        <f>IF(LEN(A2286)=0,"",INDEX('Smelter Reference List'!$A:$A,MATCH($A2286,'Smelter Reference List'!$E:$E,0)))</f>
        <v/>
      </c>
      <c r="C2286" s="301" t="str">
        <f>IF(LEN(A2286)=0,"",INDEX('Smelter Reference List'!$C:$C,MATCH($A2286,'Smelter Reference List'!$E:$E,0)))</f>
        <v/>
      </c>
      <c r="D2286" s="294" t="str">
        <f ca="1">IF(ISERROR($S2286),"",OFFSET('Smelter Reference List'!$C$4,$S2286-4,0)&amp;"")</f>
        <v/>
      </c>
      <c r="E2286" s="294" t="str">
        <f ca="1">IF(ISERROR($S2286),"",OFFSET('Smelter Reference List'!$D$4,$S2286-4,0)&amp;"")</f>
        <v/>
      </c>
      <c r="F2286" s="294" t="str">
        <f ca="1">IF(ISERROR($S2286),"",OFFSET('Smelter Reference List'!$E$4,$S2286-4,0))</f>
        <v/>
      </c>
      <c r="G2286" s="294" t="str">
        <f ca="1">IF(C2286=$U$4,"Enter smelter details", IF(ISERROR($S2286),"",OFFSET('Smelter Reference List'!$F$4,$S2286-4,0)))</f>
        <v/>
      </c>
      <c r="H2286" s="295" t="str">
        <f ca="1">IF(ISERROR($S2286),"",OFFSET('Smelter Reference List'!$G$4,$S2286-4,0))</f>
        <v/>
      </c>
      <c r="I2286" s="296" t="str">
        <f ca="1">IF(ISERROR($S2286),"",OFFSET('Smelter Reference List'!$H$4,$S2286-4,0))</f>
        <v/>
      </c>
      <c r="J2286" s="296" t="str">
        <f ca="1">IF(ISERROR($S2286),"",OFFSET('Smelter Reference List'!$I$4,$S2286-4,0))</f>
        <v/>
      </c>
      <c r="K2286" s="298"/>
      <c r="L2286" s="298"/>
      <c r="M2286" s="298"/>
      <c r="N2286" s="298"/>
      <c r="O2286" s="298"/>
      <c r="P2286" s="298"/>
      <c r="Q2286" s="299"/>
      <c r="R2286" s="227"/>
      <c r="S2286" s="228" t="e">
        <f>IF(C2286="",NA(),MATCH($B2286&amp;$C2286,'Smelter Reference List'!$J:$J,0))</f>
        <v>#N/A</v>
      </c>
      <c r="T2286" s="229"/>
      <c r="U2286" s="229">
        <f t="shared" ca="1" si="70"/>
        <v>0</v>
      </c>
      <c r="V2286" s="229"/>
      <c r="W2286" s="229"/>
      <c r="Y2286" s="223" t="str">
        <f t="shared" si="71"/>
        <v/>
      </c>
    </row>
    <row r="2287" spans="1:25" s="223" customFormat="1" ht="20.25">
      <c r="A2287" s="293"/>
      <c r="B2287" s="294" t="str">
        <f>IF(LEN(A2287)=0,"",INDEX('Smelter Reference List'!$A:$A,MATCH($A2287,'Smelter Reference List'!$E:$E,0)))</f>
        <v/>
      </c>
      <c r="C2287" s="301" t="str">
        <f>IF(LEN(A2287)=0,"",INDEX('Smelter Reference List'!$C:$C,MATCH($A2287,'Smelter Reference List'!$E:$E,0)))</f>
        <v/>
      </c>
      <c r="D2287" s="294" t="str">
        <f ca="1">IF(ISERROR($S2287),"",OFFSET('Smelter Reference List'!$C$4,$S2287-4,0)&amp;"")</f>
        <v/>
      </c>
      <c r="E2287" s="294" t="str">
        <f ca="1">IF(ISERROR($S2287),"",OFFSET('Smelter Reference List'!$D$4,$S2287-4,0)&amp;"")</f>
        <v/>
      </c>
      <c r="F2287" s="294" t="str">
        <f ca="1">IF(ISERROR($S2287),"",OFFSET('Smelter Reference List'!$E$4,$S2287-4,0))</f>
        <v/>
      </c>
      <c r="G2287" s="294" t="str">
        <f ca="1">IF(C2287=$U$4,"Enter smelter details", IF(ISERROR($S2287),"",OFFSET('Smelter Reference List'!$F$4,$S2287-4,0)))</f>
        <v/>
      </c>
      <c r="H2287" s="295" t="str">
        <f ca="1">IF(ISERROR($S2287),"",OFFSET('Smelter Reference List'!$G$4,$S2287-4,0))</f>
        <v/>
      </c>
      <c r="I2287" s="296" t="str">
        <f ca="1">IF(ISERROR($S2287),"",OFFSET('Smelter Reference List'!$H$4,$S2287-4,0))</f>
        <v/>
      </c>
      <c r="J2287" s="296" t="str">
        <f ca="1">IF(ISERROR($S2287),"",OFFSET('Smelter Reference List'!$I$4,$S2287-4,0))</f>
        <v/>
      </c>
      <c r="K2287" s="298"/>
      <c r="L2287" s="298"/>
      <c r="M2287" s="298"/>
      <c r="N2287" s="298"/>
      <c r="O2287" s="298"/>
      <c r="P2287" s="298"/>
      <c r="Q2287" s="299"/>
      <c r="R2287" s="227"/>
      <c r="S2287" s="228" t="e">
        <f>IF(C2287="",NA(),MATCH($B2287&amp;$C2287,'Smelter Reference List'!$J:$J,0))</f>
        <v>#N/A</v>
      </c>
      <c r="T2287" s="229"/>
      <c r="U2287" s="229">
        <f t="shared" ca="1" si="70"/>
        <v>0</v>
      </c>
      <c r="V2287" s="229"/>
      <c r="W2287" s="229"/>
      <c r="Y2287" s="223" t="str">
        <f t="shared" si="71"/>
        <v/>
      </c>
    </row>
    <row r="2288" spans="1:25" s="223" customFormat="1" ht="20.25">
      <c r="A2288" s="293"/>
      <c r="B2288" s="294" t="str">
        <f>IF(LEN(A2288)=0,"",INDEX('Smelter Reference List'!$A:$A,MATCH($A2288,'Smelter Reference List'!$E:$E,0)))</f>
        <v/>
      </c>
      <c r="C2288" s="301" t="str">
        <f>IF(LEN(A2288)=0,"",INDEX('Smelter Reference List'!$C:$C,MATCH($A2288,'Smelter Reference List'!$E:$E,0)))</f>
        <v/>
      </c>
      <c r="D2288" s="294" t="str">
        <f ca="1">IF(ISERROR($S2288),"",OFFSET('Smelter Reference List'!$C$4,$S2288-4,0)&amp;"")</f>
        <v/>
      </c>
      <c r="E2288" s="294" t="str">
        <f ca="1">IF(ISERROR($S2288),"",OFFSET('Smelter Reference List'!$D$4,$S2288-4,0)&amp;"")</f>
        <v/>
      </c>
      <c r="F2288" s="294" t="str">
        <f ca="1">IF(ISERROR($S2288),"",OFFSET('Smelter Reference List'!$E$4,$S2288-4,0))</f>
        <v/>
      </c>
      <c r="G2288" s="294" t="str">
        <f ca="1">IF(C2288=$U$4,"Enter smelter details", IF(ISERROR($S2288),"",OFFSET('Smelter Reference List'!$F$4,$S2288-4,0)))</f>
        <v/>
      </c>
      <c r="H2288" s="295" t="str">
        <f ca="1">IF(ISERROR($S2288),"",OFFSET('Smelter Reference List'!$G$4,$S2288-4,0))</f>
        <v/>
      </c>
      <c r="I2288" s="296" t="str">
        <f ca="1">IF(ISERROR($S2288),"",OFFSET('Smelter Reference List'!$H$4,$S2288-4,0))</f>
        <v/>
      </c>
      <c r="J2288" s="296" t="str">
        <f ca="1">IF(ISERROR($S2288),"",OFFSET('Smelter Reference List'!$I$4,$S2288-4,0))</f>
        <v/>
      </c>
      <c r="K2288" s="298"/>
      <c r="L2288" s="298"/>
      <c r="M2288" s="298"/>
      <c r="N2288" s="298"/>
      <c r="O2288" s="298"/>
      <c r="P2288" s="298"/>
      <c r="Q2288" s="299"/>
      <c r="R2288" s="227"/>
      <c r="S2288" s="228" t="e">
        <f>IF(C2288="",NA(),MATCH($B2288&amp;$C2288,'Smelter Reference List'!$J:$J,0))</f>
        <v>#N/A</v>
      </c>
      <c r="T2288" s="229"/>
      <c r="U2288" s="229">
        <f t="shared" ca="1" si="70"/>
        <v>0</v>
      </c>
      <c r="V2288" s="229"/>
      <c r="W2288" s="229"/>
      <c r="Y2288" s="223" t="str">
        <f t="shared" si="71"/>
        <v/>
      </c>
    </row>
    <row r="2289" spans="1:25" s="223" customFormat="1" ht="20.25">
      <c r="A2289" s="293"/>
      <c r="B2289" s="294" t="str">
        <f>IF(LEN(A2289)=0,"",INDEX('Smelter Reference List'!$A:$A,MATCH($A2289,'Smelter Reference List'!$E:$E,0)))</f>
        <v/>
      </c>
      <c r="C2289" s="301" t="str">
        <f>IF(LEN(A2289)=0,"",INDEX('Smelter Reference List'!$C:$C,MATCH($A2289,'Smelter Reference List'!$E:$E,0)))</f>
        <v/>
      </c>
      <c r="D2289" s="294" t="str">
        <f ca="1">IF(ISERROR($S2289),"",OFFSET('Smelter Reference List'!$C$4,$S2289-4,0)&amp;"")</f>
        <v/>
      </c>
      <c r="E2289" s="294" t="str">
        <f ca="1">IF(ISERROR($S2289),"",OFFSET('Smelter Reference List'!$D$4,$S2289-4,0)&amp;"")</f>
        <v/>
      </c>
      <c r="F2289" s="294" t="str">
        <f ca="1">IF(ISERROR($S2289),"",OFFSET('Smelter Reference List'!$E$4,$S2289-4,0))</f>
        <v/>
      </c>
      <c r="G2289" s="294" t="str">
        <f ca="1">IF(C2289=$U$4,"Enter smelter details", IF(ISERROR($S2289),"",OFFSET('Smelter Reference List'!$F$4,$S2289-4,0)))</f>
        <v/>
      </c>
      <c r="H2289" s="295" t="str">
        <f ca="1">IF(ISERROR($S2289),"",OFFSET('Smelter Reference List'!$G$4,$S2289-4,0))</f>
        <v/>
      </c>
      <c r="I2289" s="296" t="str">
        <f ca="1">IF(ISERROR($S2289),"",OFFSET('Smelter Reference List'!$H$4,$S2289-4,0))</f>
        <v/>
      </c>
      <c r="J2289" s="296" t="str">
        <f ca="1">IF(ISERROR($S2289),"",OFFSET('Smelter Reference List'!$I$4,$S2289-4,0))</f>
        <v/>
      </c>
      <c r="K2289" s="298"/>
      <c r="L2289" s="298"/>
      <c r="M2289" s="298"/>
      <c r="N2289" s="298"/>
      <c r="O2289" s="298"/>
      <c r="P2289" s="298"/>
      <c r="Q2289" s="299"/>
      <c r="R2289" s="227"/>
      <c r="S2289" s="228" t="e">
        <f>IF(C2289="",NA(),MATCH($B2289&amp;$C2289,'Smelter Reference List'!$J:$J,0))</f>
        <v>#N/A</v>
      </c>
      <c r="T2289" s="229"/>
      <c r="U2289" s="229">
        <f t="shared" ca="1" si="70"/>
        <v>0</v>
      </c>
      <c r="V2289" s="229"/>
      <c r="W2289" s="229"/>
      <c r="Y2289" s="223" t="str">
        <f t="shared" si="71"/>
        <v/>
      </c>
    </row>
    <row r="2290" spans="1:25" s="223" customFormat="1" ht="20.25">
      <c r="A2290" s="293"/>
      <c r="B2290" s="294" t="str">
        <f>IF(LEN(A2290)=0,"",INDEX('Smelter Reference List'!$A:$A,MATCH($A2290,'Smelter Reference List'!$E:$E,0)))</f>
        <v/>
      </c>
      <c r="C2290" s="301" t="str">
        <f>IF(LEN(A2290)=0,"",INDEX('Smelter Reference List'!$C:$C,MATCH($A2290,'Smelter Reference List'!$E:$E,0)))</f>
        <v/>
      </c>
      <c r="D2290" s="294" t="str">
        <f ca="1">IF(ISERROR($S2290),"",OFFSET('Smelter Reference List'!$C$4,$S2290-4,0)&amp;"")</f>
        <v/>
      </c>
      <c r="E2290" s="294" t="str">
        <f ca="1">IF(ISERROR($S2290),"",OFFSET('Smelter Reference List'!$D$4,$S2290-4,0)&amp;"")</f>
        <v/>
      </c>
      <c r="F2290" s="294" t="str">
        <f ca="1">IF(ISERROR($S2290),"",OFFSET('Smelter Reference List'!$E$4,$S2290-4,0))</f>
        <v/>
      </c>
      <c r="G2290" s="294" t="str">
        <f ca="1">IF(C2290=$U$4,"Enter smelter details", IF(ISERROR($S2290),"",OFFSET('Smelter Reference List'!$F$4,$S2290-4,0)))</f>
        <v/>
      </c>
      <c r="H2290" s="295" t="str">
        <f ca="1">IF(ISERROR($S2290),"",OFFSET('Smelter Reference List'!$G$4,$S2290-4,0))</f>
        <v/>
      </c>
      <c r="I2290" s="296" t="str">
        <f ca="1">IF(ISERROR($S2290),"",OFFSET('Smelter Reference List'!$H$4,$S2290-4,0))</f>
        <v/>
      </c>
      <c r="J2290" s="296" t="str">
        <f ca="1">IF(ISERROR($S2290),"",OFFSET('Smelter Reference List'!$I$4,$S2290-4,0))</f>
        <v/>
      </c>
      <c r="K2290" s="298"/>
      <c r="L2290" s="298"/>
      <c r="M2290" s="298"/>
      <c r="N2290" s="298"/>
      <c r="O2290" s="298"/>
      <c r="P2290" s="298"/>
      <c r="Q2290" s="299"/>
      <c r="R2290" s="227"/>
      <c r="S2290" s="228" t="e">
        <f>IF(C2290="",NA(),MATCH($B2290&amp;$C2290,'Smelter Reference List'!$J:$J,0))</f>
        <v>#N/A</v>
      </c>
      <c r="T2290" s="229"/>
      <c r="U2290" s="229">
        <f t="shared" ca="1" si="70"/>
        <v>0</v>
      </c>
      <c r="V2290" s="229"/>
      <c r="W2290" s="229"/>
      <c r="Y2290" s="223" t="str">
        <f t="shared" si="71"/>
        <v/>
      </c>
    </row>
    <row r="2291" spans="1:25" s="223" customFormat="1" ht="20.25">
      <c r="A2291" s="293"/>
      <c r="B2291" s="294" t="str">
        <f>IF(LEN(A2291)=0,"",INDEX('Smelter Reference List'!$A:$A,MATCH($A2291,'Smelter Reference List'!$E:$E,0)))</f>
        <v/>
      </c>
      <c r="C2291" s="301" t="str">
        <f>IF(LEN(A2291)=0,"",INDEX('Smelter Reference List'!$C:$C,MATCH($A2291,'Smelter Reference List'!$E:$E,0)))</f>
        <v/>
      </c>
      <c r="D2291" s="294" t="str">
        <f ca="1">IF(ISERROR($S2291),"",OFFSET('Smelter Reference List'!$C$4,$S2291-4,0)&amp;"")</f>
        <v/>
      </c>
      <c r="E2291" s="294" t="str">
        <f ca="1">IF(ISERROR($S2291),"",OFFSET('Smelter Reference List'!$D$4,$S2291-4,0)&amp;"")</f>
        <v/>
      </c>
      <c r="F2291" s="294" t="str">
        <f ca="1">IF(ISERROR($S2291),"",OFFSET('Smelter Reference List'!$E$4,$S2291-4,0))</f>
        <v/>
      </c>
      <c r="G2291" s="294" t="str">
        <f ca="1">IF(C2291=$U$4,"Enter smelter details", IF(ISERROR($S2291),"",OFFSET('Smelter Reference List'!$F$4,$S2291-4,0)))</f>
        <v/>
      </c>
      <c r="H2291" s="295" t="str">
        <f ca="1">IF(ISERROR($S2291),"",OFFSET('Smelter Reference List'!$G$4,$S2291-4,0))</f>
        <v/>
      </c>
      <c r="I2291" s="296" t="str">
        <f ca="1">IF(ISERROR($S2291),"",OFFSET('Smelter Reference List'!$H$4,$S2291-4,0))</f>
        <v/>
      </c>
      <c r="J2291" s="296" t="str">
        <f ca="1">IF(ISERROR($S2291),"",OFFSET('Smelter Reference List'!$I$4,$S2291-4,0))</f>
        <v/>
      </c>
      <c r="K2291" s="298"/>
      <c r="L2291" s="298"/>
      <c r="M2291" s="298"/>
      <c r="N2291" s="298"/>
      <c r="O2291" s="298"/>
      <c r="P2291" s="298"/>
      <c r="Q2291" s="299"/>
      <c r="R2291" s="227"/>
      <c r="S2291" s="228" t="e">
        <f>IF(C2291="",NA(),MATCH($B2291&amp;$C2291,'Smelter Reference List'!$J:$J,0))</f>
        <v>#N/A</v>
      </c>
      <c r="T2291" s="229"/>
      <c r="U2291" s="229">
        <f t="shared" ca="1" si="70"/>
        <v>0</v>
      </c>
      <c r="V2291" s="229"/>
      <c r="W2291" s="229"/>
      <c r="Y2291" s="223" t="str">
        <f t="shared" si="71"/>
        <v/>
      </c>
    </row>
    <row r="2292" spans="1:25" s="223" customFormat="1" ht="20.25">
      <c r="A2292" s="293"/>
      <c r="B2292" s="294" t="str">
        <f>IF(LEN(A2292)=0,"",INDEX('Smelter Reference List'!$A:$A,MATCH($A2292,'Smelter Reference List'!$E:$E,0)))</f>
        <v/>
      </c>
      <c r="C2292" s="301" t="str">
        <f>IF(LEN(A2292)=0,"",INDEX('Smelter Reference List'!$C:$C,MATCH($A2292,'Smelter Reference List'!$E:$E,0)))</f>
        <v/>
      </c>
      <c r="D2292" s="294" t="str">
        <f ca="1">IF(ISERROR($S2292),"",OFFSET('Smelter Reference List'!$C$4,$S2292-4,0)&amp;"")</f>
        <v/>
      </c>
      <c r="E2292" s="294" t="str">
        <f ca="1">IF(ISERROR($S2292),"",OFFSET('Smelter Reference List'!$D$4,$S2292-4,0)&amp;"")</f>
        <v/>
      </c>
      <c r="F2292" s="294" t="str">
        <f ca="1">IF(ISERROR($S2292),"",OFFSET('Smelter Reference List'!$E$4,$S2292-4,0))</f>
        <v/>
      </c>
      <c r="G2292" s="294" t="str">
        <f ca="1">IF(C2292=$U$4,"Enter smelter details", IF(ISERROR($S2292),"",OFFSET('Smelter Reference List'!$F$4,$S2292-4,0)))</f>
        <v/>
      </c>
      <c r="H2292" s="295" t="str">
        <f ca="1">IF(ISERROR($S2292),"",OFFSET('Smelter Reference List'!$G$4,$S2292-4,0))</f>
        <v/>
      </c>
      <c r="I2292" s="296" t="str">
        <f ca="1">IF(ISERROR($S2292),"",OFFSET('Smelter Reference List'!$H$4,$S2292-4,0))</f>
        <v/>
      </c>
      <c r="J2292" s="296" t="str">
        <f ca="1">IF(ISERROR($S2292),"",OFFSET('Smelter Reference List'!$I$4,$S2292-4,0))</f>
        <v/>
      </c>
      <c r="K2292" s="298"/>
      <c r="L2292" s="298"/>
      <c r="M2292" s="298"/>
      <c r="N2292" s="298"/>
      <c r="O2292" s="298"/>
      <c r="P2292" s="298"/>
      <c r="Q2292" s="299"/>
      <c r="R2292" s="227"/>
      <c r="S2292" s="228" t="e">
        <f>IF(C2292="",NA(),MATCH($B2292&amp;$C2292,'Smelter Reference List'!$J:$J,0))</f>
        <v>#N/A</v>
      </c>
      <c r="T2292" s="229"/>
      <c r="U2292" s="229">
        <f t="shared" ca="1" si="70"/>
        <v>0</v>
      </c>
      <c r="V2292" s="229"/>
      <c r="W2292" s="229"/>
      <c r="Y2292" s="223" t="str">
        <f t="shared" si="71"/>
        <v/>
      </c>
    </row>
    <row r="2293" spans="1:25" s="223" customFormat="1" ht="20.25">
      <c r="A2293" s="293"/>
      <c r="B2293" s="294" t="str">
        <f>IF(LEN(A2293)=0,"",INDEX('Smelter Reference List'!$A:$A,MATCH($A2293,'Smelter Reference List'!$E:$E,0)))</f>
        <v/>
      </c>
      <c r="C2293" s="301" t="str">
        <f>IF(LEN(A2293)=0,"",INDEX('Smelter Reference List'!$C:$C,MATCH($A2293,'Smelter Reference List'!$E:$E,0)))</f>
        <v/>
      </c>
      <c r="D2293" s="294" t="str">
        <f ca="1">IF(ISERROR($S2293),"",OFFSET('Smelter Reference List'!$C$4,$S2293-4,0)&amp;"")</f>
        <v/>
      </c>
      <c r="E2293" s="294" t="str">
        <f ca="1">IF(ISERROR($S2293),"",OFFSET('Smelter Reference List'!$D$4,$S2293-4,0)&amp;"")</f>
        <v/>
      </c>
      <c r="F2293" s="294" t="str">
        <f ca="1">IF(ISERROR($S2293),"",OFFSET('Smelter Reference List'!$E$4,$S2293-4,0))</f>
        <v/>
      </c>
      <c r="G2293" s="294" t="str">
        <f ca="1">IF(C2293=$U$4,"Enter smelter details", IF(ISERROR($S2293),"",OFFSET('Smelter Reference List'!$F$4,$S2293-4,0)))</f>
        <v/>
      </c>
      <c r="H2293" s="295" t="str">
        <f ca="1">IF(ISERROR($S2293),"",OFFSET('Smelter Reference List'!$G$4,$S2293-4,0))</f>
        <v/>
      </c>
      <c r="I2293" s="296" t="str">
        <f ca="1">IF(ISERROR($S2293),"",OFFSET('Smelter Reference List'!$H$4,$S2293-4,0))</f>
        <v/>
      </c>
      <c r="J2293" s="296" t="str">
        <f ca="1">IF(ISERROR($S2293),"",OFFSET('Smelter Reference List'!$I$4,$S2293-4,0))</f>
        <v/>
      </c>
      <c r="K2293" s="298"/>
      <c r="L2293" s="298"/>
      <c r="M2293" s="298"/>
      <c r="N2293" s="298"/>
      <c r="O2293" s="298"/>
      <c r="P2293" s="298"/>
      <c r="Q2293" s="299"/>
      <c r="R2293" s="227"/>
      <c r="S2293" s="228" t="e">
        <f>IF(C2293="",NA(),MATCH($B2293&amp;$C2293,'Smelter Reference List'!$J:$J,0))</f>
        <v>#N/A</v>
      </c>
      <c r="T2293" s="229"/>
      <c r="U2293" s="229">
        <f t="shared" ca="1" si="70"/>
        <v>0</v>
      </c>
      <c r="V2293" s="229"/>
      <c r="W2293" s="229"/>
      <c r="Y2293" s="223" t="str">
        <f t="shared" si="71"/>
        <v/>
      </c>
    </row>
    <row r="2294" spans="1:25" s="223" customFormat="1" ht="20.25">
      <c r="A2294" s="293"/>
      <c r="B2294" s="294" t="str">
        <f>IF(LEN(A2294)=0,"",INDEX('Smelter Reference List'!$A:$A,MATCH($A2294,'Smelter Reference List'!$E:$E,0)))</f>
        <v/>
      </c>
      <c r="C2294" s="301" t="str">
        <f>IF(LEN(A2294)=0,"",INDEX('Smelter Reference List'!$C:$C,MATCH($A2294,'Smelter Reference List'!$E:$E,0)))</f>
        <v/>
      </c>
      <c r="D2294" s="294" t="str">
        <f ca="1">IF(ISERROR($S2294),"",OFFSET('Smelter Reference List'!$C$4,$S2294-4,0)&amp;"")</f>
        <v/>
      </c>
      <c r="E2294" s="294" t="str">
        <f ca="1">IF(ISERROR($S2294),"",OFFSET('Smelter Reference List'!$D$4,$S2294-4,0)&amp;"")</f>
        <v/>
      </c>
      <c r="F2294" s="294" t="str">
        <f ca="1">IF(ISERROR($S2294),"",OFFSET('Smelter Reference List'!$E$4,$S2294-4,0))</f>
        <v/>
      </c>
      <c r="G2294" s="294" t="str">
        <f ca="1">IF(C2294=$U$4,"Enter smelter details", IF(ISERROR($S2294),"",OFFSET('Smelter Reference List'!$F$4,$S2294-4,0)))</f>
        <v/>
      </c>
      <c r="H2294" s="295" t="str">
        <f ca="1">IF(ISERROR($S2294),"",OFFSET('Smelter Reference List'!$G$4,$S2294-4,0))</f>
        <v/>
      </c>
      <c r="I2294" s="296" t="str">
        <f ca="1">IF(ISERROR($S2294),"",OFFSET('Smelter Reference List'!$H$4,$S2294-4,0))</f>
        <v/>
      </c>
      <c r="J2294" s="296" t="str">
        <f ca="1">IF(ISERROR($S2294),"",OFFSET('Smelter Reference List'!$I$4,$S2294-4,0))</f>
        <v/>
      </c>
      <c r="K2294" s="298"/>
      <c r="L2294" s="298"/>
      <c r="M2294" s="298"/>
      <c r="N2294" s="298"/>
      <c r="O2294" s="298"/>
      <c r="P2294" s="298"/>
      <c r="Q2294" s="299"/>
      <c r="R2294" s="227"/>
      <c r="S2294" s="228" t="e">
        <f>IF(C2294="",NA(),MATCH($B2294&amp;$C2294,'Smelter Reference List'!$J:$J,0))</f>
        <v>#N/A</v>
      </c>
      <c r="T2294" s="229"/>
      <c r="U2294" s="229">
        <f t="shared" ca="1" si="70"/>
        <v>0</v>
      </c>
      <c r="V2294" s="229"/>
      <c r="W2294" s="229"/>
      <c r="Y2294" s="223" t="str">
        <f t="shared" si="71"/>
        <v/>
      </c>
    </row>
    <row r="2295" spans="1:25" s="223" customFormat="1" ht="20.25">
      <c r="A2295" s="293"/>
      <c r="B2295" s="294" t="str">
        <f>IF(LEN(A2295)=0,"",INDEX('Smelter Reference List'!$A:$A,MATCH($A2295,'Smelter Reference List'!$E:$E,0)))</f>
        <v/>
      </c>
      <c r="C2295" s="301" t="str">
        <f>IF(LEN(A2295)=0,"",INDEX('Smelter Reference List'!$C:$C,MATCH($A2295,'Smelter Reference List'!$E:$E,0)))</f>
        <v/>
      </c>
      <c r="D2295" s="294" t="str">
        <f ca="1">IF(ISERROR($S2295),"",OFFSET('Smelter Reference List'!$C$4,$S2295-4,0)&amp;"")</f>
        <v/>
      </c>
      <c r="E2295" s="294" t="str">
        <f ca="1">IF(ISERROR($S2295),"",OFFSET('Smelter Reference List'!$D$4,$S2295-4,0)&amp;"")</f>
        <v/>
      </c>
      <c r="F2295" s="294" t="str">
        <f ca="1">IF(ISERROR($S2295),"",OFFSET('Smelter Reference List'!$E$4,$S2295-4,0))</f>
        <v/>
      </c>
      <c r="G2295" s="294" t="str">
        <f ca="1">IF(C2295=$U$4,"Enter smelter details", IF(ISERROR($S2295),"",OFFSET('Smelter Reference List'!$F$4,$S2295-4,0)))</f>
        <v/>
      </c>
      <c r="H2295" s="295" t="str">
        <f ca="1">IF(ISERROR($S2295),"",OFFSET('Smelter Reference List'!$G$4,$S2295-4,0))</f>
        <v/>
      </c>
      <c r="I2295" s="296" t="str">
        <f ca="1">IF(ISERROR($S2295),"",OFFSET('Smelter Reference List'!$H$4,$S2295-4,0))</f>
        <v/>
      </c>
      <c r="J2295" s="296" t="str">
        <f ca="1">IF(ISERROR($S2295),"",OFFSET('Smelter Reference List'!$I$4,$S2295-4,0))</f>
        <v/>
      </c>
      <c r="K2295" s="298"/>
      <c r="L2295" s="298"/>
      <c r="M2295" s="298"/>
      <c r="N2295" s="298"/>
      <c r="O2295" s="298"/>
      <c r="P2295" s="298"/>
      <c r="Q2295" s="299"/>
      <c r="R2295" s="227"/>
      <c r="S2295" s="228" t="e">
        <f>IF(C2295="",NA(),MATCH($B2295&amp;$C2295,'Smelter Reference List'!$J:$J,0))</f>
        <v>#N/A</v>
      </c>
      <c r="T2295" s="229"/>
      <c r="U2295" s="229">
        <f t="shared" ca="1" si="70"/>
        <v>0</v>
      </c>
      <c r="V2295" s="229"/>
      <c r="W2295" s="229"/>
      <c r="Y2295" s="223" t="str">
        <f t="shared" si="71"/>
        <v/>
      </c>
    </row>
    <row r="2296" spans="1:25" s="223" customFormat="1" ht="20.25">
      <c r="A2296" s="293"/>
      <c r="B2296" s="294" t="str">
        <f>IF(LEN(A2296)=0,"",INDEX('Smelter Reference List'!$A:$A,MATCH($A2296,'Smelter Reference List'!$E:$E,0)))</f>
        <v/>
      </c>
      <c r="C2296" s="301" t="str">
        <f>IF(LEN(A2296)=0,"",INDEX('Smelter Reference List'!$C:$C,MATCH($A2296,'Smelter Reference List'!$E:$E,0)))</f>
        <v/>
      </c>
      <c r="D2296" s="294" t="str">
        <f ca="1">IF(ISERROR($S2296),"",OFFSET('Smelter Reference List'!$C$4,$S2296-4,0)&amp;"")</f>
        <v/>
      </c>
      <c r="E2296" s="294" t="str">
        <f ca="1">IF(ISERROR($S2296),"",OFFSET('Smelter Reference List'!$D$4,$S2296-4,0)&amp;"")</f>
        <v/>
      </c>
      <c r="F2296" s="294" t="str">
        <f ca="1">IF(ISERROR($S2296),"",OFFSET('Smelter Reference List'!$E$4,$S2296-4,0))</f>
        <v/>
      </c>
      <c r="G2296" s="294" t="str">
        <f ca="1">IF(C2296=$U$4,"Enter smelter details", IF(ISERROR($S2296),"",OFFSET('Smelter Reference List'!$F$4,$S2296-4,0)))</f>
        <v/>
      </c>
      <c r="H2296" s="295" t="str">
        <f ca="1">IF(ISERROR($S2296),"",OFFSET('Smelter Reference List'!$G$4,$S2296-4,0))</f>
        <v/>
      </c>
      <c r="I2296" s="296" t="str">
        <f ca="1">IF(ISERROR($S2296),"",OFFSET('Smelter Reference List'!$H$4,$S2296-4,0))</f>
        <v/>
      </c>
      <c r="J2296" s="296" t="str">
        <f ca="1">IF(ISERROR($S2296),"",OFFSET('Smelter Reference List'!$I$4,$S2296-4,0))</f>
        <v/>
      </c>
      <c r="K2296" s="298"/>
      <c r="L2296" s="298"/>
      <c r="M2296" s="298"/>
      <c r="N2296" s="298"/>
      <c r="O2296" s="298"/>
      <c r="P2296" s="298"/>
      <c r="Q2296" s="299"/>
      <c r="R2296" s="227"/>
      <c r="S2296" s="228" t="e">
        <f>IF(C2296="",NA(),MATCH($B2296&amp;$C2296,'Smelter Reference List'!$J:$J,0))</f>
        <v>#N/A</v>
      </c>
      <c r="T2296" s="229"/>
      <c r="U2296" s="229">
        <f t="shared" ca="1" si="70"/>
        <v>0</v>
      </c>
      <c r="V2296" s="229"/>
      <c r="W2296" s="229"/>
      <c r="Y2296" s="223" t="str">
        <f t="shared" si="71"/>
        <v/>
      </c>
    </row>
    <row r="2297" spans="1:25" s="223" customFormat="1" ht="20.25">
      <c r="A2297" s="293"/>
      <c r="B2297" s="294" t="str">
        <f>IF(LEN(A2297)=0,"",INDEX('Smelter Reference List'!$A:$A,MATCH($A2297,'Smelter Reference List'!$E:$E,0)))</f>
        <v/>
      </c>
      <c r="C2297" s="301" t="str">
        <f>IF(LEN(A2297)=0,"",INDEX('Smelter Reference List'!$C:$C,MATCH($A2297,'Smelter Reference List'!$E:$E,0)))</f>
        <v/>
      </c>
      <c r="D2297" s="294" t="str">
        <f ca="1">IF(ISERROR($S2297),"",OFFSET('Smelter Reference List'!$C$4,$S2297-4,0)&amp;"")</f>
        <v/>
      </c>
      <c r="E2297" s="294" t="str">
        <f ca="1">IF(ISERROR($S2297),"",OFFSET('Smelter Reference List'!$D$4,$S2297-4,0)&amp;"")</f>
        <v/>
      </c>
      <c r="F2297" s="294" t="str">
        <f ca="1">IF(ISERROR($S2297),"",OFFSET('Smelter Reference List'!$E$4,$S2297-4,0))</f>
        <v/>
      </c>
      <c r="G2297" s="294" t="str">
        <f ca="1">IF(C2297=$U$4,"Enter smelter details", IF(ISERROR($S2297),"",OFFSET('Smelter Reference List'!$F$4,$S2297-4,0)))</f>
        <v/>
      </c>
      <c r="H2297" s="295" t="str">
        <f ca="1">IF(ISERROR($S2297),"",OFFSET('Smelter Reference List'!$G$4,$S2297-4,0))</f>
        <v/>
      </c>
      <c r="I2297" s="296" t="str">
        <f ca="1">IF(ISERROR($S2297),"",OFFSET('Smelter Reference List'!$H$4,$S2297-4,0))</f>
        <v/>
      </c>
      <c r="J2297" s="296" t="str">
        <f ca="1">IF(ISERROR($S2297),"",OFFSET('Smelter Reference List'!$I$4,$S2297-4,0))</f>
        <v/>
      </c>
      <c r="K2297" s="298"/>
      <c r="L2297" s="298"/>
      <c r="M2297" s="298"/>
      <c r="N2297" s="298"/>
      <c r="O2297" s="298"/>
      <c r="P2297" s="298"/>
      <c r="Q2297" s="299"/>
      <c r="R2297" s="227"/>
      <c r="S2297" s="228" t="e">
        <f>IF(C2297="",NA(),MATCH($B2297&amp;$C2297,'Smelter Reference List'!$J:$J,0))</f>
        <v>#N/A</v>
      </c>
      <c r="T2297" s="229"/>
      <c r="U2297" s="229">
        <f t="shared" ca="1" si="70"/>
        <v>0</v>
      </c>
      <c r="V2297" s="229"/>
      <c r="W2297" s="229"/>
      <c r="Y2297" s="223" t="str">
        <f t="shared" si="71"/>
        <v/>
      </c>
    </row>
    <row r="2298" spans="1:25" s="223" customFormat="1" ht="20.25">
      <c r="A2298" s="293"/>
      <c r="B2298" s="294" t="str">
        <f>IF(LEN(A2298)=0,"",INDEX('Smelter Reference List'!$A:$A,MATCH($A2298,'Smelter Reference List'!$E:$E,0)))</f>
        <v/>
      </c>
      <c r="C2298" s="301" t="str">
        <f>IF(LEN(A2298)=0,"",INDEX('Smelter Reference List'!$C:$C,MATCH($A2298,'Smelter Reference List'!$E:$E,0)))</f>
        <v/>
      </c>
      <c r="D2298" s="294" t="str">
        <f ca="1">IF(ISERROR($S2298),"",OFFSET('Smelter Reference List'!$C$4,$S2298-4,0)&amp;"")</f>
        <v/>
      </c>
      <c r="E2298" s="294" t="str">
        <f ca="1">IF(ISERROR($S2298),"",OFFSET('Smelter Reference List'!$D$4,$S2298-4,0)&amp;"")</f>
        <v/>
      </c>
      <c r="F2298" s="294" t="str">
        <f ca="1">IF(ISERROR($S2298),"",OFFSET('Smelter Reference List'!$E$4,$S2298-4,0))</f>
        <v/>
      </c>
      <c r="G2298" s="294" t="str">
        <f ca="1">IF(C2298=$U$4,"Enter smelter details", IF(ISERROR($S2298),"",OFFSET('Smelter Reference List'!$F$4,$S2298-4,0)))</f>
        <v/>
      </c>
      <c r="H2298" s="295" t="str">
        <f ca="1">IF(ISERROR($S2298),"",OFFSET('Smelter Reference List'!$G$4,$S2298-4,0))</f>
        <v/>
      </c>
      <c r="I2298" s="296" t="str">
        <f ca="1">IF(ISERROR($S2298),"",OFFSET('Smelter Reference List'!$H$4,$S2298-4,0))</f>
        <v/>
      </c>
      <c r="J2298" s="296" t="str">
        <f ca="1">IF(ISERROR($S2298),"",OFFSET('Smelter Reference List'!$I$4,$S2298-4,0))</f>
        <v/>
      </c>
      <c r="K2298" s="298"/>
      <c r="L2298" s="298"/>
      <c r="M2298" s="298"/>
      <c r="N2298" s="298"/>
      <c r="O2298" s="298"/>
      <c r="P2298" s="298"/>
      <c r="Q2298" s="299"/>
      <c r="R2298" s="227"/>
      <c r="S2298" s="228" t="e">
        <f>IF(C2298="",NA(),MATCH($B2298&amp;$C2298,'Smelter Reference List'!$J:$J,0))</f>
        <v>#N/A</v>
      </c>
      <c r="T2298" s="229"/>
      <c r="U2298" s="229">
        <f t="shared" ca="1" si="70"/>
        <v>0</v>
      </c>
      <c r="V2298" s="229"/>
      <c r="W2298" s="229"/>
      <c r="Y2298" s="223" t="str">
        <f t="shared" si="71"/>
        <v/>
      </c>
    </row>
    <row r="2299" spans="1:25" s="223" customFormat="1" ht="20.25">
      <c r="A2299" s="293"/>
      <c r="B2299" s="294" t="str">
        <f>IF(LEN(A2299)=0,"",INDEX('Smelter Reference List'!$A:$A,MATCH($A2299,'Smelter Reference List'!$E:$E,0)))</f>
        <v/>
      </c>
      <c r="C2299" s="301" t="str">
        <f>IF(LEN(A2299)=0,"",INDEX('Smelter Reference List'!$C:$C,MATCH($A2299,'Smelter Reference List'!$E:$E,0)))</f>
        <v/>
      </c>
      <c r="D2299" s="294" t="str">
        <f ca="1">IF(ISERROR($S2299),"",OFFSET('Smelter Reference List'!$C$4,$S2299-4,0)&amp;"")</f>
        <v/>
      </c>
      <c r="E2299" s="294" t="str">
        <f ca="1">IF(ISERROR($S2299),"",OFFSET('Smelter Reference List'!$D$4,$S2299-4,0)&amp;"")</f>
        <v/>
      </c>
      <c r="F2299" s="294" t="str">
        <f ca="1">IF(ISERROR($S2299),"",OFFSET('Smelter Reference List'!$E$4,$S2299-4,0))</f>
        <v/>
      </c>
      <c r="G2299" s="294" t="str">
        <f ca="1">IF(C2299=$U$4,"Enter smelter details", IF(ISERROR($S2299),"",OFFSET('Smelter Reference List'!$F$4,$S2299-4,0)))</f>
        <v/>
      </c>
      <c r="H2299" s="295" t="str">
        <f ca="1">IF(ISERROR($S2299),"",OFFSET('Smelter Reference List'!$G$4,$S2299-4,0))</f>
        <v/>
      </c>
      <c r="I2299" s="296" t="str">
        <f ca="1">IF(ISERROR($S2299),"",OFFSET('Smelter Reference List'!$H$4,$S2299-4,0))</f>
        <v/>
      </c>
      <c r="J2299" s="296" t="str">
        <f ca="1">IF(ISERROR($S2299),"",OFFSET('Smelter Reference List'!$I$4,$S2299-4,0))</f>
        <v/>
      </c>
      <c r="K2299" s="298"/>
      <c r="L2299" s="298"/>
      <c r="M2299" s="298"/>
      <c r="N2299" s="298"/>
      <c r="O2299" s="298"/>
      <c r="P2299" s="298"/>
      <c r="Q2299" s="299"/>
      <c r="R2299" s="227"/>
      <c r="S2299" s="228" t="e">
        <f>IF(C2299="",NA(),MATCH($B2299&amp;$C2299,'Smelter Reference List'!$J:$J,0))</f>
        <v>#N/A</v>
      </c>
      <c r="T2299" s="229"/>
      <c r="U2299" s="229">
        <f t="shared" ca="1" si="70"/>
        <v>0</v>
      </c>
      <c r="V2299" s="229"/>
      <c r="W2299" s="229"/>
      <c r="Y2299" s="223" t="str">
        <f t="shared" si="71"/>
        <v/>
      </c>
    </row>
    <row r="2300" spans="1:25" s="223" customFormat="1" ht="20.25">
      <c r="A2300" s="293"/>
      <c r="B2300" s="294" t="str">
        <f>IF(LEN(A2300)=0,"",INDEX('Smelter Reference List'!$A:$A,MATCH($A2300,'Smelter Reference List'!$E:$E,0)))</f>
        <v/>
      </c>
      <c r="C2300" s="301" t="str">
        <f>IF(LEN(A2300)=0,"",INDEX('Smelter Reference List'!$C:$C,MATCH($A2300,'Smelter Reference List'!$E:$E,0)))</f>
        <v/>
      </c>
      <c r="D2300" s="294" t="str">
        <f ca="1">IF(ISERROR($S2300),"",OFFSET('Smelter Reference List'!$C$4,$S2300-4,0)&amp;"")</f>
        <v/>
      </c>
      <c r="E2300" s="294" t="str">
        <f ca="1">IF(ISERROR($S2300),"",OFFSET('Smelter Reference List'!$D$4,$S2300-4,0)&amp;"")</f>
        <v/>
      </c>
      <c r="F2300" s="294" t="str">
        <f ca="1">IF(ISERROR($S2300),"",OFFSET('Smelter Reference List'!$E$4,$S2300-4,0))</f>
        <v/>
      </c>
      <c r="G2300" s="294" t="str">
        <f ca="1">IF(C2300=$U$4,"Enter smelter details", IF(ISERROR($S2300),"",OFFSET('Smelter Reference List'!$F$4,$S2300-4,0)))</f>
        <v/>
      </c>
      <c r="H2300" s="295" t="str">
        <f ca="1">IF(ISERROR($S2300),"",OFFSET('Smelter Reference List'!$G$4,$S2300-4,0))</f>
        <v/>
      </c>
      <c r="I2300" s="296" t="str">
        <f ca="1">IF(ISERROR($S2300),"",OFFSET('Smelter Reference List'!$H$4,$S2300-4,0))</f>
        <v/>
      </c>
      <c r="J2300" s="296" t="str">
        <f ca="1">IF(ISERROR($S2300),"",OFFSET('Smelter Reference List'!$I$4,$S2300-4,0))</f>
        <v/>
      </c>
      <c r="K2300" s="298"/>
      <c r="L2300" s="298"/>
      <c r="M2300" s="298"/>
      <c r="N2300" s="298"/>
      <c r="O2300" s="298"/>
      <c r="P2300" s="298"/>
      <c r="Q2300" s="299"/>
      <c r="R2300" s="227"/>
      <c r="S2300" s="228" t="e">
        <f>IF(C2300="",NA(),MATCH($B2300&amp;$C2300,'Smelter Reference List'!$J:$J,0))</f>
        <v>#N/A</v>
      </c>
      <c r="T2300" s="229"/>
      <c r="U2300" s="229">
        <f t="shared" ca="1" si="70"/>
        <v>0</v>
      </c>
      <c r="V2300" s="229"/>
      <c r="W2300" s="229"/>
      <c r="Y2300" s="223" t="str">
        <f t="shared" si="71"/>
        <v/>
      </c>
    </row>
    <row r="2301" spans="1:25" s="223" customFormat="1" ht="20.25">
      <c r="A2301" s="293"/>
      <c r="B2301" s="294" t="str">
        <f>IF(LEN(A2301)=0,"",INDEX('Smelter Reference List'!$A:$A,MATCH($A2301,'Smelter Reference List'!$E:$E,0)))</f>
        <v/>
      </c>
      <c r="C2301" s="301" t="str">
        <f>IF(LEN(A2301)=0,"",INDEX('Smelter Reference List'!$C:$C,MATCH($A2301,'Smelter Reference List'!$E:$E,0)))</f>
        <v/>
      </c>
      <c r="D2301" s="294" t="str">
        <f ca="1">IF(ISERROR($S2301),"",OFFSET('Smelter Reference List'!$C$4,$S2301-4,0)&amp;"")</f>
        <v/>
      </c>
      <c r="E2301" s="294" t="str">
        <f ca="1">IF(ISERROR($S2301),"",OFFSET('Smelter Reference List'!$D$4,$S2301-4,0)&amp;"")</f>
        <v/>
      </c>
      <c r="F2301" s="294" t="str">
        <f ca="1">IF(ISERROR($S2301),"",OFFSET('Smelter Reference List'!$E$4,$S2301-4,0))</f>
        <v/>
      </c>
      <c r="G2301" s="294" t="str">
        <f ca="1">IF(C2301=$U$4,"Enter smelter details", IF(ISERROR($S2301),"",OFFSET('Smelter Reference List'!$F$4,$S2301-4,0)))</f>
        <v/>
      </c>
      <c r="H2301" s="295" t="str">
        <f ca="1">IF(ISERROR($S2301),"",OFFSET('Smelter Reference List'!$G$4,$S2301-4,0))</f>
        <v/>
      </c>
      <c r="I2301" s="296" t="str">
        <f ca="1">IF(ISERROR($S2301),"",OFFSET('Smelter Reference List'!$H$4,$S2301-4,0))</f>
        <v/>
      </c>
      <c r="J2301" s="296" t="str">
        <f ca="1">IF(ISERROR($S2301),"",OFFSET('Smelter Reference List'!$I$4,$S2301-4,0))</f>
        <v/>
      </c>
      <c r="K2301" s="298"/>
      <c r="L2301" s="298"/>
      <c r="M2301" s="298"/>
      <c r="N2301" s="298"/>
      <c r="O2301" s="298"/>
      <c r="P2301" s="298"/>
      <c r="Q2301" s="299"/>
      <c r="R2301" s="227"/>
      <c r="S2301" s="228" t="e">
        <f>IF(C2301="",NA(),MATCH($B2301&amp;$C2301,'Smelter Reference List'!$J:$J,0))</f>
        <v>#N/A</v>
      </c>
      <c r="T2301" s="229"/>
      <c r="U2301" s="229">
        <f t="shared" ca="1" si="70"/>
        <v>0</v>
      </c>
      <c r="V2301" s="229"/>
      <c r="W2301" s="229"/>
      <c r="Y2301" s="223" t="str">
        <f t="shared" si="71"/>
        <v/>
      </c>
    </row>
    <row r="2302" spans="1:25" s="223" customFormat="1" ht="20.25">
      <c r="A2302" s="293"/>
      <c r="B2302" s="294" t="str">
        <f>IF(LEN(A2302)=0,"",INDEX('Smelter Reference List'!$A:$A,MATCH($A2302,'Smelter Reference List'!$E:$E,0)))</f>
        <v/>
      </c>
      <c r="C2302" s="301" t="str">
        <f>IF(LEN(A2302)=0,"",INDEX('Smelter Reference List'!$C:$C,MATCH($A2302,'Smelter Reference List'!$E:$E,0)))</f>
        <v/>
      </c>
      <c r="D2302" s="294" t="str">
        <f ca="1">IF(ISERROR($S2302),"",OFFSET('Smelter Reference List'!$C$4,$S2302-4,0)&amp;"")</f>
        <v/>
      </c>
      <c r="E2302" s="294" t="str">
        <f ca="1">IF(ISERROR($S2302),"",OFFSET('Smelter Reference List'!$D$4,$S2302-4,0)&amp;"")</f>
        <v/>
      </c>
      <c r="F2302" s="294" t="str">
        <f ca="1">IF(ISERROR($S2302),"",OFFSET('Smelter Reference List'!$E$4,$S2302-4,0))</f>
        <v/>
      </c>
      <c r="G2302" s="294" t="str">
        <f ca="1">IF(C2302=$U$4,"Enter smelter details", IF(ISERROR($S2302),"",OFFSET('Smelter Reference List'!$F$4,$S2302-4,0)))</f>
        <v/>
      </c>
      <c r="H2302" s="295" t="str">
        <f ca="1">IF(ISERROR($S2302),"",OFFSET('Smelter Reference List'!$G$4,$S2302-4,0))</f>
        <v/>
      </c>
      <c r="I2302" s="296" t="str">
        <f ca="1">IF(ISERROR($S2302),"",OFFSET('Smelter Reference List'!$H$4,$S2302-4,0))</f>
        <v/>
      </c>
      <c r="J2302" s="296" t="str">
        <f ca="1">IF(ISERROR($S2302),"",OFFSET('Smelter Reference List'!$I$4,$S2302-4,0))</f>
        <v/>
      </c>
      <c r="K2302" s="298"/>
      <c r="L2302" s="298"/>
      <c r="M2302" s="298"/>
      <c r="N2302" s="298"/>
      <c r="O2302" s="298"/>
      <c r="P2302" s="298"/>
      <c r="Q2302" s="299"/>
      <c r="R2302" s="227"/>
      <c r="S2302" s="228" t="e">
        <f>IF(C2302="",NA(),MATCH($B2302&amp;$C2302,'Smelter Reference List'!$J:$J,0))</f>
        <v>#N/A</v>
      </c>
      <c r="T2302" s="229"/>
      <c r="U2302" s="229">
        <f t="shared" ca="1" si="70"/>
        <v>0</v>
      </c>
      <c r="V2302" s="229"/>
      <c r="W2302" s="229"/>
      <c r="Y2302" s="223" t="str">
        <f t="shared" si="71"/>
        <v/>
      </c>
    </row>
    <row r="2303" spans="1:25" s="223" customFormat="1" ht="20.25">
      <c r="A2303" s="293"/>
      <c r="B2303" s="294" t="str">
        <f>IF(LEN(A2303)=0,"",INDEX('Smelter Reference List'!$A:$A,MATCH($A2303,'Smelter Reference List'!$E:$E,0)))</f>
        <v/>
      </c>
      <c r="C2303" s="301" t="str">
        <f>IF(LEN(A2303)=0,"",INDEX('Smelter Reference List'!$C:$C,MATCH($A2303,'Smelter Reference List'!$E:$E,0)))</f>
        <v/>
      </c>
      <c r="D2303" s="294" t="str">
        <f ca="1">IF(ISERROR($S2303),"",OFFSET('Smelter Reference List'!$C$4,$S2303-4,0)&amp;"")</f>
        <v/>
      </c>
      <c r="E2303" s="294" t="str">
        <f ca="1">IF(ISERROR($S2303),"",OFFSET('Smelter Reference List'!$D$4,$S2303-4,0)&amp;"")</f>
        <v/>
      </c>
      <c r="F2303" s="294" t="str">
        <f ca="1">IF(ISERROR($S2303),"",OFFSET('Smelter Reference List'!$E$4,$S2303-4,0))</f>
        <v/>
      </c>
      <c r="G2303" s="294" t="str">
        <f ca="1">IF(C2303=$U$4,"Enter smelter details", IF(ISERROR($S2303),"",OFFSET('Smelter Reference List'!$F$4,$S2303-4,0)))</f>
        <v/>
      </c>
      <c r="H2303" s="295" t="str">
        <f ca="1">IF(ISERROR($S2303),"",OFFSET('Smelter Reference List'!$G$4,$S2303-4,0))</f>
        <v/>
      </c>
      <c r="I2303" s="296" t="str">
        <f ca="1">IF(ISERROR($S2303),"",OFFSET('Smelter Reference List'!$H$4,$S2303-4,0))</f>
        <v/>
      </c>
      <c r="J2303" s="296" t="str">
        <f ca="1">IF(ISERROR($S2303),"",OFFSET('Smelter Reference List'!$I$4,$S2303-4,0))</f>
        <v/>
      </c>
      <c r="K2303" s="298"/>
      <c r="L2303" s="298"/>
      <c r="M2303" s="298"/>
      <c r="N2303" s="298"/>
      <c r="O2303" s="298"/>
      <c r="P2303" s="298"/>
      <c r="Q2303" s="299"/>
      <c r="R2303" s="227"/>
      <c r="S2303" s="228" t="e">
        <f>IF(C2303="",NA(),MATCH($B2303&amp;$C2303,'Smelter Reference List'!$J:$J,0))</f>
        <v>#N/A</v>
      </c>
      <c r="T2303" s="229"/>
      <c r="U2303" s="229">
        <f t="shared" ca="1" si="70"/>
        <v>0</v>
      </c>
      <c r="V2303" s="229"/>
      <c r="W2303" s="229"/>
      <c r="Y2303" s="223" t="str">
        <f t="shared" si="71"/>
        <v/>
      </c>
    </row>
    <row r="2304" spans="1:25" s="223" customFormat="1" ht="20.25">
      <c r="A2304" s="293"/>
      <c r="B2304" s="294" t="str">
        <f>IF(LEN(A2304)=0,"",INDEX('Smelter Reference List'!$A:$A,MATCH($A2304,'Smelter Reference List'!$E:$E,0)))</f>
        <v/>
      </c>
      <c r="C2304" s="301" t="str">
        <f>IF(LEN(A2304)=0,"",INDEX('Smelter Reference List'!$C:$C,MATCH($A2304,'Smelter Reference List'!$E:$E,0)))</f>
        <v/>
      </c>
      <c r="D2304" s="294" t="str">
        <f ca="1">IF(ISERROR($S2304),"",OFFSET('Smelter Reference List'!$C$4,$S2304-4,0)&amp;"")</f>
        <v/>
      </c>
      <c r="E2304" s="294" t="str">
        <f ca="1">IF(ISERROR($S2304),"",OFFSET('Smelter Reference List'!$D$4,$S2304-4,0)&amp;"")</f>
        <v/>
      </c>
      <c r="F2304" s="294" t="str">
        <f ca="1">IF(ISERROR($S2304),"",OFFSET('Smelter Reference List'!$E$4,$S2304-4,0))</f>
        <v/>
      </c>
      <c r="G2304" s="294" t="str">
        <f ca="1">IF(C2304=$U$4,"Enter smelter details", IF(ISERROR($S2304),"",OFFSET('Smelter Reference List'!$F$4,$S2304-4,0)))</f>
        <v/>
      </c>
      <c r="H2304" s="295" t="str">
        <f ca="1">IF(ISERROR($S2304),"",OFFSET('Smelter Reference List'!$G$4,$S2304-4,0))</f>
        <v/>
      </c>
      <c r="I2304" s="296" t="str">
        <f ca="1">IF(ISERROR($S2304),"",OFFSET('Smelter Reference List'!$H$4,$S2304-4,0))</f>
        <v/>
      </c>
      <c r="J2304" s="296" t="str">
        <f ca="1">IF(ISERROR($S2304),"",OFFSET('Smelter Reference List'!$I$4,$S2304-4,0))</f>
        <v/>
      </c>
      <c r="K2304" s="298"/>
      <c r="L2304" s="298"/>
      <c r="M2304" s="298"/>
      <c r="N2304" s="298"/>
      <c r="O2304" s="298"/>
      <c r="P2304" s="298"/>
      <c r="Q2304" s="299"/>
      <c r="R2304" s="227"/>
      <c r="S2304" s="228" t="e">
        <f>IF(C2304="",NA(),MATCH($B2304&amp;$C2304,'Smelter Reference List'!$J:$J,0))</f>
        <v>#N/A</v>
      </c>
      <c r="T2304" s="229"/>
      <c r="U2304" s="229">
        <f t="shared" ca="1" si="70"/>
        <v>0</v>
      </c>
      <c r="V2304" s="229"/>
      <c r="W2304" s="229"/>
      <c r="Y2304" s="223" t="str">
        <f t="shared" si="71"/>
        <v/>
      </c>
    </row>
    <row r="2305" spans="1:25" s="223" customFormat="1" ht="20.25">
      <c r="A2305" s="293"/>
      <c r="B2305" s="294" t="str">
        <f>IF(LEN(A2305)=0,"",INDEX('Smelter Reference List'!$A:$A,MATCH($A2305,'Smelter Reference List'!$E:$E,0)))</f>
        <v/>
      </c>
      <c r="C2305" s="301" t="str">
        <f>IF(LEN(A2305)=0,"",INDEX('Smelter Reference List'!$C:$C,MATCH($A2305,'Smelter Reference List'!$E:$E,0)))</f>
        <v/>
      </c>
      <c r="D2305" s="294" t="str">
        <f ca="1">IF(ISERROR($S2305),"",OFFSET('Smelter Reference List'!$C$4,$S2305-4,0)&amp;"")</f>
        <v/>
      </c>
      <c r="E2305" s="294" t="str">
        <f ca="1">IF(ISERROR($S2305),"",OFFSET('Smelter Reference List'!$D$4,$S2305-4,0)&amp;"")</f>
        <v/>
      </c>
      <c r="F2305" s="294" t="str">
        <f ca="1">IF(ISERROR($S2305),"",OFFSET('Smelter Reference List'!$E$4,$S2305-4,0))</f>
        <v/>
      </c>
      <c r="G2305" s="294" t="str">
        <f ca="1">IF(C2305=$U$4,"Enter smelter details", IF(ISERROR($S2305),"",OFFSET('Smelter Reference List'!$F$4,$S2305-4,0)))</f>
        <v/>
      </c>
      <c r="H2305" s="295" t="str">
        <f ca="1">IF(ISERROR($S2305),"",OFFSET('Smelter Reference List'!$G$4,$S2305-4,0))</f>
        <v/>
      </c>
      <c r="I2305" s="296" t="str">
        <f ca="1">IF(ISERROR($S2305),"",OFFSET('Smelter Reference List'!$H$4,$S2305-4,0))</f>
        <v/>
      </c>
      <c r="J2305" s="296" t="str">
        <f ca="1">IF(ISERROR($S2305),"",OFFSET('Smelter Reference List'!$I$4,$S2305-4,0))</f>
        <v/>
      </c>
      <c r="K2305" s="298"/>
      <c r="L2305" s="298"/>
      <c r="M2305" s="298"/>
      <c r="N2305" s="298"/>
      <c r="O2305" s="298"/>
      <c r="P2305" s="298"/>
      <c r="Q2305" s="299"/>
      <c r="R2305" s="227"/>
      <c r="S2305" s="228" t="e">
        <f>IF(C2305="",NA(),MATCH($B2305&amp;$C2305,'Smelter Reference List'!$J:$J,0))</f>
        <v>#N/A</v>
      </c>
      <c r="T2305" s="229"/>
      <c r="U2305" s="229">
        <f t="shared" ca="1" si="70"/>
        <v>0</v>
      </c>
      <c r="V2305" s="229"/>
      <c r="W2305" s="229"/>
      <c r="Y2305" s="223" t="str">
        <f t="shared" si="71"/>
        <v/>
      </c>
    </row>
    <row r="2306" spans="1:25" s="223" customFormat="1" ht="20.25">
      <c r="A2306" s="293"/>
      <c r="B2306" s="294" t="str">
        <f>IF(LEN(A2306)=0,"",INDEX('Smelter Reference List'!$A:$A,MATCH($A2306,'Smelter Reference List'!$E:$E,0)))</f>
        <v/>
      </c>
      <c r="C2306" s="301" t="str">
        <f>IF(LEN(A2306)=0,"",INDEX('Smelter Reference List'!$C:$C,MATCH($A2306,'Smelter Reference List'!$E:$E,0)))</f>
        <v/>
      </c>
      <c r="D2306" s="294" t="str">
        <f ca="1">IF(ISERROR($S2306),"",OFFSET('Smelter Reference List'!$C$4,$S2306-4,0)&amp;"")</f>
        <v/>
      </c>
      <c r="E2306" s="294" t="str">
        <f ca="1">IF(ISERROR($S2306),"",OFFSET('Smelter Reference List'!$D$4,$S2306-4,0)&amp;"")</f>
        <v/>
      </c>
      <c r="F2306" s="294" t="str">
        <f ca="1">IF(ISERROR($S2306),"",OFFSET('Smelter Reference List'!$E$4,$S2306-4,0))</f>
        <v/>
      </c>
      <c r="G2306" s="294" t="str">
        <f ca="1">IF(C2306=$U$4,"Enter smelter details", IF(ISERROR($S2306),"",OFFSET('Smelter Reference List'!$F$4,$S2306-4,0)))</f>
        <v/>
      </c>
      <c r="H2306" s="295" t="str">
        <f ca="1">IF(ISERROR($S2306),"",OFFSET('Smelter Reference List'!$G$4,$S2306-4,0))</f>
        <v/>
      </c>
      <c r="I2306" s="296" t="str">
        <f ca="1">IF(ISERROR($S2306),"",OFFSET('Smelter Reference List'!$H$4,$S2306-4,0))</f>
        <v/>
      </c>
      <c r="J2306" s="296" t="str">
        <f ca="1">IF(ISERROR($S2306),"",OFFSET('Smelter Reference List'!$I$4,$S2306-4,0))</f>
        <v/>
      </c>
      <c r="K2306" s="298"/>
      <c r="L2306" s="298"/>
      <c r="M2306" s="298"/>
      <c r="N2306" s="298"/>
      <c r="O2306" s="298"/>
      <c r="P2306" s="298"/>
      <c r="Q2306" s="299"/>
      <c r="R2306" s="227"/>
      <c r="S2306" s="228" t="e">
        <f>IF(C2306="",NA(),MATCH($B2306&amp;$C2306,'Smelter Reference List'!$J:$J,0))</f>
        <v>#N/A</v>
      </c>
      <c r="T2306" s="229"/>
      <c r="U2306" s="229">
        <f t="shared" ca="1" si="70"/>
        <v>0</v>
      </c>
      <c r="V2306" s="229"/>
      <c r="W2306" s="229"/>
      <c r="Y2306" s="223" t="str">
        <f t="shared" si="71"/>
        <v/>
      </c>
    </row>
    <row r="2307" spans="1:25" s="223" customFormat="1" ht="20.25">
      <c r="A2307" s="293"/>
      <c r="B2307" s="294" t="str">
        <f>IF(LEN(A2307)=0,"",INDEX('Smelter Reference List'!$A:$A,MATCH($A2307,'Smelter Reference List'!$E:$E,0)))</f>
        <v/>
      </c>
      <c r="C2307" s="301" t="str">
        <f>IF(LEN(A2307)=0,"",INDEX('Smelter Reference List'!$C:$C,MATCH($A2307,'Smelter Reference List'!$E:$E,0)))</f>
        <v/>
      </c>
      <c r="D2307" s="294" t="str">
        <f ca="1">IF(ISERROR($S2307),"",OFFSET('Smelter Reference List'!$C$4,$S2307-4,0)&amp;"")</f>
        <v/>
      </c>
      <c r="E2307" s="294" t="str">
        <f ca="1">IF(ISERROR($S2307),"",OFFSET('Smelter Reference List'!$D$4,$S2307-4,0)&amp;"")</f>
        <v/>
      </c>
      <c r="F2307" s="294" t="str">
        <f ca="1">IF(ISERROR($S2307),"",OFFSET('Smelter Reference List'!$E$4,$S2307-4,0))</f>
        <v/>
      </c>
      <c r="G2307" s="294" t="str">
        <f ca="1">IF(C2307=$U$4,"Enter smelter details", IF(ISERROR($S2307),"",OFFSET('Smelter Reference List'!$F$4,$S2307-4,0)))</f>
        <v/>
      </c>
      <c r="H2307" s="295" t="str">
        <f ca="1">IF(ISERROR($S2307),"",OFFSET('Smelter Reference List'!$G$4,$S2307-4,0))</f>
        <v/>
      </c>
      <c r="I2307" s="296" t="str">
        <f ca="1">IF(ISERROR($S2307),"",OFFSET('Smelter Reference List'!$H$4,$S2307-4,0))</f>
        <v/>
      </c>
      <c r="J2307" s="296" t="str">
        <f ca="1">IF(ISERROR($S2307),"",OFFSET('Smelter Reference List'!$I$4,$S2307-4,0))</f>
        <v/>
      </c>
      <c r="K2307" s="298"/>
      <c r="L2307" s="298"/>
      <c r="M2307" s="298"/>
      <c r="N2307" s="298"/>
      <c r="O2307" s="298"/>
      <c r="P2307" s="298"/>
      <c r="Q2307" s="299"/>
      <c r="R2307" s="227"/>
      <c r="S2307" s="228" t="e">
        <f>IF(C2307="",NA(),MATCH($B2307&amp;$C2307,'Smelter Reference List'!$J:$J,0))</f>
        <v>#N/A</v>
      </c>
      <c r="T2307" s="229"/>
      <c r="U2307" s="229">
        <f t="shared" ca="1" si="70"/>
        <v>0</v>
      </c>
      <c r="V2307" s="229"/>
      <c r="W2307" s="229"/>
      <c r="Y2307" s="223" t="str">
        <f t="shared" si="71"/>
        <v/>
      </c>
    </row>
    <row r="2308" spans="1:25" s="223" customFormat="1" ht="20.25">
      <c r="A2308" s="293"/>
      <c r="B2308" s="294" t="str">
        <f>IF(LEN(A2308)=0,"",INDEX('Smelter Reference List'!$A:$A,MATCH($A2308,'Smelter Reference List'!$E:$E,0)))</f>
        <v/>
      </c>
      <c r="C2308" s="301" t="str">
        <f>IF(LEN(A2308)=0,"",INDEX('Smelter Reference List'!$C:$C,MATCH($A2308,'Smelter Reference List'!$E:$E,0)))</f>
        <v/>
      </c>
      <c r="D2308" s="294" t="str">
        <f ca="1">IF(ISERROR($S2308),"",OFFSET('Smelter Reference List'!$C$4,$S2308-4,0)&amp;"")</f>
        <v/>
      </c>
      <c r="E2308" s="294" t="str">
        <f ca="1">IF(ISERROR($S2308),"",OFFSET('Smelter Reference List'!$D$4,$S2308-4,0)&amp;"")</f>
        <v/>
      </c>
      <c r="F2308" s="294" t="str">
        <f ca="1">IF(ISERROR($S2308),"",OFFSET('Smelter Reference List'!$E$4,$S2308-4,0))</f>
        <v/>
      </c>
      <c r="G2308" s="294" t="str">
        <f ca="1">IF(C2308=$U$4,"Enter smelter details", IF(ISERROR($S2308),"",OFFSET('Smelter Reference List'!$F$4,$S2308-4,0)))</f>
        <v/>
      </c>
      <c r="H2308" s="295" t="str">
        <f ca="1">IF(ISERROR($S2308),"",OFFSET('Smelter Reference List'!$G$4,$S2308-4,0))</f>
        <v/>
      </c>
      <c r="I2308" s="296" t="str">
        <f ca="1">IF(ISERROR($S2308),"",OFFSET('Smelter Reference List'!$H$4,$S2308-4,0))</f>
        <v/>
      </c>
      <c r="J2308" s="296" t="str">
        <f ca="1">IF(ISERROR($S2308),"",OFFSET('Smelter Reference List'!$I$4,$S2308-4,0))</f>
        <v/>
      </c>
      <c r="K2308" s="298"/>
      <c r="L2308" s="298"/>
      <c r="M2308" s="298"/>
      <c r="N2308" s="298"/>
      <c r="O2308" s="298"/>
      <c r="P2308" s="298"/>
      <c r="Q2308" s="299"/>
      <c r="R2308" s="227"/>
      <c r="S2308" s="228" t="e">
        <f>IF(C2308="",NA(),MATCH($B2308&amp;$C2308,'Smelter Reference List'!$J:$J,0))</f>
        <v>#N/A</v>
      </c>
      <c r="T2308" s="229"/>
      <c r="U2308" s="229">
        <f t="shared" ca="1" si="70"/>
        <v>0</v>
      </c>
      <c r="V2308" s="229"/>
      <c r="W2308" s="229"/>
      <c r="Y2308" s="223" t="str">
        <f t="shared" si="71"/>
        <v/>
      </c>
    </row>
    <row r="2309" spans="1:25" s="223" customFormat="1" ht="20.25">
      <c r="A2309" s="293"/>
      <c r="B2309" s="294" t="str">
        <f>IF(LEN(A2309)=0,"",INDEX('Smelter Reference List'!$A:$A,MATCH($A2309,'Smelter Reference List'!$E:$E,0)))</f>
        <v/>
      </c>
      <c r="C2309" s="301" t="str">
        <f>IF(LEN(A2309)=0,"",INDEX('Smelter Reference List'!$C:$C,MATCH($A2309,'Smelter Reference List'!$E:$E,0)))</f>
        <v/>
      </c>
      <c r="D2309" s="294" t="str">
        <f ca="1">IF(ISERROR($S2309),"",OFFSET('Smelter Reference List'!$C$4,$S2309-4,0)&amp;"")</f>
        <v/>
      </c>
      <c r="E2309" s="294" t="str">
        <f ca="1">IF(ISERROR($S2309),"",OFFSET('Smelter Reference List'!$D$4,$S2309-4,0)&amp;"")</f>
        <v/>
      </c>
      <c r="F2309" s="294" t="str">
        <f ca="1">IF(ISERROR($S2309),"",OFFSET('Smelter Reference List'!$E$4,$S2309-4,0))</f>
        <v/>
      </c>
      <c r="G2309" s="294" t="str">
        <f ca="1">IF(C2309=$U$4,"Enter smelter details", IF(ISERROR($S2309),"",OFFSET('Smelter Reference List'!$F$4,$S2309-4,0)))</f>
        <v/>
      </c>
      <c r="H2309" s="295" t="str">
        <f ca="1">IF(ISERROR($S2309),"",OFFSET('Smelter Reference List'!$G$4,$S2309-4,0))</f>
        <v/>
      </c>
      <c r="I2309" s="296" t="str">
        <f ca="1">IF(ISERROR($S2309),"",OFFSET('Smelter Reference List'!$H$4,$S2309-4,0))</f>
        <v/>
      </c>
      <c r="J2309" s="296" t="str">
        <f ca="1">IF(ISERROR($S2309),"",OFFSET('Smelter Reference List'!$I$4,$S2309-4,0))</f>
        <v/>
      </c>
      <c r="K2309" s="298"/>
      <c r="L2309" s="298"/>
      <c r="M2309" s="298"/>
      <c r="N2309" s="298"/>
      <c r="O2309" s="298"/>
      <c r="P2309" s="298"/>
      <c r="Q2309" s="299"/>
      <c r="R2309" s="227"/>
      <c r="S2309" s="228" t="e">
        <f>IF(C2309="",NA(),MATCH($B2309&amp;$C2309,'Smelter Reference List'!$J:$J,0))</f>
        <v>#N/A</v>
      </c>
      <c r="T2309" s="229"/>
      <c r="U2309" s="229">
        <f t="shared" ca="1" si="70"/>
        <v>0</v>
      </c>
      <c r="V2309" s="229"/>
      <c r="W2309" s="229"/>
      <c r="Y2309" s="223" t="str">
        <f t="shared" si="71"/>
        <v/>
      </c>
    </row>
    <row r="2310" spans="1:25" s="223" customFormat="1" ht="20.25">
      <c r="A2310" s="293"/>
      <c r="B2310" s="294" t="str">
        <f>IF(LEN(A2310)=0,"",INDEX('Smelter Reference List'!$A:$A,MATCH($A2310,'Smelter Reference List'!$E:$E,0)))</f>
        <v/>
      </c>
      <c r="C2310" s="301" t="str">
        <f>IF(LEN(A2310)=0,"",INDEX('Smelter Reference List'!$C:$C,MATCH($A2310,'Smelter Reference List'!$E:$E,0)))</f>
        <v/>
      </c>
      <c r="D2310" s="294" t="str">
        <f ca="1">IF(ISERROR($S2310),"",OFFSET('Smelter Reference List'!$C$4,$S2310-4,0)&amp;"")</f>
        <v/>
      </c>
      <c r="E2310" s="294" t="str">
        <f ca="1">IF(ISERROR($S2310),"",OFFSET('Smelter Reference List'!$D$4,$S2310-4,0)&amp;"")</f>
        <v/>
      </c>
      <c r="F2310" s="294" t="str">
        <f ca="1">IF(ISERROR($S2310),"",OFFSET('Smelter Reference List'!$E$4,$S2310-4,0))</f>
        <v/>
      </c>
      <c r="G2310" s="294" t="str">
        <f ca="1">IF(C2310=$U$4,"Enter smelter details", IF(ISERROR($S2310),"",OFFSET('Smelter Reference List'!$F$4,$S2310-4,0)))</f>
        <v/>
      </c>
      <c r="H2310" s="295" t="str">
        <f ca="1">IF(ISERROR($S2310),"",OFFSET('Smelter Reference List'!$G$4,$S2310-4,0))</f>
        <v/>
      </c>
      <c r="I2310" s="296" t="str">
        <f ca="1">IF(ISERROR($S2310),"",OFFSET('Smelter Reference List'!$H$4,$S2310-4,0))</f>
        <v/>
      </c>
      <c r="J2310" s="296" t="str">
        <f ca="1">IF(ISERROR($S2310),"",OFFSET('Smelter Reference List'!$I$4,$S2310-4,0))</f>
        <v/>
      </c>
      <c r="K2310" s="298"/>
      <c r="L2310" s="298"/>
      <c r="M2310" s="298"/>
      <c r="N2310" s="298"/>
      <c r="O2310" s="298"/>
      <c r="P2310" s="298"/>
      <c r="Q2310" s="299"/>
      <c r="R2310" s="227"/>
      <c r="S2310" s="228" t="e">
        <f>IF(C2310="",NA(),MATCH($B2310&amp;$C2310,'Smelter Reference List'!$J:$J,0))</f>
        <v>#N/A</v>
      </c>
      <c r="T2310" s="229"/>
      <c r="U2310" s="229">
        <f t="shared" ref="U2310:U2373" ca="1" si="72">IF(AND(C2310="Smelter not listed",OR(LEN(D2310)=0,LEN(E2310)=0)),1,0)</f>
        <v>0</v>
      </c>
      <c r="V2310" s="229"/>
      <c r="W2310" s="229"/>
      <c r="Y2310" s="223" t="str">
        <f t="shared" ref="Y2310:Y2373" si="73">B2310&amp;C2310</f>
        <v/>
      </c>
    </row>
    <row r="2311" spans="1:25" s="223" customFormat="1" ht="20.25">
      <c r="A2311" s="293"/>
      <c r="B2311" s="294" t="str">
        <f>IF(LEN(A2311)=0,"",INDEX('Smelter Reference List'!$A:$A,MATCH($A2311,'Smelter Reference List'!$E:$E,0)))</f>
        <v/>
      </c>
      <c r="C2311" s="301" t="str">
        <f>IF(LEN(A2311)=0,"",INDEX('Smelter Reference List'!$C:$C,MATCH($A2311,'Smelter Reference List'!$E:$E,0)))</f>
        <v/>
      </c>
      <c r="D2311" s="294" t="str">
        <f ca="1">IF(ISERROR($S2311),"",OFFSET('Smelter Reference List'!$C$4,$S2311-4,0)&amp;"")</f>
        <v/>
      </c>
      <c r="E2311" s="294" t="str">
        <f ca="1">IF(ISERROR($S2311),"",OFFSET('Smelter Reference List'!$D$4,$S2311-4,0)&amp;"")</f>
        <v/>
      </c>
      <c r="F2311" s="294" t="str">
        <f ca="1">IF(ISERROR($S2311),"",OFFSET('Smelter Reference List'!$E$4,$S2311-4,0))</f>
        <v/>
      </c>
      <c r="G2311" s="294" t="str">
        <f ca="1">IF(C2311=$U$4,"Enter smelter details", IF(ISERROR($S2311),"",OFFSET('Smelter Reference List'!$F$4,$S2311-4,0)))</f>
        <v/>
      </c>
      <c r="H2311" s="295" t="str">
        <f ca="1">IF(ISERROR($S2311),"",OFFSET('Smelter Reference List'!$G$4,$S2311-4,0))</f>
        <v/>
      </c>
      <c r="I2311" s="296" t="str">
        <f ca="1">IF(ISERROR($S2311),"",OFFSET('Smelter Reference List'!$H$4,$S2311-4,0))</f>
        <v/>
      </c>
      <c r="J2311" s="296" t="str">
        <f ca="1">IF(ISERROR($S2311),"",OFFSET('Smelter Reference List'!$I$4,$S2311-4,0))</f>
        <v/>
      </c>
      <c r="K2311" s="298"/>
      <c r="L2311" s="298"/>
      <c r="M2311" s="298"/>
      <c r="N2311" s="298"/>
      <c r="O2311" s="298"/>
      <c r="P2311" s="298"/>
      <c r="Q2311" s="299"/>
      <c r="R2311" s="227"/>
      <c r="S2311" s="228" t="e">
        <f>IF(C2311="",NA(),MATCH($B2311&amp;$C2311,'Smelter Reference List'!$J:$J,0))</f>
        <v>#N/A</v>
      </c>
      <c r="T2311" s="229"/>
      <c r="U2311" s="229">
        <f t="shared" ca="1" si="72"/>
        <v>0</v>
      </c>
      <c r="V2311" s="229"/>
      <c r="W2311" s="229"/>
      <c r="Y2311" s="223" t="str">
        <f t="shared" si="73"/>
        <v/>
      </c>
    </row>
    <row r="2312" spans="1:25" s="223" customFormat="1" ht="20.25">
      <c r="A2312" s="293"/>
      <c r="B2312" s="294" t="str">
        <f>IF(LEN(A2312)=0,"",INDEX('Smelter Reference List'!$A:$A,MATCH($A2312,'Smelter Reference List'!$E:$E,0)))</f>
        <v/>
      </c>
      <c r="C2312" s="301" t="str">
        <f>IF(LEN(A2312)=0,"",INDEX('Smelter Reference List'!$C:$C,MATCH($A2312,'Smelter Reference List'!$E:$E,0)))</f>
        <v/>
      </c>
      <c r="D2312" s="294" t="str">
        <f ca="1">IF(ISERROR($S2312),"",OFFSET('Smelter Reference List'!$C$4,$S2312-4,0)&amp;"")</f>
        <v/>
      </c>
      <c r="E2312" s="294" t="str">
        <f ca="1">IF(ISERROR($S2312),"",OFFSET('Smelter Reference List'!$D$4,$S2312-4,0)&amp;"")</f>
        <v/>
      </c>
      <c r="F2312" s="294" t="str">
        <f ca="1">IF(ISERROR($S2312),"",OFFSET('Smelter Reference List'!$E$4,$S2312-4,0))</f>
        <v/>
      </c>
      <c r="G2312" s="294" t="str">
        <f ca="1">IF(C2312=$U$4,"Enter smelter details", IF(ISERROR($S2312),"",OFFSET('Smelter Reference List'!$F$4,$S2312-4,0)))</f>
        <v/>
      </c>
      <c r="H2312" s="295" t="str">
        <f ca="1">IF(ISERROR($S2312),"",OFFSET('Smelter Reference List'!$G$4,$S2312-4,0))</f>
        <v/>
      </c>
      <c r="I2312" s="296" t="str">
        <f ca="1">IF(ISERROR($S2312),"",OFFSET('Smelter Reference List'!$H$4,$S2312-4,0))</f>
        <v/>
      </c>
      <c r="J2312" s="296" t="str">
        <f ca="1">IF(ISERROR($S2312),"",OFFSET('Smelter Reference List'!$I$4,$S2312-4,0))</f>
        <v/>
      </c>
      <c r="K2312" s="298"/>
      <c r="L2312" s="298"/>
      <c r="M2312" s="298"/>
      <c r="N2312" s="298"/>
      <c r="O2312" s="298"/>
      <c r="P2312" s="298"/>
      <c r="Q2312" s="299"/>
      <c r="R2312" s="227"/>
      <c r="S2312" s="228" t="e">
        <f>IF(C2312="",NA(),MATCH($B2312&amp;$C2312,'Smelter Reference List'!$J:$J,0))</f>
        <v>#N/A</v>
      </c>
      <c r="T2312" s="229"/>
      <c r="U2312" s="229">
        <f t="shared" ca="1" si="72"/>
        <v>0</v>
      </c>
      <c r="V2312" s="229"/>
      <c r="W2312" s="229"/>
      <c r="Y2312" s="223" t="str">
        <f t="shared" si="73"/>
        <v/>
      </c>
    </row>
    <row r="2313" spans="1:25" s="223" customFormat="1" ht="20.25">
      <c r="A2313" s="293"/>
      <c r="B2313" s="294" t="str">
        <f>IF(LEN(A2313)=0,"",INDEX('Smelter Reference List'!$A:$A,MATCH($A2313,'Smelter Reference List'!$E:$E,0)))</f>
        <v/>
      </c>
      <c r="C2313" s="301" t="str">
        <f>IF(LEN(A2313)=0,"",INDEX('Smelter Reference List'!$C:$C,MATCH($A2313,'Smelter Reference List'!$E:$E,0)))</f>
        <v/>
      </c>
      <c r="D2313" s="294" t="str">
        <f ca="1">IF(ISERROR($S2313),"",OFFSET('Smelter Reference List'!$C$4,$S2313-4,0)&amp;"")</f>
        <v/>
      </c>
      <c r="E2313" s="294" t="str">
        <f ca="1">IF(ISERROR($S2313),"",OFFSET('Smelter Reference List'!$D$4,$S2313-4,0)&amp;"")</f>
        <v/>
      </c>
      <c r="F2313" s="294" t="str">
        <f ca="1">IF(ISERROR($S2313),"",OFFSET('Smelter Reference List'!$E$4,$S2313-4,0))</f>
        <v/>
      </c>
      <c r="G2313" s="294" t="str">
        <f ca="1">IF(C2313=$U$4,"Enter smelter details", IF(ISERROR($S2313),"",OFFSET('Smelter Reference List'!$F$4,$S2313-4,0)))</f>
        <v/>
      </c>
      <c r="H2313" s="295" t="str">
        <f ca="1">IF(ISERROR($S2313),"",OFFSET('Smelter Reference List'!$G$4,$S2313-4,0))</f>
        <v/>
      </c>
      <c r="I2313" s="296" t="str">
        <f ca="1">IF(ISERROR($S2313),"",OFFSET('Smelter Reference List'!$H$4,$S2313-4,0))</f>
        <v/>
      </c>
      <c r="J2313" s="296" t="str">
        <f ca="1">IF(ISERROR($S2313),"",OFFSET('Smelter Reference List'!$I$4,$S2313-4,0))</f>
        <v/>
      </c>
      <c r="K2313" s="298"/>
      <c r="L2313" s="298"/>
      <c r="M2313" s="298"/>
      <c r="N2313" s="298"/>
      <c r="O2313" s="298"/>
      <c r="P2313" s="298"/>
      <c r="Q2313" s="299"/>
      <c r="R2313" s="227"/>
      <c r="S2313" s="228" t="e">
        <f>IF(C2313="",NA(),MATCH($B2313&amp;$C2313,'Smelter Reference List'!$J:$J,0))</f>
        <v>#N/A</v>
      </c>
      <c r="T2313" s="229"/>
      <c r="U2313" s="229">
        <f t="shared" ca="1" si="72"/>
        <v>0</v>
      </c>
      <c r="V2313" s="229"/>
      <c r="W2313" s="229"/>
      <c r="Y2313" s="223" t="str">
        <f t="shared" si="73"/>
        <v/>
      </c>
    </row>
    <row r="2314" spans="1:25" s="223" customFormat="1" ht="20.25">
      <c r="A2314" s="293"/>
      <c r="B2314" s="294" t="str">
        <f>IF(LEN(A2314)=0,"",INDEX('Smelter Reference List'!$A:$A,MATCH($A2314,'Smelter Reference List'!$E:$E,0)))</f>
        <v/>
      </c>
      <c r="C2314" s="301" t="str">
        <f>IF(LEN(A2314)=0,"",INDEX('Smelter Reference List'!$C:$C,MATCH($A2314,'Smelter Reference List'!$E:$E,0)))</f>
        <v/>
      </c>
      <c r="D2314" s="294" t="str">
        <f ca="1">IF(ISERROR($S2314),"",OFFSET('Smelter Reference List'!$C$4,$S2314-4,0)&amp;"")</f>
        <v/>
      </c>
      <c r="E2314" s="294" t="str">
        <f ca="1">IF(ISERROR($S2314),"",OFFSET('Smelter Reference List'!$D$4,$S2314-4,0)&amp;"")</f>
        <v/>
      </c>
      <c r="F2314" s="294" t="str">
        <f ca="1">IF(ISERROR($S2314),"",OFFSET('Smelter Reference List'!$E$4,$S2314-4,0))</f>
        <v/>
      </c>
      <c r="G2314" s="294" t="str">
        <f ca="1">IF(C2314=$U$4,"Enter smelter details", IF(ISERROR($S2314),"",OFFSET('Smelter Reference List'!$F$4,$S2314-4,0)))</f>
        <v/>
      </c>
      <c r="H2314" s="295" t="str">
        <f ca="1">IF(ISERROR($S2314),"",OFFSET('Smelter Reference List'!$G$4,$S2314-4,0))</f>
        <v/>
      </c>
      <c r="I2314" s="296" t="str">
        <f ca="1">IF(ISERROR($S2314),"",OFFSET('Smelter Reference List'!$H$4,$S2314-4,0))</f>
        <v/>
      </c>
      <c r="J2314" s="296" t="str">
        <f ca="1">IF(ISERROR($S2314),"",OFFSET('Smelter Reference List'!$I$4,$S2314-4,0))</f>
        <v/>
      </c>
      <c r="K2314" s="298"/>
      <c r="L2314" s="298"/>
      <c r="M2314" s="298"/>
      <c r="N2314" s="298"/>
      <c r="O2314" s="298"/>
      <c r="P2314" s="298"/>
      <c r="Q2314" s="299"/>
      <c r="R2314" s="227"/>
      <c r="S2314" s="228" t="e">
        <f>IF(C2314="",NA(),MATCH($B2314&amp;$C2314,'Smelter Reference List'!$J:$J,0))</f>
        <v>#N/A</v>
      </c>
      <c r="T2314" s="229"/>
      <c r="U2314" s="229">
        <f t="shared" ca="1" si="72"/>
        <v>0</v>
      </c>
      <c r="V2314" s="229"/>
      <c r="W2314" s="229"/>
      <c r="Y2314" s="223" t="str">
        <f t="shared" si="73"/>
        <v/>
      </c>
    </row>
    <row r="2315" spans="1:25" s="223" customFormat="1" ht="20.25">
      <c r="A2315" s="293"/>
      <c r="B2315" s="294" t="str">
        <f>IF(LEN(A2315)=0,"",INDEX('Smelter Reference List'!$A:$A,MATCH($A2315,'Smelter Reference List'!$E:$E,0)))</f>
        <v/>
      </c>
      <c r="C2315" s="301" t="str">
        <f>IF(LEN(A2315)=0,"",INDEX('Smelter Reference List'!$C:$C,MATCH($A2315,'Smelter Reference List'!$E:$E,0)))</f>
        <v/>
      </c>
      <c r="D2315" s="294" t="str">
        <f ca="1">IF(ISERROR($S2315),"",OFFSET('Smelter Reference List'!$C$4,$S2315-4,0)&amp;"")</f>
        <v/>
      </c>
      <c r="E2315" s="294" t="str">
        <f ca="1">IF(ISERROR($S2315),"",OFFSET('Smelter Reference List'!$D$4,$S2315-4,0)&amp;"")</f>
        <v/>
      </c>
      <c r="F2315" s="294" t="str">
        <f ca="1">IF(ISERROR($S2315),"",OFFSET('Smelter Reference List'!$E$4,$S2315-4,0))</f>
        <v/>
      </c>
      <c r="G2315" s="294" t="str">
        <f ca="1">IF(C2315=$U$4,"Enter smelter details", IF(ISERROR($S2315),"",OFFSET('Smelter Reference List'!$F$4,$S2315-4,0)))</f>
        <v/>
      </c>
      <c r="H2315" s="295" t="str">
        <f ca="1">IF(ISERROR($S2315),"",OFFSET('Smelter Reference List'!$G$4,$S2315-4,0))</f>
        <v/>
      </c>
      <c r="I2315" s="296" t="str">
        <f ca="1">IF(ISERROR($S2315),"",OFFSET('Smelter Reference List'!$H$4,$S2315-4,0))</f>
        <v/>
      </c>
      <c r="J2315" s="296" t="str">
        <f ca="1">IF(ISERROR($S2315),"",OFFSET('Smelter Reference List'!$I$4,$S2315-4,0))</f>
        <v/>
      </c>
      <c r="K2315" s="298"/>
      <c r="L2315" s="298"/>
      <c r="M2315" s="298"/>
      <c r="N2315" s="298"/>
      <c r="O2315" s="298"/>
      <c r="P2315" s="298"/>
      <c r="Q2315" s="299"/>
      <c r="R2315" s="227"/>
      <c r="S2315" s="228" t="e">
        <f>IF(C2315="",NA(),MATCH($B2315&amp;$C2315,'Smelter Reference List'!$J:$J,0))</f>
        <v>#N/A</v>
      </c>
      <c r="T2315" s="229"/>
      <c r="U2315" s="229">
        <f t="shared" ca="1" si="72"/>
        <v>0</v>
      </c>
      <c r="V2315" s="229"/>
      <c r="W2315" s="229"/>
      <c r="Y2315" s="223" t="str">
        <f t="shared" si="73"/>
        <v/>
      </c>
    </row>
    <row r="2316" spans="1:25" s="223" customFormat="1" ht="20.25">
      <c r="A2316" s="293"/>
      <c r="B2316" s="294" t="str">
        <f>IF(LEN(A2316)=0,"",INDEX('Smelter Reference List'!$A:$A,MATCH($A2316,'Smelter Reference List'!$E:$E,0)))</f>
        <v/>
      </c>
      <c r="C2316" s="301" t="str">
        <f>IF(LEN(A2316)=0,"",INDEX('Smelter Reference List'!$C:$C,MATCH($A2316,'Smelter Reference List'!$E:$E,0)))</f>
        <v/>
      </c>
      <c r="D2316" s="294" t="str">
        <f ca="1">IF(ISERROR($S2316),"",OFFSET('Smelter Reference List'!$C$4,$S2316-4,0)&amp;"")</f>
        <v/>
      </c>
      <c r="E2316" s="294" t="str">
        <f ca="1">IF(ISERROR($S2316),"",OFFSET('Smelter Reference List'!$D$4,$S2316-4,0)&amp;"")</f>
        <v/>
      </c>
      <c r="F2316" s="294" t="str">
        <f ca="1">IF(ISERROR($S2316),"",OFFSET('Smelter Reference List'!$E$4,$S2316-4,0))</f>
        <v/>
      </c>
      <c r="G2316" s="294" t="str">
        <f ca="1">IF(C2316=$U$4,"Enter smelter details", IF(ISERROR($S2316),"",OFFSET('Smelter Reference List'!$F$4,$S2316-4,0)))</f>
        <v/>
      </c>
      <c r="H2316" s="295" t="str">
        <f ca="1">IF(ISERROR($S2316),"",OFFSET('Smelter Reference List'!$G$4,$S2316-4,0))</f>
        <v/>
      </c>
      <c r="I2316" s="296" t="str">
        <f ca="1">IF(ISERROR($S2316),"",OFFSET('Smelter Reference List'!$H$4,$S2316-4,0))</f>
        <v/>
      </c>
      <c r="J2316" s="296" t="str">
        <f ca="1">IF(ISERROR($S2316),"",OFFSET('Smelter Reference List'!$I$4,$S2316-4,0))</f>
        <v/>
      </c>
      <c r="K2316" s="298"/>
      <c r="L2316" s="298"/>
      <c r="M2316" s="298"/>
      <c r="N2316" s="298"/>
      <c r="O2316" s="298"/>
      <c r="P2316" s="298"/>
      <c r="Q2316" s="299"/>
      <c r="R2316" s="227"/>
      <c r="S2316" s="228" t="e">
        <f>IF(C2316="",NA(),MATCH($B2316&amp;$C2316,'Smelter Reference List'!$J:$J,0))</f>
        <v>#N/A</v>
      </c>
      <c r="T2316" s="229"/>
      <c r="U2316" s="229">
        <f t="shared" ca="1" si="72"/>
        <v>0</v>
      </c>
      <c r="V2316" s="229"/>
      <c r="W2316" s="229"/>
      <c r="Y2316" s="223" t="str">
        <f t="shared" si="73"/>
        <v/>
      </c>
    </row>
    <row r="2317" spans="1:25" s="223" customFormat="1" ht="20.25">
      <c r="A2317" s="293"/>
      <c r="B2317" s="294" t="str">
        <f>IF(LEN(A2317)=0,"",INDEX('Smelter Reference List'!$A:$A,MATCH($A2317,'Smelter Reference List'!$E:$E,0)))</f>
        <v/>
      </c>
      <c r="C2317" s="301" t="str">
        <f>IF(LEN(A2317)=0,"",INDEX('Smelter Reference List'!$C:$C,MATCH($A2317,'Smelter Reference List'!$E:$E,0)))</f>
        <v/>
      </c>
      <c r="D2317" s="294" t="str">
        <f ca="1">IF(ISERROR($S2317),"",OFFSET('Smelter Reference List'!$C$4,$S2317-4,0)&amp;"")</f>
        <v/>
      </c>
      <c r="E2317" s="294" t="str">
        <f ca="1">IF(ISERROR($S2317),"",OFFSET('Smelter Reference List'!$D$4,$S2317-4,0)&amp;"")</f>
        <v/>
      </c>
      <c r="F2317" s="294" t="str">
        <f ca="1">IF(ISERROR($S2317),"",OFFSET('Smelter Reference List'!$E$4,$S2317-4,0))</f>
        <v/>
      </c>
      <c r="G2317" s="294" t="str">
        <f ca="1">IF(C2317=$U$4,"Enter smelter details", IF(ISERROR($S2317),"",OFFSET('Smelter Reference List'!$F$4,$S2317-4,0)))</f>
        <v/>
      </c>
      <c r="H2317" s="295" t="str">
        <f ca="1">IF(ISERROR($S2317),"",OFFSET('Smelter Reference List'!$G$4,$S2317-4,0))</f>
        <v/>
      </c>
      <c r="I2317" s="296" t="str">
        <f ca="1">IF(ISERROR($S2317),"",OFFSET('Smelter Reference List'!$H$4,$S2317-4,0))</f>
        <v/>
      </c>
      <c r="J2317" s="296" t="str">
        <f ca="1">IF(ISERROR($S2317),"",OFFSET('Smelter Reference List'!$I$4,$S2317-4,0))</f>
        <v/>
      </c>
      <c r="K2317" s="298"/>
      <c r="L2317" s="298"/>
      <c r="M2317" s="298"/>
      <c r="N2317" s="298"/>
      <c r="O2317" s="298"/>
      <c r="P2317" s="298"/>
      <c r="Q2317" s="299"/>
      <c r="R2317" s="227"/>
      <c r="S2317" s="228" t="e">
        <f>IF(C2317="",NA(),MATCH($B2317&amp;$C2317,'Smelter Reference List'!$J:$J,0))</f>
        <v>#N/A</v>
      </c>
      <c r="T2317" s="229"/>
      <c r="U2317" s="229">
        <f t="shared" ca="1" si="72"/>
        <v>0</v>
      </c>
      <c r="V2317" s="229"/>
      <c r="W2317" s="229"/>
      <c r="Y2317" s="223" t="str">
        <f t="shared" si="73"/>
        <v/>
      </c>
    </row>
    <row r="2318" spans="1:25" s="223" customFormat="1" ht="20.25">
      <c r="A2318" s="293"/>
      <c r="B2318" s="294" t="str">
        <f>IF(LEN(A2318)=0,"",INDEX('Smelter Reference List'!$A:$A,MATCH($A2318,'Smelter Reference List'!$E:$E,0)))</f>
        <v/>
      </c>
      <c r="C2318" s="301" t="str">
        <f>IF(LEN(A2318)=0,"",INDEX('Smelter Reference List'!$C:$C,MATCH($A2318,'Smelter Reference List'!$E:$E,0)))</f>
        <v/>
      </c>
      <c r="D2318" s="294" t="str">
        <f ca="1">IF(ISERROR($S2318),"",OFFSET('Smelter Reference List'!$C$4,$S2318-4,0)&amp;"")</f>
        <v/>
      </c>
      <c r="E2318" s="294" t="str">
        <f ca="1">IF(ISERROR($S2318),"",OFFSET('Smelter Reference List'!$D$4,$S2318-4,0)&amp;"")</f>
        <v/>
      </c>
      <c r="F2318" s="294" t="str">
        <f ca="1">IF(ISERROR($S2318),"",OFFSET('Smelter Reference List'!$E$4,$S2318-4,0))</f>
        <v/>
      </c>
      <c r="G2318" s="294" t="str">
        <f ca="1">IF(C2318=$U$4,"Enter smelter details", IF(ISERROR($S2318),"",OFFSET('Smelter Reference List'!$F$4,$S2318-4,0)))</f>
        <v/>
      </c>
      <c r="H2318" s="295" t="str">
        <f ca="1">IF(ISERROR($S2318),"",OFFSET('Smelter Reference List'!$G$4,$S2318-4,0))</f>
        <v/>
      </c>
      <c r="I2318" s="296" t="str">
        <f ca="1">IF(ISERROR($S2318),"",OFFSET('Smelter Reference List'!$H$4,$S2318-4,0))</f>
        <v/>
      </c>
      <c r="J2318" s="296" t="str">
        <f ca="1">IF(ISERROR($S2318),"",OFFSET('Smelter Reference List'!$I$4,$S2318-4,0))</f>
        <v/>
      </c>
      <c r="K2318" s="298"/>
      <c r="L2318" s="298"/>
      <c r="M2318" s="298"/>
      <c r="N2318" s="298"/>
      <c r="O2318" s="298"/>
      <c r="P2318" s="298"/>
      <c r="Q2318" s="299"/>
      <c r="R2318" s="227"/>
      <c r="S2318" s="228" t="e">
        <f>IF(C2318="",NA(),MATCH($B2318&amp;$C2318,'Smelter Reference List'!$J:$J,0))</f>
        <v>#N/A</v>
      </c>
      <c r="T2318" s="229"/>
      <c r="U2318" s="229">
        <f t="shared" ca="1" si="72"/>
        <v>0</v>
      </c>
      <c r="V2318" s="229"/>
      <c r="W2318" s="229"/>
      <c r="Y2318" s="223" t="str">
        <f t="shared" si="73"/>
        <v/>
      </c>
    </row>
    <row r="2319" spans="1:25" s="223" customFormat="1" ht="20.25">
      <c r="A2319" s="293"/>
      <c r="B2319" s="294" t="str">
        <f>IF(LEN(A2319)=0,"",INDEX('Smelter Reference List'!$A:$A,MATCH($A2319,'Smelter Reference List'!$E:$E,0)))</f>
        <v/>
      </c>
      <c r="C2319" s="301" t="str">
        <f>IF(LEN(A2319)=0,"",INDEX('Smelter Reference List'!$C:$C,MATCH($A2319,'Smelter Reference List'!$E:$E,0)))</f>
        <v/>
      </c>
      <c r="D2319" s="294" t="str">
        <f ca="1">IF(ISERROR($S2319),"",OFFSET('Smelter Reference List'!$C$4,$S2319-4,0)&amp;"")</f>
        <v/>
      </c>
      <c r="E2319" s="294" t="str">
        <f ca="1">IF(ISERROR($S2319),"",OFFSET('Smelter Reference List'!$D$4,$S2319-4,0)&amp;"")</f>
        <v/>
      </c>
      <c r="F2319" s="294" t="str">
        <f ca="1">IF(ISERROR($S2319),"",OFFSET('Smelter Reference List'!$E$4,$S2319-4,0))</f>
        <v/>
      </c>
      <c r="G2319" s="294" t="str">
        <f ca="1">IF(C2319=$U$4,"Enter smelter details", IF(ISERROR($S2319),"",OFFSET('Smelter Reference List'!$F$4,$S2319-4,0)))</f>
        <v/>
      </c>
      <c r="H2319" s="295" t="str">
        <f ca="1">IF(ISERROR($S2319),"",OFFSET('Smelter Reference List'!$G$4,$S2319-4,0))</f>
        <v/>
      </c>
      <c r="I2319" s="296" t="str">
        <f ca="1">IF(ISERROR($S2319),"",OFFSET('Smelter Reference List'!$H$4,$S2319-4,0))</f>
        <v/>
      </c>
      <c r="J2319" s="296" t="str">
        <f ca="1">IF(ISERROR($S2319),"",OFFSET('Smelter Reference List'!$I$4,$S2319-4,0))</f>
        <v/>
      </c>
      <c r="K2319" s="298"/>
      <c r="L2319" s="298"/>
      <c r="M2319" s="298"/>
      <c r="N2319" s="298"/>
      <c r="O2319" s="298"/>
      <c r="P2319" s="298"/>
      <c r="Q2319" s="299"/>
      <c r="R2319" s="227"/>
      <c r="S2319" s="228" t="e">
        <f>IF(C2319="",NA(),MATCH($B2319&amp;$C2319,'Smelter Reference List'!$J:$J,0))</f>
        <v>#N/A</v>
      </c>
      <c r="T2319" s="229"/>
      <c r="U2319" s="229">
        <f t="shared" ca="1" si="72"/>
        <v>0</v>
      </c>
      <c r="V2319" s="229"/>
      <c r="W2319" s="229"/>
      <c r="Y2319" s="223" t="str">
        <f t="shared" si="73"/>
        <v/>
      </c>
    </row>
    <row r="2320" spans="1:25" s="223" customFormat="1" ht="20.25">
      <c r="A2320" s="293"/>
      <c r="B2320" s="294" t="str">
        <f>IF(LEN(A2320)=0,"",INDEX('Smelter Reference List'!$A:$A,MATCH($A2320,'Smelter Reference List'!$E:$E,0)))</f>
        <v/>
      </c>
      <c r="C2320" s="301" t="str">
        <f>IF(LEN(A2320)=0,"",INDEX('Smelter Reference List'!$C:$C,MATCH($A2320,'Smelter Reference List'!$E:$E,0)))</f>
        <v/>
      </c>
      <c r="D2320" s="294" t="str">
        <f ca="1">IF(ISERROR($S2320),"",OFFSET('Smelter Reference List'!$C$4,$S2320-4,0)&amp;"")</f>
        <v/>
      </c>
      <c r="E2320" s="294" t="str">
        <f ca="1">IF(ISERROR($S2320),"",OFFSET('Smelter Reference List'!$D$4,$S2320-4,0)&amp;"")</f>
        <v/>
      </c>
      <c r="F2320" s="294" t="str">
        <f ca="1">IF(ISERROR($S2320),"",OFFSET('Smelter Reference List'!$E$4,$S2320-4,0))</f>
        <v/>
      </c>
      <c r="G2320" s="294" t="str">
        <f ca="1">IF(C2320=$U$4,"Enter smelter details", IF(ISERROR($S2320),"",OFFSET('Smelter Reference List'!$F$4,$S2320-4,0)))</f>
        <v/>
      </c>
      <c r="H2320" s="295" t="str">
        <f ca="1">IF(ISERROR($S2320),"",OFFSET('Smelter Reference List'!$G$4,$S2320-4,0))</f>
        <v/>
      </c>
      <c r="I2320" s="296" t="str">
        <f ca="1">IF(ISERROR($S2320),"",OFFSET('Smelter Reference List'!$H$4,$S2320-4,0))</f>
        <v/>
      </c>
      <c r="J2320" s="296" t="str">
        <f ca="1">IF(ISERROR($S2320),"",OFFSET('Smelter Reference List'!$I$4,$S2320-4,0))</f>
        <v/>
      </c>
      <c r="K2320" s="298"/>
      <c r="L2320" s="298"/>
      <c r="M2320" s="298"/>
      <c r="N2320" s="298"/>
      <c r="O2320" s="298"/>
      <c r="P2320" s="298"/>
      <c r="Q2320" s="299"/>
      <c r="R2320" s="227"/>
      <c r="S2320" s="228" t="e">
        <f>IF(C2320="",NA(),MATCH($B2320&amp;$C2320,'Smelter Reference List'!$J:$J,0))</f>
        <v>#N/A</v>
      </c>
      <c r="T2320" s="229"/>
      <c r="U2320" s="229">
        <f t="shared" ca="1" si="72"/>
        <v>0</v>
      </c>
      <c r="V2320" s="229"/>
      <c r="W2320" s="229"/>
      <c r="Y2320" s="223" t="str">
        <f t="shared" si="73"/>
        <v/>
      </c>
    </row>
    <row r="2321" spans="1:25" s="223" customFormat="1" ht="20.25">
      <c r="A2321" s="293"/>
      <c r="B2321" s="294" t="str">
        <f>IF(LEN(A2321)=0,"",INDEX('Smelter Reference List'!$A:$A,MATCH($A2321,'Smelter Reference List'!$E:$E,0)))</f>
        <v/>
      </c>
      <c r="C2321" s="301" t="str">
        <f>IF(LEN(A2321)=0,"",INDEX('Smelter Reference List'!$C:$C,MATCH($A2321,'Smelter Reference List'!$E:$E,0)))</f>
        <v/>
      </c>
      <c r="D2321" s="294" t="str">
        <f ca="1">IF(ISERROR($S2321),"",OFFSET('Smelter Reference List'!$C$4,$S2321-4,0)&amp;"")</f>
        <v/>
      </c>
      <c r="E2321" s="294" t="str">
        <f ca="1">IF(ISERROR($S2321),"",OFFSET('Smelter Reference List'!$D$4,$S2321-4,0)&amp;"")</f>
        <v/>
      </c>
      <c r="F2321" s="294" t="str">
        <f ca="1">IF(ISERROR($S2321),"",OFFSET('Smelter Reference List'!$E$4,$S2321-4,0))</f>
        <v/>
      </c>
      <c r="G2321" s="294" t="str">
        <f ca="1">IF(C2321=$U$4,"Enter smelter details", IF(ISERROR($S2321),"",OFFSET('Smelter Reference List'!$F$4,$S2321-4,0)))</f>
        <v/>
      </c>
      <c r="H2321" s="295" t="str">
        <f ca="1">IF(ISERROR($S2321),"",OFFSET('Smelter Reference List'!$G$4,$S2321-4,0))</f>
        <v/>
      </c>
      <c r="I2321" s="296" t="str">
        <f ca="1">IF(ISERROR($S2321),"",OFFSET('Smelter Reference List'!$H$4,$S2321-4,0))</f>
        <v/>
      </c>
      <c r="J2321" s="296" t="str">
        <f ca="1">IF(ISERROR($S2321),"",OFFSET('Smelter Reference List'!$I$4,$S2321-4,0))</f>
        <v/>
      </c>
      <c r="K2321" s="298"/>
      <c r="L2321" s="298"/>
      <c r="M2321" s="298"/>
      <c r="N2321" s="298"/>
      <c r="O2321" s="298"/>
      <c r="P2321" s="298"/>
      <c r="Q2321" s="299"/>
      <c r="R2321" s="227"/>
      <c r="S2321" s="228" t="e">
        <f>IF(C2321="",NA(),MATCH($B2321&amp;$C2321,'Smelter Reference List'!$J:$J,0))</f>
        <v>#N/A</v>
      </c>
      <c r="T2321" s="229"/>
      <c r="U2321" s="229">
        <f t="shared" ca="1" si="72"/>
        <v>0</v>
      </c>
      <c r="V2321" s="229"/>
      <c r="W2321" s="229"/>
      <c r="Y2321" s="223" t="str">
        <f t="shared" si="73"/>
        <v/>
      </c>
    </row>
    <row r="2322" spans="1:25" s="223" customFormat="1" ht="20.25">
      <c r="A2322" s="293"/>
      <c r="B2322" s="294" t="str">
        <f>IF(LEN(A2322)=0,"",INDEX('Smelter Reference List'!$A:$A,MATCH($A2322,'Smelter Reference List'!$E:$E,0)))</f>
        <v/>
      </c>
      <c r="C2322" s="301" t="str">
        <f>IF(LEN(A2322)=0,"",INDEX('Smelter Reference List'!$C:$C,MATCH($A2322,'Smelter Reference List'!$E:$E,0)))</f>
        <v/>
      </c>
      <c r="D2322" s="294" t="str">
        <f ca="1">IF(ISERROR($S2322),"",OFFSET('Smelter Reference List'!$C$4,$S2322-4,0)&amp;"")</f>
        <v/>
      </c>
      <c r="E2322" s="294" t="str">
        <f ca="1">IF(ISERROR($S2322),"",OFFSET('Smelter Reference List'!$D$4,$S2322-4,0)&amp;"")</f>
        <v/>
      </c>
      <c r="F2322" s="294" t="str">
        <f ca="1">IF(ISERROR($S2322),"",OFFSET('Smelter Reference List'!$E$4,$S2322-4,0))</f>
        <v/>
      </c>
      <c r="G2322" s="294" t="str">
        <f ca="1">IF(C2322=$U$4,"Enter smelter details", IF(ISERROR($S2322),"",OFFSET('Smelter Reference List'!$F$4,$S2322-4,0)))</f>
        <v/>
      </c>
      <c r="H2322" s="295" t="str">
        <f ca="1">IF(ISERROR($S2322),"",OFFSET('Smelter Reference List'!$G$4,$S2322-4,0))</f>
        <v/>
      </c>
      <c r="I2322" s="296" t="str">
        <f ca="1">IF(ISERROR($S2322),"",OFFSET('Smelter Reference List'!$H$4,$S2322-4,0))</f>
        <v/>
      </c>
      <c r="J2322" s="296" t="str">
        <f ca="1">IF(ISERROR($S2322),"",OFFSET('Smelter Reference List'!$I$4,$S2322-4,0))</f>
        <v/>
      </c>
      <c r="K2322" s="298"/>
      <c r="L2322" s="298"/>
      <c r="M2322" s="298"/>
      <c r="N2322" s="298"/>
      <c r="O2322" s="298"/>
      <c r="P2322" s="298"/>
      <c r="Q2322" s="299"/>
      <c r="R2322" s="227"/>
      <c r="S2322" s="228" t="e">
        <f>IF(C2322="",NA(),MATCH($B2322&amp;$C2322,'Smelter Reference List'!$J:$J,0))</f>
        <v>#N/A</v>
      </c>
      <c r="T2322" s="229"/>
      <c r="U2322" s="229">
        <f t="shared" ca="1" si="72"/>
        <v>0</v>
      </c>
      <c r="V2322" s="229"/>
      <c r="W2322" s="229"/>
      <c r="Y2322" s="223" t="str">
        <f t="shared" si="73"/>
        <v/>
      </c>
    </row>
    <row r="2323" spans="1:25" s="223" customFormat="1" ht="20.25">
      <c r="A2323" s="293"/>
      <c r="B2323" s="294" t="str">
        <f>IF(LEN(A2323)=0,"",INDEX('Smelter Reference List'!$A:$A,MATCH($A2323,'Smelter Reference List'!$E:$E,0)))</f>
        <v/>
      </c>
      <c r="C2323" s="301" t="str">
        <f>IF(LEN(A2323)=0,"",INDEX('Smelter Reference List'!$C:$C,MATCH($A2323,'Smelter Reference List'!$E:$E,0)))</f>
        <v/>
      </c>
      <c r="D2323" s="294" t="str">
        <f ca="1">IF(ISERROR($S2323),"",OFFSET('Smelter Reference List'!$C$4,$S2323-4,0)&amp;"")</f>
        <v/>
      </c>
      <c r="E2323" s="294" t="str">
        <f ca="1">IF(ISERROR($S2323),"",OFFSET('Smelter Reference List'!$D$4,$S2323-4,0)&amp;"")</f>
        <v/>
      </c>
      <c r="F2323" s="294" t="str">
        <f ca="1">IF(ISERROR($S2323),"",OFFSET('Smelter Reference List'!$E$4,$S2323-4,0))</f>
        <v/>
      </c>
      <c r="G2323" s="294" t="str">
        <f ca="1">IF(C2323=$U$4,"Enter smelter details", IF(ISERROR($S2323),"",OFFSET('Smelter Reference List'!$F$4,$S2323-4,0)))</f>
        <v/>
      </c>
      <c r="H2323" s="295" t="str">
        <f ca="1">IF(ISERROR($S2323),"",OFFSET('Smelter Reference List'!$G$4,$S2323-4,0))</f>
        <v/>
      </c>
      <c r="I2323" s="296" t="str">
        <f ca="1">IF(ISERROR($S2323),"",OFFSET('Smelter Reference List'!$H$4,$S2323-4,0))</f>
        <v/>
      </c>
      <c r="J2323" s="296" t="str">
        <f ca="1">IF(ISERROR($S2323),"",OFFSET('Smelter Reference List'!$I$4,$S2323-4,0))</f>
        <v/>
      </c>
      <c r="K2323" s="298"/>
      <c r="L2323" s="298"/>
      <c r="M2323" s="298"/>
      <c r="N2323" s="298"/>
      <c r="O2323" s="298"/>
      <c r="P2323" s="298"/>
      <c r="Q2323" s="299"/>
      <c r="R2323" s="227"/>
      <c r="S2323" s="228" t="e">
        <f>IF(C2323="",NA(),MATCH($B2323&amp;$C2323,'Smelter Reference List'!$J:$J,0))</f>
        <v>#N/A</v>
      </c>
      <c r="T2323" s="229"/>
      <c r="U2323" s="229">
        <f t="shared" ca="1" si="72"/>
        <v>0</v>
      </c>
      <c r="V2323" s="229"/>
      <c r="W2323" s="229"/>
      <c r="Y2323" s="223" t="str">
        <f t="shared" si="73"/>
        <v/>
      </c>
    </row>
    <row r="2324" spans="1:25" s="223" customFormat="1" ht="20.25">
      <c r="A2324" s="293"/>
      <c r="B2324" s="294" t="str">
        <f>IF(LEN(A2324)=0,"",INDEX('Smelter Reference List'!$A:$A,MATCH($A2324,'Smelter Reference List'!$E:$E,0)))</f>
        <v/>
      </c>
      <c r="C2324" s="301" t="str">
        <f>IF(LEN(A2324)=0,"",INDEX('Smelter Reference List'!$C:$C,MATCH($A2324,'Smelter Reference List'!$E:$E,0)))</f>
        <v/>
      </c>
      <c r="D2324" s="294" t="str">
        <f ca="1">IF(ISERROR($S2324),"",OFFSET('Smelter Reference List'!$C$4,$S2324-4,0)&amp;"")</f>
        <v/>
      </c>
      <c r="E2324" s="294" t="str">
        <f ca="1">IF(ISERROR($S2324),"",OFFSET('Smelter Reference List'!$D$4,$S2324-4,0)&amp;"")</f>
        <v/>
      </c>
      <c r="F2324" s="294" t="str">
        <f ca="1">IF(ISERROR($S2324),"",OFFSET('Smelter Reference List'!$E$4,$S2324-4,0))</f>
        <v/>
      </c>
      <c r="G2324" s="294" t="str">
        <f ca="1">IF(C2324=$U$4,"Enter smelter details", IF(ISERROR($S2324),"",OFFSET('Smelter Reference List'!$F$4,$S2324-4,0)))</f>
        <v/>
      </c>
      <c r="H2324" s="295" t="str">
        <f ca="1">IF(ISERROR($S2324),"",OFFSET('Smelter Reference List'!$G$4,$S2324-4,0))</f>
        <v/>
      </c>
      <c r="I2324" s="296" t="str">
        <f ca="1">IF(ISERROR($S2324),"",OFFSET('Smelter Reference List'!$H$4,$S2324-4,0))</f>
        <v/>
      </c>
      <c r="J2324" s="296" t="str">
        <f ca="1">IF(ISERROR($S2324),"",OFFSET('Smelter Reference List'!$I$4,$S2324-4,0))</f>
        <v/>
      </c>
      <c r="K2324" s="298"/>
      <c r="L2324" s="298"/>
      <c r="M2324" s="298"/>
      <c r="N2324" s="298"/>
      <c r="O2324" s="298"/>
      <c r="P2324" s="298"/>
      <c r="Q2324" s="299"/>
      <c r="R2324" s="227"/>
      <c r="S2324" s="228" t="e">
        <f>IF(C2324="",NA(),MATCH($B2324&amp;$C2324,'Smelter Reference List'!$J:$J,0))</f>
        <v>#N/A</v>
      </c>
      <c r="T2324" s="229"/>
      <c r="U2324" s="229">
        <f t="shared" ca="1" si="72"/>
        <v>0</v>
      </c>
      <c r="V2324" s="229"/>
      <c r="W2324" s="229"/>
      <c r="Y2324" s="223" t="str">
        <f t="shared" si="73"/>
        <v/>
      </c>
    </row>
    <row r="2325" spans="1:25" s="223" customFormat="1" ht="20.25">
      <c r="A2325" s="293"/>
      <c r="B2325" s="294" t="str">
        <f>IF(LEN(A2325)=0,"",INDEX('Smelter Reference List'!$A:$A,MATCH($A2325,'Smelter Reference List'!$E:$E,0)))</f>
        <v/>
      </c>
      <c r="C2325" s="301" t="str">
        <f>IF(LEN(A2325)=0,"",INDEX('Smelter Reference List'!$C:$C,MATCH($A2325,'Smelter Reference List'!$E:$E,0)))</f>
        <v/>
      </c>
      <c r="D2325" s="294" t="str">
        <f ca="1">IF(ISERROR($S2325),"",OFFSET('Smelter Reference List'!$C$4,$S2325-4,0)&amp;"")</f>
        <v/>
      </c>
      <c r="E2325" s="294" t="str">
        <f ca="1">IF(ISERROR($S2325),"",OFFSET('Smelter Reference List'!$D$4,$S2325-4,0)&amp;"")</f>
        <v/>
      </c>
      <c r="F2325" s="294" t="str">
        <f ca="1">IF(ISERROR($S2325),"",OFFSET('Smelter Reference List'!$E$4,$S2325-4,0))</f>
        <v/>
      </c>
      <c r="G2325" s="294" t="str">
        <f ca="1">IF(C2325=$U$4,"Enter smelter details", IF(ISERROR($S2325),"",OFFSET('Smelter Reference List'!$F$4,$S2325-4,0)))</f>
        <v/>
      </c>
      <c r="H2325" s="295" t="str">
        <f ca="1">IF(ISERROR($S2325),"",OFFSET('Smelter Reference List'!$G$4,$S2325-4,0))</f>
        <v/>
      </c>
      <c r="I2325" s="296" t="str">
        <f ca="1">IF(ISERROR($S2325),"",OFFSET('Smelter Reference List'!$H$4,$S2325-4,0))</f>
        <v/>
      </c>
      <c r="J2325" s="296" t="str">
        <f ca="1">IF(ISERROR($S2325),"",OFFSET('Smelter Reference List'!$I$4,$S2325-4,0))</f>
        <v/>
      </c>
      <c r="K2325" s="298"/>
      <c r="L2325" s="298"/>
      <c r="M2325" s="298"/>
      <c r="N2325" s="298"/>
      <c r="O2325" s="298"/>
      <c r="P2325" s="298"/>
      <c r="Q2325" s="299"/>
      <c r="R2325" s="227"/>
      <c r="S2325" s="228" t="e">
        <f>IF(C2325="",NA(),MATCH($B2325&amp;$C2325,'Smelter Reference List'!$J:$J,0))</f>
        <v>#N/A</v>
      </c>
      <c r="T2325" s="229"/>
      <c r="U2325" s="229">
        <f t="shared" ca="1" si="72"/>
        <v>0</v>
      </c>
      <c r="V2325" s="229"/>
      <c r="W2325" s="229"/>
      <c r="Y2325" s="223" t="str">
        <f t="shared" si="73"/>
        <v/>
      </c>
    </row>
    <row r="2326" spans="1:25" s="223" customFormat="1" ht="20.25">
      <c r="A2326" s="293"/>
      <c r="B2326" s="294" t="str">
        <f>IF(LEN(A2326)=0,"",INDEX('Smelter Reference List'!$A:$A,MATCH($A2326,'Smelter Reference List'!$E:$E,0)))</f>
        <v/>
      </c>
      <c r="C2326" s="301" t="str">
        <f>IF(LEN(A2326)=0,"",INDEX('Smelter Reference List'!$C:$C,MATCH($A2326,'Smelter Reference List'!$E:$E,0)))</f>
        <v/>
      </c>
      <c r="D2326" s="294" t="str">
        <f ca="1">IF(ISERROR($S2326),"",OFFSET('Smelter Reference List'!$C$4,$S2326-4,0)&amp;"")</f>
        <v/>
      </c>
      <c r="E2326" s="294" t="str">
        <f ca="1">IF(ISERROR($S2326),"",OFFSET('Smelter Reference List'!$D$4,$S2326-4,0)&amp;"")</f>
        <v/>
      </c>
      <c r="F2326" s="294" t="str">
        <f ca="1">IF(ISERROR($S2326),"",OFFSET('Smelter Reference List'!$E$4,$S2326-4,0))</f>
        <v/>
      </c>
      <c r="G2326" s="294" t="str">
        <f ca="1">IF(C2326=$U$4,"Enter smelter details", IF(ISERROR($S2326),"",OFFSET('Smelter Reference List'!$F$4,$S2326-4,0)))</f>
        <v/>
      </c>
      <c r="H2326" s="295" t="str">
        <f ca="1">IF(ISERROR($S2326),"",OFFSET('Smelter Reference List'!$G$4,$S2326-4,0))</f>
        <v/>
      </c>
      <c r="I2326" s="296" t="str">
        <f ca="1">IF(ISERROR($S2326),"",OFFSET('Smelter Reference List'!$H$4,$S2326-4,0))</f>
        <v/>
      </c>
      <c r="J2326" s="296" t="str">
        <f ca="1">IF(ISERROR($S2326),"",OFFSET('Smelter Reference List'!$I$4,$S2326-4,0))</f>
        <v/>
      </c>
      <c r="K2326" s="298"/>
      <c r="L2326" s="298"/>
      <c r="M2326" s="298"/>
      <c r="N2326" s="298"/>
      <c r="O2326" s="298"/>
      <c r="P2326" s="298"/>
      <c r="Q2326" s="299"/>
      <c r="R2326" s="227"/>
      <c r="S2326" s="228" t="e">
        <f>IF(C2326="",NA(),MATCH($B2326&amp;$C2326,'Smelter Reference List'!$J:$J,0))</f>
        <v>#N/A</v>
      </c>
      <c r="T2326" s="229"/>
      <c r="U2326" s="229">
        <f t="shared" ca="1" si="72"/>
        <v>0</v>
      </c>
      <c r="V2326" s="229"/>
      <c r="W2326" s="229"/>
      <c r="Y2326" s="223" t="str">
        <f t="shared" si="73"/>
        <v/>
      </c>
    </row>
    <row r="2327" spans="1:25" s="223" customFormat="1" ht="20.25">
      <c r="A2327" s="293"/>
      <c r="B2327" s="294" t="str">
        <f>IF(LEN(A2327)=0,"",INDEX('Smelter Reference List'!$A:$A,MATCH($A2327,'Smelter Reference List'!$E:$E,0)))</f>
        <v/>
      </c>
      <c r="C2327" s="301" t="str">
        <f>IF(LEN(A2327)=0,"",INDEX('Smelter Reference List'!$C:$C,MATCH($A2327,'Smelter Reference List'!$E:$E,0)))</f>
        <v/>
      </c>
      <c r="D2327" s="294" t="str">
        <f ca="1">IF(ISERROR($S2327),"",OFFSET('Smelter Reference List'!$C$4,$S2327-4,0)&amp;"")</f>
        <v/>
      </c>
      <c r="E2327" s="294" t="str">
        <f ca="1">IF(ISERROR($S2327),"",OFFSET('Smelter Reference List'!$D$4,$S2327-4,0)&amp;"")</f>
        <v/>
      </c>
      <c r="F2327" s="294" t="str">
        <f ca="1">IF(ISERROR($S2327),"",OFFSET('Smelter Reference List'!$E$4,$S2327-4,0))</f>
        <v/>
      </c>
      <c r="G2327" s="294" t="str">
        <f ca="1">IF(C2327=$U$4,"Enter smelter details", IF(ISERROR($S2327),"",OFFSET('Smelter Reference List'!$F$4,$S2327-4,0)))</f>
        <v/>
      </c>
      <c r="H2327" s="295" t="str">
        <f ca="1">IF(ISERROR($S2327),"",OFFSET('Smelter Reference List'!$G$4,$S2327-4,0))</f>
        <v/>
      </c>
      <c r="I2327" s="296" t="str">
        <f ca="1">IF(ISERROR($S2327),"",OFFSET('Smelter Reference List'!$H$4,$S2327-4,0))</f>
        <v/>
      </c>
      <c r="J2327" s="296" t="str">
        <f ca="1">IF(ISERROR($S2327),"",OFFSET('Smelter Reference List'!$I$4,$S2327-4,0))</f>
        <v/>
      </c>
      <c r="K2327" s="298"/>
      <c r="L2327" s="298"/>
      <c r="M2327" s="298"/>
      <c r="N2327" s="298"/>
      <c r="O2327" s="298"/>
      <c r="P2327" s="298"/>
      <c r="Q2327" s="299"/>
      <c r="R2327" s="227"/>
      <c r="S2327" s="228" t="e">
        <f>IF(C2327="",NA(),MATCH($B2327&amp;$C2327,'Smelter Reference List'!$J:$J,0))</f>
        <v>#N/A</v>
      </c>
      <c r="T2327" s="229"/>
      <c r="U2327" s="229">
        <f t="shared" ca="1" si="72"/>
        <v>0</v>
      </c>
      <c r="V2327" s="229"/>
      <c r="W2327" s="229"/>
      <c r="Y2327" s="223" t="str">
        <f t="shared" si="73"/>
        <v/>
      </c>
    </row>
    <row r="2328" spans="1:25" s="223" customFormat="1" ht="20.25">
      <c r="A2328" s="293"/>
      <c r="B2328" s="294" t="str">
        <f>IF(LEN(A2328)=0,"",INDEX('Smelter Reference List'!$A:$A,MATCH($A2328,'Smelter Reference List'!$E:$E,0)))</f>
        <v/>
      </c>
      <c r="C2328" s="301" t="str">
        <f>IF(LEN(A2328)=0,"",INDEX('Smelter Reference List'!$C:$C,MATCH($A2328,'Smelter Reference List'!$E:$E,0)))</f>
        <v/>
      </c>
      <c r="D2328" s="294" t="str">
        <f ca="1">IF(ISERROR($S2328),"",OFFSET('Smelter Reference List'!$C$4,$S2328-4,0)&amp;"")</f>
        <v/>
      </c>
      <c r="E2328" s="294" t="str">
        <f ca="1">IF(ISERROR($S2328),"",OFFSET('Smelter Reference List'!$D$4,$S2328-4,0)&amp;"")</f>
        <v/>
      </c>
      <c r="F2328" s="294" t="str">
        <f ca="1">IF(ISERROR($S2328),"",OFFSET('Smelter Reference List'!$E$4,$S2328-4,0))</f>
        <v/>
      </c>
      <c r="G2328" s="294" t="str">
        <f ca="1">IF(C2328=$U$4,"Enter smelter details", IF(ISERROR($S2328),"",OFFSET('Smelter Reference List'!$F$4,$S2328-4,0)))</f>
        <v/>
      </c>
      <c r="H2328" s="295" t="str">
        <f ca="1">IF(ISERROR($S2328),"",OFFSET('Smelter Reference List'!$G$4,$S2328-4,0))</f>
        <v/>
      </c>
      <c r="I2328" s="296" t="str">
        <f ca="1">IF(ISERROR($S2328),"",OFFSET('Smelter Reference List'!$H$4,$S2328-4,0))</f>
        <v/>
      </c>
      <c r="J2328" s="296" t="str">
        <f ca="1">IF(ISERROR($S2328),"",OFFSET('Smelter Reference List'!$I$4,$S2328-4,0))</f>
        <v/>
      </c>
      <c r="K2328" s="298"/>
      <c r="L2328" s="298"/>
      <c r="M2328" s="298"/>
      <c r="N2328" s="298"/>
      <c r="O2328" s="298"/>
      <c r="P2328" s="298"/>
      <c r="Q2328" s="299"/>
      <c r="R2328" s="227"/>
      <c r="S2328" s="228" t="e">
        <f>IF(C2328="",NA(),MATCH($B2328&amp;$C2328,'Smelter Reference List'!$J:$J,0))</f>
        <v>#N/A</v>
      </c>
      <c r="T2328" s="229"/>
      <c r="U2328" s="229">
        <f t="shared" ca="1" si="72"/>
        <v>0</v>
      </c>
      <c r="V2328" s="229"/>
      <c r="W2328" s="229"/>
      <c r="Y2328" s="223" t="str">
        <f t="shared" si="73"/>
        <v/>
      </c>
    </row>
    <row r="2329" spans="1:25" s="223" customFormat="1" ht="20.25">
      <c r="A2329" s="293"/>
      <c r="B2329" s="294" t="str">
        <f>IF(LEN(A2329)=0,"",INDEX('Smelter Reference List'!$A:$A,MATCH($A2329,'Smelter Reference List'!$E:$E,0)))</f>
        <v/>
      </c>
      <c r="C2329" s="301" t="str">
        <f>IF(LEN(A2329)=0,"",INDEX('Smelter Reference List'!$C:$C,MATCH($A2329,'Smelter Reference List'!$E:$E,0)))</f>
        <v/>
      </c>
      <c r="D2329" s="294" t="str">
        <f ca="1">IF(ISERROR($S2329),"",OFFSET('Smelter Reference List'!$C$4,$S2329-4,0)&amp;"")</f>
        <v/>
      </c>
      <c r="E2329" s="294" t="str">
        <f ca="1">IF(ISERROR($S2329),"",OFFSET('Smelter Reference List'!$D$4,$S2329-4,0)&amp;"")</f>
        <v/>
      </c>
      <c r="F2329" s="294" t="str">
        <f ca="1">IF(ISERROR($S2329),"",OFFSET('Smelter Reference List'!$E$4,$S2329-4,0))</f>
        <v/>
      </c>
      <c r="G2329" s="294" t="str">
        <f ca="1">IF(C2329=$U$4,"Enter smelter details", IF(ISERROR($S2329),"",OFFSET('Smelter Reference List'!$F$4,$S2329-4,0)))</f>
        <v/>
      </c>
      <c r="H2329" s="295" t="str">
        <f ca="1">IF(ISERROR($S2329),"",OFFSET('Smelter Reference List'!$G$4,$S2329-4,0))</f>
        <v/>
      </c>
      <c r="I2329" s="296" t="str">
        <f ca="1">IF(ISERROR($S2329),"",OFFSET('Smelter Reference List'!$H$4,$S2329-4,0))</f>
        <v/>
      </c>
      <c r="J2329" s="296" t="str">
        <f ca="1">IF(ISERROR($S2329),"",OFFSET('Smelter Reference List'!$I$4,$S2329-4,0))</f>
        <v/>
      </c>
      <c r="K2329" s="298"/>
      <c r="L2329" s="298"/>
      <c r="M2329" s="298"/>
      <c r="N2329" s="298"/>
      <c r="O2329" s="298"/>
      <c r="P2329" s="298"/>
      <c r="Q2329" s="299"/>
      <c r="R2329" s="227"/>
      <c r="S2329" s="228" t="e">
        <f>IF(C2329="",NA(),MATCH($B2329&amp;$C2329,'Smelter Reference List'!$J:$J,0))</f>
        <v>#N/A</v>
      </c>
      <c r="T2329" s="229"/>
      <c r="U2329" s="229">
        <f t="shared" ca="1" si="72"/>
        <v>0</v>
      </c>
      <c r="V2329" s="229"/>
      <c r="W2329" s="229"/>
      <c r="Y2329" s="223" t="str">
        <f t="shared" si="73"/>
        <v/>
      </c>
    </row>
    <row r="2330" spans="1:25" s="223" customFormat="1" ht="20.25">
      <c r="A2330" s="293"/>
      <c r="B2330" s="294" t="str">
        <f>IF(LEN(A2330)=0,"",INDEX('Smelter Reference List'!$A:$A,MATCH($A2330,'Smelter Reference List'!$E:$E,0)))</f>
        <v/>
      </c>
      <c r="C2330" s="301" t="str">
        <f>IF(LEN(A2330)=0,"",INDEX('Smelter Reference List'!$C:$C,MATCH($A2330,'Smelter Reference List'!$E:$E,0)))</f>
        <v/>
      </c>
      <c r="D2330" s="294" t="str">
        <f ca="1">IF(ISERROR($S2330),"",OFFSET('Smelter Reference List'!$C$4,$S2330-4,0)&amp;"")</f>
        <v/>
      </c>
      <c r="E2330" s="294" t="str">
        <f ca="1">IF(ISERROR($S2330),"",OFFSET('Smelter Reference List'!$D$4,$S2330-4,0)&amp;"")</f>
        <v/>
      </c>
      <c r="F2330" s="294" t="str">
        <f ca="1">IF(ISERROR($S2330),"",OFFSET('Smelter Reference List'!$E$4,$S2330-4,0))</f>
        <v/>
      </c>
      <c r="G2330" s="294" t="str">
        <f ca="1">IF(C2330=$U$4,"Enter smelter details", IF(ISERROR($S2330),"",OFFSET('Smelter Reference List'!$F$4,$S2330-4,0)))</f>
        <v/>
      </c>
      <c r="H2330" s="295" t="str">
        <f ca="1">IF(ISERROR($S2330),"",OFFSET('Smelter Reference List'!$G$4,$S2330-4,0))</f>
        <v/>
      </c>
      <c r="I2330" s="296" t="str">
        <f ca="1">IF(ISERROR($S2330),"",OFFSET('Smelter Reference List'!$H$4,$S2330-4,0))</f>
        <v/>
      </c>
      <c r="J2330" s="296" t="str">
        <f ca="1">IF(ISERROR($S2330),"",OFFSET('Smelter Reference List'!$I$4,$S2330-4,0))</f>
        <v/>
      </c>
      <c r="K2330" s="298"/>
      <c r="L2330" s="298"/>
      <c r="M2330" s="298"/>
      <c r="N2330" s="298"/>
      <c r="O2330" s="298"/>
      <c r="P2330" s="298"/>
      <c r="Q2330" s="299"/>
      <c r="R2330" s="227"/>
      <c r="S2330" s="228" t="e">
        <f>IF(C2330="",NA(),MATCH($B2330&amp;$C2330,'Smelter Reference List'!$J:$J,0))</f>
        <v>#N/A</v>
      </c>
      <c r="T2330" s="229"/>
      <c r="U2330" s="229">
        <f t="shared" ca="1" si="72"/>
        <v>0</v>
      </c>
      <c r="V2330" s="229"/>
      <c r="W2330" s="229"/>
      <c r="Y2330" s="223" t="str">
        <f t="shared" si="73"/>
        <v/>
      </c>
    </row>
    <row r="2331" spans="1:25" s="223" customFormat="1" ht="20.25">
      <c r="A2331" s="293"/>
      <c r="B2331" s="294" t="str">
        <f>IF(LEN(A2331)=0,"",INDEX('Smelter Reference List'!$A:$A,MATCH($A2331,'Smelter Reference List'!$E:$E,0)))</f>
        <v/>
      </c>
      <c r="C2331" s="301" t="str">
        <f>IF(LEN(A2331)=0,"",INDEX('Smelter Reference List'!$C:$C,MATCH($A2331,'Smelter Reference List'!$E:$E,0)))</f>
        <v/>
      </c>
      <c r="D2331" s="294" t="str">
        <f ca="1">IF(ISERROR($S2331),"",OFFSET('Smelter Reference List'!$C$4,$S2331-4,0)&amp;"")</f>
        <v/>
      </c>
      <c r="E2331" s="294" t="str">
        <f ca="1">IF(ISERROR($S2331),"",OFFSET('Smelter Reference List'!$D$4,$S2331-4,0)&amp;"")</f>
        <v/>
      </c>
      <c r="F2331" s="294" t="str">
        <f ca="1">IF(ISERROR($S2331),"",OFFSET('Smelter Reference List'!$E$4,$S2331-4,0))</f>
        <v/>
      </c>
      <c r="G2331" s="294" t="str">
        <f ca="1">IF(C2331=$U$4,"Enter smelter details", IF(ISERROR($S2331),"",OFFSET('Smelter Reference List'!$F$4,$S2331-4,0)))</f>
        <v/>
      </c>
      <c r="H2331" s="295" t="str">
        <f ca="1">IF(ISERROR($S2331),"",OFFSET('Smelter Reference List'!$G$4,$S2331-4,0))</f>
        <v/>
      </c>
      <c r="I2331" s="296" t="str">
        <f ca="1">IF(ISERROR($S2331),"",OFFSET('Smelter Reference List'!$H$4,$S2331-4,0))</f>
        <v/>
      </c>
      <c r="J2331" s="296" t="str">
        <f ca="1">IF(ISERROR($S2331),"",OFFSET('Smelter Reference List'!$I$4,$S2331-4,0))</f>
        <v/>
      </c>
      <c r="K2331" s="298"/>
      <c r="L2331" s="298"/>
      <c r="M2331" s="298"/>
      <c r="N2331" s="298"/>
      <c r="O2331" s="298"/>
      <c r="P2331" s="298"/>
      <c r="Q2331" s="299"/>
      <c r="R2331" s="227"/>
      <c r="S2331" s="228" t="e">
        <f>IF(C2331="",NA(),MATCH($B2331&amp;$C2331,'Smelter Reference List'!$J:$J,0))</f>
        <v>#N/A</v>
      </c>
      <c r="T2331" s="229"/>
      <c r="U2331" s="229">
        <f t="shared" ca="1" si="72"/>
        <v>0</v>
      </c>
      <c r="V2331" s="229"/>
      <c r="W2331" s="229"/>
      <c r="Y2331" s="223" t="str">
        <f t="shared" si="73"/>
        <v/>
      </c>
    </row>
    <row r="2332" spans="1:25" s="223" customFormat="1" ht="20.25">
      <c r="A2332" s="293"/>
      <c r="B2332" s="294" t="str">
        <f>IF(LEN(A2332)=0,"",INDEX('Smelter Reference List'!$A:$A,MATCH($A2332,'Smelter Reference List'!$E:$E,0)))</f>
        <v/>
      </c>
      <c r="C2332" s="301" t="str">
        <f>IF(LEN(A2332)=0,"",INDEX('Smelter Reference List'!$C:$C,MATCH($A2332,'Smelter Reference List'!$E:$E,0)))</f>
        <v/>
      </c>
      <c r="D2332" s="294" t="str">
        <f ca="1">IF(ISERROR($S2332),"",OFFSET('Smelter Reference List'!$C$4,$S2332-4,0)&amp;"")</f>
        <v/>
      </c>
      <c r="E2332" s="294" t="str">
        <f ca="1">IF(ISERROR($S2332),"",OFFSET('Smelter Reference List'!$D$4,$S2332-4,0)&amp;"")</f>
        <v/>
      </c>
      <c r="F2332" s="294" t="str">
        <f ca="1">IF(ISERROR($S2332),"",OFFSET('Smelter Reference List'!$E$4,$S2332-4,0))</f>
        <v/>
      </c>
      <c r="G2332" s="294" t="str">
        <f ca="1">IF(C2332=$U$4,"Enter smelter details", IF(ISERROR($S2332),"",OFFSET('Smelter Reference List'!$F$4,$S2332-4,0)))</f>
        <v/>
      </c>
      <c r="H2332" s="295" t="str">
        <f ca="1">IF(ISERROR($S2332),"",OFFSET('Smelter Reference List'!$G$4,$S2332-4,0))</f>
        <v/>
      </c>
      <c r="I2332" s="296" t="str">
        <f ca="1">IF(ISERROR($S2332),"",OFFSET('Smelter Reference List'!$H$4,$S2332-4,0))</f>
        <v/>
      </c>
      <c r="J2332" s="296" t="str">
        <f ca="1">IF(ISERROR($S2332),"",OFFSET('Smelter Reference List'!$I$4,$S2332-4,0))</f>
        <v/>
      </c>
      <c r="K2332" s="298"/>
      <c r="L2332" s="298"/>
      <c r="M2332" s="298"/>
      <c r="N2332" s="298"/>
      <c r="O2332" s="298"/>
      <c r="P2332" s="298"/>
      <c r="Q2332" s="299"/>
      <c r="R2332" s="227"/>
      <c r="S2332" s="228" t="e">
        <f>IF(C2332="",NA(),MATCH($B2332&amp;$C2332,'Smelter Reference List'!$J:$J,0))</f>
        <v>#N/A</v>
      </c>
      <c r="T2332" s="229"/>
      <c r="U2332" s="229">
        <f t="shared" ca="1" si="72"/>
        <v>0</v>
      </c>
      <c r="V2332" s="229"/>
      <c r="W2332" s="229"/>
      <c r="Y2332" s="223" t="str">
        <f t="shared" si="73"/>
        <v/>
      </c>
    </row>
    <row r="2333" spans="1:25" s="223" customFormat="1" ht="20.25">
      <c r="A2333" s="293"/>
      <c r="B2333" s="294" t="str">
        <f>IF(LEN(A2333)=0,"",INDEX('Smelter Reference List'!$A:$A,MATCH($A2333,'Smelter Reference List'!$E:$E,0)))</f>
        <v/>
      </c>
      <c r="C2333" s="301" t="str">
        <f>IF(LEN(A2333)=0,"",INDEX('Smelter Reference List'!$C:$C,MATCH($A2333,'Smelter Reference List'!$E:$E,0)))</f>
        <v/>
      </c>
      <c r="D2333" s="294" t="str">
        <f ca="1">IF(ISERROR($S2333),"",OFFSET('Smelter Reference List'!$C$4,$S2333-4,0)&amp;"")</f>
        <v/>
      </c>
      <c r="E2333" s="294" t="str">
        <f ca="1">IF(ISERROR($S2333),"",OFFSET('Smelter Reference List'!$D$4,$S2333-4,0)&amp;"")</f>
        <v/>
      </c>
      <c r="F2333" s="294" t="str">
        <f ca="1">IF(ISERROR($S2333),"",OFFSET('Smelter Reference List'!$E$4,$S2333-4,0))</f>
        <v/>
      </c>
      <c r="G2333" s="294" t="str">
        <f ca="1">IF(C2333=$U$4,"Enter smelter details", IF(ISERROR($S2333),"",OFFSET('Smelter Reference List'!$F$4,$S2333-4,0)))</f>
        <v/>
      </c>
      <c r="H2333" s="295" t="str">
        <f ca="1">IF(ISERROR($S2333),"",OFFSET('Smelter Reference List'!$G$4,$S2333-4,0))</f>
        <v/>
      </c>
      <c r="I2333" s="296" t="str">
        <f ca="1">IF(ISERROR($S2333),"",OFFSET('Smelter Reference List'!$H$4,$S2333-4,0))</f>
        <v/>
      </c>
      <c r="J2333" s="296" t="str">
        <f ca="1">IF(ISERROR($S2333),"",OFFSET('Smelter Reference List'!$I$4,$S2333-4,0))</f>
        <v/>
      </c>
      <c r="K2333" s="298"/>
      <c r="L2333" s="298"/>
      <c r="M2333" s="298"/>
      <c r="N2333" s="298"/>
      <c r="O2333" s="298"/>
      <c r="P2333" s="298"/>
      <c r="Q2333" s="299"/>
      <c r="R2333" s="227"/>
      <c r="S2333" s="228" t="e">
        <f>IF(C2333="",NA(),MATCH($B2333&amp;$C2333,'Smelter Reference List'!$J:$J,0))</f>
        <v>#N/A</v>
      </c>
      <c r="T2333" s="229"/>
      <c r="U2333" s="229">
        <f t="shared" ca="1" si="72"/>
        <v>0</v>
      </c>
      <c r="V2333" s="229"/>
      <c r="W2333" s="229"/>
      <c r="Y2333" s="223" t="str">
        <f t="shared" si="73"/>
        <v/>
      </c>
    </row>
    <row r="2334" spans="1:25" s="223" customFormat="1" ht="20.25">
      <c r="A2334" s="293"/>
      <c r="B2334" s="294" t="str">
        <f>IF(LEN(A2334)=0,"",INDEX('Smelter Reference List'!$A:$A,MATCH($A2334,'Smelter Reference List'!$E:$E,0)))</f>
        <v/>
      </c>
      <c r="C2334" s="301" t="str">
        <f>IF(LEN(A2334)=0,"",INDEX('Smelter Reference List'!$C:$C,MATCH($A2334,'Smelter Reference List'!$E:$E,0)))</f>
        <v/>
      </c>
      <c r="D2334" s="294" t="str">
        <f ca="1">IF(ISERROR($S2334),"",OFFSET('Smelter Reference List'!$C$4,$S2334-4,0)&amp;"")</f>
        <v/>
      </c>
      <c r="E2334" s="294" t="str">
        <f ca="1">IF(ISERROR($S2334),"",OFFSET('Smelter Reference List'!$D$4,$S2334-4,0)&amp;"")</f>
        <v/>
      </c>
      <c r="F2334" s="294" t="str">
        <f ca="1">IF(ISERROR($S2334),"",OFFSET('Smelter Reference List'!$E$4,$S2334-4,0))</f>
        <v/>
      </c>
      <c r="G2334" s="294" t="str">
        <f ca="1">IF(C2334=$U$4,"Enter smelter details", IF(ISERROR($S2334),"",OFFSET('Smelter Reference List'!$F$4,$S2334-4,0)))</f>
        <v/>
      </c>
      <c r="H2334" s="295" t="str">
        <f ca="1">IF(ISERROR($S2334),"",OFFSET('Smelter Reference List'!$G$4,$S2334-4,0))</f>
        <v/>
      </c>
      <c r="I2334" s="296" t="str">
        <f ca="1">IF(ISERROR($S2334),"",OFFSET('Smelter Reference List'!$H$4,$S2334-4,0))</f>
        <v/>
      </c>
      <c r="J2334" s="296" t="str">
        <f ca="1">IF(ISERROR($S2334),"",OFFSET('Smelter Reference List'!$I$4,$S2334-4,0))</f>
        <v/>
      </c>
      <c r="K2334" s="298"/>
      <c r="L2334" s="298"/>
      <c r="M2334" s="298"/>
      <c r="N2334" s="298"/>
      <c r="O2334" s="298"/>
      <c r="P2334" s="298"/>
      <c r="Q2334" s="299"/>
      <c r="R2334" s="227"/>
      <c r="S2334" s="228" t="e">
        <f>IF(C2334="",NA(),MATCH($B2334&amp;$C2334,'Smelter Reference List'!$J:$J,0))</f>
        <v>#N/A</v>
      </c>
      <c r="T2334" s="229"/>
      <c r="U2334" s="229">
        <f t="shared" ca="1" si="72"/>
        <v>0</v>
      </c>
      <c r="V2334" s="229"/>
      <c r="W2334" s="229"/>
      <c r="Y2334" s="223" t="str">
        <f t="shared" si="73"/>
        <v/>
      </c>
    </row>
    <row r="2335" spans="1:25" s="223" customFormat="1" ht="20.25">
      <c r="A2335" s="293"/>
      <c r="B2335" s="294" t="str">
        <f>IF(LEN(A2335)=0,"",INDEX('Smelter Reference List'!$A:$A,MATCH($A2335,'Smelter Reference List'!$E:$E,0)))</f>
        <v/>
      </c>
      <c r="C2335" s="301" t="str">
        <f>IF(LEN(A2335)=0,"",INDEX('Smelter Reference List'!$C:$C,MATCH($A2335,'Smelter Reference List'!$E:$E,0)))</f>
        <v/>
      </c>
      <c r="D2335" s="294" t="str">
        <f ca="1">IF(ISERROR($S2335),"",OFFSET('Smelter Reference List'!$C$4,$S2335-4,0)&amp;"")</f>
        <v/>
      </c>
      <c r="E2335" s="294" t="str">
        <f ca="1">IF(ISERROR($S2335),"",OFFSET('Smelter Reference List'!$D$4,$S2335-4,0)&amp;"")</f>
        <v/>
      </c>
      <c r="F2335" s="294" t="str">
        <f ca="1">IF(ISERROR($S2335),"",OFFSET('Smelter Reference List'!$E$4,$S2335-4,0))</f>
        <v/>
      </c>
      <c r="G2335" s="294" t="str">
        <f ca="1">IF(C2335=$U$4,"Enter smelter details", IF(ISERROR($S2335),"",OFFSET('Smelter Reference List'!$F$4,$S2335-4,0)))</f>
        <v/>
      </c>
      <c r="H2335" s="295" t="str">
        <f ca="1">IF(ISERROR($S2335),"",OFFSET('Smelter Reference List'!$G$4,$S2335-4,0))</f>
        <v/>
      </c>
      <c r="I2335" s="296" t="str">
        <f ca="1">IF(ISERROR($S2335),"",OFFSET('Smelter Reference List'!$H$4,$S2335-4,0))</f>
        <v/>
      </c>
      <c r="J2335" s="296" t="str">
        <f ca="1">IF(ISERROR($S2335),"",OFFSET('Smelter Reference List'!$I$4,$S2335-4,0))</f>
        <v/>
      </c>
      <c r="K2335" s="298"/>
      <c r="L2335" s="298"/>
      <c r="M2335" s="298"/>
      <c r="N2335" s="298"/>
      <c r="O2335" s="298"/>
      <c r="P2335" s="298"/>
      <c r="Q2335" s="299"/>
      <c r="R2335" s="227"/>
      <c r="S2335" s="228" t="e">
        <f>IF(C2335="",NA(),MATCH($B2335&amp;$C2335,'Smelter Reference List'!$J:$J,0))</f>
        <v>#N/A</v>
      </c>
      <c r="T2335" s="229"/>
      <c r="U2335" s="229">
        <f t="shared" ca="1" si="72"/>
        <v>0</v>
      </c>
      <c r="V2335" s="229"/>
      <c r="W2335" s="229"/>
      <c r="Y2335" s="223" t="str">
        <f t="shared" si="73"/>
        <v/>
      </c>
    </row>
    <row r="2336" spans="1:25" s="223" customFormat="1" ht="20.25">
      <c r="A2336" s="293"/>
      <c r="B2336" s="294" t="str">
        <f>IF(LEN(A2336)=0,"",INDEX('Smelter Reference List'!$A:$A,MATCH($A2336,'Smelter Reference List'!$E:$E,0)))</f>
        <v/>
      </c>
      <c r="C2336" s="301" t="str">
        <f>IF(LEN(A2336)=0,"",INDEX('Smelter Reference List'!$C:$C,MATCH($A2336,'Smelter Reference List'!$E:$E,0)))</f>
        <v/>
      </c>
      <c r="D2336" s="294" t="str">
        <f ca="1">IF(ISERROR($S2336),"",OFFSET('Smelter Reference List'!$C$4,$S2336-4,0)&amp;"")</f>
        <v/>
      </c>
      <c r="E2336" s="294" t="str">
        <f ca="1">IF(ISERROR($S2336),"",OFFSET('Smelter Reference List'!$D$4,$S2336-4,0)&amp;"")</f>
        <v/>
      </c>
      <c r="F2336" s="294" t="str">
        <f ca="1">IF(ISERROR($S2336),"",OFFSET('Smelter Reference List'!$E$4,$S2336-4,0))</f>
        <v/>
      </c>
      <c r="G2336" s="294" t="str">
        <f ca="1">IF(C2336=$U$4,"Enter smelter details", IF(ISERROR($S2336),"",OFFSET('Smelter Reference List'!$F$4,$S2336-4,0)))</f>
        <v/>
      </c>
      <c r="H2336" s="295" t="str">
        <f ca="1">IF(ISERROR($S2336),"",OFFSET('Smelter Reference List'!$G$4,$S2336-4,0))</f>
        <v/>
      </c>
      <c r="I2336" s="296" t="str">
        <f ca="1">IF(ISERROR($S2336),"",OFFSET('Smelter Reference List'!$H$4,$S2336-4,0))</f>
        <v/>
      </c>
      <c r="J2336" s="296" t="str">
        <f ca="1">IF(ISERROR($S2336),"",OFFSET('Smelter Reference List'!$I$4,$S2336-4,0))</f>
        <v/>
      </c>
      <c r="K2336" s="298"/>
      <c r="L2336" s="298"/>
      <c r="M2336" s="298"/>
      <c r="N2336" s="298"/>
      <c r="O2336" s="298"/>
      <c r="P2336" s="298"/>
      <c r="Q2336" s="299"/>
      <c r="R2336" s="227"/>
      <c r="S2336" s="228" t="e">
        <f>IF(C2336="",NA(),MATCH($B2336&amp;$C2336,'Smelter Reference List'!$J:$J,0))</f>
        <v>#N/A</v>
      </c>
      <c r="T2336" s="229"/>
      <c r="U2336" s="229">
        <f t="shared" ca="1" si="72"/>
        <v>0</v>
      </c>
      <c r="V2336" s="229"/>
      <c r="W2336" s="229"/>
      <c r="Y2336" s="223" t="str">
        <f t="shared" si="73"/>
        <v/>
      </c>
    </row>
    <row r="2337" spans="1:25" s="223" customFormat="1" ht="20.25">
      <c r="A2337" s="293"/>
      <c r="B2337" s="294" t="str">
        <f>IF(LEN(A2337)=0,"",INDEX('Smelter Reference List'!$A:$A,MATCH($A2337,'Smelter Reference List'!$E:$E,0)))</f>
        <v/>
      </c>
      <c r="C2337" s="301" t="str">
        <f>IF(LEN(A2337)=0,"",INDEX('Smelter Reference List'!$C:$C,MATCH($A2337,'Smelter Reference List'!$E:$E,0)))</f>
        <v/>
      </c>
      <c r="D2337" s="294" t="str">
        <f ca="1">IF(ISERROR($S2337),"",OFFSET('Smelter Reference List'!$C$4,$S2337-4,0)&amp;"")</f>
        <v/>
      </c>
      <c r="E2337" s="294" t="str">
        <f ca="1">IF(ISERROR($S2337),"",OFFSET('Smelter Reference List'!$D$4,$S2337-4,0)&amp;"")</f>
        <v/>
      </c>
      <c r="F2337" s="294" t="str">
        <f ca="1">IF(ISERROR($S2337),"",OFFSET('Smelter Reference List'!$E$4,$S2337-4,0))</f>
        <v/>
      </c>
      <c r="G2337" s="294" t="str">
        <f ca="1">IF(C2337=$U$4,"Enter smelter details", IF(ISERROR($S2337),"",OFFSET('Smelter Reference List'!$F$4,$S2337-4,0)))</f>
        <v/>
      </c>
      <c r="H2337" s="295" t="str">
        <f ca="1">IF(ISERROR($S2337),"",OFFSET('Smelter Reference List'!$G$4,$S2337-4,0))</f>
        <v/>
      </c>
      <c r="I2337" s="296" t="str">
        <f ca="1">IF(ISERROR($S2337),"",OFFSET('Smelter Reference List'!$H$4,$S2337-4,0))</f>
        <v/>
      </c>
      <c r="J2337" s="296" t="str">
        <f ca="1">IF(ISERROR($S2337),"",OFFSET('Smelter Reference List'!$I$4,$S2337-4,0))</f>
        <v/>
      </c>
      <c r="K2337" s="298"/>
      <c r="L2337" s="298"/>
      <c r="M2337" s="298"/>
      <c r="N2337" s="298"/>
      <c r="O2337" s="298"/>
      <c r="P2337" s="298"/>
      <c r="Q2337" s="299"/>
      <c r="R2337" s="227"/>
      <c r="S2337" s="228" t="e">
        <f>IF(C2337="",NA(),MATCH($B2337&amp;$C2337,'Smelter Reference List'!$J:$J,0))</f>
        <v>#N/A</v>
      </c>
      <c r="T2337" s="229"/>
      <c r="U2337" s="229">
        <f t="shared" ca="1" si="72"/>
        <v>0</v>
      </c>
      <c r="V2337" s="229"/>
      <c r="W2337" s="229"/>
      <c r="Y2337" s="223" t="str">
        <f t="shared" si="73"/>
        <v/>
      </c>
    </row>
    <row r="2338" spans="1:25" s="223" customFormat="1" ht="20.25">
      <c r="A2338" s="293"/>
      <c r="B2338" s="294" t="str">
        <f>IF(LEN(A2338)=0,"",INDEX('Smelter Reference List'!$A:$A,MATCH($A2338,'Smelter Reference List'!$E:$E,0)))</f>
        <v/>
      </c>
      <c r="C2338" s="301" t="str">
        <f>IF(LEN(A2338)=0,"",INDEX('Smelter Reference List'!$C:$C,MATCH($A2338,'Smelter Reference List'!$E:$E,0)))</f>
        <v/>
      </c>
      <c r="D2338" s="294" t="str">
        <f ca="1">IF(ISERROR($S2338),"",OFFSET('Smelter Reference List'!$C$4,$S2338-4,0)&amp;"")</f>
        <v/>
      </c>
      <c r="E2338" s="294" t="str">
        <f ca="1">IF(ISERROR($S2338),"",OFFSET('Smelter Reference List'!$D$4,$S2338-4,0)&amp;"")</f>
        <v/>
      </c>
      <c r="F2338" s="294" t="str">
        <f ca="1">IF(ISERROR($S2338),"",OFFSET('Smelter Reference List'!$E$4,$S2338-4,0))</f>
        <v/>
      </c>
      <c r="G2338" s="294" t="str">
        <f ca="1">IF(C2338=$U$4,"Enter smelter details", IF(ISERROR($S2338),"",OFFSET('Smelter Reference List'!$F$4,$S2338-4,0)))</f>
        <v/>
      </c>
      <c r="H2338" s="295" t="str">
        <f ca="1">IF(ISERROR($S2338),"",OFFSET('Smelter Reference List'!$G$4,$S2338-4,0))</f>
        <v/>
      </c>
      <c r="I2338" s="296" t="str">
        <f ca="1">IF(ISERROR($S2338),"",OFFSET('Smelter Reference List'!$H$4,$S2338-4,0))</f>
        <v/>
      </c>
      <c r="J2338" s="296" t="str">
        <f ca="1">IF(ISERROR($S2338),"",OFFSET('Smelter Reference List'!$I$4,$S2338-4,0))</f>
        <v/>
      </c>
      <c r="K2338" s="298"/>
      <c r="L2338" s="298"/>
      <c r="M2338" s="298"/>
      <c r="N2338" s="298"/>
      <c r="O2338" s="298"/>
      <c r="P2338" s="298"/>
      <c r="Q2338" s="299"/>
      <c r="R2338" s="227"/>
      <c r="S2338" s="228" t="e">
        <f>IF(C2338="",NA(),MATCH($B2338&amp;$C2338,'Smelter Reference List'!$J:$J,0))</f>
        <v>#N/A</v>
      </c>
      <c r="T2338" s="229"/>
      <c r="U2338" s="229">
        <f t="shared" ca="1" si="72"/>
        <v>0</v>
      </c>
      <c r="V2338" s="229"/>
      <c r="W2338" s="229"/>
      <c r="Y2338" s="223" t="str">
        <f t="shared" si="73"/>
        <v/>
      </c>
    </row>
    <row r="2339" spans="1:25" s="223" customFormat="1" ht="20.25">
      <c r="A2339" s="293"/>
      <c r="B2339" s="294" t="str">
        <f>IF(LEN(A2339)=0,"",INDEX('Smelter Reference List'!$A:$A,MATCH($A2339,'Smelter Reference List'!$E:$E,0)))</f>
        <v/>
      </c>
      <c r="C2339" s="301" t="str">
        <f>IF(LEN(A2339)=0,"",INDEX('Smelter Reference List'!$C:$C,MATCH($A2339,'Smelter Reference List'!$E:$E,0)))</f>
        <v/>
      </c>
      <c r="D2339" s="294" t="str">
        <f ca="1">IF(ISERROR($S2339),"",OFFSET('Smelter Reference List'!$C$4,$S2339-4,0)&amp;"")</f>
        <v/>
      </c>
      <c r="E2339" s="294" t="str">
        <f ca="1">IF(ISERROR($S2339),"",OFFSET('Smelter Reference List'!$D$4,$S2339-4,0)&amp;"")</f>
        <v/>
      </c>
      <c r="F2339" s="294" t="str">
        <f ca="1">IF(ISERROR($S2339),"",OFFSET('Smelter Reference List'!$E$4,$S2339-4,0))</f>
        <v/>
      </c>
      <c r="G2339" s="294" t="str">
        <f ca="1">IF(C2339=$U$4,"Enter smelter details", IF(ISERROR($S2339),"",OFFSET('Smelter Reference List'!$F$4,$S2339-4,0)))</f>
        <v/>
      </c>
      <c r="H2339" s="295" t="str">
        <f ca="1">IF(ISERROR($S2339),"",OFFSET('Smelter Reference List'!$G$4,$S2339-4,0))</f>
        <v/>
      </c>
      <c r="I2339" s="296" t="str">
        <f ca="1">IF(ISERROR($S2339),"",OFFSET('Smelter Reference List'!$H$4,$S2339-4,0))</f>
        <v/>
      </c>
      <c r="J2339" s="296" t="str">
        <f ca="1">IF(ISERROR($S2339),"",OFFSET('Smelter Reference List'!$I$4,$S2339-4,0))</f>
        <v/>
      </c>
      <c r="K2339" s="298"/>
      <c r="L2339" s="298"/>
      <c r="M2339" s="298"/>
      <c r="N2339" s="298"/>
      <c r="O2339" s="298"/>
      <c r="P2339" s="298"/>
      <c r="Q2339" s="299"/>
      <c r="R2339" s="227"/>
      <c r="S2339" s="228" t="e">
        <f>IF(C2339="",NA(),MATCH($B2339&amp;$C2339,'Smelter Reference List'!$J:$J,0))</f>
        <v>#N/A</v>
      </c>
      <c r="T2339" s="229"/>
      <c r="U2339" s="229">
        <f t="shared" ca="1" si="72"/>
        <v>0</v>
      </c>
      <c r="V2339" s="229"/>
      <c r="W2339" s="229"/>
      <c r="Y2339" s="223" t="str">
        <f t="shared" si="73"/>
        <v/>
      </c>
    </row>
    <row r="2340" spans="1:25" s="223" customFormat="1" ht="20.25">
      <c r="A2340" s="293"/>
      <c r="B2340" s="294" t="str">
        <f>IF(LEN(A2340)=0,"",INDEX('Smelter Reference List'!$A:$A,MATCH($A2340,'Smelter Reference List'!$E:$E,0)))</f>
        <v/>
      </c>
      <c r="C2340" s="301" t="str">
        <f>IF(LEN(A2340)=0,"",INDEX('Smelter Reference List'!$C:$C,MATCH($A2340,'Smelter Reference List'!$E:$E,0)))</f>
        <v/>
      </c>
      <c r="D2340" s="294" t="str">
        <f ca="1">IF(ISERROR($S2340),"",OFFSET('Smelter Reference List'!$C$4,$S2340-4,0)&amp;"")</f>
        <v/>
      </c>
      <c r="E2340" s="294" t="str">
        <f ca="1">IF(ISERROR($S2340),"",OFFSET('Smelter Reference List'!$D$4,$S2340-4,0)&amp;"")</f>
        <v/>
      </c>
      <c r="F2340" s="294" t="str">
        <f ca="1">IF(ISERROR($S2340),"",OFFSET('Smelter Reference List'!$E$4,$S2340-4,0))</f>
        <v/>
      </c>
      <c r="G2340" s="294" t="str">
        <f ca="1">IF(C2340=$U$4,"Enter smelter details", IF(ISERROR($S2340),"",OFFSET('Smelter Reference List'!$F$4,$S2340-4,0)))</f>
        <v/>
      </c>
      <c r="H2340" s="295" t="str">
        <f ca="1">IF(ISERROR($S2340),"",OFFSET('Smelter Reference List'!$G$4,$S2340-4,0))</f>
        <v/>
      </c>
      <c r="I2340" s="296" t="str">
        <f ca="1">IF(ISERROR($S2340),"",OFFSET('Smelter Reference List'!$H$4,$S2340-4,0))</f>
        <v/>
      </c>
      <c r="J2340" s="296" t="str">
        <f ca="1">IF(ISERROR($S2340),"",OFFSET('Smelter Reference List'!$I$4,$S2340-4,0))</f>
        <v/>
      </c>
      <c r="K2340" s="298"/>
      <c r="L2340" s="298"/>
      <c r="M2340" s="298"/>
      <c r="N2340" s="298"/>
      <c r="O2340" s="298"/>
      <c r="P2340" s="298"/>
      <c r="Q2340" s="299"/>
      <c r="R2340" s="227"/>
      <c r="S2340" s="228" t="e">
        <f>IF(C2340="",NA(),MATCH($B2340&amp;$C2340,'Smelter Reference List'!$J:$J,0))</f>
        <v>#N/A</v>
      </c>
      <c r="T2340" s="229"/>
      <c r="U2340" s="229">
        <f t="shared" ca="1" si="72"/>
        <v>0</v>
      </c>
      <c r="V2340" s="229"/>
      <c r="W2340" s="229"/>
      <c r="Y2340" s="223" t="str">
        <f t="shared" si="73"/>
        <v/>
      </c>
    </row>
    <row r="2341" spans="1:25" s="223" customFormat="1" ht="20.25">
      <c r="A2341" s="293"/>
      <c r="B2341" s="294" t="str">
        <f>IF(LEN(A2341)=0,"",INDEX('Smelter Reference List'!$A:$A,MATCH($A2341,'Smelter Reference List'!$E:$E,0)))</f>
        <v/>
      </c>
      <c r="C2341" s="301" t="str">
        <f>IF(LEN(A2341)=0,"",INDEX('Smelter Reference List'!$C:$C,MATCH($A2341,'Smelter Reference List'!$E:$E,0)))</f>
        <v/>
      </c>
      <c r="D2341" s="294" t="str">
        <f ca="1">IF(ISERROR($S2341),"",OFFSET('Smelter Reference List'!$C$4,$S2341-4,0)&amp;"")</f>
        <v/>
      </c>
      <c r="E2341" s="294" t="str">
        <f ca="1">IF(ISERROR($S2341),"",OFFSET('Smelter Reference List'!$D$4,$S2341-4,0)&amp;"")</f>
        <v/>
      </c>
      <c r="F2341" s="294" t="str">
        <f ca="1">IF(ISERROR($S2341),"",OFFSET('Smelter Reference List'!$E$4,$S2341-4,0))</f>
        <v/>
      </c>
      <c r="G2341" s="294" t="str">
        <f ca="1">IF(C2341=$U$4,"Enter smelter details", IF(ISERROR($S2341),"",OFFSET('Smelter Reference List'!$F$4,$S2341-4,0)))</f>
        <v/>
      </c>
      <c r="H2341" s="295" t="str">
        <f ca="1">IF(ISERROR($S2341),"",OFFSET('Smelter Reference List'!$G$4,$S2341-4,0))</f>
        <v/>
      </c>
      <c r="I2341" s="296" t="str">
        <f ca="1">IF(ISERROR($S2341),"",OFFSET('Smelter Reference List'!$H$4,$S2341-4,0))</f>
        <v/>
      </c>
      <c r="J2341" s="296" t="str">
        <f ca="1">IF(ISERROR($S2341),"",OFFSET('Smelter Reference List'!$I$4,$S2341-4,0))</f>
        <v/>
      </c>
      <c r="K2341" s="298"/>
      <c r="L2341" s="298"/>
      <c r="M2341" s="298"/>
      <c r="N2341" s="298"/>
      <c r="O2341" s="298"/>
      <c r="P2341" s="298"/>
      <c r="Q2341" s="299"/>
      <c r="R2341" s="227"/>
      <c r="S2341" s="228" t="e">
        <f>IF(C2341="",NA(),MATCH($B2341&amp;$C2341,'Smelter Reference List'!$J:$J,0))</f>
        <v>#N/A</v>
      </c>
      <c r="T2341" s="229"/>
      <c r="U2341" s="229">
        <f t="shared" ca="1" si="72"/>
        <v>0</v>
      </c>
      <c r="V2341" s="229"/>
      <c r="W2341" s="229"/>
      <c r="Y2341" s="223" t="str">
        <f t="shared" si="73"/>
        <v/>
      </c>
    </row>
    <row r="2342" spans="1:25" s="223" customFormat="1" ht="20.25">
      <c r="A2342" s="293"/>
      <c r="B2342" s="294" t="str">
        <f>IF(LEN(A2342)=0,"",INDEX('Smelter Reference List'!$A:$A,MATCH($A2342,'Smelter Reference List'!$E:$E,0)))</f>
        <v/>
      </c>
      <c r="C2342" s="301" t="str">
        <f>IF(LEN(A2342)=0,"",INDEX('Smelter Reference List'!$C:$C,MATCH($A2342,'Smelter Reference List'!$E:$E,0)))</f>
        <v/>
      </c>
      <c r="D2342" s="294" t="str">
        <f ca="1">IF(ISERROR($S2342),"",OFFSET('Smelter Reference List'!$C$4,$S2342-4,0)&amp;"")</f>
        <v/>
      </c>
      <c r="E2342" s="294" t="str">
        <f ca="1">IF(ISERROR($S2342),"",OFFSET('Smelter Reference List'!$D$4,$S2342-4,0)&amp;"")</f>
        <v/>
      </c>
      <c r="F2342" s="294" t="str">
        <f ca="1">IF(ISERROR($S2342),"",OFFSET('Smelter Reference List'!$E$4,$S2342-4,0))</f>
        <v/>
      </c>
      <c r="G2342" s="294" t="str">
        <f ca="1">IF(C2342=$U$4,"Enter smelter details", IF(ISERROR($S2342),"",OFFSET('Smelter Reference List'!$F$4,$S2342-4,0)))</f>
        <v/>
      </c>
      <c r="H2342" s="295" t="str">
        <f ca="1">IF(ISERROR($S2342),"",OFFSET('Smelter Reference List'!$G$4,$S2342-4,0))</f>
        <v/>
      </c>
      <c r="I2342" s="296" t="str">
        <f ca="1">IF(ISERROR($S2342),"",OFFSET('Smelter Reference List'!$H$4,$S2342-4,0))</f>
        <v/>
      </c>
      <c r="J2342" s="296" t="str">
        <f ca="1">IF(ISERROR($S2342),"",OFFSET('Smelter Reference List'!$I$4,$S2342-4,0))</f>
        <v/>
      </c>
      <c r="K2342" s="298"/>
      <c r="L2342" s="298"/>
      <c r="M2342" s="298"/>
      <c r="N2342" s="298"/>
      <c r="O2342" s="298"/>
      <c r="P2342" s="298"/>
      <c r="Q2342" s="299"/>
      <c r="R2342" s="227"/>
      <c r="S2342" s="228" t="e">
        <f>IF(C2342="",NA(),MATCH($B2342&amp;$C2342,'Smelter Reference List'!$J:$J,0))</f>
        <v>#N/A</v>
      </c>
      <c r="T2342" s="229"/>
      <c r="U2342" s="229">
        <f t="shared" ca="1" si="72"/>
        <v>0</v>
      </c>
      <c r="V2342" s="229"/>
      <c r="W2342" s="229"/>
      <c r="Y2342" s="223" t="str">
        <f t="shared" si="73"/>
        <v/>
      </c>
    </row>
    <row r="2343" spans="1:25" s="223" customFormat="1" ht="20.25">
      <c r="A2343" s="293"/>
      <c r="B2343" s="294" t="str">
        <f>IF(LEN(A2343)=0,"",INDEX('Smelter Reference List'!$A:$A,MATCH($A2343,'Smelter Reference List'!$E:$E,0)))</f>
        <v/>
      </c>
      <c r="C2343" s="301" t="str">
        <f>IF(LEN(A2343)=0,"",INDEX('Smelter Reference List'!$C:$C,MATCH($A2343,'Smelter Reference List'!$E:$E,0)))</f>
        <v/>
      </c>
      <c r="D2343" s="294" t="str">
        <f ca="1">IF(ISERROR($S2343),"",OFFSET('Smelter Reference List'!$C$4,$S2343-4,0)&amp;"")</f>
        <v/>
      </c>
      <c r="E2343" s="294" t="str">
        <f ca="1">IF(ISERROR($S2343),"",OFFSET('Smelter Reference List'!$D$4,$S2343-4,0)&amp;"")</f>
        <v/>
      </c>
      <c r="F2343" s="294" t="str">
        <f ca="1">IF(ISERROR($S2343),"",OFFSET('Smelter Reference List'!$E$4,$S2343-4,0))</f>
        <v/>
      </c>
      <c r="G2343" s="294" t="str">
        <f ca="1">IF(C2343=$U$4,"Enter smelter details", IF(ISERROR($S2343),"",OFFSET('Smelter Reference List'!$F$4,$S2343-4,0)))</f>
        <v/>
      </c>
      <c r="H2343" s="295" t="str">
        <f ca="1">IF(ISERROR($S2343),"",OFFSET('Smelter Reference List'!$G$4,$S2343-4,0))</f>
        <v/>
      </c>
      <c r="I2343" s="296" t="str">
        <f ca="1">IF(ISERROR($S2343),"",OFFSET('Smelter Reference List'!$H$4,$S2343-4,0))</f>
        <v/>
      </c>
      <c r="J2343" s="296" t="str">
        <f ca="1">IF(ISERROR($S2343),"",OFFSET('Smelter Reference List'!$I$4,$S2343-4,0))</f>
        <v/>
      </c>
      <c r="K2343" s="298"/>
      <c r="L2343" s="298"/>
      <c r="M2343" s="298"/>
      <c r="N2343" s="298"/>
      <c r="O2343" s="298"/>
      <c r="P2343" s="298"/>
      <c r="Q2343" s="299"/>
      <c r="R2343" s="227"/>
      <c r="S2343" s="228" t="e">
        <f>IF(C2343="",NA(),MATCH($B2343&amp;$C2343,'Smelter Reference List'!$J:$J,0))</f>
        <v>#N/A</v>
      </c>
      <c r="T2343" s="229"/>
      <c r="U2343" s="229">
        <f t="shared" ca="1" si="72"/>
        <v>0</v>
      </c>
      <c r="V2343" s="229"/>
      <c r="W2343" s="229"/>
      <c r="Y2343" s="223" t="str">
        <f t="shared" si="73"/>
        <v/>
      </c>
    </row>
    <row r="2344" spans="1:25" s="223" customFormat="1" ht="20.25">
      <c r="A2344" s="293"/>
      <c r="B2344" s="294" t="str">
        <f>IF(LEN(A2344)=0,"",INDEX('Smelter Reference List'!$A:$A,MATCH($A2344,'Smelter Reference List'!$E:$E,0)))</f>
        <v/>
      </c>
      <c r="C2344" s="301" t="str">
        <f>IF(LEN(A2344)=0,"",INDEX('Smelter Reference List'!$C:$C,MATCH($A2344,'Smelter Reference List'!$E:$E,0)))</f>
        <v/>
      </c>
      <c r="D2344" s="294" t="str">
        <f ca="1">IF(ISERROR($S2344),"",OFFSET('Smelter Reference List'!$C$4,$S2344-4,0)&amp;"")</f>
        <v/>
      </c>
      <c r="E2344" s="294" t="str">
        <f ca="1">IF(ISERROR($S2344),"",OFFSET('Smelter Reference List'!$D$4,$S2344-4,0)&amp;"")</f>
        <v/>
      </c>
      <c r="F2344" s="294" t="str">
        <f ca="1">IF(ISERROR($S2344),"",OFFSET('Smelter Reference List'!$E$4,$S2344-4,0))</f>
        <v/>
      </c>
      <c r="G2344" s="294" t="str">
        <f ca="1">IF(C2344=$U$4,"Enter smelter details", IF(ISERROR($S2344),"",OFFSET('Smelter Reference List'!$F$4,$S2344-4,0)))</f>
        <v/>
      </c>
      <c r="H2344" s="295" t="str">
        <f ca="1">IF(ISERROR($S2344),"",OFFSET('Smelter Reference List'!$G$4,$S2344-4,0))</f>
        <v/>
      </c>
      <c r="I2344" s="296" t="str">
        <f ca="1">IF(ISERROR($S2344),"",OFFSET('Smelter Reference List'!$H$4,$S2344-4,0))</f>
        <v/>
      </c>
      <c r="J2344" s="296" t="str">
        <f ca="1">IF(ISERROR($S2344),"",OFFSET('Smelter Reference List'!$I$4,$S2344-4,0))</f>
        <v/>
      </c>
      <c r="K2344" s="298"/>
      <c r="L2344" s="298"/>
      <c r="M2344" s="298"/>
      <c r="N2344" s="298"/>
      <c r="O2344" s="298"/>
      <c r="P2344" s="298"/>
      <c r="Q2344" s="299"/>
      <c r="R2344" s="227"/>
      <c r="S2344" s="228" t="e">
        <f>IF(C2344="",NA(),MATCH($B2344&amp;$C2344,'Smelter Reference List'!$J:$J,0))</f>
        <v>#N/A</v>
      </c>
      <c r="T2344" s="229"/>
      <c r="U2344" s="229">
        <f t="shared" ca="1" si="72"/>
        <v>0</v>
      </c>
      <c r="V2344" s="229"/>
      <c r="W2344" s="229"/>
      <c r="Y2344" s="223" t="str">
        <f t="shared" si="73"/>
        <v/>
      </c>
    </row>
    <row r="2345" spans="1:25" s="223" customFormat="1" ht="20.25">
      <c r="A2345" s="293"/>
      <c r="B2345" s="294" t="str">
        <f>IF(LEN(A2345)=0,"",INDEX('Smelter Reference List'!$A:$A,MATCH($A2345,'Smelter Reference List'!$E:$E,0)))</f>
        <v/>
      </c>
      <c r="C2345" s="301" t="str">
        <f>IF(LEN(A2345)=0,"",INDEX('Smelter Reference List'!$C:$C,MATCH($A2345,'Smelter Reference List'!$E:$E,0)))</f>
        <v/>
      </c>
      <c r="D2345" s="294" t="str">
        <f ca="1">IF(ISERROR($S2345),"",OFFSET('Smelter Reference List'!$C$4,$S2345-4,0)&amp;"")</f>
        <v/>
      </c>
      <c r="E2345" s="294" t="str">
        <f ca="1">IF(ISERROR($S2345),"",OFFSET('Smelter Reference List'!$D$4,$S2345-4,0)&amp;"")</f>
        <v/>
      </c>
      <c r="F2345" s="294" t="str">
        <f ca="1">IF(ISERROR($S2345),"",OFFSET('Smelter Reference List'!$E$4,$S2345-4,0))</f>
        <v/>
      </c>
      <c r="G2345" s="294" t="str">
        <f ca="1">IF(C2345=$U$4,"Enter smelter details", IF(ISERROR($S2345),"",OFFSET('Smelter Reference List'!$F$4,$S2345-4,0)))</f>
        <v/>
      </c>
      <c r="H2345" s="295" t="str">
        <f ca="1">IF(ISERROR($S2345),"",OFFSET('Smelter Reference List'!$G$4,$S2345-4,0))</f>
        <v/>
      </c>
      <c r="I2345" s="296" t="str">
        <f ca="1">IF(ISERROR($S2345),"",OFFSET('Smelter Reference List'!$H$4,$S2345-4,0))</f>
        <v/>
      </c>
      <c r="J2345" s="296" t="str">
        <f ca="1">IF(ISERROR($S2345),"",OFFSET('Smelter Reference List'!$I$4,$S2345-4,0))</f>
        <v/>
      </c>
      <c r="K2345" s="298"/>
      <c r="L2345" s="298"/>
      <c r="M2345" s="298"/>
      <c r="N2345" s="298"/>
      <c r="O2345" s="298"/>
      <c r="P2345" s="298"/>
      <c r="Q2345" s="299"/>
      <c r="R2345" s="227"/>
      <c r="S2345" s="228" t="e">
        <f>IF(C2345="",NA(),MATCH($B2345&amp;$C2345,'Smelter Reference List'!$J:$J,0))</f>
        <v>#N/A</v>
      </c>
      <c r="T2345" s="229"/>
      <c r="U2345" s="229">
        <f t="shared" ca="1" si="72"/>
        <v>0</v>
      </c>
      <c r="V2345" s="229"/>
      <c r="W2345" s="229"/>
      <c r="Y2345" s="223" t="str">
        <f t="shared" si="73"/>
        <v/>
      </c>
    </row>
    <row r="2346" spans="1:25" s="223" customFormat="1" ht="20.25">
      <c r="A2346" s="293"/>
      <c r="B2346" s="294" t="str">
        <f>IF(LEN(A2346)=0,"",INDEX('Smelter Reference List'!$A:$A,MATCH($A2346,'Smelter Reference List'!$E:$E,0)))</f>
        <v/>
      </c>
      <c r="C2346" s="301" t="str">
        <f>IF(LEN(A2346)=0,"",INDEX('Smelter Reference List'!$C:$C,MATCH($A2346,'Smelter Reference List'!$E:$E,0)))</f>
        <v/>
      </c>
      <c r="D2346" s="294" t="str">
        <f ca="1">IF(ISERROR($S2346),"",OFFSET('Smelter Reference List'!$C$4,$S2346-4,0)&amp;"")</f>
        <v/>
      </c>
      <c r="E2346" s="294" t="str">
        <f ca="1">IF(ISERROR($S2346),"",OFFSET('Smelter Reference List'!$D$4,$S2346-4,0)&amp;"")</f>
        <v/>
      </c>
      <c r="F2346" s="294" t="str">
        <f ca="1">IF(ISERROR($S2346),"",OFFSET('Smelter Reference List'!$E$4,$S2346-4,0))</f>
        <v/>
      </c>
      <c r="G2346" s="294" t="str">
        <f ca="1">IF(C2346=$U$4,"Enter smelter details", IF(ISERROR($S2346),"",OFFSET('Smelter Reference List'!$F$4,$S2346-4,0)))</f>
        <v/>
      </c>
      <c r="H2346" s="295" t="str">
        <f ca="1">IF(ISERROR($S2346),"",OFFSET('Smelter Reference List'!$G$4,$S2346-4,0))</f>
        <v/>
      </c>
      <c r="I2346" s="296" t="str">
        <f ca="1">IF(ISERROR($S2346),"",OFFSET('Smelter Reference List'!$H$4,$S2346-4,0))</f>
        <v/>
      </c>
      <c r="J2346" s="296" t="str">
        <f ca="1">IF(ISERROR($S2346),"",OFFSET('Smelter Reference List'!$I$4,$S2346-4,0))</f>
        <v/>
      </c>
      <c r="K2346" s="298"/>
      <c r="L2346" s="298"/>
      <c r="M2346" s="298"/>
      <c r="N2346" s="298"/>
      <c r="O2346" s="298"/>
      <c r="P2346" s="298"/>
      <c r="Q2346" s="299"/>
      <c r="R2346" s="227"/>
      <c r="S2346" s="228" t="e">
        <f>IF(C2346="",NA(),MATCH($B2346&amp;$C2346,'Smelter Reference List'!$J:$J,0))</f>
        <v>#N/A</v>
      </c>
      <c r="T2346" s="229"/>
      <c r="U2346" s="229">
        <f t="shared" ca="1" si="72"/>
        <v>0</v>
      </c>
      <c r="V2346" s="229"/>
      <c r="W2346" s="229"/>
      <c r="Y2346" s="223" t="str">
        <f t="shared" si="73"/>
        <v/>
      </c>
    </row>
    <row r="2347" spans="1:25" s="223" customFormat="1" ht="20.25">
      <c r="A2347" s="293"/>
      <c r="B2347" s="294" t="str">
        <f>IF(LEN(A2347)=0,"",INDEX('Smelter Reference List'!$A:$A,MATCH($A2347,'Smelter Reference List'!$E:$E,0)))</f>
        <v/>
      </c>
      <c r="C2347" s="301" t="str">
        <f>IF(LEN(A2347)=0,"",INDEX('Smelter Reference List'!$C:$C,MATCH($A2347,'Smelter Reference List'!$E:$E,0)))</f>
        <v/>
      </c>
      <c r="D2347" s="294" t="str">
        <f ca="1">IF(ISERROR($S2347),"",OFFSET('Smelter Reference List'!$C$4,$S2347-4,0)&amp;"")</f>
        <v/>
      </c>
      <c r="E2347" s="294" t="str">
        <f ca="1">IF(ISERROR($S2347),"",OFFSET('Smelter Reference List'!$D$4,$S2347-4,0)&amp;"")</f>
        <v/>
      </c>
      <c r="F2347" s="294" t="str">
        <f ca="1">IF(ISERROR($S2347),"",OFFSET('Smelter Reference List'!$E$4,$S2347-4,0))</f>
        <v/>
      </c>
      <c r="G2347" s="294" t="str">
        <f ca="1">IF(C2347=$U$4,"Enter smelter details", IF(ISERROR($S2347),"",OFFSET('Smelter Reference List'!$F$4,$S2347-4,0)))</f>
        <v/>
      </c>
      <c r="H2347" s="295" t="str">
        <f ca="1">IF(ISERROR($S2347),"",OFFSET('Smelter Reference List'!$G$4,$S2347-4,0))</f>
        <v/>
      </c>
      <c r="I2347" s="296" t="str">
        <f ca="1">IF(ISERROR($S2347),"",OFFSET('Smelter Reference List'!$H$4,$S2347-4,0))</f>
        <v/>
      </c>
      <c r="J2347" s="296" t="str">
        <f ca="1">IF(ISERROR($S2347),"",OFFSET('Smelter Reference List'!$I$4,$S2347-4,0))</f>
        <v/>
      </c>
      <c r="K2347" s="298"/>
      <c r="L2347" s="298"/>
      <c r="M2347" s="298"/>
      <c r="N2347" s="298"/>
      <c r="O2347" s="298"/>
      <c r="P2347" s="298"/>
      <c r="Q2347" s="299"/>
      <c r="R2347" s="227"/>
      <c r="S2347" s="228" t="e">
        <f>IF(C2347="",NA(),MATCH($B2347&amp;$C2347,'Smelter Reference List'!$J:$J,0))</f>
        <v>#N/A</v>
      </c>
      <c r="T2347" s="229"/>
      <c r="U2347" s="229">
        <f t="shared" ca="1" si="72"/>
        <v>0</v>
      </c>
      <c r="V2347" s="229"/>
      <c r="W2347" s="229"/>
      <c r="Y2347" s="223" t="str">
        <f t="shared" si="73"/>
        <v/>
      </c>
    </row>
    <row r="2348" spans="1:25" s="223" customFormat="1" ht="20.25">
      <c r="A2348" s="293"/>
      <c r="B2348" s="294" t="str">
        <f>IF(LEN(A2348)=0,"",INDEX('Smelter Reference List'!$A:$A,MATCH($A2348,'Smelter Reference List'!$E:$E,0)))</f>
        <v/>
      </c>
      <c r="C2348" s="301" t="str">
        <f>IF(LEN(A2348)=0,"",INDEX('Smelter Reference List'!$C:$C,MATCH($A2348,'Smelter Reference List'!$E:$E,0)))</f>
        <v/>
      </c>
      <c r="D2348" s="294" t="str">
        <f ca="1">IF(ISERROR($S2348),"",OFFSET('Smelter Reference List'!$C$4,$S2348-4,0)&amp;"")</f>
        <v/>
      </c>
      <c r="E2348" s="294" t="str">
        <f ca="1">IF(ISERROR($S2348),"",OFFSET('Smelter Reference List'!$D$4,$S2348-4,0)&amp;"")</f>
        <v/>
      </c>
      <c r="F2348" s="294" t="str">
        <f ca="1">IF(ISERROR($S2348),"",OFFSET('Smelter Reference List'!$E$4,$S2348-4,0))</f>
        <v/>
      </c>
      <c r="G2348" s="294" t="str">
        <f ca="1">IF(C2348=$U$4,"Enter smelter details", IF(ISERROR($S2348),"",OFFSET('Smelter Reference List'!$F$4,$S2348-4,0)))</f>
        <v/>
      </c>
      <c r="H2348" s="295" t="str">
        <f ca="1">IF(ISERROR($S2348),"",OFFSET('Smelter Reference List'!$G$4,$S2348-4,0))</f>
        <v/>
      </c>
      <c r="I2348" s="296" t="str">
        <f ca="1">IF(ISERROR($S2348),"",OFFSET('Smelter Reference List'!$H$4,$S2348-4,0))</f>
        <v/>
      </c>
      <c r="J2348" s="296" t="str">
        <f ca="1">IF(ISERROR($S2348),"",OFFSET('Smelter Reference List'!$I$4,$S2348-4,0))</f>
        <v/>
      </c>
      <c r="K2348" s="298"/>
      <c r="L2348" s="298"/>
      <c r="M2348" s="298"/>
      <c r="N2348" s="298"/>
      <c r="O2348" s="298"/>
      <c r="P2348" s="298"/>
      <c r="Q2348" s="299"/>
      <c r="R2348" s="227"/>
      <c r="S2348" s="228" t="e">
        <f>IF(C2348="",NA(),MATCH($B2348&amp;$C2348,'Smelter Reference List'!$J:$J,0))</f>
        <v>#N/A</v>
      </c>
      <c r="T2348" s="229"/>
      <c r="U2348" s="229">
        <f t="shared" ca="1" si="72"/>
        <v>0</v>
      </c>
      <c r="V2348" s="229"/>
      <c r="W2348" s="229"/>
      <c r="Y2348" s="223" t="str">
        <f t="shared" si="73"/>
        <v/>
      </c>
    </row>
    <row r="2349" spans="1:25" s="223" customFormat="1" ht="20.25">
      <c r="A2349" s="293"/>
      <c r="B2349" s="294" t="str">
        <f>IF(LEN(A2349)=0,"",INDEX('Smelter Reference List'!$A:$A,MATCH($A2349,'Smelter Reference List'!$E:$E,0)))</f>
        <v/>
      </c>
      <c r="C2349" s="301" t="str">
        <f>IF(LEN(A2349)=0,"",INDEX('Smelter Reference List'!$C:$C,MATCH($A2349,'Smelter Reference List'!$E:$E,0)))</f>
        <v/>
      </c>
      <c r="D2349" s="294" t="str">
        <f ca="1">IF(ISERROR($S2349),"",OFFSET('Smelter Reference List'!$C$4,$S2349-4,0)&amp;"")</f>
        <v/>
      </c>
      <c r="E2349" s="294" t="str">
        <f ca="1">IF(ISERROR($S2349),"",OFFSET('Smelter Reference List'!$D$4,$S2349-4,0)&amp;"")</f>
        <v/>
      </c>
      <c r="F2349" s="294" t="str">
        <f ca="1">IF(ISERROR($S2349),"",OFFSET('Smelter Reference List'!$E$4,$S2349-4,0))</f>
        <v/>
      </c>
      <c r="G2349" s="294" t="str">
        <f ca="1">IF(C2349=$U$4,"Enter smelter details", IF(ISERROR($S2349),"",OFFSET('Smelter Reference List'!$F$4,$S2349-4,0)))</f>
        <v/>
      </c>
      <c r="H2349" s="295" t="str">
        <f ca="1">IF(ISERROR($S2349),"",OFFSET('Smelter Reference List'!$G$4,$S2349-4,0))</f>
        <v/>
      </c>
      <c r="I2349" s="296" t="str">
        <f ca="1">IF(ISERROR($S2349),"",OFFSET('Smelter Reference List'!$H$4,$S2349-4,0))</f>
        <v/>
      </c>
      <c r="J2349" s="296" t="str">
        <f ca="1">IF(ISERROR($S2349),"",OFFSET('Smelter Reference List'!$I$4,$S2349-4,0))</f>
        <v/>
      </c>
      <c r="K2349" s="298"/>
      <c r="L2349" s="298"/>
      <c r="M2349" s="298"/>
      <c r="N2349" s="298"/>
      <c r="O2349" s="298"/>
      <c r="P2349" s="298"/>
      <c r="Q2349" s="299"/>
      <c r="R2349" s="227"/>
      <c r="S2349" s="228" t="e">
        <f>IF(C2349="",NA(),MATCH($B2349&amp;$C2349,'Smelter Reference List'!$J:$J,0))</f>
        <v>#N/A</v>
      </c>
      <c r="T2349" s="229"/>
      <c r="U2349" s="229">
        <f t="shared" ca="1" si="72"/>
        <v>0</v>
      </c>
      <c r="V2349" s="229"/>
      <c r="W2349" s="229"/>
      <c r="Y2349" s="223" t="str">
        <f t="shared" si="73"/>
        <v/>
      </c>
    </row>
    <row r="2350" spans="1:25" s="223" customFormat="1" ht="20.25">
      <c r="A2350" s="293"/>
      <c r="B2350" s="294" t="str">
        <f>IF(LEN(A2350)=0,"",INDEX('Smelter Reference List'!$A:$A,MATCH($A2350,'Smelter Reference List'!$E:$E,0)))</f>
        <v/>
      </c>
      <c r="C2350" s="301" t="str">
        <f>IF(LEN(A2350)=0,"",INDEX('Smelter Reference List'!$C:$C,MATCH($A2350,'Smelter Reference List'!$E:$E,0)))</f>
        <v/>
      </c>
      <c r="D2350" s="294" t="str">
        <f ca="1">IF(ISERROR($S2350),"",OFFSET('Smelter Reference List'!$C$4,$S2350-4,0)&amp;"")</f>
        <v/>
      </c>
      <c r="E2350" s="294" t="str">
        <f ca="1">IF(ISERROR($S2350),"",OFFSET('Smelter Reference List'!$D$4,$S2350-4,0)&amp;"")</f>
        <v/>
      </c>
      <c r="F2350" s="294" t="str">
        <f ca="1">IF(ISERROR($S2350),"",OFFSET('Smelter Reference List'!$E$4,$S2350-4,0))</f>
        <v/>
      </c>
      <c r="G2350" s="294" t="str">
        <f ca="1">IF(C2350=$U$4,"Enter smelter details", IF(ISERROR($S2350),"",OFFSET('Smelter Reference List'!$F$4,$S2350-4,0)))</f>
        <v/>
      </c>
      <c r="H2350" s="295" t="str">
        <f ca="1">IF(ISERROR($S2350),"",OFFSET('Smelter Reference List'!$G$4,$S2350-4,0))</f>
        <v/>
      </c>
      <c r="I2350" s="296" t="str">
        <f ca="1">IF(ISERROR($S2350),"",OFFSET('Smelter Reference List'!$H$4,$S2350-4,0))</f>
        <v/>
      </c>
      <c r="J2350" s="296" t="str">
        <f ca="1">IF(ISERROR($S2350),"",OFFSET('Smelter Reference List'!$I$4,$S2350-4,0))</f>
        <v/>
      </c>
      <c r="K2350" s="298"/>
      <c r="L2350" s="298"/>
      <c r="M2350" s="298"/>
      <c r="N2350" s="298"/>
      <c r="O2350" s="298"/>
      <c r="P2350" s="298"/>
      <c r="Q2350" s="299"/>
      <c r="R2350" s="227"/>
      <c r="S2350" s="228" t="e">
        <f>IF(C2350="",NA(),MATCH($B2350&amp;$C2350,'Smelter Reference List'!$J:$J,0))</f>
        <v>#N/A</v>
      </c>
      <c r="T2350" s="229"/>
      <c r="U2350" s="229">
        <f t="shared" ca="1" si="72"/>
        <v>0</v>
      </c>
      <c r="V2350" s="229"/>
      <c r="W2350" s="229"/>
      <c r="Y2350" s="223" t="str">
        <f t="shared" si="73"/>
        <v/>
      </c>
    </row>
    <row r="2351" spans="1:25" s="223" customFormat="1" ht="20.25">
      <c r="A2351" s="293"/>
      <c r="B2351" s="294" t="str">
        <f>IF(LEN(A2351)=0,"",INDEX('Smelter Reference List'!$A:$A,MATCH($A2351,'Smelter Reference List'!$E:$E,0)))</f>
        <v/>
      </c>
      <c r="C2351" s="301" t="str">
        <f>IF(LEN(A2351)=0,"",INDEX('Smelter Reference List'!$C:$C,MATCH($A2351,'Smelter Reference List'!$E:$E,0)))</f>
        <v/>
      </c>
      <c r="D2351" s="294" t="str">
        <f ca="1">IF(ISERROR($S2351),"",OFFSET('Smelter Reference List'!$C$4,$S2351-4,0)&amp;"")</f>
        <v/>
      </c>
      <c r="E2351" s="294" t="str">
        <f ca="1">IF(ISERROR($S2351),"",OFFSET('Smelter Reference List'!$D$4,$S2351-4,0)&amp;"")</f>
        <v/>
      </c>
      <c r="F2351" s="294" t="str">
        <f ca="1">IF(ISERROR($S2351),"",OFFSET('Smelter Reference List'!$E$4,$S2351-4,0))</f>
        <v/>
      </c>
      <c r="G2351" s="294" t="str">
        <f ca="1">IF(C2351=$U$4,"Enter smelter details", IF(ISERROR($S2351),"",OFFSET('Smelter Reference List'!$F$4,$S2351-4,0)))</f>
        <v/>
      </c>
      <c r="H2351" s="295" t="str">
        <f ca="1">IF(ISERROR($S2351),"",OFFSET('Smelter Reference List'!$G$4,$S2351-4,0))</f>
        <v/>
      </c>
      <c r="I2351" s="296" t="str">
        <f ca="1">IF(ISERROR($S2351),"",OFFSET('Smelter Reference List'!$H$4,$S2351-4,0))</f>
        <v/>
      </c>
      <c r="J2351" s="296" t="str">
        <f ca="1">IF(ISERROR($S2351),"",OFFSET('Smelter Reference List'!$I$4,$S2351-4,0))</f>
        <v/>
      </c>
      <c r="K2351" s="298"/>
      <c r="L2351" s="298"/>
      <c r="M2351" s="298"/>
      <c r="N2351" s="298"/>
      <c r="O2351" s="298"/>
      <c r="P2351" s="298"/>
      <c r="Q2351" s="299"/>
      <c r="R2351" s="227"/>
      <c r="S2351" s="228" t="e">
        <f>IF(C2351="",NA(),MATCH($B2351&amp;$C2351,'Smelter Reference List'!$J:$J,0))</f>
        <v>#N/A</v>
      </c>
      <c r="T2351" s="229"/>
      <c r="U2351" s="229">
        <f t="shared" ca="1" si="72"/>
        <v>0</v>
      </c>
      <c r="V2351" s="229"/>
      <c r="W2351" s="229"/>
      <c r="Y2351" s="223" t="str">
        <f t="shared" si="73"/>
        <v/>
      </c>
    </row>
    <row r="2352" spans="1:25" s="223" customFormat="1" ht="20.25">
      <c r="A2352" s="293"/>
      <c r="B2352" s="294" t="str">
        <f>IF(LEN(A2352)=0,"",INDEX('Smelter Reference List'!$A:$A,MATCH($A2352,'Smelter Reference List'!$E:$E,0)))</f>
        <v/>
      </c>
      <c r="C2352" s="301" t="str">
        <f>IF(LEN(A2352)=0,"",INDEX('Smelter Reference List'!$C:$C,MATCH($A2352,'Smelter Reference List'!$E:$E,0)))</f>
        <v/>
      </c>
      <c r="D2352" s="294" t="str">
        <f ca="1">IF(ISERROR($S2352),"",OFFSET('Smelter Reference List'!$C$4,$S2352-4,0)&amp;"")</f>
        <v/>
      </c>
      <c r="E2352" s="294" t="str">
        <f ca="1">IF(ISERROR($S2352),"",OFFSET('Smelter Reference List'!$D$4,$S2352-4,0)&amp;"")</f>
        <v/>
      </c>
      <c r="F2352" s="294" t="str">
        <f ca="1">IF(ISERROR($S2352),"",OFFSET('Smelter Reference List'!$E$4,$S2352-4,0))</f>
        <v/>
      </c>
      <c r="G2352" s="294" t="str">
        <f ca="1">IF(C2352=$U$4,"Enter smelter details", IF(ISERROR($S2352),"",OFFSET('Smelter Reference List'!$F$4,$S2352-4,0)))</f>
        <v/>
      </c>
      <c r="H2352" s="295" t="str">
        <f ca="1">IF(ISERROR($S2352),"",OFFSET('Smelter Reference List'!$G$4,$S2352-4,0))</f>
        <v/>
      </c>
      <c r="I2352" s="296" t="str">
        <f ca="1">IF(ISERROR($S2352),"",OFFSET('Smelter Reference List'!$H$4,$S2352-4,0))</f>
        <v/>
      </c>
      <c r="J2352" s="296" t="str">
        <f ca="1">IF(ISERROR($S2352),"",OFFSET('Smelter Reference List'!$I$4,$S2352-4,0))</f>
        <v/>
      </c>
      <c r="K2352" s="298"/>
      <c r="L2352" s="298"/>
      <c r="M2352" s="298"/>
      <c r="N2352" s="298"/>
      <c r="O2352" s="298"/>
      <c r="P2352" s="298"/>
      <c r="Q2352" s="299"/>
      <c r="R2352" s="227"/>
      <c r="S2352" s="228" t="e">
        <f>IF(C2352="",NA(),MATCH($B2352&amp;$C2352,'Smelter Reference List'!$J:$J,0))</f>
        <v>#N/A</v>
      </c>
      <c r="T2352" s="229"/>
      <c r="U2352" s="229">
        <f t="shared" ca="1" si="72"/>
        <v>0</v>
      </c>
      <c r="V2352" s="229"/>
      <c r="W2352" s="229"/>
      <c r="Y2352" s="223" t="str">
        <f t="shared" si="73"/>
        <v/>
      </c>
    </row>
    <row r="2353" spans="1:25" s="223" customFormat="1" ht="20.25">
      <c r="A2353" s="293"/>
      <c r="B2353" s="294" t="str">
        <f>IF(LEN(A2353)=0,"",INDEX('Smelter Reference List'!$A:$A,MATCH($A2353,'Smelter Reference List'!$E:$E,0)))</f>
        <v/>
      </c>
      <c r="C2353" s="301" t="str">
        <f>IF(LEN(A2353)=0,"",INDEX('Smelter Reference List'!$C:$C,MATCH($A2353,'Smelter Reference List'!$E:$E,0)))</f>
        <v/>
      </c>
      <c r="D2353" s="294" t="str">
        <f ca="1">IF(ISERROR($S2353),"",OFFSET('Smelter Reference List'!$C$4,$S2353-4,0)&amp;"")</f>
        <v/>
      </c>
      <c r="E2353" s="294" t="str">
        <f ca="1">IF(ISERROR($S2353),"",OFFSET('Smelter Reference List'!$D$4,$S2353-4,0)&amp;"")</f>
        <v/>
      </c>
      <c r="F2353" s="294" t="str">
        <f ca="1">IF(ISERROR($S2353),"",OFFSET('Smelter Reference List'!$E$4,$S2353-4,0))</f>
        <v/>
      </c>
      <c r="G2353" s="294" t="str">
        <f ca="1">IF(C2353=$U$4,"Enter smelter details", IF(ISERROR($S2353),"",OFFSET('Smelter Reference List'!$F$4,$S2353-4,0)))</f>
        <v/>
      </c>
      <c r="H2353" s="295" t="str">
        <f ca="1">IF(ISERROR($S2353),"",OFFSET('Smelter Reference List'!$G$4,$S2353-4,0))</f>
        <v/>
      </c>
      <c r="I2353" s="296" t="str">
        <f ca="1">IF(ISERROR($S2353),"",OFFSET('Smelter Reference List'!$H$4,$S2353-4,0))</f>
        <v/>
      </c>
      <c r="J2353" s="296" t="str">
        <f ca="1">IF(ISERROR($S2353),"",OFFSET('Smelter Reference List'!$I$4,$S2353-4,0))</f>
        <v/>
      </c>
      <c r="K2353" s="298"/>
      <c r="L2353" s="298"/>
      <c r="M2353" s="298"/>
      <c r="N2353" s="298"/>
      <c r="O2353" s="298"/>
      <c r="P2353" s="298"/>
      <c r="Q2353" s="299"/>
      <c r="R2353" s="227"/>
      <c r="S2353" s="228" t="e">
        <f>IF(C2353="",NA(),MATCH($B2353&amp;$C2353,'Smelter Reference List'!$J:$J,0))</f>
        <v>#N/A</v>
      </c>
      <c r="T2353" s="229"/>
      <c r="U2353" s="229">
        <f t="shared" ca="1" si="72"/>
        <v>0</v>
      </c>
      <c r="V2353" s="229"/>
      <c r="W2353" s="229"/>
      <c r="Y2353" s="223" t="str">
        <f t="shared" si="73"/>
        <v/>
      </c>
    </row>
    <row r="2354" spans="1:25" s="223" customFormat="1" ht="20.25">
      <c r="A2354" s="293"/>
      <c r="B2354" s="294" t="str">
        <f>IF(LEN(A2354)=0,"",INDEX('Smelter Reference List'!$A:$A,MATCH($A2354,'Smelter Reference List'!$E:$E,0)))</f>
        <v/>
      </c>
      <c r="C2354" s="301" t="str">
        <f>IF(LEN(A2354)=0,"",INDEX('Smelter Reference List'!$C:$C,MATCH($A2354,'Smelter Reference List'!$E:$E,0)))</f>
        <v/>
      </c>
      <c r="D2354" s="294" t="str">
        <f ca="1">IF(ISERROR($S2354),"",OFFSET('Smelter Reference List'!$C$4,$S2354-4,0)&amp;"")</f>
        <v/>
      </c>
      <c r="E2354" s="294" t="str">
        <f ca="1">IF(ISERROR($S2354),"",OFFSET('Smelter Reference List'!$D$4,$S2354-4,0)&amp;"")</f>
        <v/>
      </c>
      <c r="F2354" s="294" t="str">
        <f ca="1">IF(ISERROR($S2354),"",OFFSET('Smelter Reference List'!$E$4,$S2354-4,0))</f>
        <v/>
      </c>
      <c r="G2354" s="294" t="str">
        <f ca="1">IF(C2354=$U$4,"Enter smelter details", IF(ISERROR($S2354),"",OFFSET('Smelter Reference List'!$F$4,$S2354-4,0)))</f>
        <v/>
      </c>
      <c r="H2354" s="295" t="str">
        <f ca="1">IF(ISERROR($S2354),"",OFFSET('Smelter Reference List'!$G$4,$S2354-4,0))</f>
        <v/>
      </c>
      <c r="I2354" s="296" t="str">
        <f ca="1">IF(ISERROR($S2354),"",OFFSET('Smelter Reference List'!$H$4,$S2354-4,0))</f>
        <v/>
      </c>
      <c r="J2354" s="296" t="str">
        <f ca="1">IF(ISERROR($S2354),"",OFFSET('Smelter Reference List'!$I$4,$S2354-4,0))</f>
        <v/>
      </c>
      <c r="K2354" s="298"/>
      <c r="L2354" s="298"/>
      <c r="M2354" s="298"/>
      <c r="N2354" s="298"/>
      <c r="O2354" s="298"/>
      <c r="P2354" s="298"/>
      <c r="Q2354" s="299"/>
      <c r="R2354" s="227"/>
      <c r="S2354" s="228" t="e">
        <f>IF(C2354="",NA(),MATCH($B2354&amp;$C2354,'Smelter Reference List'!$J:$J,0))</f>
        <v>#N/A</v>
      </c>
      <c r="T2354" s="229"/>
      <c r="U2354" s="229">
        <f t="shared" ca="1" si="72"/>
        <v>0</v>
      </c>
      <c r="V2354" s="229"/>
      <c r="W2354" s="229"/>
      <c r="Y2354" s="223" t="str">
        <f t="shared" si="73"/>
        <v/>
      </c>
    </row>
    <row r="2355" spans="1:25" s="223" customFormat="1" ht="20.25">
      <c r="A2355" s="293"/>
      <c r="B2355" s="294" t="str">
        <f>IF(LEN(A2355)=0,"",INDEX('Smelter Reference List'!$A:$A,MATCH($A2355,'Smelter Reference List'!$E:$E,0)))</f>
        <v/>
      </c>
      <c r="C2355" s="301" t="str">
        <f>IF(LEN(A2355)=0,"",INDEX('Smelter Reference List'!$C:$C,MATCH($A2355,'Smelter Reference List'!$E:$E,0)))</f>
        <v/>
      </c>
      <c r="D2355" s="294" t="str">
        <f ca="1">IF(ISERROR($S2355),"",OFFSET('Smelter Reference List'!$C$4,$S2355-4,0)&amp;"")</f>
        <v/>
      </c>
      <c r="E2355" s="294" t="str">
        <f ca="1">IF(ISERROR($S2355),"",OFFSET('Smelter Reference List'!$D$4,$S2355-4,0)&amp;"")</f>
        <v/>
      </c>
      <c r="F2355" s="294" t="str">
        <f ca="1">IF(ISERROR($S2355),"",OFFSET('Smelter Reference List'!$E$4,$S2355-4,0))</f>
        <v/>
      </c>
      <c r="G2355" s="294" t="str">
        <f ca="1">IF(C2355=$U$4,"Enter smelter details", IF(ISERROR($S2355),"",OFFSET('Smelter Reference List'!$F$4,$S2355-4,0)))</f>
        <v/>
      </c>
      <c r="H2355" s="295" t="str">
        <f ca="1">IF(ISERROR($S2355),"",OFFSET('Smelter Reference List'!$G$4,$S2355-4,0))</f>
        <v/>
      </c>
      <c r="I2355" s="296" t="str">
        <f ca="1">IF(ISERROR($S2355),"",OFFSET('Smelter Reference List'!$H$4,$S2355-4,0))</f>
        <v/>
      </c>
      <c r="J2355" s="296" t="str">
        <f ca="1">IF(ISERROR($S2355),"",OFFSET('Smelter Reference List'!$I$4,$S2355-4,0))</f>
        <v/>
      </c>
      <c r="K2355" s="298"/>
      <c r="L2355" s="298"/>
      <c r="M2355" s="298"/>
      <c r="N2355" s="298"/>
      <c r="O2355" s="298"/>
      <c r="P2355" s="298"/>
      <c r="Q2355" s="299"/>
      <c r="R2355" s="227"/>
      <c r="S2355" s="228" t="e">
        <f>IF(C2355="",NA(),MATCH($B2355&amp;$C2355,'Smelter Reference List'!$J:$J,0))</f>
        <v>#N/A</v>
      </c>
      <c r="T2355" s="229"/>
      <c r="U2355" s="229">
        <f t="shared" ca="1" si="72"/>
        <v>0</v>
      </c>
      <c r="V2355" s="229"/>
      <c r="W2355" s="229"/>
      <c r="Y2355" s="223" t="str">
        <f t="shared" si="73"/>
        <v/>
      </c>
    </row>
    <row r="2356" spans="1:25" s="223" customFormat="1" ht="20.25">
      <c r="A2356" s="293"/>
      <c r="B2356" s="294" t="str">
        <f>IF(LEN(A2356)=0,"",INDEX('Smelter Reference List'!$A:$A,MATCH($A2356,'Smelter Reference List'!$E:$E,0)))</f>
        <v/>
      </c>
      <c r="C2356" s="301" t="str">
        <f>IF(LEN(A2356)=0,"",INDEX('Smelter Reference List'!$C:$C,MATCH($A2356,'Smelter Reference List'!$E:$E,0)))</f>
        <v/>
      </c>
      <c r="D2356" s="294" t="str">
        <f ca="1">IF(ISERROR($S2356),"",OFFSET('Smelter Reference List'!$C$4,$S2356-4,0)&amp;"")</f>
        <v/>
      </c>
      <c r="E2356" s="294" t="str">
        <f ca="1">IF(ISERROR($S2356),"",OFFSET('Smelter Reference List'!$D$4,$S2356-4,0)&amp;"")</f>
        <v/>
      </c>
      <c r="F2356" s="294" t="str">
        <f ca="1">IF(ISERROR($S2356),"",OFFSET('Smelter Reference List'!$E$4,$S2356-4,0))</f>
        <v/>
      </c>
      <c r="G2356" s="294" t="str">
        <f ca="1">IF(C2356=$U$4,"Enter smelter details", IF(ISERROR($S2356),"",OFFSET('Smelter Reference List'!$F$4,$S2356-4,0)))</f>
        <v/>
      </c>
      <c r="H2356" s="295" t="str">
        <f ca="1">IF(ISERROR($S2356),"",OFFSET('Smelter Reference List'!$G$4,$S2356-4,0))</f>
        <v/>
      </c>
      <c r="I2356" s="296" t="str">
        <f ca="1">IF(ISERROR($S2356),"",OFFSET('Smelter Reference List'!$H$4,$S2356-4,0))</f>
        <v/>
      </c>
      <c r="J2356" s="296" t="str">
        <f ca="1">IF(ISERROR($S2356),"",OFFSET('Smelter Reference List'!$I$4,$S2356-4,0))</f>
        <v/>
      </c>
      <c r="K2356" s="298"/>
      <c r="L2356" s="298"/>
      <c r="M2356" s="298"/>
      <c r="N2356" s="298"/>
      <c r="O2356" s="298"/>
      <c r="P2356" s="298"/>
      <c r="Q2356" s="299"/>
      <c r="R2356" s="227"/>
      <c r="S2356" s="228" t="e">
        <f>IF(C2356="",NA(),MATCH($B2356&amp;$C2356,'Smelter Reference List'!$J:$J,0))</f>
        <v>#N/A</v>
      </c>
      <c r="T2356" s="229"/>
      <c r="U2356" s="229">
        <f t="shared" ca="1" si="72"/>
        <v>0</v>
      </c>
      <c r="V2356" s="229"/>
      <c r="W2356" s="229"/>
      <c r="Y2356" s="223" t="str">
        <f t="shared" si="73"/>
        <v/>
      </c>
    </row>
    <row r="2357" spans="1:25" s="223" customFormat="1" ht="20.25">
      <c r="A2357" s="293"/>
      <c r="B2357" s="294" t="str">
        <f>IF(LEN(A2357)=0,"",INDEX('Smelter Reference List'!$A:$A,MATCH($A2357,'Smelter Reference List'!$E:$E,0)))</f>
        <v/>
      </c>
      <c r="C2357" s="301" t="str">
        <f>IF(LEN(A2357)=0,"",INDEX('Smelter Reference List'!$C:$C,MATCH($A2357,'Smelter Reference List'!$E:$E,0)))</f>
        <v/>
      </c>
      <c r="D2357" s="294" t="str">
        <f ca="1">IF(ISERROR($S2357),"",OFFSET('Smelter Reference List'!$C$4,$S2357-4,0)&amp;"")</f>
        <v/>
      </c>
      <c r="E2357" s="294" t="str">
        <f ca="1">IF(ISERROR($S2357),"",OFFSET('Smelter Reference List'!$D$4,$S2357-4,0)&amp;"")</f>
        <v/>
      </c>
      <c r="F2357" s="294" t="str">
        <f ca="1">IF(ISERROR($S2357),"",OFFSET('Smelter Reference List'!$E$4,$S2357-4,0))</f>
        <v/>
      </c>
      <c r="G2357" s="294" t="str">
        <f ca="1">IF(C2357=$U$4,"Enter smelter details", IF(ISERROR($S2357),"",OFFSET('Smelter Reference List'!$F$4,$S2357-4,0)))</f>
        <v/>
      </c>
      <c r="H2357" s="295" t="str">
        <f ca="1">IF(ISERROR($S2357),"",OFFSET('Smelter Reference List'!$G$4,$S2357-4,0))</f>
        <v/>
      </c>
      <c r="I2357" s="296" t="str">
        <f ca="1">IF(ISERROR($S2357),"",OFFSET('Smelter Reference List'!$H$4,$S2357-4,0))</f>
        <v/>
      </c>
      <c r="J2357" s="296" t="str">
        <f ca="1">IF(ISERROR($S2357),"",OFFSET('Smelter Reference List'!$I$4,$S2357-4,0))</f>
        <v/>
      </c>
      <c r="K2357" s="298"/>
      <c r="L2357" s="298"/>
      <c r="M2357" s="298"/>
      <c r="N2357" s="298"/>
      <c r="O2357" s="298"/>
      <c r="P2357" s="298"/>
      <c r="Q2357" s="299"/>
      <c r="R2357" s="227"/>
      <c r="S2357" s="228" t="e">
        <f>IF(C2357="",NA(),MATCH($B2357&amp;$C2357,'Smelter Reference List'!$J:$J,0))</f>
        <v>#N/A</v>
      </c>
      <c r="T2357" s="229"/>
      <c r="U2357" s="229">
        <f t="shared" ca="1" si="72"/>
        <v>0</v>
      </c>
      <c r="V2357" s="229"/>
      <c r="W2357" s="229"/>
      <c r="Y2357" s="223" t="str">
        <f t="shared" si="73"/>
        <v/>
      </c>
    </row>
    <row r="2358" spans="1:25" s="223" customFormat="1" ht="20.25">
      <c r="A2358" s="293"/>
      <c r="B2358" s="294" t="str">
        <f>IF(LEN(A2358)=0,"",INDEX('Smelter Reference List'!$A:$A,MATCH($A2358,'Smelter Reference List'!$E:$E,0)))</f>
        <v/>
      </c>
      <c r="C2358" s="301" t="str">
        <f>IF(LEN(A2358)=0,"",INDEX('Smelter Reference List'!$C:$C,MATCH($A2358,'Smelter Reference List'!$E:$E,0)))</f>
        <v/>
      </c>
      <c r="D2358" s="294" t="str">
        <f ca="1">IF(ISERROR($S2358),"",OFFSET('Smelter Reference List'!$C$4,$S2358-4,0)&amp;"")</f>
        <v/>
      </c>
      <c r="E2358" s="294" t="str">
        <f ca="1">IF(ISERROR($S2358),"",OFFSET('Smelter Reference List'!$D$4,$S2358-4,0)&amp;"")</f>
        <v/>
      </c>
      <c r="F2358" s="294" t="str">
        <f ca="1">IF(ISERROR($S2358),"",OFFSET('Smelter Reference List'!$E$4,$S2358-4,0))</f>
        <v/>
      </c>
      <c r="G2358" s="294" t="str">
        <f ca="1">IF(C2358=$U$4,"Enter smelter details", IF(ISERROR($S2358),"",OFFSET('Smelter Reference List'!$F$4,$S2358-4,0)))</f>
        <v/>
      </c>
      <c r="H2358" s="295" t="str">
        <f ca="1">IF(ISERROR($S2358),"",OFFSET('Smelter Reference List'!$G$4,$S2358-4,0))</f>
        <v/>
      </c>
      <c r="I2358" s="296" t="str">
        <f ca="1">IF(ISERROR($S2358),"",OFFSET('Smelter Reference List'!$H$4,$S2358-4,0))</f>
        <v/>
      </c>
      <c r="J2358" s="296" t="str">
        <f ca="1">IF(ISERROR($S2358),"",OFFSET('Smelter Reference List'!$I$4,$S2358-4,0))</f>
        <v/>
      </c>
      <c r="K2358" s="298"/>
      <c r="L2358" s="298"/>
      <c r="M2358" s="298"/>
      <c r="N2358" s="298"/>
      <c r="O2358" s="298"/>
      <c r="P2358" s="298"/>
      <c r="Q2358" s="299"/>
      <c r="R2358" s="227"/>
      <c r="S2358" s="228" t="e">
        <f>IF(C2358="",NA(),MATCH($B2358&amp;$C2358,'Smelter Reference List'!$J:$J,0))</f>
        <v>#N/A</v>
      </c>
      <c r="T2358" s="229"/>
      <c r="U2358" s="229">
        <f t="shared" ca="1" si="72"/>
        <v>0</v>
      </c>
      <c r="V2358" s="229"/>
      <c r="W2358" s="229"/>
      <c r="Y2358" s="223" t="str">
        <f t="shared" si="73"/>
        <v/>
      </c>
    </row>
    <row r="2359" spans="1:25" s="223" customFormat="1" ht="20.25">
      <c r="A2359" s="293"/>
      <c r="B2359" s="294" t="str">
        <f>IF(LEN(A2359)=0,"",INDEX('Smelter Reference List'!$A:$A,MATCH($A2359,'Smelter Reference List'!$E:$E,0)))</f>
        <v/>
      </c>
      <c r="C2359" s="301" t="str">
        <f>IF(LEN(A2359)=0,"",INDEX('Smelter Reference List'!$C:$C,MATCH($A2359,'Smelter Reference List'!$E:$E,0)))</f>
        <v/>
      </c>
      <c r="D2359" s="294" t="str">
        <f ca="1">IF(ISERROR($S2359),"",OFFSET('Smelter Reference List'!$C$4,$S2359-4,0)&amp;"")</f>
        <v/>
      </c>
      <c r="E2359" s="294" t="str">
        <f ca="1">IF(ISERROR($S2359),"",OFFSET('Smelter Reference List'!$D$4,$S2359-4,0)&amp;"")</f>
        <v/>
      </c>
      <c r="F2359" s="294" t="str">
        <f ca="1">IF(ISERROR($S2359),"",OFFSET('Smelter Reference List'!$E$4,$S2359-4,0))</f>
        <v/>
      </c>
      <c r="G2359" s="294" t="str">
        <f ca="1">IF(C2359=$U$4,"Enter smelter details", IF(ISERROR($S2359),"",OFFSET('Smelter Reference List'!$F$4,$S2359-4,0)))</f>
        <v/>
      </c>
      <c r="H2359" s="295" t="str">
        <f ca="1">IF(ISERROR($S2359),"",OFFSET('Smelter Reference List'!$G$4,$S2359-4,0))</f>
        <v/>
      </c>
      <c r="I2359" s="296" t="str">
        <f ca="1">IF(ISERROR($S2359),"",OFFSET('Smelter Reference List'!$H$4,$S2359-4,0))</f>
        <v/>
      </c>
      <c r="J2359" s="296" t="str">
        <f ca="1">IF(ISERROR($S2359),"",OFFSET('Smelter Reference List'!$I$4,$S2359-4,0))</f>
        <v/>
      </c>
      <c r="K2359" s="298"/>
      <c r="L2359" s="298"/>
      <c r="M2359" s="298"/>
      <c r="N2359" s="298"/>
      <c r="O2359" s="298"/>
      <c r="P2359" s="298"/>
      <c r="Q2359" s="299"/>
      <c r="R2359" s="227"/>
      <c r="S2359" s="228" t="e">
        <f>IF(C2359="",NA(),MATCH($B2359&amp;$C2359,'Smelter Reference List'!$J:$J,0))</f>
        <v>#N/A</v>
      </c>
      <c r="T2359" s="229"/>
      <c r="U2359" s="229">
        <f t="shared" ca="1" si="72"/>
        <v>0</v>
      </c>
      <c r="V2359" s="229"/>
      <c r="W2359" s="229"/>
      <c r="Y2359" s="223" t="str">
        <f t="shared" si="73"/>
        <v/>
      </c>
    </row>
    <row r="2360" spans="1:25" s="223" customFormat="1" ht="20.25">
      <c r="A2360" s="293"/>
      <c r="B2360" s="294" t="str">
        <f>IF(LEN(A2360)=0,"",INDEX('Smelter Reference List'!$A:$A,MATCH($A2360,'Smelter Reference List'!$E:$E,0)))</f>
        <v/>
      </c>
      <c r="C2360" s="301" t="str">
        <f>IF(LEN(A2360)=0,"",INDEX('Smelter Reference List'!$C:$C,MATCH($A2360,'Smelter Reference List'!$E:$E,0)))</f>
        <v/>
      </c>
      <c r="D2360" s="294" t="str">
        <f ca="1">IF(ISERROR($S2360),"",OFFSET('Smelter Reference List'!$C$4,$S2360-4,0)&amp;"")</f>
        <v/>
      </c>
      <c r="E2360" s="294" t="str">
        <f ca="1">IF(ISERROR($S2360),"",OFFSET('Smelter Reference List'!$D$4,$S2360-4,0)&amp;"")</f>
        <v/>
      </c>
      <c r="F2360" s="294" t="str">
        <f ca="1">IF(ISERROR($S2360),"",OFFSET('Smelter Reference List'!$E$4,$S2360-4,0))</f>
        <v/>
      </c>
      <c r="G2360" s="294" t="str">
        <f ca="1">IF(C2360=$U$4,"Enter smelter details", IF(ISERROR($S2360),"",OFFSET('Smelter Reference List'!$F$4,$S2360-4,0)))</f>
        <v/>
      </c>
      <c r="H2360" s="295" t="str">
        <f ca="1">IF(ISERROR($S2360),"",OFFSET('Smelter Reference List'!$G$4,$S2360-4,0))</f>
        <v/>
      </c>
      <c r="I2360" s="296" t="str">
        <f ca="1">IF(ISERROR($S2360),"",OFFSET('Smelter Reference List'!$H$4,$S2360-4,0))</f>
        <v/>
      </c>
      <c r="J2360" s="296" t="str">
        <f ca="1">IF(ISERROR($S2360),"",OFFSET('Smelter Reference List'!$I$4,$S2360-4,0))</f>
        <v/>
      </c>
      <c r="K2360" s="298"/>
      <c r="L2360" s="298"/>
      <c r="M2360" s="298"/>
      <c r="N2360" s="298"/>
      <c r="O2360" s="298"/>
      <c r="P2360" s="298"/>
      <c r="Q2360" s="299"/>
      <c r="R2360" s="227"/>
      <c r="S2360" s="228" t="e">
        <f>IF(C2360="",NA(),MATCH($B2360&amp;$C2360,'Smelter Reference List'!$J:$J,0))</f>
        <v>#N/A</v>
      </c>
      <c r="T2360" s="229"/>
      <c r="U2360" s="229">
        <f t="shared" ca="1" si="72"/>
        <v>0</v>
      </c>
      <c r="V2360" s="229"/>
      <c r="W2360" s="229"/>
      <c r="Y2360" s="223" t="str">
        <f t="shared" si="73"/>
        <v/>
      </c>
    </row>
    <row r="2361" spans="1:25" s="223" customFormat="1" ht="20.25">
      <c r="A2361" s="293"/>
      <c r="B2361" s="294" t="str">
        <f>IF(LEN(A2361)=0,"",INDEX('Smelter Reference List'!$A:$A,MATCH($A2361,'Smelter Reference List'!$E:$E,0)))</f>
        <v/>
      </c>
      <c r="C2361" s="301" t="str">
        <f>IF(LEN(A2361)=0,"",INDEX('Smelter Reference List'!$C:$C,MATCH($A2361,'Smelter Reference List'!$E:$E,0)))</f>
        <v/>
      </c>
      <c r="D2361" s="294" t="str">
        <f ca="1">IF(ISERROR($S2361),"",OFFSET('Smelter Reference List'!$C$4,$S2361-4,0)&amp;"")</f>
        <v/>
      </c>
      <c r="E2361" s="294" t="str">
        <f ca="1">IF(ISERROR($S2361),"",OFFSET('Smelter Reference List'!$D$4,$S2361-4,0)&amp;"")</f>
        <v/>
      </c>
      <c r="F2361" s="294" t="str">
        <f ca="1">IF(ISERROR($S2361),"",OFFSET('Smelter Reference List'!$E$4,$S2361-4,0))</f>
        <v/>
      </c>
      <c r="G2361" s="294" t="str">
        <f ca="1">IF(C2361=$U$4,"Enter smelter details", IF(ISERROR($S2361),"",OFFSET('Smelter Reference List'!$F$4,$S2361-4,0)))</f>
        <v/>
      </c>
      <c r="H2361" s="295" t="str">
        <f ca="1">IF(ISERROR($S2361),"",OFFSET('Smelter Reference List'!$G$4,$S2361-4,0))</f>
        <v/>
      </c>
      <c r="I2361" s="296" t="str">
        <f ca="1">IF(ISERROR($S2361),"",OFFSET('Smelter Reference List'!$H$4,$S2361-4,0))</f>
        <v/>
      </c>
      <c r="J2361" s="296" t="str">
        <f ca="1">IF(ISERROR($S2361),"",OFFSET('Smelter Reference List'!$I$4,$S2361-4,0))</f>
        <v/>
      </c>
      <c r="K2361" s="298"/>
      <c r="L2361" s="298"/>
      <c r="M2361" s="298"/>
      <c r="N2361" s="298"/>
      <c r="O2361" s="298"/>
      <c r="P2361" s="298"/>
      <c r="Q2361" s="299"/>
      <c r="R2361" s="227"/>
      <c r="S2361" s="228" t="e">
        <f>IF(C2361="",NA(),MATCH($B2361&amp;$C2361,'Smelter Reference List'!$J:$J,0))</f>
        <v>#N/A</v>
      </c>
      <c r="T2361" s="229"/>
      <c r="U2361" s="229">
        <f t="shared" ca="1" si="72"/>
        <v>0</v>
      </c>
      <c r="V2361" s="229"/>
      <c r="W2361" s="229"/>
      <c r="Y2361" s="223" t="str">
        <f t="shared" si="73"/>
        <v/>
      </c>
    </row>
    <row r="2362" spans="1:25" s="223" customFormat="1" ht="20.25">
      <c r="A2362" s="293"/>
      <c r="B2362" s="294" t="str">
        <f>IF(LEN(A2362)=0,"",INDEX('Smelter Reference List'!$A:$A,MATCH($A2362,'Smelter Reference List'!$E:$E,0)))</f>
        <v/>
      </c>
      <c r="C2362" s="301" t="str">
        <f>IF(LEN(A2362)=0,"",INDEX('Smelter Reference List'!$C:$C,MATCH($A2362,'Smelter Reference List'!$E:$E,0)))</f>
        <v/>
      </c>
      <c r="D2362" s="294" t="str">
        <f ca="1">IF(ISERROR($S2362),"",OFFSET('Smelter Reference List'!$C$4,$S2362-4,0)&amp;"")</f>
        <v/>
      </c>
      <c r="E2362" s="294" t="str">
        <f ca="1">IF(ISERROR($S2362),"",OFFSET('Smelter Reference List'!$D$4,$S2362-4,0)&amp;"")</f>
        <v/>
      </c>
      <c r="F2362" s="294" t="str">
        <f ca="1">IF(ISERROR($S2362),"",OFFSET('Smelter Reference List'!$E$4,$S2362-4,0))</f>
        <v/>
      </c>
      <c r="G2362" s="294" t="str">
        <f ca="1">IF(C2362=$U$4,"Enter smelter details", IF(ISERROR($S2362),"",OFFSET('Smelter Reference List'!$F$4,$S2362-4,0)))</f>
        <v/>
      </c>
      <c r="H2362" s="295" t="str">
        <f ca="1">IF(ISERROR($S2362),"",OFFSET('Smelter Reference List'!$G$4,$S2362-4,0))</f>
        <v/>
      </c>
      <c r="I2362" s="296" t="str">
        <f ca="1">IF(ISERROR($S2362),"",OFFSET('Smelter Reference List'!$H$4,$S2362-4,0))</f>
        <v/>
      </c>
      <c r="J2362" s="296" t="str">
        <f ca="1">IF(ISERROR($S2362),"",OFFSET('Smelter Reference List'!$I$4,$S2362-4,0))</f>
        <v/>
      </c>
      <c r="K2362" s="298"/>
      <c r="L2362" s="298"/>
      <c r="M2362" s="298"/>
      <c r="N2362" s="298"/>
      <c r="O2362" s="298"/>
      <c r="P2362" s="298"/>
      <c r="Q2362" s="299"/>
      <c r="R2362" s="227"/>
      <c r="S2362" s="228" t="e">
        <f>IF(C2362="",NA(),MATCH($B2362&amp;$C2362,'Smelter Reference List'!$J:$J,0))</f>
        <v>#N/A</v>
      </c>
      <c r="T2362" s="229"/>
      <c r="U2362" s="229">
        <f t="shared" ca="1" si="72"/>
        <v>0</v>
      </c>
      <c r="V2362" s="229"/>
      <c r="W2362" s="229"/>
      <c r="Y2362" s="223" t="str">
        <f t="shared" si="73"/>
        <v/>
      </c>
    </row>
    <row r="2363" spans="1:25" s="223" customFormat="1" ht="20.25">
      <c r="A2363" s="293"/>
      <c r="B2363" s="294" t="str">
        <f>IF(LEN(A2363)=0,"",INDEX('Smelter Reference List'!$A:$A,MATCH($A2363,'Smelter Reference List'!$E:$E,0)))</f>
        <v/>
      </c>
      <c r="C2363" s="301" t="str">
        <f>IF(LEN(A2363)=0,"",INDEX('Smelter Reference List'!$C:$C,MATCH($A2363,'Smelter Reference List'!$E:$E,0)))</f>
        <v/>
      </c>
      <c r="D2363" s="294" t="str">
        <f ca="1">IF(ISERROR($S2363),"",OFFSET('Smelter Reference List'!$C$4,$S2363-4,0)&amp;"")</f>
        <v/>
      </c>
      <c r="E2363" s="294" t="str">
        <f ca="1">IF(ISERROR($S2363),"",OFFSET('Smelter Reference List'!$D$4,$S2363-4,0)&amp;"")</f>
        <v/>
      </c>
      <c r="F2363" s="294" t="str">
        <f ca="1">IF(ISERROR($S2363),"",OFFSET('Smelter Reference List'!$E$4,$S2363-4,0))</f>
        <v/>
      </c>
      <c r="G2363" s="294" t="str">
        <f ca="1">IF(C2363=$U$4,"Enter smelter details", IF(ISERROR($S2363),"",OFFSET('Smelter Reference List'!$F$4,$S2363-4,0)))</f>
        <v/>
      </c>
      <c r="H2363" s="295" t="str">
        <f ca="1">IF(ISERROR($S2363),"",OFFSET('Smelter Reference List'!$G$4,$S2363-4,0))</f>
        <v/>
      </c>
      <c r="I2363" s="296" t="str">
        <f ca="1">IF(ISERROR($S2363),"",OFFSET('Smelter Reference List'!$H$4,$S2363-4,0))</f>
        <v/>
      </c>
      <c r="J2363" s="296" t="str">
        <f ca="1">IF(ISERROR($S2363),"",OFFSET('Smelter Reference List'!$I$4,$S2363-4,0))</f>
        <v/>
      </c>
      <c r="K2363" s="298"/>
      <c r="L2363" s="298"/>
      <c r="M2363" s="298"/>
      <c r="N2363" s="298"/>
      <c r="O2363" s="298"/>
      <c r="P2363" s="298"/>
      <c r="Q2363" s="299"/>
      <c r="R2363" s="227"/>
      <c r="S2363" s="228" t="e">
        <f>IF(C2363="",NA(),MATCH($B2363&amp;$C2363,'Smelter Reference List'!$J:$J,0))</f>
        <v>#N/A</v>
      </c>
      <c r="T2363" s="229"/>
      <c r="U2363" s="229">
        <f t="shared" ca="1" si="72"/>
        <v>0</v>
      </c>
      <c r="V2363" s="229"/>
      <c r="W2363" s="229"/>
      <c r="Y2363" s="223" t="str">
        <f t="shared" si="73"/>
        <v/>
      </c>
    </row>
    <row r="2364" spans="1:25" s="223" customFormat="1" ht="20.25">
      <c r="A2364" s="293"/>
      <c r="B2364" s="294" t="str">
        <f>IF(LEN(A2364)=0,"",INDEX('Smelter Reference List'!$A:$A,MATCH($A2364,'Smelter Reference List'!$E:$E,0)))</f>
        <v/>
      </c>
      <c r="C2364" s="301" t="str">
        <f>IF(LEN(A2364)=0,"",INDEX('Smelter Reference List'!$C:$C,MATCH($A2364,'Smelter Reference List'!$E:$E,0)))</f>
        <v/>
      </c>
      <c r="D2364" s="294" t="str">
        <f ca="1">IF(ISERROR($S2364),"",OFFSET('Smelter Reference List'!$C$4,$S2364-4,0)&amp;"")</f>
        <v/>
      </c>
      <c r="E2364" s="294" t="str">
        <f ca="1">IF(ISERROR($S2364),"",OFFSET('Smelter Reference List'!$D$4,$S2364-4,0)&amp;"")</f>
        <v/>
      </c>
      <c r="F2364" s="294" t="str">
        <f ca="1">IF(ISERROR($S2364),"",OFFSET('Smelter Reference List'!$E$4,$S2364-4,0))</f>
        <v/>
      </c>
      <c r="G2364" s="294" t="str">
        <f ca="1">IF(C2364=$U$4,"Enter smelter details", IF(ISERROR($S2364),"",OFFSET('Smelter Reference List'!$F$4,$S2364-4,0)))</f>
        <v/>
      </c>
      <c r="H2364" s="295" t="str">
        <f ca="1">IF(ISERROR($S2364),"",OFFSET('Smelter Reference List'!$G$4,$S2364-4,0))</f>
        <v/>
      </c>
      <c r="I2364" s="296" t="str">
        <f ca="1">IF(ISERROR($S2364),"",OFFSET('Smelter Reference List'!$H$4,$S2364-4,0))</f>
        <v/>
      </c>
      <c r="J2364" s="296" t="str">
        <f ca="1">IF(ISERROR($S2364),"",OFFSET('Smelter Reference List'!$I$4,$S2364-4,0))</f>
        <v/>
      </c>
      <c r="K2364" s="298"/>
      <c r="L2364" s="298"/>
      <c r="M2364" s="298"/>
      <c r="N2364" s="298"/>
      <c r="O2364" s="298"/>
      <c r="P2364" s="298"/>
      <c r="Q2364" s="299"/>
      <c r="R2364" s="227"/>
      <c r="S2364" s="228" t="e">
        <f>IF(C2364="",NA(),MATCH($B2364&amp;$C2364,'Smelter Reference List'!$J:$J,0))</f>
        <v>#N/A</v>
      </c>
      <c r="T2364" s="229"/>
      <c r="U2364" s="229">
        <f t="shared" ca="1" si="72"/>
        <v>0</v>
      </c>
      <c r="V2364" s="229"/>
      <c r="W2364" s="229"/>
      <c r="Y2364" s="223" t="str">
        <f t="shared" si="73"/>
        <v/>
      </c>
    </row>
    <row r="2365" spans="1:25" s="223" customFormat="1" ht="20.25">
      <c r="A2365" s="293"/>
      <c r="B2365" s="294" t="str">
        <f>IF(LEN(A2365)=0,"",INDEX('Smelter Reference List'!$A:$A,MATCH($A2365,'Smelter Reference List'!$E:$E,0)))</f>
        <v/>
      </c>
      <c r="C2365" s="301" t="str">
        <f>IF(LEN(A2365)=0,"",INDEX('Smelter Reference List'!$C:$C,MATCH($A2365,'Smelter Reference List'!$E:$E,0)))</f>
        <v/>
      </c>
      <c r="D2365" s="294" t="str">
        <f ca="1">IF(ISERROR($S2365),"",OFFSET('Smelter Reference List'!$C$4,$S2365-4,0)&amp;"")</f>
        <v/>
      </c>
      <c r="E2365" s="294" t="str">
        <f ca="1">IF(ISERROR($S2365),"",OFFSET('Smelter Reference List'!$D$4,$S2365-4,0)&amp;"")</f>
        <v/>
      </c>
      <c r="F2365" s="294" t="str">
        <f ca="1">IF(ISERROR($S2365),"",OFFSET('Smelter Reference List'!$E$4,$S2365-4,0))</f>
        <v/>
      </c>
      <c r="G2365" s="294" t="str">
        <f ca="1">IF(C2365=$U$4,"Enter smelter details", IF(ISERROR($S2365),"",OFFSET('Smelter Reference List'!$F$4,$S2365-4,0)))</f>
        <v/>
      </c>
      <c r="H2365" s="295" t="str">
        <f ca="1">IF(ISERROR($S2365),"",OFFSET('Smelter Reference List'!$G$4,$S2365-4,0))</f>
        <v/>
      </c>
      <c r="I2365" s="296" t="str">
        <f ca="1">IF(ISERROR($S2365),"",OFFSET('Smelter Reference List'!$H$4,$S2365-4,0))</f>
        <v/>
      </c>
      <c r="J2365" s="296" t="str">
        <f ca="1">IF(ISERROR($S2365),"",OFFSET('Smelter Reference List'!$I$4,$S2365-4,0))</f>
        <v/>
      </c>
      <c r="K2365" s="298"/>
      <c r="L2365" s="298"/>
      <c r="M2365" s="298"/>
      <c r="N2365" s="298"/>
      <c r="O2365" s="298"/>
      <c r="P2365" s="298"/>
      <c r="Q2365" s="299"/>
      <c r="R2365" s="227"/>
      <c r="S2365" s="228" t="e">
        <f>IF(C2365="",NA(),MATCH($B2365&amp;$C2365,'Smelter Reference List'!$J:$J,0))</f>
        <v>#N/A</v>
      </c>
      <c r="T2365" s="229"/>
      <c r="U2365" s="229">
        <f t="shared" ca="1" si="72"/>
        <v>0</v>
      </c>
      <c r="V2365" s="229"/>
      <c r="W2365" s="229"/>
      <c r="Y2365" s="223" t="str">
        <f t="shared" si="73"/>
        <v/>
      </c>
    </row>
    <row r="2366" spans="1:25" s="223" customFormat="1" ht="20.25">
      <c r="A2366" s="293"/>
      <c r="B2366" s="294" t="str">
        <f>IF(LEN(A2366)=0,"",INDEX('Smelter Reference List'!$A:$A,MATCH($A2366,'Smelter Reference List'!$E:$E,0)))</f>
        <v/>
      </c>
      <c r="C2366" s="301" t="str">
        <f>IF(LEN(A2366)=0,"",INDEX('Smelter Reference List'!$C:$C,MATCH($A2366,'Smelter Reference List'!$E:$E,0)))</f>
        <v/>
      </c>
      <c r="D2366" s="294" t="str">
        <f ca="1">IF(ISERROR($S2366),"",OFFSET('Smelter Reference List'!$C$4,$S2366-4,0)&amp;"")</f>
        <v/>
      </c>
      <c r="E2366" s="294" t="str">
        <f ca="1">IF(ISERROR($S2366),"",OFFSET('Smelter Reference List'!$D$4,$S2366-4,0)&amp;"")</f>
        <v/>
      </c>
      <c r="F2366" s="294" t="str">
        <f ca="1">IF(ISERROR($S2366),"",OFFSET('Smelter Reference List'!$E$4,$S2366-4,0))</f>
        <v/>
      </c>
      <c r="G2366" s="294" t="str">
        <f ca="1">IF(C2366=$U$4,"Enter smelter details", IF(ISERROR($S2366),"",OFFSET('Smelter Reference List'!$F$4,$S2366-4,0)))</f>
        <v/>
      </c>
      <c r="H2366" s="295" t="str">
        <f ca="1">IF(ISERROR($S2366),"",OFFSET('Smelter Reference List'!$G$4,$S2366-4,0))</f>
        <v/>
      </c>
      <c r="I2366" s="296" t="str">
        <f ca="1">IF(ISERROR($S2366),"",OFFSET('Smelter Reference List'!$H$4,$S2366-4,0))</f>
        <v/>
      </c>
      <c r="J2366" s="296" t="str">
        <f ca="1">IF(ISERROR($S2366),"",OFFSET('Smelter Reference List'!$I$4,$S2366-4,0))</f>
        <v/>
      </c>
      <c r="K2366" s="298"/>
      <c r="L2366" s="298"/>
      <c r="M2366" s="298"/>
      <c r="N2366" s="298"/>
      <c r="O2366" s="298"/>
      <c r="P2366" s="298"/>
      <c r="Q2366" s="299"/>
      <c r="R2366" s="227"/>
      <c r="S2366" s="228" t="e">
        <f>IF(C2366="",NA(),MATCH($B2366&amp;$C2366,'Smelter Reference List'!$J:$J,0))</f>
        <v>#N/A</v>
      </c>
      <c r="T2366" s="229"/>
      <c r="U2366" s="229">
        <f t="shared" ca="1" si="72"/>
        <v>0</v>
      </c>
      <c r="V2366" s="229"/>
      <c r="W2366" s="229"/>
      <c r="Y2366" s="223" t="str">
        <f t="shared" si="73"/>
        <v/>
      </c>
    </row>
    <row r="2367" spans="1:25" s="223" customFormat="1" ht="20.25">
      <c r="A2367" s="293"/>
      <c r="B2367" s="294" t="str">
        <f>IF(LEN(A2367)=0,"",INDEX('Smelter Reference List'!$A:$A,MATCH($A2367,'Smelter Reference List'!$E:$E,0)))</f>
        <v/>
      </c>
      <c r="C2367" s="301" t="str">
        <f>IF(LEN(A2367)=0,"",INDEX('Smelter Reference List'!$C:$C,MATCH($A2367,'Smelter Reference List'!$E:$E,0)))</f>
        <v/>
      </c>
      <c r="D2367" s="294" t="str">
        <f ca="1">IF(ISERROR($S2367),"",OFFSET('Smelter Reference List'!$C$4,$S2367-4,0)&amp;"")</f>
        <v/>
      </c>
      <c r="E2367" s="294" t="str">
        <f ca="1">IF(ISERROR($S2367),"",OFFSET('Smelter Reference List'!$D$4,$S2367-4,0)&amp;"")</f>
        <v/>
      </c>
      <c r="F2367" s="294" t="str">
        <f ca="1">IF(ISERROR($S2367),"",OFFSET('Smelter Reference List'!$E$4,$S2367-4,0))</f>
        <v/>
      </c>
      <c r="G2367" s="294" t="str">
        <f ca="1">IF(C2367=$U$4,"Enter smelter details", IF(ISERROR($S2367),"",OFFSET('Smelter Reference List'!$F$4,$S2367-4,0)))</f>
        <v/>
      </c>
      <c r="H2367" s="295" t="str">
        <f ca="1">IF(ISERROR($S2367),"",OFFSET('Smelter Reference List'!$G$4,$S2367-4,0))</f>
        <v/>
      </c>
      <c r="I2367" s="296" t="str">
        <f ca="1">IF(ISERROR($S2367),"",OFFSET('Smelter Reference List'!$H$4,$S2367-4,0))</f>
        <v/>
      </c>
      <c r="J2367" s="296" t="str">
        <f ca="1">IF(ISERROR($S2367),"",OFFSET('Smelter Reference List'!$I$4,$S2367-4,0))</f>
        <v/>
      </c>
      <c r="K2367" s="298"/>
      <c r="L2367" s="298"/>
      <c r="M2367" s="298"/>
      <c r="N2367" s="298"/>
      <c r="O2367" s="298"/>
      <c r="P2367" s="298"/>
      <c r="Q2367" s="299"/>
      <c r="R2367" s="227"/>
      <c r="S2367" s="228" t="e">
        <f>IF(C2367="",NA(),MATCH($B2367&amp;$C2367,'Smelter Reference List'!$J:$J,0))</f>
        <v>#N/A</v>
      </c>
      <c r="T2367" s="229"/>
      <c r="U2367" s="229">
        <f t="shared" ca="1" si="72"/>
        <v>0</v>
      </c>
      <c r="V2367" s="229"/>
      <c r="W2367" s="229"/>
      <c r="Y2367" s="223" t="str">
        <f t="shared" si="73"/>
        <v/>
      </c>
    </row>
    <row r="2368" spans="1:25" s="223" customFormat="1" ht="20.25">
      <c r="A2368" s="293"/>
      <c r="B2368" s="294" t="str">
        <f>IF(LEN(A2368)=0,"",INDEX('Smelter Reference List'!$A:$A,MATCH($A2368,'Smelter Reference List'!$E:$E,0)))</f>
        <v/>
      </c>
      <c r="C2368" s="301" t="str">
        <f>IF(LEN(A2368)=0,"",INDEX('Smelter Reference List'!$C:$C,MATCH($A2368,'Smelter Reference List'!$E:$E,0)))</f>
        <v/>
      </c>
      <c r="D2368" s="294" t="str">
        <f ca="1">IF(ISERROR($S2368),"",OFFSET('Smelter Reference List'!$C$4,$S2368-4,0)&amp;"")</f>
        <v/>
      </c>
      <c r="E2368" s="294" t="str">
        <f ca="1">IF(ISERROR($S2368),"",OFFSET('Smelter Reference List'!$D$4,$S2368-4,0)&amp;"")</f>
        <v/>
      </c>
      <c r="F2368" s="294" t="str">
        <f ca="1">IF(ISERROR($S2368),"",OFFSET('Smelter Reference List'!$E$4,$S2368-4,0))</f>
        <v/>
      </c>
      <c r="G2368" s="294" t="str">
        <f ca="1">IF(C2368=$U$4,"Enter smelter details", IF(ISERROR($S2368),"",OFFSET('Smelter Reference List'!$F$4,$S2368-4,0)))</f>
        <v/>
      </c>
      <c r="H2368" s="295" t="str">
        <f ca="1">IF(ISERROR($S2368),"",OFFSET('Smelter Reference List'!$G$4,$S2368-4,0))</f>
        <v/>
      </c>
      <c r="I2368" s="296" t="str">
        <f ca="1">IF(ISERROR($S2368),"",OFFSET('Smelter Reference List'!$H$4,$S2368-4,0))</f>
        <v/>
      </c>
      <c r="J2368" s="296" t="str">
        <f ca="1">IF(ISERROR($S2368),"",OFFSET('Smelter Reference List'!$I$4,$S2368-4,0))</f>
        <v/>
      </c>
      <c r="K2368" s="298"/>
      <c r="L2368" s="298"/>
      <c r="M2368" s="298"/>
      <c r="N2368" s="298"/>
      <c r="O2368" s="298"/>
      <c r="P2368" s="298"/>
      <c r="Q2368" s="299"/>
      <c r="R2368" s="227"/>
      <c r="S2368" s="228" t="e">
        <f>IF(C2368="",NA(),MATCH($B2368&amp;$C2368,'Smelter Reference List'!$J:$J,0))</f>
        <v>#N/A</v>
      </c>
      <c r="T2368" s="229"/>
      <c r="U2368" s="229">
        <f t="shared" ca="1" si="72"/>
        <v>0</v>
      </c>
      <c r="V2368" s="229"/>
      <c r="W2368" s="229"/>
      <c r="Y2368" s="223" t="str">
        <f t="shared" si="73"/>
        <v/>
      </c>
    </row>
    <row r="2369" spans="1:25" s="223" customFormat="1" ht="20.25">
      <c r="A2369" s="293"/>
      <c r="B2369" s="294" t="str">
        <f>IF(LEN(A2369)=0,"",INDEX('Smelter Reference List'!$A:$A,MATCH($A2369,'Smelter Reference List'!$E:$E,0)))</f>
        <v/>
      </c>
      <c r="C2369" s="301" t="str">
        <f>IF(LEN(A2369)=0,"",INDEX('Smelter Reference List'!$C:$C,MATCH($A2369,'Smelter Reference List'!$E:$E,0)))</f>
        <v/>
      </c>
      <c r="D2369" s="294" t="str">
        <f ca="1">IF(ISERROR($S2369),"",OFFSET('Smelter Reference List'!$C$4,$S2369-4,0)&amp;"")</f>
        <v/>
      </c>
      <c r="E2369" s="294" t="str">
        <f ca="1">IF(ISERROR($S2369),"",OFFSET('Smelter Reference List'!$D$4,$S2369-4,0)&amp;"")</f>
        <v/>
      </c>
      <c r="F2369" s="294" t="str">
        <f ca="1">IF(ISERROR($S2369),"",OFFSET('Smelter Reference List'!$E$4,$S2369-4,0))</f>
        <v/>
      </c>
      <c r="G2369" s="294" t="str">
        <f ca="1">IF(C2369=$U$4,"Enter smelter details", IF(ISERROR($S2369),"",OFFSET('Smelter Reference List'!$F$4,$S2369-4,0)))</f>
        <v/>
      </c>
      <c r="H2369" s="295" t="str">
        <f ca="1">IF(ISERROR($S2369),"",OFFSET('Smelter Reference List'!$G$4,$S2369-4,0))</f>
        <v/>
      </c>
      <c r="I2369" s="296" t="str">
        <f ca="1">IF(ISERROR($S2369),"",OFFSET('Smelter Reference List'!$H$4,$S2369-4,0))</f>
        <v/>
      </c>
      <c r="J2369" s="296" t="str">
        <f ca="1">IF(ISERROR($S2369),"",OFFSET('Smelter Reference List'!$I$4,$S2369-4,0))</f>
        <v/>
      </c>
      <c r="K2369" s="298"/>
      <c r="L2369" s="298"/>
      <c r="M2369" s="298"/>
      <c r="N2369" s="298"/>
      <c r="O2369" s="298"/>
      <c r="P2369" s="298"/>
      <c r="Q2369" s="299"/>
      <c r="R2369" s="227"/>
      <c r="S2369" s="228" t="e">
        <f>IF(C2369="",NA(),MATCH($B2369&amp;$C2369,'Smelter Reference List'!$J:$J,0))</f>
        <v>#N/A</v>
      </c>
      <c r="T2369" s="229"/>
      <c r="U2369" s="229">
        <f t="shared" ca="1" si="72"/>
        <v>0</v>
      </c>
      <c r="V2369" s="229"/>
      <c r="W2369" s="229"/>
      <c r="Y2369" s="223" t="str">
        <f t="shared" si="73"/>
        <v/>
      </c>
    </row>
    <row r="2370" spans="1:25" s="223" customFormat="1" ht="20.25">
      <c r="A2370" s="293"/>
      <c r="B2370" s="294" t="str">
        <f>IF(LEN(A2370)=0,"",INDEX('Smelter Reference List'!$A:$A,MATCH($A2370,'Smelter Reference List'!$E:$E,0)))</f>
        <v/>
      </c>
      <c r="C2370" s="301" t="str">
        <f>IF(LEN(A2370)=0,"",INDEX('Smelter Reference List'!$C:$C,MATCH($A2370,'Smelter Reference List'!$E:$E,0)))</f>
        <v/>
      </c>
      <c r="D2370" s="294" t="str">
        <f ca="1">IF(ISERROR($S2370),"",OFFSET('Smelter Reference List'!$C$4,$S2370-4,0)&amp;"")</f>
        <v/>
      </c>
      <c r="E2370" s="294" t="str">
        <f ca="1">IF(ISERROR($S2370),"",OFFSET('Smelter Reference List'!$D$4,$S2370-4,0)&amp;"")</f>
        <v/>
      </c>
      <c r="F2370" s="294" t="str">
        <f ca="1">IF(ISERROR($S2370),"",OFFSET('Smelter Reference List'!$E$4,$S2370-4,0))</f>
        <v/>
      </c>
      <c r="G2370" s="294" t="str">
        <f ca="1">IF(C2370=$U$4,"Enter smelter details", IF(ISERROR($S2370),"",OFFSET('Smelter Reference List'!$F$4,$S2370-4,0)))</f>
        <v/>
      </c>
      <c r="H2370" s="295" t="str">
        <f ca="1">IF(ISERROR($S2370),"",OFFSET('Smelter Reference List'!$G$4,$S2370-4,0))</f>
        <v/>
      </c>
      <c r="I2370" s="296" t="str">
        <f ca="1">IF(ISERROR($S2370),"",OFFSET('Smelter Reference List'!$H$4,$S2370-4,0))</f>
        <v/>
      </c>
      <c r="J2370" s="296" t="str">
        <f ca="1">IF(ISERROR($S2370),"",OFFSET('Smelter Reference List'!$I$4,$S2370-4,0))</f>
        <v/>
      </c>
      <c r="K2370" s="298"/>
      <c r="L2370" s="298"/>
      <c r="M2370" s="298"/>
      <c r="N2370" s="298"/>
      <c r="O2370" s="298"/>
      <c r="P2370" s="298"/>
      <c r="Q2370" s="299"/>
      <c r="R2370" s="227"/>
      <c r="S2370" s="228" t="e">
        <f>IF(C2370="",NA(),MATCH($B2370&amp;$C2370,'Smelter Reference List'!$J:$J,0))</f>
        <v>#N/A</v>
      </c>
      <c r="T2370" s="229"/>
      <c r="U2370" s="229">
        <f t="shared" ca="1" si="72"/>
        <v>0</v>
      </c>
      <c r="V2370" s="229"/>
      <c r="W2370" s="229"/>
      <c r="Y2370" s="223" t="str">
        <f t="shared" si="73"/>
        <v/>
      </c>
    </row>
    <row r="2371" spans="1:25" s="223" customFormat="1" ht="20.25">
      <c r="A2371" s="293"/>
      <c r="B2371" s="294" t="str">
        <f>IF(LEN(A2371)=0,"",INDEX('Smelter Reference List'!$A:$A,MATCH($A2371,'Smelter Reference List'!$E:$E,0)))</f>
        <v/>
      </c>
      <c r="C2371" s="301" t="str">
        <f>IF(LEN(A2371)=0,"",INDEX('Smelter Reference List'!$C:$C,MATCH($A2371,'Smelter Reference List'!$E:$E,0)))</f>
        <v/>
      </c>
      <c r="D2371" s="294" t="str">
        <f ca="1">IF(ISERROR($S2371),"",OFFSET('Smelter Reference List'!$C$4,$S2371-4,0)&amp;"")</f>
        <v/>
      </c>
      <c r="E2371" s="294" t="str">
        <f ca="1">IF(ISERROR($S2371),"",OFFSET('Smelter Reference List'!$D$4,$S2371-4,0)&amp;"")</f>
        <v/>
      </c>
      <c r="F2371" s="294" t="str">
        <f ca="1">IF(ISERROR($S2371),"",OFFSET('Smelter Reference List'!$E$4,$S2371-4,0))</f>
        <v/>
      </c>
      <c r="G2371" s="294" t="str">
        <f ca="1">IF(C2371=$U$4,"Enter smelter details", IF(ISERROR($S2371),"",OFFSET('Smelter Reference List'!$F$4,$S2371-4,0)))</f>
        <v/>
      </c>
      <c r="H2371" s="295" t="str">
        <f ca="1">IF(ISERROR($S2371),"",OFFSET('Smelter Reference List'!$G$4,$S2371-4,0))</f>
        <v/>
      </c>
      <c r="I2371" s="296" t="str">
        <f ca="1">IF(ISERROR($S2371),"",OFFSET('Smelter Reference List'!$H$4,$S2371-4,0))</f>
        <v/>
      </c>
      <c r="J2371" s="296" t="str">
        <f ca="1">IF(ISERROR($S2371),"",OFFSET('Smelter Reference List'!$I$4,$S2371-4,0))</f>
        <v/>
      </c>
      <c r="K2371" s="298"/>
      <c r="L2371" s="298"/>
      <c r="M2371" s="298"/>
      <c r="N2371" s="298"/>
      <c r="O2371" s="298"/>
      <c r="P2371" s="298"/>
      <c r="Q2371" s="299"/>
      <c r="R2371" s="227"/>
      <c r="S2371" s="228" t="e">
        <f>IF(C2371="",NA(),MATCH($B2371&amp;$C2371,'Smelter Reference List'!$J:$J,0))</f>
        <v>#N/A</v>
      </c>
      <c r="T2371" s="229"/>
      <c r="U2371" s="229">
        <f t="shared" ca="1" si="72"/>
        <v>0</v>
      </c>
      <c r="V2371" s="229"/>
      <c r="W2371" s="229"/>
      <c r="Y2371" s="223" t="str">
        <f t="shared" si="73"/>
        <v/>
      </c>
    </row>
    <row r="2372" spans="1:25" s="223" customFormat="1" ht="20.25">
      <c r="A2372" s="293"/>
      <c r="B2372" s="294" t="str">
        <f>IF(LEN(A2372)=0,"",INDEX('Smelter Reference List'!$A:$A,MATCH($A2372,'Smelter Reference List'!$E:$E,0)))</f>
        <v/>
      </c>
      <c r="C2372" s="301" t="str">
        <f>IF(LEN(A2372)=0,"",INDEX('Smelter Reference List'!$C:$C,MATCH($A2372,'Smelter Reference List'!$E:$E,0)))</f>
        <v/>
      </c>
      <c r="D2372" s="294" t="str">
        <f ca="1">IF(ISERROR($S2372),"",OFFSET('Smelter Reference List'!$C$4,$S2372-4,0)&amp;"")</f>
        <v/>
      </c>
      <c r="E2372" s="294" t="str">
        <f ca="1">IF(ISERROR($S2372),"",OFFSET('Smelter Reference List'!$D$4,$S2372-4,0)&amp;"")</f>
        <v/>
      </c>
      <c r="F2372" s="294" t="str">
        <f ca="1">IF(ISERROR($S2372),"",OFFSET('Smelter Reference List'!$E$4,$S2372-4,0))</f>
        <v/>
      </c>
      <c r="G2372" s="294" t="str">
        <f ca="1">IF(C2372=$U$4,"Enter smelter details", IF(ISERROR($S2372),"",OFFSET('Smelter Reference List'!$F$4,$S2372-4,0)))</f>
        <v/>
      </c>
      <c r="H2372" s="295" t="str">
        <f ca="1">IF(ISERROR($S2372),"",OFFSET('Smelter Reference List'!$G$4,$S2372-4,0))</f>
        <v/>
      </c>
      <c r="I2372" s="296" t="str">
        <f ca="1">IF(ISERROR($S2372),"",OFFSET('Smelter Reference List'!$H$4,$S2372-4,0))</f>
        <v/>
      </c>
      <c r="J2372" s="296" t="str">
        <f ca="1">IF(ISERROR($S2372),"",OFFSET('Smelter Reference List'!$I$4,$S2372-4,0))</f>
        <v/>
      </c>
      <c r="K2372" s="298"/>
      <c r="L2372" s="298"/>
      <c r="M2372" s="298"/>
      <c r="N2372" s="298"/>
      <c r="O2372" s="298"/>
      <c r="P2372" s="298"/>
      <c r="Q2372" s="299"/>
      <c r="R2372" s="227"/>
      <c r="S2372" s="228" t="e">
        <f>IF(C2372="",NA(),MATCH($B2372&amp;$C2372,'Smelter Reference List'!$J:$J,0))</f>
        <v>#N/A</v>
      </c>
      <c r="T2372" s="229"/>
      <c r="U2372" s="229">
        <f t="shared" ca="1" si="72"/>
        <v>0</v>
      </c>
      <c r="V2372" s="229"/>
      <c r="W2372" s="229"/>
      <c r="Y2372" s="223" t="str">
        <f t="shared" si="73"/>
        <v/>
      </c>
    </row>
    <row r="2373" spans="1:25" s="223" customFormat="1" ht="20.25">
      <c r="A2373" s="293"/>
      <c r="B2373" s="294" t="str">
        <f>IF(LEN(A2373)=0,"",INDEX('Smelter Reference List'!$A:$A,MATCH($A2373,'Smelter Reference List'!$E:$E,0)))</f>
        <v/>
      </c>
      <c r="C2373" s="301" t="str">
        <f>IF(LEN(A2373)=0,"",INDEX('Smelter Reference List'!$C:$C,MATCH($A2373,'Smelter Reference List'!$E:$E,0)))</f>
        <v/>
      </c>
      <c r="D2373" s="294" t="str">
        <f ca="1">IF(ISERROR($S2373),"",OFFSET('Smelter Reference List'!$C$4,$S2373-4,0)&amp;"")</f>
        <v/>
      </c>
      <c r="E2373" s="294" t="str">
        <f ca="1">IF(ISERROR($S2373),"",OFFSET('Smelter Reference List'!$D$4,$S2373-4,0)&amp;"")</f>
        <v/>
      </c>
      <c r="F2373" s="294" t="str">
        <f ca="1">IF(ISERROR($S2373),"",OFFSET('Smelter Reference List'!$E$4,$S2373-4,0))</f>
        <v/>
      </c>
      <c r="G2373" s="294" t="str">
        <f ca="1">IF(C2373=$U$4,"Enter smelter details", IF(ISERROR($S2373),"",OFFSET('Smelter Reference List'!$F$4,$S2373-4,0)))</f>
        <v/>
      </c>
      <c r="H2373" s="295" t="str">
        <f ca="1">IF(ISERROR($S2373),"",OFFSET('Smelter Reference List'!$G$4,$S2373-4,0))</f>
        <v/>
      </c>
      <c r="I2373" s="296" t="str">
        <f ca="1">IF(ISERROR($S2373),"",OFFSET('Smelter Reference List'!$H$4,$S2373-4,0))</f>
        <v/>
      </c>
      <c r="J2373" s="296" t="str">
        <f ca="1">IF(ISERROR($S2373),"",OFFSET('Smelter Reference List'!$I$4,$S2373-4,0))</f>
        <v/>
      </c>
      <c r="K2373" s="298"/>
      <c r="L2373" s="298"/>
      <c r="M2373" s="298"/>
      <c r="N2373" s="298"/>
      <c r="O2373" s="298"/>
      <c r="P2373" s="298"/>
      <c r="Q2373" s="299"/>
      <c r="R2373" s="227"/>
      <c r="S2373" s="228" t="e">
        <f>IF(C2373="",NA(),MATCH($B2373&amp;$C2373,'Smelter Reference List'!$J:$J,0))</f>
        <v>#N/A</v>
      </c>
      <c r="T2373" s="229"/>
      <c r="U2373" s="229">
        <f t="shared" ca="1" si="72"/>
        <v>0</v>
      </c>
      <c r="V2373" s="229"/>
      <c r="W2373" s="229"/>
      <c r="Y2373" s="223" t="str">
        <f t="shared" si="73"/>
        <v/>
      </c>
    </row>
    <row r="2374" spans="1:25" s="223" customFormat="1" ht="20.25">
      <c r="A2374" s="293"/>
      <c r="B2374" s="294" t="str">
        <f>IF(LEN(A2374)=0,"",INDEX('Smelter Reference List'!$A:$A,MATCH($A2374,'Smelter Reference List'!$E:$E,0)))</f>
        <v/>
      </c>
      <c r="C2374" s="301" t="str">
        <f>IF(LEN(A2374)=0,"",INDEX('Smelter Reference List'!$C:$C,MATCH($A2374,'Smelter Reference List'!$E:$E,0)))</f>
        <v/>
      </c>
      <c r="D2374" s="294" t="str">
        <f ca="1">IF(ISERROR($S2374),"",OFFSET('Smelter Reference List'!$C$4,$S2374-4,0)&amp;"")</f>
        <v/>
      </c>
      <c r="E2374" s="294" t="str">
        <f ca="1">IF(ISERROR($S2374),"",OFFSET('Smelter Reference List'!$D$4,$S2374-4,0)&amp;"")</f>
        <v/>
      </c>
      <c r="F2374" s="294" t="str">
        <f ca="1">IF(ISERROR($S2374),"",OFFSET('Smelter Reference List'!$E$4,$S2374-4,0))</f>
        <v/>
      </c>
      <c r="G2374" s="294" t="str">
        <f ca="1">IF(C2374=$U$4,"Enter smelter details", IF(ISERROR($S2374),"",OFFSET('Smelter Reference List'!$F$4,$S2374-4,0)))</f>
        <v/>
      </c>
      <c r="H2374" s="295" t="str">
        <f ca="1">IF(ISERROR($S2374),"",OFFSET('Smelter Reference List'!$G$4,$S2374-4,0))</f>
        <v/>
      </c>
      <c r="I2374" s="296" t="str">
        <f ca="1">IF(ISERROR($S2374),"",OFFSET('Smelter Reference List'!$H$4,$S2374-4,0))</f>
        <v/>
      </c>
      <c r="J2374" s="296" t="str">
        <f ca="1">IF(ISERROR($S2374),"",OFFSET('Smelter Reference List'!$I$4,$S2374-4,0))</f>
        <v/>
      </c>
      <c r="K2374" s="298"/>
      <c r="L2374" s="298"/>
      <c r="M2374" s="298"/>
      <c r="N2374" s="298"/>
      <c r="O2374" s="298"/>
      <c r="P2374" s="298"/>
      <c r="Q2374" s="299"/>
      <c r="R2374" s="227"/>
      <c r="S2374" s="228" t="e">
        <f>IF(C2374="",NA(),MATCH($B2374&amp;$C2374,'Smelter Reference List'!$J:$J,0))</f>
        <v>#N/A</v>
      </c>
      <c r="T2374" s="229"/>
      <c r="U2374" s="229">
        <f t="shared" ref="U2374:U2437" ca="1" si="74">IF(AND(C2374="Smelter not listed",OR(LEN(D2374)=0,LEN(E2374)=0)),1,0)</f>
        <v>0</v>
      </c>
      <c r="V2374" s="229"/>
      <c r="W2374" s="229"/>
      <c r="Y2374" s="223" t="str">
        <f t="shared" ref="Y2374:Y2437" si="75">B2374&amp;C2374</f>
        <v/>
      </c>
    </row>
    <row r="2375" spans="1:25" s="223" customFormat="1" ht="20.25">
      <c r="A2375" s="293"/>
      <c r="B2375" s="294" t="str">
        <f>IF(LEN(A2375)=0,"",INDEX('Smelter Reference List'!$A:$A,MATCH($A2375,'Smelter Reference List'!$E:$E,0)))</f>
        <v/>
      </c>
      <c r="C2375" s="301" t="str">
        <f>IF(LEN(A2375)=0,"",INDEX('Smelter Reference List'!$C:$C,MATCH($A2375,'Smelter Reference List'!$E:$E,0)))</f>
        <v/>
      </c>
      <c r="D2375" s="294" t="str">
        <f ca="1">IF(ISERROR($S2375),"",OFFSET('Smelter Reference List'!$C$4,$S2375-4,0)&amp;"")</f>
        <v/>
      </c>
      <c r="E2375" s="294" t="str">
        <f ca="1">IF(ISERROR($S2375),"",OFFSET('Smelter Reference List'!$D$4,$S2375-4,0)&amp;"")</f>
        <v/>
      </c>
      <c r="F2375" s="294" t="str">
        <f ca="1">IF(ISERROR($S2375),"",OFFSET('Smelter Reference List'!$E$4,$S2375-4,0))</f>
        <v/>
      </c>
      <c r="G2375" s="294" t="str">
        <f ca="1">IF(C2375=$U$4,"Enter smelter details", IF(ISERROR($S2375),"",OFFSET('Smelter Reference List'!$F$4,$S2375-4,0)))</f>
        <v/>
      </c>
      <c r="H2375" s="295" t="str">
        <f ca="1">IF(ISERROR($S2375),"",OFFSET('Smelter Reference List'!$G$4,$S2375-4,0))</f>
        <v/>
      </c>
      <c r="I2375" s="296" t="str">
        <f ca="1">IF(ISERROR($S2375),"",OFFSET('Smelter Reference List'!$H$4,$S2375-4,0))</f>
        <v/>
      </c>
      <c r="J2375" s="296" t="str">
        <f ca="1">IF(ISERROR($S2375),"",OFFSET('Smelter Reference List'!$I$4,$S2375-4,0))</f>
        <v/>
      </c>
      <c r="K2375" s="298"/>
      <c r="L2375" s="298"/>
      <c r="M2375" s="298"/>
      <c r="N2375" s="298"/>
      <c r="O2375" s="298"/>
      <c r="P2375" s="298"/>
      <c r="Q2375" s="299"/>
      <c r="R2375" s="227"/>
      <c r="S2375" s="228" t="e">
        <f>IF(C2375="",NA(),MATCH($B2375&amp;$C2375,'Smelter Reference List'!$J:$J,0))</f>
        <v>#N/A</v>
      </c>
      <c r="T2375" s="229"/>
      <c r="U2375" s="229">
        <f t="shared" ca="1" si="74"/>
        <v>0</v>
      </c>
      <c r="V2375" s="229"/>
      <c r="W2375" s="229"/>
      <c r="Y2375" s="223" t="str">
        <f t="shared" si="75"/>
        <v/>
      </c>
    </row>
    <row r="2376" spans="1:25" s="223" customFormat="1" ht="20.25">
      <c r="A2376" s="293"/>
      <c r="B2376" s="294" t="str">
        <f>IF(LEN(A2376)=0,"",INDEX('Smelter Reference List'!$A:$A,MATCH($A2376,'Smelter Reference List'!$E:$E,0)))</f>
        <v/>
      </c>
      <c r="C2376" s="301" t="str">
        <f>IF(LEN(A2376)=0,"",INDEX('Smelter Reference List'!$C:$C,MATCH($A2376,'Smelter Reference List'!$E:$E,0)))</f>
        <v/>
      </c>
      <c r="D2376" s="294" t="str">
        <f ca="1">IF(ISERROR($S2376),"",OFFSET('Smelter Reference List'!$C$4,$S2376-4,0)&amp;"")</f>
        <v/>
      </c>
      <c r="E2376" s="294" t="str">
        <f ca="1">IF(ISERROR($S2376),"",OFFSET('Smelter Reference List'!$D$4,$S2376-4,0)&amp;"")</f>
        <v/>
      </c>
      <c r="F2376" s="294" t="str">
        <f ca="1">IF(ISERROR($S2376),"",OFFSET('Smelter Reference List'!$E$4,$S2376-4,0))</f>
        <v/>
      </c>
      <c r="G2376" s="294" t="str">
        <f ca="1">IF(C2376=$U$4,"Enter smelter details", IF(ISERROR($S2376),"",OFFSET('Smelter Reference List'!$F$4,$S2376-4,0)))</f>
        <v/>
      </c>
      <c r="H2376" s="295" t="str">
        <f ca="1">IF(ISERROR($S2376),"",OFFSET('Smelter Reference List'!$G$4,$S2376-4,0))</f>
        <v/>
      </c>
      <c r="I2376" s="296" t="str">
        <f ca="1">IF(ISERROR($S2376),"",OFFSET('Smelter Reference List'!$H$4,$S2376-4,0))</f>
        <v/>
      </c>
      <c r="J2376" s="296" t="str">
        <f ca="1">IF(ISERROR($S2376),"",OFFSET('Smelter Reference List'!$I$4,$S2376-4,0))</f>
        <v/>
      </c>
      <c r="K2376" s="298"/>
      <c r="L2376" s="298"/>
      <c r="M2376" s="298"/>
      <c r="N2376" s="298"/>
      <c r="O2376" s="298"/>
      <c r="P2376" s="298"/>
      <c r="Q2376" s="299"/>
      <c r="R2376" s="227"/>
      <c r="S2376" s="228" t="e">
        <f>IF(C2376="",NA(),MATCH($B2376&amp;$C2376,'Smelter Reference List'!$J:$J,0))</f>
        <v>#N/A</v>
      </c>
      <c r="T2376" s="229"/>
      <c r="U2376" s="229">
        <f t="shared" ca="1" si="74"/>
        <v>0</v>
      </c>
      <c r="V2376" s="229"/>
      <c r="W2376" s="229"/>
      <c r="Y2376" s="223" t="str">
        <f t="shared" si="75"/>
        <v/>
      </c>
    </row>
    <row r="2377" spans="1:25" s="223" customFormat="1" ht="20.25">
      <c r="A2377" s="293"/>
      <c r="B2377" s="294" t="str">
        <f>IF(LEN(A2377)=0,"",INDEX('Smelter Reference List'!$A:$A,MATCH($A2377,'Smelter Reference List'!$E:$E,0)))</f>
        <v/>
      </c>
      <c r="C2377" s="301" t="str">
        <f>IF(LEN(A2377)=0,"",INDEX('Smelter Reference List'!$C:$C,MATCH($A2377,'Smelter Reference List'!$E:$E,0)))</f>
        <v/>
      </c>
      <c r="D2377" s="294" t="str">
        <f ca="1">IF(ISERROR($S2377),"",OFFSET('Smelter Reference List'!$C$4,$S2377-4,0)&amp;"")</f>
        <v/>
      </c>
      <c r="E2377" s="294" t="str">
        <f ca="1">IF(ISERROR($S2377),"",OFFSET('Smelter Reference List'!$D$4,$S2377-4,0)&amp;"")</f>
        <v/>
      </c>
      <c r="F2377" s="294" t="str">
        <f ca="1">IF(ISERROR($S2377),"",OFFSET('Smelter Reference List'!$E$4,$S2377-4,0))</f>
        <v/>
      </c>
      <c r="G2377" s="294" t="str">
        <f ca="1">IF(C2377=$U$4,"Enter smelter details", IF(ISERROR($S2377),"",OFFSET('Smelter Reference List'!$F$4,$S2377-4,0)))</f>
        <v/>
      </c>
      <c r="H2377" s="295" t="str">
        <f ca="1">IF(ISERROR($S2377),"",OFFSET('Smelter Reference List'!$G$4,$S2377-4,0))</f>
        <v/>
      </c>
      <c r="I2377" s="296" t="str">
        <f ca="1">IF(ISERROR($S2377),"",OFFSET('Smelter Reference List'!$H$4,$S2377-4,0))</f>
        <v/>
      </c>
      <c r="J2377" s="296" t="str">
        <f ca="1">IF(ISERROR($S2377),"",OFFSET('Smelter Reference List'!$I$4,$S2377-4,0))</f>
        <v/>
      </c>
      <c r="K2377" s="298"/>
      <c r="L2377" s="298"/>
      <c r="M2377" s="298"/>
      <c r="N2377" s="298"/>
      <c r="O2377" s="298"/>
      <c r="P2377" s="298"/>
      <c r="Q2377" s="299"/>
      <c r="R2377" s="227"/>
      <c r="S2377" s="228" t="e">
        <f>IF(C2377="",NA(),MATCH($B2377&amp;$C2377,'Smelter Reference List'!$J:$J,0))</f>
        <v>#N/A</v>
      </c>
      <c r="T2377" s="229"/>
      <c r="U2377" s="229">
        <f t="shared" ca="1" si="74"/>
        <v>0</v>
      </c>
      <c r="V2377" s="229"/>
      <c r="W2377" s="229"/>
      <c r="Y2377" s="223" t="str">
        <f t="shared" si="75"/>
        <v/>
      </c>
    </row>
    <row r="2378" spans="1:25" s="223" customFormat="1" ht="20.25">
      <c r="A2378" s="293"/>
      <c r="B2378" s="294" t="str">
        <f>IF(LEN(A2378)=0,"",INDEX('Smelter Reference List'!$A:$A,MATCH($A2378,'Smelter Reference List'!$E:$E,0)))</f>
        <v/>
      </c>
      <c r="C2378" s="301" t="str">
        <f>IF(LEN(A2378)=0,"",INDEX('Smelter Reference List'!$C:$C,MATCH($A2378,'Smelter Reference List'!$E:$E,0)))</f>
        <v/>
      </c>
      <c r="D2378" s="294" t="str">
        <f ca="1">IF(ISERROR($S2378),"",OFFSET('Smelter Reference List'!$C$4,$S2378-4,0)&amp;"")</f>
        <v/>
      </c>
      <c r="E2378" s="294" t="str">
        <f ca="1">IF(ISERROR($S2378),"",OFFSET('Smelter Reference List'!$D$4,$S2378-4,0)&amp;"")</f>
        <v/>
      </c>
      <c r="F2378" s="294" t="str">
        <f ca="1">IF(ISERROR($S2378),"",OFFSET('Smelter Reference List'!$E$4,$S2378-4,0))</f>
        <v/>
      </c>
      <c r="G2378" s="294" t="str">
        <f ca="1">IF(C2378=$U$4,"Enter smelter details", IF(ISERROR($S2378),"",OFFSET('Smelter Reference List'!$F$4,$S2378-4,0)))</f>
        <v/>
      </c>
      <c r="H2378" s="295" t="str">
        <f ca="1">IF(ISERROR($S2378),"",OFFSET('Smelter Reference List'!$G$4,$S2378-4,0))</f>
        <v/>
      </c>
      <c r="I2378" s="296" t="str">
        <f ca="1">IF(ISERROR($S2378),"",OFFSET('Smelter Reference List'!$H$4,$S2378-4,0))</f>
        <v/>
      </c>
      <c r="J2378" s="296" t="str">
        <f ca="1">IF(ISERROR($S2378),"",OFFSET('Smelter Reference List'!$I$4,$S2378-4,0))</f>
        <v/>
      </c>
      <c r="K2378" s="298"/>
      <c r="L2378" s="298"/>
      <c r="M2378" s="298"/>
      <c r="N2378" s="298"/>
      <c r="O2378" s="298"/>
      <c r="P2378" s="298"/>
      <c r="Q2378" s="299"/>
      <c r="R2378" s="227"/>
      <c r="S2378" s="228" t="e">
        <f>IF(C2378="",NA(),MATCH($B2378&amp;$C2378,'Smelter Reference List'!$J:$J,0))</f>
        <v>#N/A</v>
      </c>
      <c r="T2378" s="229"/>
      <c r="U2378" s="229">
        <f t="shared" ca="1" si="74"/>
        <v>0</v>
      </c>
      <c r="V2378" s="229"/>
      <c r="W2378" s="229"/>
      <c r="Y2378" s="223" t="str">
        <f t="shared" si="75"/>
        <v/>
      </c>
    </row>
    <row r="2379" spans="1:25" s="223" customFormat="1" ht="20.25">
      <c r="A2379" s="293"/>
      <c r="B2379" s="294" t="str">
        <f>IF(LEN(A2379)=0,"",INDEX('Smelter Reference List'!$A:$A,MATCH($A2379,'Smelter Reference List'!$E:$E,0)))</f>
        <v/>
      </c>
      <c r="C2379" s="301" t="str">
        <f>IF(LEN(A2379)=0,"",INDEX('Smelter Reference List'!$C:$C,MATCH($A2379,'Smelter Reference List'!$E:$E,0)))</f>
        <v/>
      </c>
      <c r="D2379" s="294" t="str">
        <f ca="1">IF(ISERROR($S2379),"",OFFSET('Smelter Reference List'!$C$4,$S2379-4,0)&amp;"")</f>
        <v/>
      </c>
      <c r="E2379" s="294" t="str">
        <f ca="1">IF(ISERROR($S2379),"",OFFSET('Smelter Reference List'!$D$4,$S2379-4,0)&amp;"")</f>
        <v/>
      </c>
      <c r="F2379" s="294" t="str">
        <f ca="1">IF(ISERROR($S2379),"",OFFSET('Smelter Reference List'!$E$4,$S2379-4,0))</f>
        <v/>
      </c>
      <c r="G2379" s="294" t="str">
        <f ca="1">IF(C2379=$U$4,"Enter smelter details", IF(ISERROR($S2379),"",OFFSET('Smelter Reference List'!$F$4,$S2379-4,0)))</f>
        <v/>
      </c>
      <c r="H2379" s="295" t="str">
        <f ca="1">IF(ISERROR($S2379),"",OFFSET('Smelter Reference List'!$G$4,$S2379-4,0))</f>
        <v/>
      </c>
      <c r="I2379" s="296" t="str">
        <f ca="1">IF(ISERROR($S2379),"",OFFSET('Smelter Reference List'!$H$4,$S2379-4,0))</f>
        <v/>
      </c>
      <c r="J2379" s="296" t="str">
        <f ca="1">IF(ISERROR($S2379),"",OFFSET('Smelter Reference List'!$I$4,$S2379-4,0))</f>
        <v/>
      </c>
      <c r="K2379" s="298"/>
      <c r="L2379" s="298"/>
      <c r="M2379" s="298"/>
      <c r="N2379" s="298"/>
      <c r="O2379" s="298"/>
      <c r="P2379" s="298"/>
      <c r="Q2379" s="299"/>
      <c r="R2379" s="227"/>
      <c r="S2379" s="228" t="e">
        <f>IF(C2379="",NA(),MATCH($B2379&amp;$C2379,'Smelter Reference List'!$J:$J,0))</f>
        <v>#N/A</v>
      </c>
      <c r="T2379" s="229"/>
      <c r="U2379" s="229">
        <f t="shared" ca="1" si="74"/>
        <v>0</v>
      </c>
      <c r="V2379" s="229"/>
      <c r="W2379" s="229"/>
      <c r="Y2379" s="223" t="str">
        <f t="shared" si="75"/>
        <v/>
      </c>
    </row>
    <row r="2380" spans="1:25" s="223" customFormat="1" ht="20.25">
      <c r="A2380" s="293"/>
      <c r="B2380" s="294" t="str">
        <f>IF(LEN(A2380)=0,"",INDEX('Smelter Reference List'!$A:$A,MATCH($A2380,'Smelter Reference List'!$E:$E,0)))</f>
        <v/>
      </c>
      <c r="C2380" s="301" t="str">
        <f>IF(LEN(A2380)=0,"",INDEX('Smelter Reference List'!$C:$C,MATCH($A2380,'Smelter Reference List'!$E:$E,0)))</f>
        <v/>
      </c>
      <c r="D2380" s="294" t="str">
        <f ca="1">IF(ISERROR($S2380),"",OFFSET('Smelter Reference List'!$C$4,$S2380-4,0)&amp;"")</f>
        <v/>
      </c>
      <c r="E2380" s="294" t="str">
        <f ca="1">IF(ISERROR($S2380),"",OFFSET('Smelter Reference List'!$D$4,$S2380-4,0)&amp;"")</f>
        <v/>
      </c>
      <c r="F2380" s="294" t="str">
        <f ca="1">IF(ISERROR($S2380),"",OFFSET('Smelter Reference List'!$E$4,$S2380-4,0))</f>
        <v/>
      </c>
      <c r="G2380" s="294" t="str">
        <f ca="1">IF(C2380=$U$4,"Enter smelter details", IF(ISERROR($S2380),"",OFFSET('Smelter Reference List'!$F$4,$S2380-4,0)))</f>
        <v/>
      </c>
      <c r="H2380" s="295" t="str">
        <f ca="1">IF(ISERROR($S2380),"",OFFSET('Smelter Reference List'!$G$4,$S2380-4,0))</f>
        <v/>
      </c>
      <c r="I2380" s="296" t="str">
        <f ca="1">IF(ISERROR($S2380),"",OFFSET('Smelter Reference List'!$H$4,$S2380-4,0))</f>
        <v/>
      </c>
      <c r="J2380" s="296" t="str">
        <f ca="1">IF(ISERROR($S2380),"",OFFSET('Smelter Reference List'!$I$4,$S2380-4,0))</f>
        <v/>
      </c>
      <c r="K2380" s="298"/>
      <c r="L2380" s="298"/>
      <c r="M2380" s="298"/>
      <c r="N2380" s="298"/>
      <c r="O2380" s="298"/>
      <c r="P2380" s="298"/>
      <c r="Q2380" s="299"/>
      <c r="R2380" s="227"/>
      <c r="S2380" s="228" t="e">
        <f>IF(C2380="",NA(),MATCH($B2380&amp;$C2380,'Smelter Reference List'!$J:$J,0))</f>
        <v>#N/A</v>
      </c>
      <c r="T2380" s="229"/>
      <c r="U2380" s="229">
        <f t="shared" ca="1" si="74"/>
        <v>0</v>
      </c>
      <c r="V2380" s="229"/>
      <c r="W2380" s="229"/>
      <c r="Y2380" s="223" t="str">
        <f t="shared" si="75"/>
        <v/>
      </c>
    </row>
    <row r="2381" spans="1:25" s="223" customFormat="1" ht="20.25">
      <c r="A2381" s="293"/>
      <c r="B2381" s="294" t="str">
        <f>IF(LEN(A2381)=0,"",INDEX('Smelter Reference List'!$A:$A,MATCH($A2381,'Smelter Reference List'!$E:$E,0)))</f>
        <v/>
      </c>
      <c r="C2381" s="301" t="str">
        <f>IF(LEN(A2381)=0,"",INDEX('Smelter Reference List'!$C:$C,MATCH($A2381,'Smelter Reference List'!$E:$E,0)))</f>
        <v/>
      </c>
      <c r="D2381" s="294" t="str">
        <f ca="1">IF(ISERROR($S2381),"",OFFSET('Smelter Reference List'!$C$4,$S2381-4,0)&amp;"")</f>
        <v/>
      </c>
      <c r="E2381" s="294" t="str">
        <f ca="1">IF(ISERROR($S2381),"",OFFSET('Smelter Reference List'!$D$4,$S2381-4,0)&amp;"")</f>
        <v/>
      </c>
      <c r="F2381" s="294" t="str">
        <f ca="1">IF(ISERROR($S2381),"",OFFSET('Smelter Reference List'!$E$4,$S2381-4,0))</f>
        <v/>
      </c>
      <c r="G2381" s="294" t="str">
        <f ca="1">IF(C2381=$U$4,"Enter smelter details", IF(ISERROR($S2381),"",OFFSET('Smelter Reference List'!$F$4,$S2381-4,0)))</f>
        <v/>
      </c>
      <c r="H2381" s="295" t="str">
        <f ca="1">IF(ISERROR($S2381),"",OFFSET('Smelter Reference List'!$G$4,$S2381-4,0))</f>
        <v/>
      </c>
      <c r="I2381" s="296" t="str">
        <f ca="1">IF(ISERROR($S2381),"",OFFSET('Smelter Reference List'!$H$4,$S2381-4,0))</f>
        <v/>
      </c>
      <c r="J2381" s="296" t="str">
        <f ca="1">IF(ISERROR($S2381),"",OFFSET('Smelter Reference List'!$I$4,$S2381-4,0))</f>
        <v/>
      </c>
      <c r="K2381" s="298"/>
      <c r="L2381" s="298"/>
      <c r="M2381" s="298"/>
      <c r="N2381" s="298"/>
      <c r="O2381" s="298"/>
      <c r="P2381" s="298"/>
      <c r="Q2381" s="299"/>
      <c r="R2381" s="227"/>
      <c r="S2381" s="228" t="e">
        <f>IF(C2381="",NA(),MATCH($B2381&amp;$C2381,'Smelter Reference List'!$J:$J,0))</f>
        <v>#N/A</v>
      </c>
      <c r="T2381" s="229"/>
      <c r="U2381" s="229">
        <f t="shared" ca="1" si="74"/>
        <v>0</v>
      </c>
      <c r="V2381" s="229"/>
      <c r="W2381" s="229"/>
      <c r="Y2381" s="223" t="str">
        <f t="shared" si="75"/>
        <v/>
      </c>
    </row>
    <row r="2382" spans="1:25" s="223" customFormat="1" ht="20.25">
      <c r="A2382" s="293"/>
      <c r="B2382" s="294" t="str">
        <f>IF(LEN(A2382)=0,"",INDEX('Smelter Reference List'!$A:$A,MATCH($A2382,'Smelter Reference List'!$E:$E,0)))</f>
        <v/>
      </c>
      <c r="C2382" s="301" t="str">
        <f>IF(LEN(A2382)=0,"",INDEX('Smelter Reference List'!$C:$C,MATCH($A2382,'Smelter Reference List'!$E:$E,0)))</f>
        <v/>
      </c>
      <c r="D2382" s="294" t="str">
        <f ca="1">IF(ISERROR($S2382),"",OFFSET('Smelter Reference List'!$C$4,$S2382-4,0)&amp;"")</f>
        <v/>
      </c>
      <c r="E2382" s="294" t="str">
        <f ca="1">IF(ISERROR($S2382),"",OFFSET('Smelter Reference List'!$D$4,$S2382-4,0)&amp;"")</f>
        <v/>
      </c>
      <c r="F2382" s="294" t="str">
        <f ca="1">IF(ISERROR($S2382),"",OFFSET('Smelter Reference List'!$E$4,$S2382-4,0))</f>
        <v/>
      </c>
      <c r="G2382" s="294" t="str">
        <f ca="1">IF(C2382=$U$4,"Enter smelter details", IF(ISERROR($S2382),"",OFFSET('Smelter Reference List'!$F$4,$S2382-4,0)))</f>
        <v/>
      </c>
      <c r="H2382" s="295" t="str">
        <f ca="1">IF(ISERROR($S2382),"",OFFSET('Smelter Reference List'!$G$4,$S2382-4,0))</f>
        <v/>
      </c>
      <c r="I2382" s="296" t="str">
        <f ca="1">IF(ISERROR($S2382),"",OFFSET('Smelter Reference List'!$H$4,$S2382-4,0))</f>
        <v/>
      </c>
      <c r="J2382" s="296" t="str">
        <f ca="1">IF(ISERROR($S2382),"",OFFSET('Smelter Reference List'!$I$4,$S2382-4,0))</f>
        <v/>
      </c>
      <c r="K2382" s="298"/>
      <c r="L2382" s="298"/>
      <c r="M2382" s="298"/>
      <c r="N2382" s="298"/>
      <c r="O2382" s="298"/>
      <c r="P2382" s="298"/>
      <c r="Q2382" s="299"/>
      <c r="R2382" s="227"/>
      <c r="S2382" s="228" t="e">
        <f>IF(C2382="",NA(),MATCH($B2382&amp;$C2382,'Smelter Reference List'!$J:$J,0))</f>
        <v>#N/A</v>
      </c>
      <c r="T2382" s="229"/>
      <c r="U2382" s="229">
        <f t="shared" ca="1" si="74"/>
        <v>0</v>
      </c>
      <c r="V2382" s="229"/>
      <c r="W2382" s="229"/>
      <c r="Y2382" s="223" t="str">
        <f t="shared" si="75"/>
        <v/>
      </c>
    </row>
    <row r="2383" spans="1:25" s="223" customFormat="1" ht="20.25">
      <c r="A2383" s="293"/>
      <c r="B2383" s="294" t="str">
        <f>IF(LEN(A2383)=0,"",INDEX('Smelter Reference List'!$A:$A,MATCH($A2383,'Smelter Reference List'!$E:$E,0)))</f>
        <v/>
      </c>
      <c r="C2383" s="301" t="str">
        <f>IF(LEN(A2383)=0,"",INDEX('Smelter Reference List'!$C:$C,MATCH($A2383,'Smelter Reference List'!$E:$E,0)))</f>
        <v/>
      </c>
      <c r="D2383" s="294" t="str">
        <f ca="1">IF(ISERROR($S2383),"",OFFSET('Smelter Reference List'!$C$4,$S2383-4,0)&amp;"")</f>
        <v/>
      </c>
      <c r="E2383" s="294" t="str">
        <f ca="1">IF(ISERROR($S2383),"",OFFSET('Smelter Reference List'!$D$4,$S2383-4,0)&amp;"")</f>
        <v/>
      </c>
      <c r="F2383" s="294" t="str">
        <f ca="1">IF(ISERROR($S2383),"",OFFSET('Smelter Reference List'!$E$4,$S2383-4,0))</f>
        <v/>
      </c>
      <c r="G2383" s="294" t="str">
        <f ca="1">IF(C2383=$U$4,"Enter smelter details", IF(ISERROR($S2383),"",OFFSET('Smelter Reference List'!$F$4,$S2383-4,0)))</f>
        <v/>
      </c>
      <c r="H2383" s="295" t="str">
        <f ca="1">IF(ISERROR($S2383),"",OFFSET('Smelter Reference List'!$G$4,$S2383-4,0))</f>
        <v/>
      </c>
      <c r="I2383" s="296" t="str">
        <f ca="1">IF(ISERROR($S2383),"",OFFSET('Smelter Reference List'!$H$4,$S2383-4,0))</f>
        <v/>
      </c>
      <c r="J2383" s="296" t="str">
        <f ca="1">IF(ISERROR($S2383),"",OFFSET('Smelter Reference List'!$I$4,$S2383-4,0))</f>
        <v/>
      </c>
      <c r="K2383" s="298"/>
      <c r="L2383" s="298"/>
      <c r="M2383" s="298"/>
      <c r="N2383" s="298"/>
      <c r="O2383" s="298"/>
      <c r="P2383" s="298"/>
      <c r="Q2383" s="299"/>
      <c r="R2383" s="227"/>
      <c r="S2383" s="228" t="e">
        <f>IF(C2383="",NA(),MATCH($B2383&amp;$C2383,'Smelter Reference List'!$J:$J,0))</f>
        <v>#N/A</v>
      </c>
      <c r="T2383" s="229"/>
      <c r="U2383" s="229">
        <f t="shared" ca="1" si="74"/>
        <v>0</v>
      </c>
      <c r="V2383" s="229"/>
      <c r="W2383" s="229"/>
      <c r="Y2383" s="223" t="str">
        <f t="shared" si="75"/>
        <v/>
      </c>
    </row>
    <row r="2384" spans="1:25" s="223" customFormat="1" ht="20.25">
      <c r="A2384" s="293"/>
      <c r="B2384" s="294" t="str">
        <f>IF(LEN(A2384)=0,"",INDEX('Smelter Reference List'!$A:$A,MATCH($A2384,'Smelter Reference List'!$E:$E,0)))</f>
        <v/>
      </c>
      <c r="C2384" s="301" t="str">
        <f>IF(LEN(A2384)=0,"",INDEX('Smelter Reference List'!$C:$C,MATCH($A2384,'Smelter Reference List'!$E:$E,0)))</f>
        <v/>
      </c>
      <c r="D2384" s="294" t="str">
        <f ca="1">IF(ISERROR($S2384),"",OFFSET('Smelter Reference List'!$C$4,$S2384-4,0)&amp;"")</f>
        <v/>
      </c>
      <c r="E2384" s="294" t="str">
        <f ca="1">IF(ISERROR($S2384),"",OFFSET('Smelter Reference List'!$D$4,$S2384-4,0)&amp;"")</f>
        <v/>
      </c>
      <c r="F2384" s="294" t="str">
        <f ca="1">IF(ISERROR($S2384),"",OFFSET('Smelter Reference List'!$E$4,$S2384-4,0))</f>
        <v/>
      </c>
      <c r="G2384" s="294" t="str">
        <f ca="1">IF(C2384=$U$4,"Enter smelter details", IF(ISERROR($S2384),"",OFFSET('Smelter Reference List'!$F$4,$S2384-4,0)))</f>
        <v/>
      </c>
      <c r="H2384" s="295" t="str">
        <f ca="1">IF(ISERROR($S2384),"",OFFSET('Smelter Reference List'!$G$4,$S2384-4,0))</f>
        <v/>
      </c>
      <c r="I2384" s="296" t="str">
        <f ca="1">IF(ISERROR($S2384),"",OFFSET('Smelter Reference List'!$H$4,$S2384-4,0))</f>
        <v/>
      </c>
      <c r="J2384" s="296" t="str">
        <f ca="1">IF(ISERROR($S2384),"",OFFSET('Smelter Reference List'!$I$4,$S2384-4,0))</f>
        <v/>
      </c>
      <c r="K2384" s="298"/>
      <c r="L2384" s="298"/>
      <c r="M2384" s="298"/>
      <c r="N2384" s="298"/>
      <c r="O2384" s="298"/>
      <c r="P2384" s="298"/>
      <c r="Q2384" s="299"/>
      <c r="R2384" s="227"/>
      <c r="S2384" s="228" t="e">
        <f>IF(C2384="",NA(),MATCH($B2384&amp;$C2384,'Smelter Reference List'!$J:$J,0))</f>
        <v>#N/A</v>
      </c>
      <c r="T2384" s="229"/>
      <c r="U2384" s="229">
        <f t="shared" ca="1" si="74"/>
        <v>0</v>
      </c>
      <c r="V2384" s="229"/>
      <c r="W2384" s="229"/>
      <c r="Y2384" s="223" t="str">
        <f t="shared" si="75"/>
        <v/>
      </c>
    </row>
    <row r="2385" spans="1:25" s="223" customFormat="1" ht="20.25">
      <c r="A2385" s="293"/>
      <c r="B2385" s="294" t="str">
        <f>IF(LEN(A2385)=0,"",INDEX('Smelter Reference List'!$A:$A,MATCH($A2385,'Smelter Reference List'!$E:$E,0)))</f>
        <v/>
      </c>
      <c r="C2385" s="301" t="str">
        <f>IF(LEN(A2385)=0,"",INDEX('Smelter Reference List'!$C:$C,MATCH($A2385,'Smelter Reference List'!$E:$E,0)))</f>
        <v/>
      </c>
      <c r="D2385" s="294" t="str">
        <f ca="1">IF(ISERROR($S2385),"",OFFSET('Smelter Reference List'!$C$4,$S2385-4,0)&amp;"")</f>
        <v/>
      </c>
      <c r="E2385" s="294" t="str">
        <f ca="1">IF(ISERROR($S2385),"",OFFSET('Smelter Reference List'!$D$4,$S2385-4,0)&amp;"")</f>
        <v/>
      </c>
      <c r="F2385" s="294" t="str">
        <f ca="1">IF(ISERROR($S2385),"",OFFSET('Smelter Reference List'!$E$4,$S2385-4,0))</f>
        <v/>
      </c>
      <c r="G2385" s="294" t="str">
        <f ca="1">IF(C2385=$U$4,"Enter smelter details", IF(ISERROR($S2385),"",OFFSET('Smelter Reference List'!$F$4,$S2385-4,0)))</f>
        <v/>
      </c>
      <c r="H2385" s="295" t="str">
        <f ca="1">IF(ISERROR($S2385),"",OFFSET('Smelter Reference List'!$G$4,$S2385-4,0))</f>
        <v/>
      </c>
      <c r="I2385" s="296" t="str">
        <f ca="1">IF(ISERROR($S2385),"",OFFSET('Smelter Reference List'!$H$4,$S2385-4,0))</f>
        <v/>
      </c>
      <c r="J2385" s="296" t="str">
        <f ca="1">IF(ISERROR($S2385),"",OFFSET('Smelter Reference List'!$I$4,$S2385-4,0))</f>
        <v/>
      </c>
      <c r="K2385" s="298"/>
      <c r="L2385" s="298"/>
      <c r="M2385" s="298"/>
      <c r="N2385" s="298"/>
      <c r="O2385" s="298"/>
      <c r="P2385" s="298"/>
      <c r="Q2385" s="299"/>
      <c r="R2385" s="227"/>
      <c r="S2385" s="228" t="e">
        <f>IF(C2385="",NA(),MATCH($B2385&amp;$C2385,'Smelter Reference List'!$J:$J,0))</f>
        <v>#N/A</v>
      </c>
      <c r="T2385" s="229"/>
      <c r="U2385" s="229">
        <f t="shared" ca="1" si="74"/>
        <v>0</v>
      </c>
      <c r="V2385" s="229"/>
      <c r="W2385" s="229"/>
      <c r="Y2385" s="223" t="str">
        <f t="shared" si="75"/>
        <v/>
      </c>
    </row>
    <row r="2386" spans="1:25" s="223" customFormat="1" ht="20.25">
      <c r="A2386" s="293"/>
      <c r="B2386" s="294" t="str">
        <f>IF(LEN(A2386)=0,"",INDEX('Smelter Reference List'!$A:$A,MATCH($A2386,'Smelter Reference List'!$E:$E,0)))</f>
        <v/>
      </c>
      <c r="C2386" s="301" t="str">
        <f>IF(LEN(A2386)=0,"",INDEX('Smelter Reference List'!$C:$C,MATCH($A2386,'Smelter Reference List'!$E:$E,0)))</f>
        <v/>
      </c>
      <c r="D2386" s="294" t="str">
        <f ca="1">IF(ISERROR($S2386),"",OFFSET('Smelter Reference List'!$C$4,$S2386-4,0)&amp;"")</f>
        <v/>
      </c>
      <c r="E2386" s="294" t="str">
        <f ca="1">IF(ISERROR($S2386),"",OFFSET('Smelter Reference List'!$D$4,$S2386-4,0)&amp;"")</f>
        <v/>
      </c>
      <c r="F2386" s="294" t="str">
        <f ca="1">IF(ISERROR($S2386),"",OFFSET('Smelter Reference List'!$E$4,$S2386-4,0))</f>
        <v/>
      </c>
      <c r="G2386" s="294" t="str">
        <f ca="1">IF(C2386=$U$4,"Enter smelter details", IF(ISERROR($S2386),"",OFFSET('Smelter Reference List'!$F$4,$S2386-4,0)))</f>
        <v/>
      </c>
      <c r="H2386" s="295" t="str">
        <f ca="1">IF(ISERROR($S2386),"",OFFSET('Smelter Reference List'!$G$4,$S2386-4,0))</f>
        <v/>
      </c>
      <c r="I2386" s="296" t="str">
        <f ca="1">IF(ISERROR($S2386),"",OFFSET('Smelter Reference List'!$H$4,$S2386-4,0))</f>
        <v/>
      </c>
      <c r="J2386" s="296" t="str">
        <f ca="1">IF(ISERROR($S2386),"",OFFSET('Smelter Reference List'!$I$4,$S2386-4,0))</f>
        <v/>
      </c>
      <c r="K2386" s="298"/>
      <c r="L2386" s="298"/>
      <c r="M2386" s="298"/>
      <c r="N2386" s="298"/>
      <c r="O2386" s="298"/>
      <c r="P2386" s="298"/>
      <c r="Q2386" s="299"/>
      <c r="R2386" s="227"/>
      <c r="S2386" s="228" t="e">
        <f>IF(C2386="",NA(),MATCH($B2386&amp;$C2386,'Smelter Reference List'!$J:$J,0))</f>
        <v>#N/A</v>
      </c>
      <c r="T2386" s="229"/>
      <c r="U2386" s="229">
        <f t="shared" ca="1" si="74"/>
        <v>0</v>
      </c>
      <c r="V2386" s="229"/>
      <c r="W2386" s="229"/>
      <c r="Y2386" s="223" t="str">
        <f t="shared" si="75"/>
        <v/>
      </c>
    </row>
    <row r="2387" spans="1:25" s="223" customFormat="1" ht="20.25">
      <c r="A2387" s="293"/>
      <c r="B2387" s="294" t="str">
        <f>IF(LEN(A2387)=0,"",INDEX('Smelter Reference List'!$A:$A,MATCH($A2387,'Smelter Reference List'!$E:$E,0)))</f>
        <v/>
      </c>
      <c r="C2387" s="301" t="str">
        <f>IF(LEN(A2387)=0,"",INDEX('Smelter Reference List'!$C:$C,MATCH($A2387,'Smelter Reference List'!$E:$E,0)))</f>
        <v/>
      </c>
      <c r="D2387" s="294" t="str">
        <f ca="1">IF(ISERROR($S2387),"",OFFSET('Smelter Reference List'!$C$4,$S2387-4,0)&amp;"")</f>
        <v/>
      </c>
      <c r="E2387" s="294" t="str">
        <f ca="1">IF(ISERROR($S2387),"",OFFSET('Smelter Reference List'!$D$4,$S2387-4,0)&amp;"")</f>
        <v/>
      </c>
      <c r="F2387" s="294" t="str">
        <f ca="1">IF(ISERROR($S2387),"",OFFSET('Smelter Reference List'!$E$4,$S2387-4,0))</f>
        <v/>
      </c>
      <c r="G2387" s="294" t="str">
        <f ca="1">IF(C2387=$U$4,"Enter smelter details", IF(ISERROR($S2387),"",OFFSET('Smelter Reference List'!$F$4,$S2387-4,0)))</f>
        <v/>
      </c>
      <c r="H2387" s="295" t="str">
        <f ca="1">IF(ISERROR($S2387),"",OFFSET('Smelter Reference List'!$G$4,$S2387-4,0))</f>
        <v/>
      </c>
      <c r="I2387" s="296" t="str">
        <f ca="1">IF(ISERROR($S2387),"",OFFSET('Smelter Reference List'!$H$4,$S2387-4,0))</f>
        <v/>
      </c>
      <c r="J2387" s="296" t="str">
        <f ca="1">IF(ISERROR($S2387),"",OFFSET('Smelter Reference List'!$I$4,$S2387-4,0))</f>
        <v/>
      </c>
      <c r="K2387" s="298"/>
      <c r="L2387" s="298"/>
      <c r="M2387" s="298"/>
      <c r="N2387" s="298"/>
      <c r="O2387" s="298"/>
      <c r="P2387" s="298"/>
      <c r="Q2387" s="299"/>
      <c r="R2387" s="227"/>
      <c r="S2387" s="228" t="e">
        <f>IF(C2387="",NA(),MATCH($B2387&amp;$C2387,'Smelter Reference List'!$J:$J,0))</f>
        <v>#N/A</v>
      </c>
      <c r="T2387" s="229"/>
      <c r="U2387" s="229">
        <f t="shared" ca="1" si="74"/>
        <v>0</v>
      </c>
      <c r="V2387" s="229"/>
      <c r="W2387" s="229"/>
      <c r="Y2387" s="223" t="str">
        <f t="shared" si="75"/>
        <v/>
      </c>
    </row>
    <row r="2388" spans="1:25" s="223" customFormat="1" ht="20.25">
      <c r="A2388" s="293"/>
      <c r="B2388" s="294" t="str">
        <f>IF(LEN(A2388)=0,"",INDEX('Smelter Reference List'!$A:$A,MATCH($A2388,'Smelter Reference List'!$E:$E,0)))</f>
        <v/>
      </c>
      <c r="C2388" s="301" t="str">
        <f>IF(LEN(A2388)=0,"",INDEX('Smelter Reference List'!$C:$C,MATCH($A2388,'Smelter Reference List'!$E:$E,0)))</f>
        <v/>
      </c>
      <c r="D2388" s="294" t="str">
        <f ca="1">IF(ISERROR($S2388),"",OFFSET('Smelter Reference List'!$C$4,$S2388-4,0)&amp;"")</f>
        <v/>
      </c>
      <c r="E2388" s="294" t="str">
        <f ca="1">IF(ISERROR($S2388),"",OFFSET('Smelter Reference List'!$D$4,$S2388-4,0)&amp;"")</f>
        <v/>
      </c>
      <c r="F2388" s="294" t="str">
        <f ca="1">IF(ISERROR($S2388),"",OFFSET('Smelter Reference List'!$E$4,$S2388-4,0))</f>
        <v/>
      </c>
      <c r="G2388" s="294" t="str">
        <f ca="1">IF(C2388=$U$4,"Enter smelter details", IF(ISERROR($S2388),"",OFFSET('Smelter Reference List'!$F$4,$S2388-4,0)))</f>
        <v/>
      </c>
      <c r="H2388" s="295" t="str">
        <f ca="1">IF(ISERROR($S2388),"",OFFSET('Smelter Reference List'!$G$4,$S2388-4,0))</f>
        <v/>
      </c>
      <c r="I2388" s="296" t="str">
        <f ca="1">IF(ISERROR($S2388),"",OFFSET('Smelter Reference List'!$H$4,$S2388-4,0))</f>
        <v/>
      </c>
      <c r="J2388" s="296" t="str">
        <f ca="1">IF(ISERROR($S2388),"",OFFSET('Smelter Reference List'!$I$4,$S2388-4,0))</f>
        <v/>
      </c>
      <c r="K2388" s="298"/>
      <c r="L2388" s="298"/>
      <c r="M2388" s="298"/>
      <c r="N2388" s="298"/>
      <c r="O2388" s="298"/>
      <c r="P2388" s="298"/>
      <c r="Q2388" s="299"/>
      <c r="R2388" s="227"/>
      <c r="S2388" s="228" t="e">
        <f>IF(C2388="",NA(),MATCH($B2388&amp;$C2388,'Smelter Reference List'!$J:$J,0))</f>
        <v>#N/A</v>
      </c>
      <c r="T2388" s="229"/>
      <c r="U2388" s="229">
        <f t="shared" ca="1" si="74"/>
        <v>0</v>
      </c>
      <c r="V2388" s="229"/>
      <c r="W2388" s="229"/>
      <c r="Y2388" s="223" t="str">
        <f t="shared" si="75"/>
        <v/>
      </c>
    </row>
    <row r="2389" spans="1:25" s="223" customFormat="1" ht="20.25">
      <c r="A2389" s="293"/>
      <c r="B2389" s="294" t="str">
        <f>IF(LEN(A2389)=0,"",INDEX('Smelter Reference List'!$A:$A,MATCH($A2389,'Smelter Reference List'!$E:$E,0)))</f>
        <v/>
      </c>
      <c r="C2389" s="301" t="str">
        <f>IF(LEN(A2389)=0,"",INDEX('Smelter Reference List'!$C:$C,MATCH($A2389,'Smelter Reference List'!$E:$E,0)))</f>
        <v/>
      </c>
      <c r="D2389" s="294" t="str">
        <f ca="1">IF(ISERROR($S2389),"",OFFSET('Smelter Reference List'!$C$4,$S2389-4,0)&amp;"")</f>
        <v/>
      </c>
      <c r="E2389" s="294" t="str">
        <f ca="1">IF(ISERROR($S2389),"",OFFSET('Smelter Reference List'!$D$4,$S2389-4,0)&amp;"")</f>
        <v/>
      </c>
      <c r="F2389" s="294" t="str">
        <f ca="1">IF(ISERROR($S2389),"",OFFSET('Smelter Reference List'!$E$4,$S2389-4,0))</f>
        <v/>
      </c>
      <c r="G2389" s="294" t="str">
        <f ca="1">IF(C2389=$U$4,"Enter smelter details", IF(ISERROR($S2389),"",OFFSET('Smelter Reference List'!$F$4,$S2389-4,0)))</f>
        <v/>
      </c>
      <c r="H2389" s="295" t="str">
        <f ca="1">IF(ISERROR($S2389),"",OFFSET('Smelter Reference List'!$G$4,$S2389-4,0))</f>
        <v/>
      </c>
      <c r="I2389" s="296" t="str">
        <f ca="1">IF(ISERROR($S2389),"",OFFSET('Smelter Reference List'!$H$4,$S2389-4,0))</f>
        <v/>
      </c>
      <c r="J2389" s="296" t="str">
        <f ca="1">IF(ISERROR($S2389),"",OFFSET('Smelter Reference List'!$I$4,$S2389-4,0))</f>
        <v/>
      </c>
      <c r="K2389" s="298"/>
      <c r="L2389" s="298"/>
      <c r="M2389" s="298"/>
      <c r="N2389" s="298"/>
      <c r="O2389" s="298"/>
      <c r="P2389" s="298"/>
      <c r="Q2389" s="299"/>
      <c r="R2389" s="227"/>
      <c r="S2389" s="228" t="e">
        <f>IF(C2389="",NA(),MATCH($B2389&amp;$C2389,'Smelter Reference List'!$J:$J,0))</f>
        <v>#N/A</v>
      </c>
      <c r="T2389" s="229"/>
      <c r="U2389" s="229">
        <f t="shared" ca="1" si="74"/>
        <v>0</v>
      </c>
      <c r="V2389" s="229"/>
      <c r="W2389" s="229"/>
      <c r="Y2389" s="223" t="str">
        <f t="shared" si="75"/>
        <v/>
      </c>
    </row>
    <row r="2390" spans="1:25" s="223" customFormat="1" ht="20.25">
      <c r="A2390" s="293"/>
      <c r="B2390" s="294" t="str">
        <f>IF(LEN(A2390)=0,"",INDEX('Smelter Reference List'!$A:$A,MATCH($A2390,'Smelter Reference List'!$E:$E,0)))</f>
        <v/>
      </c>
      <c r="C2390" s="301" t="str">
        <f>IF(LEN(A2390)=0,"",INDEX('Smelter Reference List'!$C:$C,MATCH($A2390,'Smelter Reference List'!$E:$E,0)))</f>
        <v/>
      </c>
      <c r="D2390" s="294" t="str">
        <f ca="1">IF(ISERROR($S2390),"",OFFSET('Smelter Reference List'!$C$4,$S2390-4,0)&amp;"")</f>
        <v/>
      </c>
      <c r="E2390" s="294" t="str">
        <f ca="1">IF(ISERROR($S2390),"",OFFSET('Smelter Reference List'!$D$4,$S2390-4,0)&amp;"")</f>
        <v/>
      </c>
      <c r="F2390" s="294" t="str">
        <f ca="1">IF(ISERROR($S2390),"",OFFSET('Smelter Reference List'!$E$4,$S2390-4,0))</f>
        <v/>
      </c>
      <c r="G2390" s="294" t="str">
        <f ca="1">IF(C2390=$U$4,"Enter smelter details", IF(ISERROR($S2390),"",OFFSET('Smelter Reference List'!$F$4,$S2390-4,0)))</f>
        <v/>
      </c>
      <c r="H2390" s="295" t="str">
        <f ca="1">IF(ISERROR($S2390),"",OFFSET('Smelter Reference List'!$G$4,$S2390-4,0))</f>
        <v/>
      </c>
      <c r="I2390" s="296" t="str">
        <f ca="1">IF(ISERROR($S2390),"",OFFSET('Smelter Reference List'!$H$4,$S2390-4,0))</f>
        <v/>
      </c>
      <c r="J2390" s="296" t="str">
        <f ca="1">IF(ISERROR($S2390),"",OFFSET('Smelter Reference List'!$I$4,$S2390-4,0))</f>
        <v/>
      </c>
      <c r="K2390" s="298"/>
      <c r="L2390" s="298"/>
      <c r="M2390" s="298"/>
      <c r="N2390" s="298"/>
      <c r="O2390" s="298"/>
      <c r="P2390" s="298"/>
      <c r="Q2390" s="299"/>
      <c r="R2390" s="227"/>
      <c r="S2390" s="228" t="e">
        <f>IF(C2390="",NA(),MATCH($B2390&amp;$C2390,'Smelter Reference List'!$J:$J,0))</f>
        <v>#N/A</v>
      </c>
      <c r="T2390" s="229"/>
      <c r="U2390" s="229">
        <f t="shared" ca="1" si="74"/>
        <v>0</v>
      </c>
      <c r="V2390" s="229"/>
      <c r="W2390" s="229"/>
      <c r="Y2390" s="223" t="str">
        <f t="shared" si="75"/>
        <v/>
      </c>
    </row>
    <row r="2391" spans="1:25" s="223" customFormat="1" ht="20.25">
      <c r="A2391" s="293"/>
      <c r="B2391" s="294" t="str">
        <f>IF(LEN(A2391)=0,"",INDEX('Smelter Reference List'!$A:$A,MATCH($A2391,'Smelter Reference List'!$E:$E,0)))</f>
        <v/>
      </c>
      <c r="C2391" s="301" t="str">
        <f>IF(LEN(A2391)=0,"",INDEX('Smelter Reference List'!$C:$C,MATCH($A2391,'Smelter Reference List'!$E:$E,0)))</f>
        <v/>
      </c>
      <c r="D2391" s="294" t="str">
        <f ca="1">IF(ISERROR($S2391),"",OFFSET('Smelter Reference List'!$C$4,$S2391-4,0)&amp;"")</f>
        <v/>
      </c>
      <c r="E2391" s="294" t="str">
        <f ca="1">IF(ISERROR($S2391),"",OFFSET('Smelter Reference List'!$D$4,$S2391-4,0)&amp;"")</f>
        <v/>
      </c>
      <c r="F2391" s="294" t="str">
        <f ca="1">IF(ISERROR($S2391),"",OFFSET('Smelter Reference List'!$E$4,$S2391-4,0))</f>
        <v/>
      </c>
      <c r="G2391" s="294" t="str">
        <f ca="1">IF(C2391=$U$4,"Enter smelter details", IF(ISERROR($S2391),"",OFFSET('Smelter Reference List'!$F$4,$S2391-4,0)))</f>
        <v/>
      </c>
      <c r="H2391" s="295" t="str">
        <f ca="1">IF(ISERROR($S2391),"",OFFSET('Smelter Reference List'!$G$4,$S2391-4,0))</f>
        <v/>
      </c>
      <c r="I2391" s="296" t="str">
        <f ca="1">IF(ISERROR($S2391),"",OFFSET('Smelter Reference List'!$H$4,$S2391-4,0))</f>
        <v/>
      </c>
      <c r="J2391" s="296" t="str">
        <f ca="1">IF(ISERROR($S2391),"",OFFSET('Smelter Reference List'!$I$4,$S2391-4,0))</f>
        <v/>
      </c>
      <c r="K2391" s="298"/>
      <c r="L2391" s="298"/>
      <c r="M2391" s="298"/>
      <c r="N2391" s="298"/>
      <c r="O2391" s="298"/>
      <c r="P2391" s="298"/>
      <c r="Q2391" s="299"/>
      <c r="R2391" s="227"/>
      <c r="S2391" s="228" t="e">
        <f>IF(C2391="",NA(),MATCH($B2391&amp;$C2391,'Smelter Reference List'!$J:$J,0))</f>
        <v>#N/A</v>
      </c>
      <c r="T2391" s="229"/>
      <c r="U2391" s="229">
        <f t="shared" ca="1" si="74"/>
        <v>0</v>
      </c>
      <c r="V2391" s="229"/>
      <c r="W2391" s="229"/>
      <c r="Y2391" s="223" t="str">
        <f t="shared" si="75"/>
        <v/>
      </c>
    </row>
    <row r="2392" spans="1:25" s="223" customFormat="1" ht="20.25">
      <c r="A2392" s="293"/>
      <c r="B2392" s="294" t="str">
        <f>IF(LEN(A2392)=0,"",INDEX('Smelter Reference List'!$A:$A,MATCH($A2392,'Smelter Reference List'!$E:$E,0)))</f>
        <v/>
      </c>
      <c r="C2392" s="301" t="str">
        <f>IF(LEN(A2392)=0,"",INDEX('Smelter Reference List'!$C:$C,MATCH($A2392,'Smelter Reference List'!$E:$E,0)))</f>
        <v/>
      </c>
      <c r="D2392" s="294" t="str">
        <f ca="1">IF(ISERROR($S2392),"",OFFSET('Smelter Reference List'!$C$4,$S2392-4,0)&amp;"")</f>
        <v/>
      </c>
      <c r="E2392" s="294" t="str">
        <f ca="1">IF(ISERROR($S2392),"",OFFSET('Smelter Reference List'!$D$4,$S2392-4,0)&amp;"")</f>
        <v/>
      </c>
      <c r="F2392" s="294" t="str">
        <f ca="1">IF(ISERROR($S2392),"",OFFSET('Smelter Reference List'!$E$4,$S2392-4,0))</f>
        <v/>
      </c>
      <c r="G2392" s="294" t="str">
        <f ca="1">IF(C2392=$U$4,"Enter smelter details", IF(ISERROR($S2392),"",OFFSET('Smelter Reference List'!$F$4,$S2392-4,0)))</f>
        <v/>
      </c>
      <c r="H2392" s="295" t="str">
        <f ca="1">IF(ISERROR($S2392),"",OFFSET('Smelter Reference List'!$G$4,$S2392-4,0))</f>
        <v/>
      </c>
      <c r="I2392" s="296" t="str">
        <f ca="1">IF(ISERROR($S2392),"",OFFSET('Smelter Reference List'!$H$4,$S2392-4,0))</f>
        <v/>
      </c>
      <c r="J2392" s="296" t="str">
        <f ca="1">IF(ISERROR($S2392),"",OFFSET('Smelter Reference List'!$I$4,$S2392-4,0))</f>
        <v/>
      </c>
      <c r="K2392" s="298"/>
      <c r="L2392" s="298"/>
      <c r="M2392" s="298"/>
      <c r="N2392" s="298"/>
      <c r="O2392" s="298"/>
      <c r="P2392" s="298"/>
      <c r="Q2392" s="299"/>
      <c r="R2392" s="227"/>
      <c r="S2392" s="228" t="e">
        <f>IF(C2392="",NA(),MATCH($B2392&amp;$C2392,'Smelter Reference List'!$J:$J,0))</f>
        <v>#N/A</v>
      </c>
      <c r="T2392" s="229"/>
      <c r="U2392" s="229">
        <f t="shared" ca="1" si="74"/>
        <v>0</v>
      </c>
      <c r="V2392" s="229"/>
      <c r="W2392" s="229"/>
      <c r="Y2392" s="223" t="str">
        <f t="shared" si="75"/>
        <v/>
      </c>
    </row>
    <row r="2393" spans="1:25" s="223" customFormat="1" ht="20.25">
      <c r="A2393" s="293"/>
      <c r="B2393" s="294" t="str">
        <f>IF(LEN(A2393)=0,"",INDEX('Smelter Reference List'!$A:$A,MATCH($A2393,'Smelter Reference List'!$E:$E,0)))</f>
        <v/>
      </c>
      <c r="C2393" s="301" t="str">
        <f>IF(LEN(A2393)=0,"",INDEX('Smelter Reference List'!$C:$C,MATCH($A2393,'Smelter Reference List'!$E:$E,0)))</f>
        <v/>
      </c>
      <c r="D2393" s="294" t="str">
        <f ca="1">IF(ISERROR($S2393),"",OFFSET('Smelter Reference List'!$C$4,$S2393-4,0)&amp;"")</f>
        <v/>
      </c>
      <c r="E2393" s="294" t="str">
        <f ca="1">IF(ISERROR($S2393),"",OFFSET('Smelter Reference List'!$D$4,$S2393-4,0)&amp;"")</f>
        <v/>
      </c>
      <c r="F2393" s="294" t="str">
        <f ca="1">IF(ISERROR($S2393),"",OFFSET('Smelter Reference List'!$E$4,$S2393-4,0))</f>
        <v/>
      </c>
      <c r="G2393" s="294" t="str">
        <f ca="1">IF(C2393=$U$4,"Enter smelter details", IF(ISERROR($S2393),"",OFFSET('Smelter Reference List'!$F$4,$S2393-4,0)))</f>
        <v/>
      </c>
      <c r="H2393" s="295" t="str">
        <f ca="1">IF(ISERROR($S2393),"",OFFSET('Smelter Reference List'!$G$4,$S2393-4,0))</f>
        <v/>
      </c>
      <c r="I2393" s="296" t="str">
        <f ca="1">IF(ISERROR($S2393),"",OFFSET('Smelter Reference List'!$H$4,$S2393-4,0))</f>
        <v/>
      </c>
      <c r="J2393" s="296" t="str">
        <f ca="1">IF(ISERROR($S2393),"",OFFSET('Smelter Reference List'!$I$4,$S2393-4,0))</f>
        <v/>
      </c>
      <c r="K2393" s="298"/>
      <c r="L2393" s="298"/>
      <c r="M2393" s="298"/>
      <c r="N2393" s="298"/>
      <c r="O2393" s="298"/>
      <c r="P2393" s="298"/>
      <c r="Q2393" s="299"/>
      <c r="R2393" s="227"/>
      <c r="S2393" s="228" t="e">
        <f>IF(C2393="",NA(),MATCH($B2393&amp;$C2393,'Smelter Reference List'!$J:$J,0))</f>
        <v>#N/A</v>
      </c>
      <c r="T2393" s="229"/>
      <c r="U2393" s="229">
        <f t="shared" ca="1" si="74"/>
        <v>0</v>
      </c>
      <c r="V2393" s="229"/>
      <c r="W2393" s="229"/>
      <c r="Y2393" s="223" t="str">
        <f t="shared" si="75"/>
        <v/>
      </c>
    </row>
    <row r="2394" spans="1:25" s="223" customFormat="1" ht="20.25">
      <c r="A2394" s="293"/>
      <c r="B2394" s="294" t="str">
        <f>IF(LEN(A2394)=0,"",INDEX('Smelter Reference List'!$A:$A,MATCH($A2394,'Smelter Reference List'!$E:$E,0)))</f>
        <v/>
      </c>
      <c r="C2394" s="301" t="str">
        <f>IF(LEN(A2394)=0,"",INDEX('Smelter Reference List'!$C:$C,MATCH($A2394,'Smelter Reference List'!$E:$E,0)))</f>
        <v/>
      </c>
      <c r="D2394" s="294" t="str">
        <f ca="1">IF(ISERROR($S2394),"",OFFSET('Smelter Reference List'!$C$4,$S2394-4,0)&amp;"")</f>
        <v/>
      </c>
      <c r="E2394" s="294" t="str">
        <f ca="1">IF(ISERROR($S2394),"",OFFSET('Smelter Reference List'!$D$4,$S2394-4,0)&amp;"")</f>
        <v/>
      </c>
      <c r="F2394" s="294" t="str">
        <f ca="1">IF(ISERROR($S2394),"",OFFSET('Smelter Reference List'!$E$4,$S2394-4,0))</f>
        <v/>
      </c>
      <c r="G2394" s="294" t="str">
        <f ca="1">IF(C2394=$U$4,"Enter smelter details", IF(ISERROR($S2394),"",OFFSET('Smelter Reference List'!$F$4,$S2394-4,0)))</f>
        <v/>
      </c>
      <c r="H2394" s="295" t="str">
        <f ca="1">IF(ISERROR($S2394),"",OFFSET('Smelter Reference List'!$G$4,$S2394-4,0))</f>
        <v/>
      </c>
      <c r="I2394" s="296" t="str">
        <f ca="1">IF(ISERROR($S2394),"",OFFSET('Smelter Reference List'!$H$4,$S2394-4,0))</f>
        <v/>
      </c>
      <c r="J2394" s="296" t="str">
        <f ca="1">IF(ISERROR($S2394),"",OFFSET('Smelter Reference List'!$I$4,$S2394-4,0))</f>
        <v/>
      </c>
      <c r="K2394" s="298"/>
      <c r="L2394" s="298"/>
      <c r="M2394" s="298"/>
      <c r="N2394" s="298"/>
      <c r="O2394" s="298"/>
      <c r="P2394" s="298"/>
      <c r="Q2394" s="299"/>
      <c r="R2394" s="227"/>
      <c r="S2394" s="228" t="e">
        <f>IF(C2394="",NA(),MATCH($B2394&amp;$C2394,'Smelter Reference List'!$J:$J,0))</f>
        <v>#N/A</v>
      </c>
      <c r="T2394" s="229"/>
      <c r="U2394" s="229">
        <f t="shared" ca="1" si="74"/>
        <v>0</v>
      </c>
      <c r="V2394" s="229"/>
      <c r="W2394" s="229"/>
      <c r="Y2394" s="223" t="str">
        <f t="shared" si="75"/>
        <v/>
      </c>
    </row>
    <row r="2395" spans="1:25" s="223" customFormat="1" ht="20.25">
      <c r="A2395" s="293"/>
      <c r="B2395" s="294" t="str">
        <f>IF(LEN(A2395)=0,"",INDEX('Smelter Reference List'!$A:$A,MATCH($A2395,'Smelter Reference List'!$E:$E,0)))</f>
        <v/>
      </c>
      <c r="C2395" s="301" t="str">
        <f>IF(LEN(A2395)=0,"",INDEX('Smelter Reference List'!$C:$C,MATCH($A2395,'Smelter Reference List'!$E:$E,0)))</f>
        <v/>
      </c>
      <c r="D2395" s="294" t="str">
        <f ca="1">IF(ISERROR($S2395),"",OFFSET('Smelter Reference List'!$C$4,$S2395-4,0)&amp;"")</f>
        <v/>
      </c>
      <c r="E2395" s="294" t="str">
        <f ca="1">IF(ISERROR($S2395),"",OFFSET('Smelter Reference List'!$D$4,$S2395-4,0)&amp;"")</f>
        <v/>
      </c>
      <c r="F2395" s="294" t="str">
        <f ca="1">IF(ISERROR($S2395),"",OFFSET('Smelter Reference List'!$E$4,$S2395-4,0))</f>
        <v/>
      </c>
      <c r="G2395" s="294" t="str">
        <f ca="1">IF(C2395=$U$4,"Enter smelter details", IF(ISERROR($S2395),"",OFFSET('Smelter Reference List'!$F$4,$S2395-4,0)))</f>
        <v/>
      </c>
      <c r="H2395" s="295" t="str">
        <f ca="1">IF(ISERROR($S2395),"",OFFSET('Smelter Reference List'!$G$4,$S2395-4,0))</f>
        <v/>
      </c>
      <c r="I2395" s="296" t="str">
        <f ca="1">IF(ISERROR($S2395),"",OFFSET('Smelter Reference List'!$H$4,$S2395-4,0))</f>
        <v/>
      </c>
      <c r="J2395" s="296" t="str">
        <f ca="1">IF(ISERROR($S2395),"",OFFSET('Smelter Reference List'!$I$4,$S2395-4,0))</f>
        <v/>
      </c>
      <c r="K2395" s="298"/>
      <c r="L2395" s="298"/>
      <c r="M2395" s="298"/>
      <c r="N2395" s="298"/>
      <c r="O2395" s="298"/>
      <c r="P2395" s="298"/>
      <c r="Q2395" s="299"/>
      <c r="R2395" s="227"/>
      <c r="S2395" s="228" t="e">
        <f>IF(C2395="",NA(),MATCH($B2395&amp;$C2395,'Smelter Reference List'!$J:$J,0))</f>
        <v>#N/A</v>
      </c>
      <c r="T2395" s="229"/>
      <c r="U2395" s="229">
        <f t="shared" ca="1" si="74"/>
        <v>0</v>
      </c>
      <c r="V2395" s="229"/>
      <c r="W2395" s="229"/>
      <c r="Y2395" s="223" t="str">
        <f t="shared" si="75"/>
        <v/>
      </c>
    </row>
    <row r="2396" spans="1:25" s="223" customFormat="1" ht="20.25">
      <c r="A2396" s="293"/>
      <c r="B2396" s="294" t="str">
        <f>IF(LEN(A2396)=0,"",INDEX('Smelter Reference List'!$A:$A,MATCH($A2396,'Smelter Reference List'!$E:$E,0)))</f>
        <v/>
      </c>
      <c r="C2396" s="301" t="str">
        <f>IF(LEN(A2396)=0,"",INDEX('Smelter Reference List'!$C:$C,MATCH($A2396,'Smelter Reference List'!$E:$E,0)))</f>
        <v/>
      </c>
      <c r="D2396" s="294" t="str">
        <f ca="1">IF(ISERROR($S2396),"",OFFSET('Smelter Reference List'!$C$4,$S2396-4,0)&amp;"")</f>
        <v/>
      </c>
      <c r="E2396" s="294" t="str">
        <f ca="1">IF(ISERROR($S2396),"",OFFSET('Smelter Reference List'!$D$4,$S2396-4,0)&amp;"")</f>
        <v/>
      </c>
      <c r="F2396" s="294" t="str">
        <f ca="1">IF(ISERROR($S2396),"",OFFSET('Smelter Reference List'!$E$4,$S2396-4,0))</f>
        <v/>
      </c>
      <c r="G2396" s="294" t="str">
        <f ca="1">IF(C2396=$U$4,"Enter smelter details", IF(ISERROR($S2396),"",OFFSET('Smelter Reference List'!$F$4,$S2396-4,0)))</f>
        <v/>
      </c>
      <c r="H2396" s="295" t="str">
        <f ca="1">IF(ISERROR($S2396),"",OFFSET('Smelter Reference List'!$G$4,$S2396-4,0))</f>
        <v/>
      </c>
      <c r="I2396" s="296" t="str">
        <f ca="1">IF(ISERROR($S2396),"",OFFSET('Smelter Reference List'!$H$4,$S2396-4,0))</f>
        <v/>
      </c>
      <c r="J2396" s="296" t="str">
        <f ca="1">IF(ISERROR($S2396),"",OFFSET('Smelter Reference List'!$I$4,$S2396-4,0))</f>
        <v/>
      </c>
      <c r="K2396" s="298"/>
      <c r="L2396" s="298"/>
      <c r="M2396" s="298"/>
      <c r="N2396" s="298"/>
      <c r="O2396" s="298"/>
      <c r="P2396" s="298"/>
      <c r="Q2396" s="299"/>
      <c r="R2396" s="227"/>
      <c r="S2396" s="228" t="e">
        <f>IF(C2396="",NA(),MATCH($B2396&amp;$C2396,'Smelter Reference List'!$J:$J,0))</f>
        <v>#N/A</v>
      </c>
      <c r="T2396" s="229"/>
      <c r="U2396" s="229">
        <f t="shared" ca="1" si="74"/>
        <v>0</v>
      </c>
      <c r="V2396" s="229"/>
      <c r="W2396" s="229"/>
      <c r="Y2396" s="223" t="str">
        <f t="shared" si="75"/>
        <v/>
      </c>
    </row>
    <row r="2397" spans="1:25" s="223" customFormat="1" ht="20.25">
      <c r="A2397" s="293"/>
      <c r="B2397" s="294" t="str">
        <f>IF(LEN(A2397)=0,"",INDEX('Smelter Reference List'!$A:$A,MATCH($A2397,'Smelter Reference List'!$E:$E,0)))</f>
        <v/>
      </c>
      <c r="C2397" s="301" t="str">
        <f>IF(LEN(A2397)=0,"",INDEX('Smelter Reference List'!$C:$C,MATCH($A2397,'Smelter Reference List'!$E:$E,0)))</f>
        <v/>
      </c>
      <c r="D2397" s="294" t="str">
        <f ca="1">IF(ISERROR($S2397),"",OFFSET('Smelter Reference List'!$C$4,$S2397-4,0)&amp;"")</f>
        <v/>
      </c>
      <c r="E2397" s="294" t="str">
        <f ca="1">IF(ISERROR($S2397),"",OFFSET('Smelter Reference List'!$D$4,$S2397-4,0)&amp;"")</f>
        <v/>
      </c>
      <c r="F2397" s="294" t="str">
        <f ca="1">IF(ISERROR($S2397),"",OFFSET('Smelter Reference List'!$E$4,$S2397-4,0))</f>
        <v/>
      </c>
      <c r="G2397" s="294" t="str">
        <f ca="1">IF(C2397=$U$4,"Enter smelter details", IF(ISERROR($S2397),"",OFFSET('Smelter Reference List'!$F$4,$S2397-4,0)))</f>
        <v/>
      </c>
      <c r="H2397" s="295" t="str">
        <f ca="1">IF(ISERROR($S2397),"",OFFSET('Smelter Reference List'!$G$4,$S2397-4,0))</f>
        <v/>
      </c>
      <c r="I2397" s="296" t="str">
        <f ca="1">IF(ISERROR($S2397),"",OFFSET('Smelter Reference List'!$H$4,$S2397-4,0))</f>
        <v/>
      </c>
      <c r="J2397" s="296" t="str">
        <f ca="1">IF(ISERROR($S2397),"",OFFSET('Smelter Reference List'!$I$4,$S2397-4,0))</f>
        <v/>
      </c>
      <c r="K2397" s="298"/>
      <c r="L2397" s="298"/>
      <c r="M2397" s="298"/>
      <c r="N2397" s="298"/>
      <c r="O2397" s="298"/>
      <c r="P2397" s="298"/>
      <c r="Q2397" s="299"/>
      <c r="R2397" s="227"/>
      <c r="S2397" s="228" t="e">
        <f>IF(C2397="",NA(),MATCH($B2397&amp;$C2397,'Smelter Reference List'!$J:$J,0))</f>
        <v>#N/A</v>
      </c>
      <c r="T2397" s="229"/>
      <c r="U2397" s="229">
        <f t="shared" ca="1" si="74"/>
        <v>0</v>
      </c>
      <c r="V2397" s="229"/>
      <c r="W2397" s="229"/>
      <c r="Y2397" s="223" t="str">
        <f t="shared" si="75"/>
        <v/>
      </c>
    </row>
    <row r="2398" spans="1:25" s="223" customFormat="1" ht="20.25">
      <c r="A2398" s="293"/>
      <c r="B2398" s="294" t="str">
        <f>IF(LEN(A2398)=0,"",INDEX('Smelter Reference List'!$A:$A,MATCH($A2398,'Smelter Reference List'!$E:$E,0)))</f>
        <v/>
      </c>
      <c r="C2398" s="301" t="str">
        <f>IF(LEN(A2398)=0,"",INDEX('Smelter Reference List'!$C:$C,MATCH($A2398,'Smelter Reference List'!$E:$E,0)))</f>
        <v/>
      </c>
      <c r="D2398" s="294" t="str">
        <f ca="1">IF(ISERROR($S2398),"",OFFSET('Smelter Reference List'!$C$4,$S2398-4,0)&amp;"")</f>
        <v/>
      </c>
      <c r="E2398" s="294" t="str">
        <f ca="1">IF(ISERROR($S2398),"",OFFSET('Smelter Reference List'!$D$4,$S2398-4,0)&amp;"")</f>
        <v/>
      </c>
      <c r="F2398" s="294" t="str">
        <f ca="1">IF(ISERROR($S2398),"",OFFSET('Smelter Reference List'!$E$4,$S2398-4,0))</f>
        <v/>
      </c>
      <c r="G2398" s="294" t="str">
        <f ca="1">IF(C2398=$U$4,"Enter smelter details", IF(ISERROR($S2398),"",OFFSET('Smelter Reference List'!$F$4,$S2398-4,0)))</f>
        <v/>
      </c>
      <c r="H2398" s="295" t="str">
        <f ca="1">IF(ISERROR($S2398),"",OFFSET('Smelter Reference List'!$G$4,$S2398-4,0))</f>
        <v/>
      </c>
      <c r="I2398" s="296" t="str">
        <f ca="1">IF(ISERROR($S2398),"",OFFSET('Smelter Reference List'!$H$4,$S2398-4,0))</f>
        <v/>
      </c>
      <c r="J2398" s="296" t="str">
        <f ca="1">IF(ISERROR($S2398),"",OFFSET('Smelter Reference List'!$I$4,$S2398-4,0))</f>
        <v/>
      </c>
      <c r="K2398" s="298"/>
      <c r="L2398" s="298"/>
      <c r="M2398" s="298"/>
      <c r="N2398" s="298"/>
      <c r="O2398" s="298"/>
      <c r="P2398" s="298"/>
      <c r="Q2398" s="299"/>
      <c r="R2398" s="227"/>
      <c r="S2398" s="228" t="e">
        <f>IF(C2398="",NA(),MATCH($B2398&amp;$C2398,'Smelter Reference List'!$J:$J,0))</f>
        <v>#N/A</v>
      </c>
      <c r="T2398" s="229"/>
      <c r="U2398" s="229">
        <f t="shared" ca="1" si="74"/>
        <v>0</v>
      </c>
      <c r="V2398" s="229"/>
      <c r="W2398" s="229"/>
      <c r="Y2398" s="223" t="str">
        <f t="shared" si="75"/>
        <v/>
      </c>
    </row>
    <row r="2399" spans="1:25" s="223" customFormat="1" ht="20.25">
      <c r="A2399" s="293"/>
      <c r="B2399" s="294" t="str">
        <f>IF(LEN(A2399)=0,"",INDEX('Smelter Reference List'!$A:$A,MATCH($A2399,'Smelter Reference List'!$E:$E,0)))</f>
        <v/>
      </c>
      <c r="C2399" s="301" t="str">
        <f>IF(LEN(A2399)=0,"",INDEX('Smelter Reference List'!$C:$C,MATCH($A2399,'Smelter Reference List'!$E:$E,0)))</f>
        <v/>
      </c>
      <c r="D2399" s="294" t="str">
        <f ca="1">IF(ISERROR($S2399),"",OFFSET('Smelter Reference List'!$C$4,$S2399-4,0)&amp;"")</f>
        <v/>
      </c>
      <c r="E2399" s="294" t="str">
        <f ca="1">IF(ISERROR($S2399),"",OFFSET('Smelter Reference List'!$D$4,$S2399-4,0)&amp;"")</f>
        <v/>
      </c>
      <c r="F2399" s="294" t="str">
        <f ca="1">IF(ISERROR($S2399),"",OFFSET('Smelter Reference List'!$E$4,$S2399-4,0))</f>
        <v/>
      </c>
      <c r="G2399" s="294" t="str">
        <f ca="1">IF(C2399=$U$4,"Enter smelter details", IF(ISERROR($S2399),"",OFFSET('Smelter Reference List'!$F$4,$S2399-4,0)))</f>
        <v/>
      </c>
      <c r="H2399" s="295" t="str">
        <f ca="1">IF(ISERROR($S2399),"",OFFSET('Smelter Reference List'!$G$4,$S2399-4,0))</f>
        <v/>
      </c>
      <c r="I2399" s="296" t="str">
        <f ca="1">IF(ISERROR($S2399),"",OFFSET('Smelter Reference List'!$H$4,$S2399-4,0))</f>
        <v/>
      </c>
      <c r="J2399" s="296" t="str">
        <f ca="1">IF(ISERROR($S2399),"",OFFSET('Smelter Reference List'!$I$4,$S2399-4,0))</f>
        <v/>
      </c>
      <c r="K2399" s="298"/>
      <c r="L2399" s="298"/>
      <c r="M2399" s="298"/>
      <c r="N2399" s="298"/>
      <c r="O2399" s="298"/>
      <c r="P2399" s="298"/>
      <c r="Q2399" s="299"/>
      <c r="R2399" s="227"/>
      <c r="S2399" s="228" t="e">
        <f>IF(C2399="",NA(),MATCH($B2399&amp;$C2399,'Smelter Reference List'!$J:$J,0))</f>
        <v>#N/A</v>
      </c>
      <c r="T2399" s="229"/>
      <c r="U2399" s="229">
        <f t="shared" ca="1" si="74"/>
        <v>0</v>
      </c>
      <c r="V2399" s="229"/>
      <c r="W2399" s="229"/>
      <c r="Y2399" s="223" t="str">
        <f t="shared" si="75"/>
        <v/>
      </c>
    </row>
    <row r="2400" spans="1:25" s="223" customFormat="1" ht="20.25">
      <c r="A2400" s="293"/>
      <c r="B2400" s="294" t="str">
        <f>IF(LEN(A2400)=0,"",INDEX('Smelter Reference List'!$A:$A,MATCH($A2400,'Smelter Reference List'!$E:$E,0)))</f>
        <v/>
      </c>
      <c r="C2400" s="301" t="str">
        <f>IF(LEN(A2400)=0,"",INDEX('Smelter Reference List'!$C:$C,MATCH($A2400,'Smelter Reference List'!$E:$E,0)))</f>
        <v/>
      </c>
      <c r="D2400" s="294" t="str">
        <f ca="1">IF(ISERROR($S2400),"",OFFSET('Smelter Reference List'!$C$4,$S2400-4,0)&amp;"")</f>
        <v/>
      </c>
      <c r="E2400" s="294" t="str">
        <f ca="1">IF(ISERROR($S2400),"",OFFSET('Smelter Reference List'!$D$4,$S2400-4,0)&amp;"")</f>
        <v/>
      </c>
      <c r="F2400" s="294" t="str">
        <f ca="1">IF(ISERROR($S2400),"",OFFSET('Smelter Reference List'!$E$4,$S2400-4,0))</f>
        <v/>
      </c>
      <c r="G2400" s="294" t="str">
        <f ca="1">IF(C2400=$U$4,"Enter smelter details", IF(ISERROR($S2400),"",OFFSET('Smelter Reference List'!$F$4,$S2400-4,0)))</f>
        <v/>
      </c>
      <c r="H2400" s="295" t="str">
        <f ca="1">IF(ISERROR($S2400),"",OFFSET('Smelter Reference List'!$G$4,$S2400-4,0))</f>
        <v/>
      </c>
      <c r="I2400" s="296" t="str">
        <f ca="1">IF(ISERROR($S2400),"",OFFSET('Smelter Reference List'!$H$4,$S2400-4,0))</f>
        <v/>
      </c>
      <c r="J2400" s="296" t="str">
        <f ca="1">IF(ISERROR($S2400),"",OFFSET('Smelter Reference List'!$I$4,$S2400-4,0))</f>
        <v/>
      </c>
      <c r="K2400" s="298"/>
      <c r="L2400" s="298"/>
      <c r="M2400" s="298"/>
      <c r="N2400" s="298"/>
      <c r="O2400" s="298"/>
      <c r="P2400" s="298"/>
      <c r="Q2400" s="299"/>
      <c r="R2400" s="227"/>
      <c r="S2400" s="228" t="e">
        <f>IF(C2400="",NA(),MATCH($B2400&amp;$C2400,'Smelter Reference List'!$J:$J,0))</f>
        <v>#N/A</v>
      </c>
      <c r="T2400" s="229"/>
      <c r="U2400" s="229">
        <f t="shared" ca="1" si="74"/>
        <v>0</v>
      </c>
      <c r="V2400" s="229"/>
      <c r="W2400" s="229"/>
      <c r="Y2400" s="223" t="str">
        <f t="shared" si="75"/>
        <v/>
      </c>
    </row>
    <row r="2401" spans="1:25" s="223" customFormat="1" ht="20.25">
      <c r="A2401" s="293"/>
      <c r="B2401" s="294" t="str">
        <f>IF(LEN(A2401)=0,"",INDEX('Smelter Reference List'!$A:$A,MATCH($A2401,'Smelter Reference List'!$E:$E,0)))</f>
        <v/>
      </c>
      <c r="C2401" s="301" t="str">
        <f>IF(LEN(A2401)=0,"",INDEX('Smelter Reference List'!$C:$C,MATCH($A2401,'Smelter Reference List'!$E:$E,0)))</f>
        <v/>
      </c>
      <c r="D2401" s="294" t="str">
        <f ca="1">IF(ISERROR($S2401),"",OFFSET('Smelter Reference List'!$C$4,$S2401-4,0)&amp;"")</f>
        <v/>
      </c>
      <c r="E2401" s="294" t="str">
        <f ca="1">IF(ISERROR($S2401),"",OFFSET('Smelter Reference List'!$D$4,$S2401-4,0)&amp;"")</f>
        <v/>
      </c>
      <c r="F2401" s="294" t="str">
        <f ca="1">IF(ISERROR($S2401),"",OFFSET('Smelter Reference List'!$E$4,$S2401-4,0))</f>
        <v/>
      </c>
      <c r="G2401" s="294" t="str">
        <f ca="1">IF(C2401=$U$4,"Enter smelter details", IF(ISERROR($S2401),"",OFFSET('Smelter Reference List'!$F$4,$S2401-4,0)))</f>
        <v/>
      </c>
      <c r="H2401" s="295" t="str">
        <f ca="1">IF(ISERROR($S2401),"",OFFSET('Smelter Reference List'!$G$4,$S2401-4,0))</f>
        <v/>
      </c>
      <c r="I2401" s="296" t="str">
        <f ca="1">IF(ISERROR($S2401),"",OFFSET('Smelter Reference List'!$H$4,$S2401-4,0))</f>
        <v/>
      </c>
      <c r="J2401" s="296" t="str">
        <f ca="1">IF(ISERROR($S2401),"",OFFSET('Smelter Reference List'!$I$4,$S2401-4,0))</f>
        <v/>
      </c>
      <c r="K2401" s="298"/>
      <c r="L2401" s="298"/>
      <c r="M2401" s="298"/>
      <c r="N2401" s="298"/>
      <c r="O2401" s="298"/>
      <c r="P2401" s="298"/>
      <c r="Q2401" s="299"/>
      <c r="R2401" s="227"/>
      <c r="S2401" s="228" t="e">
        <f>IF(C2401="",NA(),MATCH($B2401&amp;$C2401,'Smelter Reference List'!$J:$J,0))</f>
        <v>#N/A</v>
      </c>
      <c r="T2401" s="229"/>
      <c r="U2401" s="229">
        <f t="shared" ca="1" si="74"/>
        <v>0</v>
      </c>
      <c r="V2401" s="229"/>
      <c r="W2401" s="229"/>
      <c r="Y2401" s="223" t="str">
        <f t="shared" si="75"/>
        <v/>
      </c>
    </row>
    <row r="2402" spans="1:25" s="223" customFormat="1" ht="20.25">
      <c r="A2402" s="293"/>
      <c r="B2402" s="294" t="str">
        <f>IF(LEN(A2402)=0,"",INDEX('Smelter Reference List'!$A:$A,MATCH($A2402,'Smelter Reference List'!$E:$E,0)))</f>
        <v/>
      </c>
      <c r="C2402" s="301" t="str">
        <f>IF(LEN(A2402)=0,"",INDEX('Smelter Reference List'!$C:$C,MATCH($A2402,'Smelter Reference List'!$E:$E,0)))</f>
        <v/>
      </c>
      <c r="D2402" s="294" t="str">
        <f ca="1">IF(ISERROR($S2402),"",OFFSET('Smelter Reference List'!$C$4,$S2402-4,0)&amp;"")</f>
        <v/>
      </c>
      <c r="E2402" s="294" t="str">
        <f ca="1">IF(ISERROR($S2402),"",OFFSET('Smelter Reference List'!$D$4,$S2402-4,0)&amp;"")</f>
        <v/>
      </c>
      <c r="F2402" s="294" t="str">
        <f ca="1">IF(ISERROR($S2402),"",OFFSET('Smelter Reference List'!$E$4,$S2402-4,0))</f>
        <v/>
      </c>
      <c r="G2402" s="294" t="str">
        <f ca="1">IF(C2402=$U$4,"Enter smelter details", IF(ISERROR($S2402),"",OFFSET('Smelter Reference List'!$F$4,$S2402-4,0)))</f>
        <v/>
      </c>
      <c r="H2402" s="295" t="str">
        <f ca="1">IF(ISERROR($S2402),"",OFFSET('Smelter Reference List'!$G$4,$S2402-4,0))</f>
        <v/>
      </c>
      <c r="I2402" s="296" t="str">
        <f ca="1">IF(ISERROR($S2402),"",OFFSET('Smelter Reference List'!$H$4,$S2402-4,0))</f>
        <v/>
      </c>
      <c r="J2402" s="296" t="str">
        <f ca="1">IF(ISERROR($S2402),"",OFFSET('Smelter Reference List'!$I$4,$S2402-4,0))</f>
        <v/>
      </c>
      <c r="K2402" s="298"/>
      <c r="L2402" s="298"/>
      <c r="M2402" s="298"/>
      <c r="N2402" s="298"/>
      <c r="O2402" s="298"/>
      <c r="P2402" s="298"/>
      <c r="Q2402" s="299"/>
      <c r="R2402" s="227"/>
      <c r="S2402" s="228" t="e">
        <f>IF(C2402="",NA(),MATCH($B2402&amp;$C2402,'Smelter Reference List'!$J:$J,0))</f>
        <v>#N/A</v>
      </c>
      <c r="T2402" s="229"/>
      <c r="U2402" s="229">
        <f t="shared" ca="1" si="74"/>
        <v>0</v>
      </c>
      <c r="V2402" s="229"/>
      <c r="W2402" s="229"/>
      <c r="Y2402" s="223" t="str">
        <f t="shared" si="75"/>
        <v/>
      </c>
    </row>
    <row r="2403" spans="1:25" s="223" customFormat="1" ht="20.25">
      <c r="A2403" s="293"/>
      <c r="B2403" s="294" t="str">
        <f>IF(LEN(A2403)=0,"",INDEX('Smelter Reference List'!$A:$A,MATCH($A2403,'Smelter Reference List'!$E:$E,0)))</f>
        <v/>
      </c>
      <c r="C2403" s="301" t="str">
        <f>IF(LEN(A2403)=0,"",INDEX('Smelter Reference List'!$C:$C,MATCH($A2403,'Smelter Reference List'!$E:$E,0)))</f>
        <v/>
      </c>
      <c r="D2403" s="294" t="str">
        <f ca="1">IF(ISERROR($S2403),"",OFFSET('Smelter Reference List'!$C$4,$S2403-4,0)&amp;"")</f>
        <v/>
      </c>
      <c r="E2403" s="294" t="str">
        <f ca="1">IF(ISERROR($S2403),"",OFFSET('Smelter Reference List'!$D$4,$S2403-4,0)&amp;"")</f>
        <v/>
      </c>
      <c r="F2403" s="294" t="str">
        <f ca="1">IF(ISERROR($S2403),"",OFFSET('Smelter Reference List'!$E$4,$S2403-4,0))</f>
        <v/>
      </c>
      <c r="G2403" s="294" t="str">
        <f ca="1">IF(C2403=$U$4,"Enter smelter details", IF(ISERROR($S2403),"",OFFSET('Smelter Reference List'!$F$4,$S2403-4,0)))</f>
        <v/>
      </c>
      <c r="H2403" s="295" t="str">
        <f ca="1">IF(ISERROR($S2403),"",OFFSET('Smelter Reference List'!$G$4,$S2403-4,0))</f>
        <v/>
      </c>
      <c r="I2403" s="296" t="str">
        <f ca="1">IF(ISERROR($S2403),"",OFFSET('Smelter Reference List'!$H$4,$S2403-4,0))</f>
        <v/>
      </c>
      <c r="J2403" s="296" t="str">
        <f ca="1">IF(ISERROR($S2403),"",OFFSET('Smelter Reference List'!$I$4,$S2403-4,0))</f>
        <v/>
      </c>
      <c r="K2403" s="298"/>
      <c r="L2403" s="298"/>
      <c r="M2403" s="298"/>
      <c r="N2403" s="298"/>
      <c r="O2403" s="298"/>
      <c r="P2403" s="298"/>
      <c r="Q2403" s="299"/>
      <c r="R2403" s="227"/>
      <c r="S2403" s="228" t="e">
        <f>IF(C2403="",NA(),MATCH($B2403&amp;$C2403,'Smelter Reference List'!$J:$J,0))</f>
        <v>#N/A</v>
      </c>
      <c r="T2403" s="229"/>
      <c r="U2403" s="229">
        <f t="shared" ca="1" si="74"/>
        <v>0</v>
      </c>
      <c r="V2403" s="229"/>
      <c r="W2403" s="229"/>
      <c r="Y2403" s="223" t="str">
        <f t="shared" si="75"/>
        <v/>
      </c>
    </row>
    <row r="2404" spans="1:25" s="223" customFormat="1" ht="20.25">
      <c r="A2404" s="293"/>
      <c r="B2404" s="294" t="str">
        <f>IF(LEN(A2404)=0,"",INDEX('Smelter Reference List'!$A:$A,MATCH($A2404,'Smelter Reference List'!$E:$E,0)))</f>
        <v/>
      </c>
      <c r="C2404" s="301" t="str">
        <f>IF(LEN(A2404)=0,"",INDEX('Smelter Reference List'!$C:$C,MATCH($A2404,'Smelter Reference List'!$E:$E,0)))</f>
        <v/>
      </c>
      <c r="D2404" s="294" t="str">
        <f ca="1">IF(ISERROR($S2404),"",OFFSET('Smelter Reference List'!$C$4,$S2404-4,0)&amp;"")</f>
        <v/>
      </c>
      <c r="E2404" s="294" t="str">
        <f ca="1">IF(ISERROR($S2404),"",OFFSET('Smelter Reference List'!$D$4,$S2404-4,0)&amp;"")</f>
        <v/>
      </c>
      <c r="F2404" s="294" t="str">
        <f ca="1">IF(ISERROR($S2404),"",OFFSET('Smelter Reference List'!$E$4,$S2404-4,0))</f>
        <v/>
      </c>
      <c r="G2404" s="294" t="str">
        <f ca="1">IF(C2404=$U$4,"Enter smelter details", IF(ISERROR($S2404),"",OFFSET('Smelter Reference List'!$F$4,$S2404-4,0)))</f>
        <v/>
      </c>
      <c r="H2404" s="295" t="str">
        <f ca="1">IF(ISERROR($S2404),"",OFFSET('Smelter Reference List'!$G$4,$S2404-4,0))</f>
        <v/>
      </c>
      <c r="I2404" s="296" t="str">
        <f ca="1">IF(ISERROR($S2404),"",OFFSET('Smelter Reference List'!$H$4,$S2404-4,0))</f>
        <v/>
      </c>
      <c r="J2404" s="296" t="str">
        <f ca="1">IF(ISERROR($S2404),"",OFFSET('Smelter Reference List'!$I$4,$S2404-4,0))</f>
        <v/>
      </c>
      <c r="K2404" s="298"/>
      <c r="L2404" s="298"/>
      <c r="M2404" s="298"/>
      <c r="N2404" s="298"/>
      <c r="O2404" s="298"/>
      <c r="P2404" s="298"/>
      <c r="Q2404" s="299"/>
      <c r="R2404" s="227"/>
      <c r="S2404" s="228" t="e">
        <f>IF(C2404="",NA(),MATCH($B2404&amp;$C2404,'Smelter Reference List'!$J:$J,0))</f>
        <v>#N/A</v>
      </c>
      <c r="T2404" s="229"/>
      <c r="U2404" s="229">
        <f t="shared" ca="1" si="74"/>
        <v>0</v>
      </c>
      <c r="V2404" s="229"/>
      <c r="W2404" s="229"/>
      <c r="Y2404" s="223" t="str">
        <f t="shared" si="75"/>
        <v/>
      </c>
    </row>
    <row r="2405" spans="1:25" s="223" customFormat="1" ht="20.25">
      <c r="A2405" s="293"/>
      <c r="B2405" s="294" t="str">
        <f>IF(LEN(A2405)=0,"",INDEX('Smelter Reference List'!$A:$A,MATCH($A2405,'Smelter Reference List'!$E:$E,0)))</f>
        <v/>
      </c>
      <c r="C2405" s="301" t="str">
        <f>IF(LEN(A2405)=0,"",INDEX('Smelter Reference List'!$C:$C,MATCH($A2405,'Smelter Reference List'!$E:$E,0)))</f>
        <v/>
      </c>
      <c r="D2405" s="294" t="str">
        <f ca="1">IF(ISERROR($S2405),"",OFFSET('Smelter Reference List'!$C$4,$S2405-4,0)&amp;"")</f>
        <v/>
      </c>
      <c r="E2405" s="294" t="str">
        <f ca="1">IF(ISERROR($S2405),"",OFFSET('Smelter Reference List'!$D$4,$S2405-4,0)&amp;"")</f>
        <v/>
      </c>
      <c r="F2405" s="294" t="str">
        <f ca="1">IF(ISERROR($S2405),"",OFFSET('Smelter Reference List'!$E$4,$S2405-4,0))</f>
        <v/>
      </c>
      <c r="G2405" s="294" t="str">
        <f ca="1">IF(C2405=$U$4,"Enter smelter details", IF(ISERROR($S2405),"",OFFSET('Smelter Reference List'!$F$4,$S2405-4,0)))</f>
        <v/>
      </c>
      <c r="H2405" s="295" t="str">
        <f ca="1">IF(ISERROR($S2405),"",OFFSET('Smelter Reference List'!$G$4,$S2405-4,0))</f>
        <v/>
      </c>
      <c r="I2405" s="296" t="str">
        <f ca="1">IF(ISERROR($S2405),"",OFFSET('Smelter Reference List'!$H$4,$S2405-4,0))</f>
        <v/>
      </c>
      <c r="J2405" s="296" t="str">
        <f ca="1">IF(ISERROR($S2405),"",OFFSET('Smelter Reference List'!$I$4,$S2405-4,0))</f>
        <v/>
      </c>
      <c r="K2405" s="298"/>
      <c r="L2405" s="298"/>
      <c r="M2405" s="298"/>
      <c r="N2405" s="298"/>
      <c r="O2405" s="298"/>
      <c r="P2405" s="298"/>
      <c r="Q2405" s="299"/>
      <c r="R2405" s="227"/>
      <c r="S2405" s="228" t="e">
        <f>IF(C2405="",NA(),MATCH($B2405&amp;$C2405,'Smelter Reference List'!$J:$J,0))</f>
        <v>#N/A</v>
      </c>
      <c r="T2405" s="229"/>
      <c r="U2405" s="229">
        <f t="shared" ca="1" si="74"/>
        <v>0</v>
      </c>
      <c r="V2405" s="229"/>
      <c r="W2405" s="229"/>
      <c r="Y2405" s="223" t="str">
        <f t="shared" si="75"/>
        <v/>
      </c>
    </row>
    <row r="2406" spans="1:25" s="223" customFormat="1" ht="20.25">
      <c r="A2406" s="293"/>
      <c r="B2406" s="294" t="str">
        <f>IF(LEN(A2406)=0,"",INDEX('Smelter Reference List'!$A:$A,MATCH($A2406,'Smelter Reference List'!$E:$E,0)))</f>
        <v/>
      </c>
      <c r="C2406" s="301" t="str">
        <f>IF(LEN(A2406)=0,"",INDEX('Smelter Reference List'!$C:$C,MATCH($A2406,'Smelter Reference List'!$E:$E,0)))</f>
        <v/>
      </c>
      <c r="D2406" s="294" t="str">
        <f ca="1">IF(ISERROR($S2406),"",OFFSET('Smelter Reference List'!$C$4,$S2406-4,0)&amp;"")</f>
        <v/>
      </c>
      <c r="E2406" s="294" t="str">
        <f ca="1">IF(ISERROR($S2406),"",OFFSET('Smelter Reference List'!$D$4,$S2406-4,0)&amp;"")</f>
        <v/>
      </c>
      <c r="F2406" s="294" t="str">
        <f ca="1">IF(ISERROR($S2406),"",OFFSET('Smelter Reference List'!$E$4,$S2406-4,0))</f>
        <v/>
      </c>
      <c r="G2406" s="294" t="str">
        <f ca="1">IF(C2406=$U$4,"Enter smelter details", IF(ISERROR($S2406),"",OFFSET('Smelter Reference List'!$F$4,$S2406-4,0)))</f>
        <v/>
      </c>
      <c r="H2406" s="295" t="str">
        <f ca="1">IF(ISERROR($S2406),"",OFFSET('Smelter Reference List'!$G$4,$S2406-4,0))</f>
        <v/>
      </c>
      <c r="I2406" s="296" t="str">
        <f ca="1">IF(ISERROR($S2406),"",OFFSET('Smelter Reference List'!$H$4,$S2406-4,0))</f>
        <v/>
      </c>
      <c r="J2406" s="296" t="str">
        <f ca="1">IF(ISERROR($S2406),"",OFFSET('Smelter Reference List'!$I$4,$S2406-4,0))</f>
        <v/>
      </c>
      <c r="K2406" s="298"/>
      <c r="L2406" s="298"/>
      <c r="M2406" s="298"/>
      <c r="N2406" s="298"/>
      <c r="O2406" s="298"/>
      <c r="P2406" s="298"/>
      <c r="Q2406" s="299"/>
      <c r="R2406" s="227"/>
      <c r="S2406" s="228" t="e">
        <f>IF(C2406="",NA(),MATCH($B2406&amp;$C2406,'Smelter Reference List'!$J:$J,0))</f>
        <v>#N/A</v>
      </c>
      <c r="T2406" s="229"/>
      <c r="U2406" s="229">
        <f t="shared" ca="1" si="74"/>
        <v>0</v>
      </c>
      <c r="V2406" s="229"/>
      <c r="W2406" s="229"/>
      <c r="Y2406" s="223" t="str">
        <f t="shared" si="75"/>
        <v/>
      </c>
    </row>
    <row r="2407" spans="1:25" s="223" customFormat="1" ht="20.25">
      <c r="A2407" s="293"/>
      <c r="B2407" s="294" t="str">
        <f>IF(LEN(A2407)=0,"",INDEX('Smelter Reference List'!$A:$A,MATCH($A2407,'Smelter Reference List'!$E:$E,0)))</f>
        <v/>
      </c>
      <c r="C2407" s="301" t="str">
        <f>IF(LEN(A2407)=0,"",INDEX('Smelter Reference List'!$C:$C,MATCH($A2407,'Smelter Reference List'!$E:$E,0)))</f>
        <v/>
      </c>
      <c r="D2407" s="294" t="str">
        <f ca="1">IF(ISERROR($S2407),"",OFFSET('Smelter Reference List'!$C$4,$S2407-4,0)&amp;"")</f>
        <v/>
      </c>
      <c r="E2407" s="294" t="str">
        <f ca="1">IF(ISERROR($S2407),"",OFFSET('Smelter Reference List'!$D$4,$S2407-4,0)&amp;"")</f>
        <v/>
      </c>
      <c r="F2407" s="294" t="str">
        <f ca="1">IF(ISERROR($S2407),"",OFFSET('Smelter Reference List'!$E$4,$S2407-4,0))</f>
        <v/>
      </c>
      <c r="G2407" s="294" t="str">
        <f ca="1">IF(C2407=$U$4,"Enter smelter details", IF(ISERROR($S2407),"",OFFSET('Smelter Reference List'!$F$4,$S2407-4,0)))</f>
        <v/>
      </c>
      <c r="H2407" s="295" t="str">
        <f ca="1">IF(ISERROR($S2407),"",OFFSET('Smelter Reference List'!$G$4,$S2407-4,0))</f>
        <v/>
      </c>
      <c r="I2407" s="296" t="str">
        <f ca="1">IF(ISERROR($S2407),"",OFFSET('Smelter Reference List'!$H$4,$S2407-4,0))</f>
        <v/>
      </c>
      <c r="J2407" s="296" t="str">
        <f ca="1">IF(ISERROR($S2407),"",OFFSET('Smelter Reference List'!$I$4,$S2407-4,0))</f>
        <v/>
      </c>
      <c r="K2407" s="298"/>
      <c r="L2407" s="298"/>
      <c r="M2407" s="298"/>
      <c r="N2407" s="298"/>
      <c r="O2407" s="298"/>
      <c r="P2407" s="298"/>
      <c r="Q2407" s="299"/>
      <c r="R2407" s="227"/>
      <c r="S2407" s="228" t="e">
        <f>IF(C2407="",NA(),MATCH($B2407&amp;$C2407,'Smelter Reference List'!$J:$J,0))</f>
        <v>#N/A</v>
      </c>
      <c r="T2407" s="229"/>
      <c r="U2407" s="229">
        <f t="shared" ca="1" si="74"/>
        <v>0</v>
      </c>
      <c r="V2407" s="229"/>
      <c r="W2407" s="229"/>
      <c r="Y2407" s="223" t="str">
        <f t="shared" si="75"/>
        <v/>
      </c>
    </row>
    <row r="2408" spans="1:25" s="223" customFormat="1" ht="20.25">
      <c r="A2408" s="293"/>
      <c r="B2408" s="294" t="str">
        <f>IF(LEN(A2408)=0,"",INDEX('Smelter Reference List'!$A:$A,MATCH($A2408,'Smelter Reference List'!$E:$E,0)))</f>
        <v/>
      </c>
      <c r="C2408" s="301" t="str">
        <f>IF(LEN(A2408)=0,"",INDEX('Smelter Reference List'!$C:$C,MATCH($A2408,'Smelter Reference List'!$E:$E,0)))</f>
        <v/>
      </c>
      <c r="D2408" s="294" t="str">
        <f ca="1">IF(ISERROR($S2408),"",OFFSET('Smelter Reference List'!$C$4,$S2408-4,0)&amp;"")</f>
        <v/>
      </c>
      <c r="E2408" s="294" t="str">
        <f ca="1">IF(ISERROR($S2408),"",OFFSET('Smelter Reference List'!$D$4,$S2408-4,0)&amp;"")</f>
        <v/>
      </c>
      <c r="F2408" s="294" t="str">
        <f ca="1">IF(ISERROR($S2408),"",OFFSET('Smelter Reference List'!$E$4,$S2408-4,0))</f>
        <v/>
      </c>
      <c r="G2408" s="294" t="str">
        <f ca="1">IF(C2408=$U$4,"Enter smelter details", IF(ISERROR($S2408),"",OFFSET('Smelter Reference List'!$F$4,$S2408-4,0)))</f>
        <v/>
      </c>
      <c r="H2408" s="295" t="str">
        <f ca="1">IF(ISERROR($S2408),"",OFFSET('Smelter Reference List'!$G$4,$S2408-4,0))</f>
        <v/>
      </c>
      <c r="I2408" s="296" t="str">
        <f ca="1">IF(ISERROR($S2408),"",OFFSET('Smelter Reference List'!$H$4,$S2408-4,0))</f>
        <v/>
      </c>
      <c r="J2408" s="296" t="str">
        <f ca="1">IF(ISERROR($S2408),"",OFFSET('Smelter Reference List'!$I$4,$S2408-4,0))</f>
        <v/>
      </c>
      <c r="K2408" s="298"/>
      <c r="L2408" s="298"/>
      <c r="M2408" s="298"/>
      <c r="N2408" s="298"/>
      <c r="O2408" s="298"/>
      <c r="P2408" s="298"/>
      <c r="Q2408" s="299"/>
      <c r="R2408" s="227"/>
      <c r="S2408" s="228" t="e">
        <f>IF(C2408="",NA(),MATCH($B2408&amp;$C2408,'Smelter Reference List'!$J:$J,0))</f>
        <v>#N/A</v>
      </c>
      <c r="T2408" s="229"/>
      <c r="U2408" s="229">
        <f t="shared" ca="1" si="74"/>
        <v>0</v>
      </c>
      <c r="V2408" s="229"/>
      <c r="W2408" s="229"/>
      <c r="Y2408" s="223" t="str">
        <f t="shared" si="75"/>
        <v/>
      </c>
    </row>
    <row r="2409" spans="1:25" s="223" customFormat="1" ht="20.25">
      <c r="A2409" s="293"/>
      <c r="B2409" s="294" t="str">
        <f>IF(LEN(A2409)=0,"",INDEX('Smelter Reference List'!$A:$A,MATCH($A2409,'Smelter Reference List'!$E:$E,0)))</f>
        <v/>
      </c>
      <c r="C2409" s="301" t="str">
        <f>IF(LEN(A2409)=0,"",INDEX('Smelter Reference List'!$C:$C,MATCH($A2409,'Smelter Reference List'!$E:$E,0)))</f>
        <v/>
      </c>
      <c r="D2409" s="294" t="str">
        <f ca="1">IF(ISERROR($S2409),"",OFFSET('Smelter Reference List'!$C$4,$S2409-4,0)&amp;"")</f>
        <v/>
      </c>
      <c r="E2409" s="294" t="str">
        <f ca="1">IF(ISERROR($S2409),"",OFFSET('Smelter Reference List'!$D$4,$S2409-4,0)&amp;"")</f>
        <v/>
      </c>
      <c r="F2409" s="294" t="str">
        <f ca="1">IF(ISERROR($S2409),"",OFFSET('Smelter Reference List'!$E$4,$S2409-4,0))</f>
        <v/>
      </c>
      <c r="G2409" s="294" t="str">
        <f ca="1">IF(C2409=$U$4,"Enter smelter details", IF(ISERROR($S2409),"",OFFSET('Smelter Reference List'!$F$4,$S2409-4,0)))</f>
        <v/>
      </c>
      <c r="H2409" s="295" t="str">
        <f ca="1">IF(ISERROR($S2409),"",OFFSET('Smelter Reference List'!$G$4,$S2409-4,0))</f>
        <v/>
      </c>
      <c r="I2409" s="296" t="str">
        <f ca="1">IF(ISERROR($S2409),"",OFFSET('Smelter Reference List'!$H$4,$S2409-4,0))</f>
        <v/>
      </c>
      <c r="J2409" s="296" t="str">
        <f ca="1">IF(ISERROR($S2409),"",OFFSET('Smelter Reference List'!$I$4,$S2409-4,0))</f>
        <v/>
      </c>
      <c r="K2409" s="298"/>
      <c r="L2409" s="298"/>
      <c r="M2409" s="298"/>
      <c r="N2409" s="298"/>
      <c r="O2409" s="298"/>
      <c r="P2409" s="298"/>
      <c r="Q2409" s="299"/>
      <c r="R2409" s="227"/>
      <c r="S2409" s="228" t="e">
        <f>IF(C2409="",NA(),MATCH($B2409&amp;$C2409,'Smelter Reference List'!$J:$J,0))</f>
        <v>#N/A</v>
      </c>
      <c r="T2409" s="229"/>
      <c r="U2409" s="229">
        <f t="shared" ca="1" si="74"/>
        <v>0</v>
      </c>
      <c r="V2409" s="229"/>
      <c r="W2409" s="229"/>
      <c r="Y2409" s="223" t="str">
        <f t="shared" si="75"/>
        <v/>
      </c>
    </row>
    <row r="2410" spans="1:25" s="223" customFormat="1" ht="20.25">
      <c r="A2410" s="293"/>
      <c r="B2410" s="294" t="str">
        <f>IF(LEN(A2410)=0,"",INDEX('Smelter Reference List'!$A:$A,MATCH($A2410,'Smelter Reference List'!$E:$E,0)))</f>
        <v/>
      </c>
      <c r="C2410" s="301" t="str">
        <f>IF(LEN(A2410)=0,"",INDEX('Smelter Reference List'!$C:$C,MATCH($A2410,'Smelter Reference List'!$E:$E,0)))</f>
        <v/>
      </c>
      <c r="D2410" s="294" t="str">
        <f ca="1">IF(ISERROR($S2410),"",OFFSET('Smelter Reference List'!$C$4,$S2410-4,0)&amp;"")</f>
        <v/>
      </c>
      <c r="E2410" s="294" t="str">
        <f ca="1">IF(ISERROR($S2410),"",OFFSET('Smelter Reference List'!$D$4,$S2410-4,0)&amp;"")</f>
        <v/>
      </c>
      <c r="F2410" s="294" t="str">
        <f ca="1">IF(ISERROR($S2410),"",OFFSET('Smelter Reference List'!$E$4,$S2410-4,0))</f>
        <v/>
      </c>
      <c r="G2410" s="294" t="str">
        <f ca="1">IF(C2410=$U$4,"Enter smelter details", IF(ISERROR($S2410),"",OFFSET('Smelter Reference List'!$F$4,$S2410-4,0)))</f>
        <v/>
      </c>
      <c r="H2410" s="295" t="str">
        <f ca="1">IF(ISERROR($S2410),"",OFFSET('Smelter Reference List'!$G$4,$S2410-4,0))</f>
        <v/>
      </c>
      <c r="I2410" s="296" t="str">
        <f ca="1">IF(ISERROR($S2410),"",OFFSET('Smelter Reference List'!$H$4,$S2410-4,0))</f>
        <v/>
      </c>
      <c r="J2410" s="296" t="str">
        <f ca="1">IF(ISERROR($S2410),"",OFFSET('Smelter Reference List'!$I$4,$S2410-4,0))</f>
        <v/>
      </c>
      <c r="K2410" s="298"/>
      <c r="L2410" s="298"/>
      <c r="M2410" s="298"/>
      <c r="N2410" s="298"/>
      <c r="O2410" s="298"/>
      <c r="P2410" s="298"/>
      <c r="Q2410" s="299"/>
      <c r="R2410" s="227"/>
      <c r="S2410" s="228" t="e">
        <f>IF(C2410="",NA(),MATCH($B2410&amp;$C2410,'Smelter Reference List'!$J:$J,0))</f>
        <v>#N/A</v>
      </c>
      <c r="T2410" s="229"/>
      <c r="U2410" s="229">
        <f t="shared" ca="1" si="74"/>
        <v>0</v>
      </c>
      <c r="V2410" s="229"/>
      <c r="W2410" s="229"/>
      <c r="Y2410" s="223" t="str">
        <f t="shared" si="75"/>
        <v/>
      </c>
    </row>
    <row r="2411" spans="1:25" s="223" customFormat="1" ht="20.25">
      <c r="A2411" s="293"/>
      <c r="B2411" s="294" t="str">
        <f>IF(LEN(A2411)=0,"",INDEX('Smelter Reference List'!$A:$A,MATCH($A2411,'Smelter Reference List'!$E:$E,0)))</f>
        <v/>
      </c>
      <c r="C2411" s="301" t="str">
        <f>IF(LEN(A2411)=0,"",INDEX('Smelter Reference List'!$C:$C,MATCH($A2411,'Smelter Reference List'!$E:$E,0)))</f>
        <v/>
      </c>
      <c r="D2411" s="294" t="str">
        <f ca="1">IF(ISERROR($S2411),"",OFFSET('Smelter Reference List'!$C$4,$S2411-4,0)&amp;"")</f>
        <v/>
      </c>
      <c r="E2411" s="294" t="str">
        <f ca="1">IF(ISERROR($S2411),"",OFFSET('Smelter Reference List'!$D$4,$S2411-4,0)&amp;"")</f>
        <v/>
      </c>
      <c r="F2411" s="294" t="str">
        <f ca="1">IF(ISERROR($S2411),"",OFFSET('Smelter Reference List'!$E$4,$S2411-4,0))</f>
        <v/>
      </c>
      <c r="G2411" s="294" t="str">
        <f ca="1">IF(C2411=$U$4,"Enter smelter details", IF(ISERROR($S2411),"",OFFSET('Smelter Reference List'!$F$4,$S2411-4,0)))</f>
        <v/>
      </c>
      <c r="H2411" s="295" t="str">
        <f ca="1">IF(ISERROR($S2411),"",OFFSET('Smelter Reference List'!$G$4,$S2411-4,0))</f>
        <v/>
      </c>
      <c r="I2411" s="296" t="str">
        <f ca="1">IF(ISERROR($S2411),"",OFFSET('Smelter Reference List'!$H$4,$S2411-4,0))</f>
        <v/>
      </c>
      <c r="J2411" s="296" t="str">
        <f ca="1">IF(ISERROR($S2411),"",OFFSET('Smelter Reference List'!$I$4,$S2411-4,0))</f>
        <v/>
      </c>
      <c r="K2411" s="298"/>
      <c r="L2411" s="298"/>
      <c r="M2411" s="298"/>
      <c r="N2411" s="298"/>
      <c r="O2411" s="298"/>
      <c r="P2411" s="298"/>
      <c r="Q2411" s="299"/>
      <c r="R2411" s="227"/>
      <c r="S2411" s="228" t="e">
        <f>IF(C2411="",NA(),MATCH($B2411&amp;$C2411,'Smelter Reference List'!$J:$J,0))</f>
        <v>#N/A</v>
      </c>
      <c r="T2411" s="229"/>
      <c r="U2411" s="229">
        <f t="shared" ca="1" si="74"/>
        <v>0</v>
      </c>
      <c r="V2411" s="229"/>
      <c r="W2411" s="229"/>
      <c r="Y2411" s="223" t="str">
        <f t="shared" si="75"/>
        <v/>
      </c>
    </row>
    <row r="2412" spans="1:25" s="223" customFormat="1" ht="20.25">
      <c r="A2412" s="293"/>
      <c r="B2412" s="294" t="str">
        <f>IF(LEN(A2412)=0,"",INDEX('Smelter Reference List'!$A:$A,MATCH($A2412,'Smelter Reference List'!$E:$E,0)))</f>
        <v/>
      </c>
      <c r="C2412" s="301" t="str">
        <f>IF(LEN(A2412)=0,"",INDEX('Smelter Reference List'!$C:$C,MATCH($A2412,'Smelter Reference List'!$E:$E,0)))</f>
        <v/>
      </c>
      <c r="D2412" s="294" t="str">
        <f ca="1">IF(ISERROR($S2412),"",OFFSET('Smelter Reference List'!$C$4,$S2412-4,0)&amp;"")</f>
        <v/>
      </c>
      <c r="E2412" s="294" t="str">
        <f ca="1">IF(ISERROR($S2412),"",OFFSET('Smelter Reference List'!$D$4,$S2412-4,0)&amp;"")</f>
        <v/>
      </c>
      <c r="F2412" s="294" t="str">
        <f ca="1">IF(ISERROR($S2412),"",OFFSET('Smelter Reference List'!$E$4,$S2412-4,0))</f>
        <v/>
      </c>
      <c r="G2412" s="294" t="str">
        <f ca="1">IF(C2412=$U$4,"Enter smelter details", IF(ISERROR($S2412),"",OFFSET('Smelter Reference List'!$F$4,$S2412-4,0)))</f>
        <v/>
      </c>
      <c r="H2412" s="295" t="str">
        <f ca="1">IF(ISERROR($S2412),"",OFFSET('Smelter Reference List'!$G$4,$S2412-4,0))</f>
        <v/>
      </c>
      <c r="I2412" s="296" t="str">
        <f ca="1">IF(ISERROR($S2412),"",OFFSET('Smelter Reference List'!$H$4,$S2412-4,0))</f>
        <v/>
      </c>
      <c r="J2412" s="296" t="str">
        <f ca="1">IF(ISERROR($S2412),"",OFFSET('Smelter Reference List'!$I$4,$S2412-4,0))</f>
        <v/>
      </c>
      <c r="K2412" s="298"/>
      <c r="L2412" s="298"/>
      <c r="M2412" s="298"/>
      <c r="N2412" s="298"/>
      <c r="O2412" s="298"/>
      <c r="P2412" s="298"/>
      <c r="Q2412" s="299"/>
      <c r="R2412" s="227"/>
      <c r="S2412" s="228" t="e">
        <f>IF(C2412="",NA(),MATCH($B2412&amp;$C2412,'Smelter Reference List'!$J:$J,0))</f>
        <v>#N/A</v>
      </c>
      <c r="T2412" s="229"/>
      <c r="U2412" s="229">
        <f t="shared" ca="1" si="74"/>
        <v>0</v>
      </c>
      <c r="V2412" s="229"/>
      <c r="W2412" s="229"/>
      <c r="Y2412" s="223" t="str">
        <f t="shared" si="75"/>
        <v/>
      </c>
    </row>
    <row r="2413" spans="1:25" s="223" customFormat="1" ht="20.25">
      <c r="A2413" s="293"/>
      <c r="B2413" s="294" t="str">
        <f>IF(LEN(A2413)=0,"",INDEX('Smelter Reference List'!$A:$A,MATCH($A2413,'Smelter Reference List'!$E:$E,0)))</f>
        <v/>
      </c>
      <c r="C2413" s="301" t="str">
        <f>IF(LEN(A2413)=0,"",INDEX('Smelter Reference List'!$C:$C,MATCH($A2413,'Smelter Reference List'!$E:$E,0)))</f>
        <v/>
      </c>
      <c r="D2413" s="294" t="str">
        <f ca="1">IF(ISERROR($S2413),"",OFFSET('Smelter Reference List'!$C$4,$S2413-4,0)&amp;"")</f>
        <v/>
      </c>
      <c r="E2413" s="294" t="str">
        <f ca="1">IF(ISERROR($S2413),"",OFFSET('Smelter Reference List'!$D$4,$S2413-4,0)&amp;"")</f>
        <v/>
      </c>
      <c r="F2413" s="294" t="str">
        <f ca="1">IF(ISERROR($S2413),"",OFFSET('Smelter Reference List'!$E$4,$S2413-4,0))</f>
        <v/>
      </c>
      <c r="G2413" s="294" t="str">
        <f ca="1">IF(C2413=$U$4,"Enter smelter details", IF(ISERROR($S2413),"",OFFSET('Smelter Reference List'!$F$4,$S2413-4,0)))</f>
        <v/>
      </c>
      <c r="H2413" s="295" t="str">
        <f ca="1">IF(ISERROR($S2413),"",OFFSET('Smelter Reference List'!$G$4,$S2413-4,0))</f>
        <v/>
      </c>
      <c r="I2413" s="296" t="str">
        <f ca="1">IF(ISERROR($S2413),"",OFFSET('Smelter Reference List'!$H$4,$S2413-4,0))</f>
        <v/>
      </c>
      <c r="J2413" s="296" t="str">
        <f ca="1">IF(ISERROR($S2413),"",OFFSET('Smelter Reference List'!$I$4,$S2413-4,0))</f>
        <v/>
      </c>
      <c r="K2413" s="298"/>
      <c r="L2413" s="298"/>
      <c r="M2413" s="298"/>
      <c r="N2413" s="298"/>
      <c r="O2413" s="298"/>
      <c r="P2413" s="298"/>
      <c r="Q2413" s="299"/>
      <c r="R2413" s="227"/>
      <c r="S2413" s="228" t="e">
        <f>IF(C2413="",NA(),MATCH($B2413&amp;$C2413,'Smelter Reference List'!$J:$J,0))</f>
        <v>#N/A</v>
      </c>
      <c r="T2413" s="229"/>
      <c r="U2413" s="229">
        <f t="shared" ca="1" si="74"/>
        <v>0</v>
      </c>
      <c r="V2413" s="229"/>
      <c r="W2413" s="229"/>
      <c r="Y2413" s="223" t="str">
        <f t="shared" si="75"/>
        <v/>
      </c>
    </row>
    <row r="2414" spans="1:25" s="223" customFormat="1" ht="20.25">
      <c r="A2414" s="293"/>
      <c r="B2414" s="294" t="str">
        <f>IF(LEN(A2414)=0,"",INDEX('Smelter Reference List'!$A:$A,MATCH($A2414,'Smelter Reference List'!$E:$E,0)))</f>
        <v/>
      </c>
      <c r="C2414" s="301" t="str">
        <f>IF(LEN(A2414)=0,"",INDEX('Smelter Reference List'!$C:$C,MATCH($A2414,'Smelter Reference List'!$E:$E,0)))</f>
        <v/>
      </c>
      <c r="D2414" s="294" t="str">
        <f ca="1">IF(ISERROR($S2414),"",OFFSET('Smelter Reference List'!$C$4,$S2414-4,0)&amp;"")</f>
        <v/>
      </c>
      <c r="E2414" s="294" t="str">
        <f ca="1">IF(ISERROR($S2414),"",OFFSET('Smelter Reference List'!$D$4,$S2414-4,0)&amp;"")</f>
        <v/>
      </c>
      <c r="F2414" s="294" t="str">
        <f ca="1">IF(ISERROR($S2414),"",OFFSET('Smelter Reference List'!$E$4,$S2414-4,0))</f>
        <v/>
      </c>
      <c r="G2414" s="294" t="str">
        <f ca="1">IF(C2414=$U$4,"Enter smelter details", IF(ISERROR($S2414),"",OFFSET('Smelter Reference List'!$F$4,$S2414-4,0)))</f>
        <v/>
      </c>
      <c r="H2414" s="295" t="str">
        <f ca="1">IF(ISERROR($S2414),"",OFFSET('Smelter Reference List'!$G$4,$S2414-4,0))</f>
        <v/>
      </c>
      <c r="I2414" s="296" t="str">
        <f ca="1">IF(ISERROR($S2414),"",OFFSET('Smelter Reference List'!$H$4,$S2414-4,0))</f>
        <v/>
      </c>
      <c r="J2414" s="296" t="str">
        <f ca="1">IF(ISERROR($S2414),"",OFFSET('Smelter Reference List'!$I$4,$S2414-4,0))</f>
        <v/>
      </c>
      <c r="K2414" s="298"/>
      <c r="L2414" s="298"/>
      <c r="M2414" s="298"/>
      <c r="N2414" s="298"/>
      <c r="O2414" s="298"/>
      <c r="P2414" s="298"/>
      <c r="Q2414" s="299"/>
      <c r="R2414" s="227"/>
      <c r="S2414" s="228" t="e">
        <f>IF(C2414="",NA(),MATCH($B2414&amp;$C2414,'Smelter Reference List'!$J:$J,0))</f>
        <v>#N/A</v>
      </c>
      <c r="T2414" s="229"/>
      <c r="U2414" s="229">
        <f t="shared" ca="1" si="74"/>
        <v>0</v>
      </c>
      <c r="V2414" s="229"/>
      <c r="W2414" s="229"/>
      <c r="Y2414" s="223" t="str">
        <f t="shared" si="75"/>
        <v/>
      </c>
    </row>
    <row r="2415" spans="1:25" s="223" customFormat="1" ht="20.25">
      <c r="A2415" s="293"/>
      <c r="B2415" s="294" t="str">
        <f>IF(LEN(A2415)=0,"",INDEX('Smelter Reference List'!$A:$A,MATCH($A2415,'Smelter Reference List'!$E:$E,0)))</f>
        <v/>
      </c>
      <c r="C2415" s="301" t="str">
        <f>IF(LEN(A2415)=0,"",INDEX('Smelter Reference List'!$C:$C,MATCH($A2415,'Smelter Reference List'!$E:$E,0)))</f>
        <v/>
      </c>
      <c r="D2415" s="294" t="str">
        <f ca="1">IF(ISERROR($S2415),"",OFFSET('Smelter Reference List'!$C$4,$S2415-4,0)&amp;"")</f>
        <v/>
      </c>
      <c r="E2415" s="294" t="str">
        <f ca="1">IF(ISERROR($S2415),"",OFFSET('Smelter Reference List'!$D$4,$S2415-4,0)&amp;"")</f>
        <v/>
      </c>
      <c r="F2415" s="294" t="str">
        <f ca="1">IF(ISERROR($S2415),"",OFFSET('Smelter Reference List'!$E$4,$S2415-4,0))</f>
        <v/>
      </c>
      <c r="G2415" s="294" t="str">
        <f ca="1">IF(C2415=$U$4,"Enter smelter details", IF(ISERROR($S2415),"",OFFSET('Smelter Reference List'!$F$4,$S2415-4,0)))</f>
        <v/>
      </c>
      <c r="H2415" s="295" t="str">
        <f ca="1">IF(ISERROR($S2415),"",OFFSET('Smelter Reference List'!$G$4,$S2415-4,0))</f>
        <v/>
      </c>
      <c r="I2415" s="296" t="str">
        <f ca="1">IF(ISERROR($S2415),"",OFFSET('Smelter Reference List'!$H$4,$S2415-4,0))</f>
        <v/>
      </c>
      <c r="J2415" s="296" t="str">
        <f ca="1">IF(ISERROR($S2415),"",OFFSET('Smelter Reference List'!$I$4,$S2415-4,0))</f>
        <v/>
      </c>
      <c r="K2415" s="298"/>
      <c r="L2415" s="298"/>
      <c r="M2415" s="298"/>
      <c r="N2415" s="298"/>
      <c r="O2415" s="298"/>
      <c r="P2415" s="298"/>
      <c r="Q2415" s="299"/>
      <c r="R2415" s="227"/>
      <c r="S2415" s="228" t="e">
        <f>IF(C2415="",NA(),MATCH($B2415&amp;$C2415,'Smelter Reference List'!$J:$J,0))</f>
        <v>#N/A</v>
      </c>
      <c r="T2415" s="229"/>
      <c r="U2415" s="229">
        <f t="shared" ca="1" si="74"/>
        <v>0</v>
      </c>
      <c r="V2415" s="229"/>
      <c r="W2415" s="229"/>
      <c r="Y2415" s="223" t="str">
        <f t="shared" si="75"/>
        <v/>
      </c>
    </row>
    <row r="2416" spans="1:25" s="223" customFormat="1" ht="20.25">
      <c r="A2416" s="293"/>
      <c r="B2416" s="294" t="str">
        <f>IF(LEN(A2416)=0,"",INDEX('Smelter Reference List'!$A:$A,MATCH($A2416,'Smelter Reference List'!$E:$E,0)))</f>
        <v/>
      </c>
      <c r="C2416" s="301" t="str">
        <f>IF(LEN(A2416)=0,"",INDEX('Smelter Reference List'!$C:$C,MATCH($A2416,'Smelter Reference List'!$E:$E,0)))</f>
        <v/>
      </c>
      <c r="D2416" s="294" t="str">
        <f ca="1">IF(ISERROR($S2416),"",OFFSET('Smelter Reference List'!$C$4,$S2416-4,0)&amp;"")</f>
        <v/>
      </c>
      <c r="E2416" s="294" t="str">
        <f ca="1">IF(ISERROR($S2416),"",OFFSET('Smelter Reference List'!$D$4,$S2416-4,0)&amp;"")</f>
        <v/>
      </c>
      <c r="F2416" s="294" t="str">
        <f ca="1">IF(ISERROR($S2416),"",OFFSET('Smelter Reference List'!$E$4,$S2416-4,0))</f>
        <v/>
      </c>
      <c r="G2416" s="294" t="str">
        <f ca="1">IF(C2416=$U$4,"Enter smelter details", IF(ISERROR($S2416),"",OFFSET('Smelter Reference List'!$F$4,$S2416-4,0)))</f>
        <v/>
      </c>
      <c r="H2416" s="295" t="str">
        <f ca="1">IF(ISERROR($S2416),"",OFFSET('Smelter Reference List'!$G$4,$S2416-4,0))</f>
        <v/>
      </c>
      <c r="I2416" s="296" t="str">
        <f ca="1">IF(ISERROR($S2416),"",OFFSET('Smelter Reference List'!$H$4,$S2416-4,0))</f>
        <v/>
      </c>
      <c r="J2416" s="296" t="str">
        <f ca="1">IF(ISERROR($S2416),"",OFFSET('Smelter Reference List'!$I$4,$S2416-4,0))</f>
        <v/>
      </c>
      <c r="K2416" s="298"/>
      <c r="L2416" s="298"/>
      <c r="M2416" s="298"/>
      <c r="N2416" s="298"/>
      <c r="O2416" s="298"/>
      <c r="P2416" s="298"/>
      <c r="Q2416" s="299"/>
      <c r="R2416" s="227"/>
      <c r="S2416" s="228" t="e">
        <f>IF(C2416="",NA(),MATCH($B2416&amp;$C2416,'Smelter Reference List'!$J:$J,0))</f>
        <v>#N/A</v>
      </c>
      <c r="T2416" s="229"/>
      <c r="U2416" s="229">
        <f t="shared" ca="1" si="74"/>
        <v>0</v>
      </c>
      <c r="V2416" s="229"/>
      <c r="W2416" s="229"/>
      <c r="Y2416" s="223" t="str">
        <f t="shared" si="75"/>
        <v/>
      </c>
    </row>
    <row r="2417" spans="1:25" s="223" customFormat="1" ht="20.25">
      <c r="A2417" s="293"/>
      <c r="B2417" s="294" t="str">
        <f>IF(LEN(A2417)=0,"",INDEX('Smelter Reference List'!$A:$A,MATCH($A2417,'Smelter Reference List'!$E:$E,0)))</f>
        <v/>
      </c>
      <c r="C2417" s="301" t="str">
        <f>IF(LEN(A2417)=0,"",INDEX('Smelter Reference List'!$C:$C,MATCH($A2417,'Smelter Reference List'!$E:$E,0)))</f>
        <v/>
      </c>
      <c r="D2417" s="294" t="str">
        <f ca="1">IF(ISERROR($S2417),"",OFFSET('Smelter Reference List'!$C$4,$S2417-4,0)&amp;"")</f>
        <v/>
      </c>
      <c r="E2417" s="294" t="str">
        <f ca="1">IF(ISERROR($S2417),"",OFFSET('Smelter Reference List'!$D$4,$S2417-4,0)&amp;"")</f>
        <v/>
      </c>
      <c r="F2417" s="294" t="str">
        <f ca="1">IF(ISERROR($S2417),"",OFFSET('Smelter Reference List'!$E$4,$S2417-4,0))</f>
        <v/>
      </c>
      <c r="G2417" s="294" t="str">
        <f ca="1">IF(C2417=$U$4,"Enter smelter details", IF(ISERROR($S2417),"",OFFSET('Smelter Reference List'!$F$4,$S2417-4,0)))</f>
        <v/>
      </c>
      <c r="H2417" s="295" t="str">
        <f ca="1">IF(ISERROR($S2417),"",OFFSET('Smelter Reference List'!$G$4,$S2417-4,0))</f>
        <v/>
      </c>
      <c r="I2417" s="296" t="str">
        <f ca="1">IF(ISERROR($S2417),"",OFFSET('Smelter Reference List'!$H$4,$S2417-4,0))</f>
        <v/>
      </c>
      <c r="J2417" s="296" t="str">
        <f ca="1">IF(ISERROR($S2417),"",OFFSET('Smelter Reference List'!$I$4,$S2417-4,0))</f>
        <v/>
      </c>
      <c r="K2417" s="298"/>
      <c r="L2417" s="298"/>
      <c r="M2417" s="298"/>
      <c r="N2417" s="298"/>
      <c r="O2417" s="298"/>
      <c r="P2417" s="298"/>
      <c r="Q2417" s="299"/>
      <c r="R2417" s="227"/>
      <c r="S2417" s="228" t="e">
        <f>IF(C2417="",NA(),MATCH($B2417&amp;$C2417,'Smelter Reference List'!$J:$J,0))</f>
        <v>#N/A</v>
      </c>
      <c r="T2417" s="229"/>
      <c r="U2417" s="229">
        <f t="shared" ca="1" si="74"/>
        <v>0</v>
      </c>
      <c r="V2417" s="229"/>
      <c r="W2417" s="229"/>
      <c r="Y2417" s="223" t="str">
        <f t="shared" si="75"/>
        <v/>
      </c>
    </row>
    <row r="2418" spans="1:25" s="223" customFormat="1" ht="20.25">
      <c r="A2418" s="293"/>
      <c r="B2418" s="294" t="str">
        <f>IF(LEN(A2418)=0,"",INDEX('Smelter Reference List'!$A:$A,MATCH($A2418,'Smelter Reference List'!$E:$E,0)))</f>
        <v/>
      </c>
      <c r="C2418" s="301" t="str">
        <f>IF(LEN(A2418)=0,"",INDEX('Smelter Reference List'!$C:$C,MATCH($A2418,'Smelter Reference List'!$E:$E,0)))</f>
        <v/>
      </c>
      <c r="D2418" s="294" t="str">
        <f ca="1">IF(ISERROR($S2418),"",OFFSET('Smelter Reference List'!$C$4,$S2418-4,0)&amp;"")</f>
        <v/>
      </c>
      <c r="E2418" s="294" t="str">
        <f ca="1">IF(ISERROR($S2418),"",OFFSET('Smelter Reference List'!$D$4,$S2418-4,0)&amp;"")</f>
        <v/>
      </c>
      <c r="F2418" s="294" t="str">
        <f ca="1">IF(ISERROR($S2418),"",OFFSET('Smelter Reference List'!$E$4,$S2418-4,0))</f>
        <v/>
      </c>
      <c r="G2418" s="294" t="str">
        <f ca="1">IF(C2418=$U$4,"Enter smelter details", IF(ISERROR($S2418),"",OFFSET('Smelter Reference List'!$F$4,$S2418-4,0)))</f>
        <v/>
      </c>
      <c r="H2418" s="295" t="str">
        <f ca="1">IF(ISERROR($S2418),"",OFFSET('Smelter Reference List'!$G$4,$S2418-4,0))</f>
        <v/>
      </c>
      <c r="I2418" s="296" t="str">
        <f ca="1">IF(ISERROR($S2418),"",OFFSET('Smelter Reference List'!$H$4,$S2418-4,0))</f>
        <v/>
      </c>
      <c r="J2418" s="296" t="str">
        <f ca="1">IF(ISERROR($S2418),"",OFFSET('Smelter Reference List'!$I$4,$S2418-4,0))</f>
        <v/>
      </c>
      <c r="K2418" s="298"/>
      <c r="L2418" s="298"/>
      <c r="M2418" s="298"/>
      <c r="N2418" s="298"/>
      <c r="O2418" s="298"/>
      <c r="P2418" s="298"/>
      <c r="Q2418" s="299"/>
      <c r="R2418" s="227"/>
      <c r="S2418" s="228" t="e">
        <f>IF(C2418="",NA(),MATCH($B2418&amp;$C2418,'Smelter Reference List'!$J:$J,0))</f>
        <v>#N/A</v>
      </c>
      <c r="T2418" s="229"/>
      <c r="U2418" s="229">
        <f t="shared" ca="1" si="74"/>
        <v>0</v>
      </c>
      <c r="V2418" s="229"/>
      <c r="W2418" s="229"/>
      <c r="Y2418" s="223" t="str">
        <f t="shared" si="75"/>
        <v/>
      </c>
    </row>
    <row r="2419" spans="1:25" s="223" customFormat="1" ht="20.25">
      <c r="A2419" s="293"/>
      <c r="B2419" s="294" t="str">
        <f>IF(LEN(A2419)=0,"",INDEX('Smelter Reference List'!$A:$A,MATCH($A2419,'Smelter Reference List'!$E:$E,0)))</f>
        <v/>
      </c>
      <c r="C2419" s="301" t="str">
        <f>IF(LEN(A2419)=0,"",INDEX('Smelter Reference List'!$C:$C,MATCH($A2419,'Smelter Reference List'!$E:$E,0)))</f>
        <v/>
      </c>
      <c r="D2419" s="294" t="str">
        <f ca="1">IF(ISERROR($S2419),"",OFFSET('Smelter Reference List'!$C$4,$S2419-4,0)&amp;"")</f>
        <v/>
      </c>
      <c r="E2419" s="294" t="str">
        <f ca="1">IF(ISERROR($S2419),"",OFFSET('Smelter Reference List'!$D$4,$S2419-4,0)&amp;"")</f>
        <v/>
      </c>
      <c r="F2419" s="294" t="str">
        <f ca="1">IF(ISERROR($S2419),"",OFFSET('Smelter Reference List'!$E$4,$S2419-4,0))</f>
        <v/>
      </c>
      <c r="G2419" s="294" t="str">
        <f ca="1">IF(C2419=$U$4,"Enter smelter details", IF(ISERROR($S2419),"",OFFSET('Smelter Reference List'!$F$4,$S2419-4,0)))</f>
        <v/>
      </c>
      <c r="H2419" s="295" t="str">
        <f ca="1">IF(ISERROR($S2419),"",OFFSET('Smelter Reference List'!$G$4,$S2419-4,0))</f>
        <v/>
      </c>
      <c r="I2419" s="296" t="str">
        <f ca="1">IF(ISERROR($S2419),"",OFFSET('Smelter Reference List'!$H$4,$S2419-4,0))</f>
        <v/>
      </c>
      <c r="J2419" s="296" t="str">
        <f ca="1">IF(ISERROR($S2419),"",OFFSET('Smelter Reference List'!$I$4,$S2419-4,0))</f>
        <v/>
      </c>
      <c r="K2419" s="298"/>
      <c r="L2419" s="298"/>
      <c r="M2419" s="298"/>
      <c r="N2419" s="298"/>
      <c r="O2419" s="298"/>
      <c r="P2419" s="298"/>
      <c r="Q2419" s="299"/>
      <c r="R2419" s="227"/>
      <c r="S2419" s="228" t="e">
        <f>IF(C2419="",NA(),MATCH($B2419&amp;$C2419,'Smelter Reference List'!$J:$J,0))</f>
        <v>#N/A</v>
      </c>
      <c r="T2419" s="229"/>
      <c r="U2419" s="229">
        <f t="shared" ca="1" si="74"/>
        <v>0</v>
      </c>
      <c r="V2419" s="229"/>
      <c r="W2419" s="229"/>
      <c r="Y2419" s="223" t="str">
        <f t="shared" si="75"/>
        <v/>
      </c>
    </row>
    <row r="2420" spans="1:25" s="223" customFormat="1" ht="20.25">
      <c r="A2420" s="293"/>
      <c r="B2420" s="294" t="str">
        <f>IF(LEN(A2420)=0,"",INDEX('Smelter Reference List'!$A:$A,MATCH($A2420,'Smelter Reference List'!$E:$E,0)))</f>
        <v/>
      </c>
      <c r="C2420" s="301" t="str">
        <f>IF(LEN(A2420)=0,"",INDEX('Smelter Reference List'!$C:$C,MATCH($A2420,'Smelter Reference List'!$E:$E,0)))</f>
        <v/>
      </c>
      <c r="D2420" s="294" t="str">
        <f ca="1">IF(ISERROR($S2420),"",OFFSET('Smelter Reference List'!$C$4,$S2420-4,0)&amp;"")</f>
        <v/>
      </c>
      <c r="E2420" s="294" t="str">
        <f ca="1">IF(ISERROR($S2420),"",OFFSET('Smelter Reference List'!$D$4,$S2420-4,0)&amp;"")</f>
        <v/>
      </c>
      <c r="F2420" s="294" t="str">
        <f ca="1">IF(ISERROR($S2420),"",OFFSET('Smelter Reference List'!$E$4,$S2420-4,0))</f>
        <v/>
      </c>
      <c r="G2420" s="294" t="str">
        <f ca="1">IF(C2420=$U$4,"Enter smelter details", IF(ISERROR($S2420),"",OFFSET('Smelter Reference List'!$F$4,$S2420-4,0)))</f>
        <v/>
      </c>
      <c r="H2420" s="295" t="str">
        <f ca="1">IF(ISERROR($S2420),"",OFFSET('Smelter Reference List'!$G$4,$S2420-4,0))</f>
        <v/>
      </c>
      <c r="I2420" s="296" t="str">
        <f ca="1">IF(ISERROR($S2420),"",OFFSET('Smelter Reference List'!$H$4,$S2420-4,0))</f>
        <v/>
      </c>
      <c r="J2420" s="296" t="str">
        <f ca="1">IF(ISERROR($S2420),"",OFFSET('Smelter Reference List'!$I$4,$S2420-4,0))</f>
        <v/>
      </c>
      <c r="K2420" s="298"/>
      <c r="L2420" s="298"/>
      <c r="M2420" s="298"/>
      <c r="N2420" s="298"/>
      <c r="O2420" s="298"/>
      <c r="P2420" s="298"/>
      <c r="Q2420" s="299"/>
      <c r="R2420" s="227"/>
      <c r="S2420" s="228" t="e">
        <f>IF(C2420="",NA(),MATCH($B2420&amp;$C2420,'Smelter Reference List'!$J:$J,0))</f>
        <v>#N/A</v>
      </c>
      <c r="T2420" s="229"/>
      <c r="U2420" s="229">
        <f t="shared" ca="1" si="74"/>
        <v>0</v>
      </c>
      <c r="V2420" s="229"/>
      <c r="W2420" s="229"/>
      <c r="Y2420" s="223" t="str">
        <f t="shared" si="75"/>
        <v/>
      </c>
    </row>
    <row r="2421" spans="1:25" s="223" customFormat="1" ht="20.25">
      <c r="A2421" s="293"/>
      <c r="B2421" s="294" t="str">
        <f>IF(LEN(A2421)=0,"",INDEX('Smelter Reference List'!$A:$A,MATCH($A2421,'Smelter Reference List'!$E:$E,0)))</f>
        <v/>
      </c>
      <c r="C2421" s="301" t="str">
        <f>IF(LEN(A2421)=0,"",INDEX('Smelter Reference List'!$C:$C,MATCH($A2421,'Smelter Reference List'!$E:$E,0)))</f>
        <v/>
      </c>
      <c r="D2421" s="294" t="str">
        <f ca="1">IF(ISERROR($S2421),"",OFFSET('Smelter Reference List'!$C$4,$S2421-4,0)&amp;"")</f>
        <v/>
      </c>
      <c r="E2421" s="294" t="str">
        <f ca="1">IF(ISERROR($S2421),"",OFFSET('Smelter Reference List'!$D$4,$S2421-4,0)&amp;"")</f>
        <v/>
      </c>
      <c r="F2421" s="294" t="str">
        <f ca="1">IF(ISERROR($S2421),"",OFFSET('Smelter Reference List'!$E$4,$S2421-4,0))</f>
        <v/>
      </c>
      <c r="G2421" s="294" t="str">
        <f ca="1">IF(C2421=$U$4,"Enter smelter details", IF(ISERROR($S2421),"",OFFSET('Smelter Reference List'!$F$4,$S2421-4,0)))</f>
        <v/>
      </c>
      <c r="H2421" s="295" t="str">
        <f ca="1">IF(ISERROR($S2421),"",OFFSET('Smelter Reference List'!$G$4,$S2421-4,0))</f>
        <v/>
      </c>
      <c r="I2421" s="296" t="str">
        <f ca="1">IF(ISERROR($S2421),"",OFFSET('Smelter Reference List'!$H$4,$S2421-4,0))</f>
        <v/>
      </c>
      <c r="J2421" s="296" t="str">
        <f ca="1">IF(ISERROR($S2421),"",OFFSET('Smelter Reference List'!$I$4,$S2421-4,0))</f>
        <v/>
      </c>
      <c r="K2421" s="298"/>
      <c r="L2421" s="298"/>
      <c r="M2421" s="298"/>
      <c r="N2421" s="298"/>
      <c r="O2421" s="298"/>
      <c r="P2421" s="298"/>
      <c r="Q2421" s="299"/>
      <c r="R2421" s="227"/>
      <c r="S2421" s="228" t="e">
        <f>IF(C2421="",NA(),MATCH($B2421&amp;$C2421,'Smelter Reference List'!$J:$J,0))</f>
        <v>#N/A</v>
      </c>
      <c r="T2421" s="229"/>
      <c r="U2421" s="229">
        <f t="shared" ca="1" si="74"/>
        <v>0</v>
      </c>
      <c r="V2421" s="229"/>
      <c r="W2421" s="229"/>
      <c r="Y2421" s="223" t="str">
        <f t="shared" si="75"/>
        <v/>
      </c>
    </row>
    <row r="2422" spans="1:25" s="223" customFormat="1" ht="20.25">
      <c r="A2422" s="293"/>
      <c r="B2422" s="294" t="str">
        <f>IF(LEN(A2422)=0,"",INDEX('Smelter Reference List'!$A:$A,MATCH($A2422,'Smelter Reference List'!$E:$E,0)))</f>
        <v/>
      </c>
      <c r="C2422" s="301" t="str">
        <f>IF(LEN(A2422)=0,"",INDEX('Smelter Reference List'!$C:$C,MATCH($A2422,'Smelter Reference List'!$E:$E,0)))</f>
        <v/>
      </c>
      <c r="D2422" s="294" t="str">
        <f ca="1">IF(ISERROR($S2422),"",OFFSET('Smelter Reference List'!$C$4,$S2422-4,0)&amp;"")</f>
        <v/>
      </c>
      <c r="E2422" s="294" t="str">
        <f ca="1">IF(ISERROR($S2422),"",OFFSET('Smelter Reference List'!$D$4,$S2422-4,0)&amp;"")</f>
        <v/>
      </c>
      <c r="F2422" s="294" t="str">
        <f ca="1">IF(ISERROR($S2422),"",OFFSET('Smelter Reference List'!$E$4,$S2422-4,0))</f>
        <v/>
      </c>
      <c r="G2422" s="294" t="str">
        <f ca="1">IF(C2422=$U$4,"Enter smelter details", IF(ISERROR($S2422),"",OFFSET('Smelter Reference List'!$F$4,$S2422-4,0)))</f>
        <v/>
      </c>
      <c r="H2422" s="295" t="str">
        <f ca="1">IF(ISERROR($S2422),"",OFFSET('Smelter Reference List'!$G$4,$S2422-4,0))</f>
        <v/>
      </c>
      <c r="I2422" s="296" t="str">
        <f ca="1">IF(ISERROR($S2422),"",OFFSET('Smelter Reference List'!$H$4,$S2422-4,0))</f>
        <v/>
      </c>
      <c r="J2422" s="296" t="str">
        <f ca="1">IF(ISERROR($S2422),"",OFFSET('Smelter Reference List'!$I$4,$S2422-4,0))</f>
        <v/>
      </c>
      <c r="K2422" s="298"/>
      <c r="L2422" s="298"/>
      <c r="M2422" s="298"/>
      <c r="N2422" s="298"/>
      <c r="O2422" s="298"/>
      <c r="P2422" s="298"/>
      <c r="Q2422" s="299"/>
      <c r="R2422" s="227"/>
      <c r="S2422" s="228" t="e">
        <f>IF(C2422="",NA(),MATCH($B2422&amp;$C2422,'Smelter Reference List'!$J:$J,0))</f>
        <v>#N/A</v>
      </c>
      <c r="T2422" s="229"/>
      <c r="U2422" s="229">
        <f t="shared" ca="1" si="74"/>
        <v>0</v>
      </c>
      <c r="V2422" s="229"/>
      <c r="W2422" s="229"/>
      <c r="Y2422" s="223" t="str">
        <f t="shared" si="75"/>
        <v/>
      </c>
    </row>
    <row r="2423" spans="1:25" s="223" customFormat="1" ht="20.25">
      <c r="A2423" s="293"/>
      <c r="B2423" s="294" t="str">
        <f>IF(LEN(A2423)=0,"",INDEX('Smelter Reference List'!$A:$A,MATCH($A2423,'Smelter Reference List'!$E:$E,0)))</f>
        <v/>
      </c>
      <c r="C2423" s="301" t="str">
        <f>IF(LEN(A2423)=0,"",INDEX('Smelter Reference List'!$C:$C,MATCH($A2423,'Smelter Reference List'!$E:$E,0)))</f>
        <v/>
      </c>
      <c r="D2423" s="294" t="str">
        <f ca="1">IF(ISERROR($S2423),"",OFFSET('Smelter Reference List'!$C$4,$S2423-4,0)&amp;"")</f>
        <v/>
      </c>
      <c r="E2423" s="294" t="str">
        <f ca="1">IF(ISERROR($S2423),"",OFFSET('Smelter Reference List'!$D$4,$S2423-4,0)&amp;"")</f>
        <v/>
      </c>
      <c r="F2423" s="294" t="str">
        <f ca="1">IF(ISERROR($S2423),"",OFFSET('Smelter Reference List'!$E$4,$S2423-4,0))</f>
        <v/>
      </c>
      <c r="G2423" s="294" t="str">
        <f ca="1">IF(C2423=$U$4,"Enter smelter details", IF(ISERROR($S2423),"",OFFSET('Smelter Reference List'!$F$4,$S2423-4,0)))</f>
        <v/>
      </c>
      <c r="H2423" s="295" t="str">
        <f ca="1">IF(ISERROR($S2423),"",OFFSET('Smelter Reference List'!$G$4,$S2423-4,0))</f>
        <v/>
      </c>
      <c r="I2423" s="296" t="str">
        <f ca="1">IF(ISERROR($S2423),"",OFFSET('Smelter Reference List'!$H$4,$S2423-4,0))</f>
        <v/>
      </c>
      <c r="J2423" s="296" t="str">
        <f ca="1">IF(ISERROR($S2423),"",OFFSET('Smelter Reference List'!$I$4,$S2423-4,0))</f>
        <v/>
      </c>
      <c r="K2423" s="298"/>
      <c r="L2423" s="298"/>
      <c r="M2423" s="298"/>
      <c r="N2423" s="298"/>
      <c r="O2423" s="298"/>
      <c r="P2423" s="298"/>
      <c r="Q2423" s="299"/>
      <c r="R2423" s="227"/>
      <c r="S2423" s="228" t="e">
        <f>IF(C2423="",NA(),MATCH($B2423&amp;$C2423,'Smelter Reference List'!$J:$J,0))</f>
        <v>#N/A</v>
      </c>
      <c r="T2423" s="229"/>
      <c r="U2423" s="229">
        <f t="shared" ca="1" si="74"/>
        <v>0</v>
      </c>
      <c r="V2423" s="229"/>
      <c r="W2423" s="229"/>
      <c r="Y2423" s="223" t="str">
        <f t="shared" si="75"/>
        <v/>
      </c>
    </row>
    <row r="2424" spans="1:25" s="223" customFormat="1" ht="20.25">
      <c r="A2424" s="293"/>
      <c r="B2424" s="294" t="str">
        <f>IF(LEN(A2424)=0,"",INDEX('Smelter Reference List'!$A:$A,MATCH($A2424,'Smelter Reference List'!$E:$E,0)))</f>
        <v/>
      </c>
      <c r="C2424" s="301" t="str">
        <f>IF(LEN(A2424)=0,"",INDEX('Smelter Reference List'!$C:$C,MATCH($A2424,'Smelter Reference List'!$E:$E,0)))</f>
        <v/>
      </c>
      <c r="D2424" s="294" t="str">
        <f ca="1">IF(ISERROR($S2424),"",OFFSET('Smelter Reference List'!$C$4,$S2424-4,0)&amp;"")</f>
        <v/>
      </c>
      <c r="E2424" s="294" t="str">
        <f ca="1">IF(ISERROR($S2424),"",OFFSET('Smelter Reference List'!$D$4,$S2424-4,0)&amp;"")</f>
        <v/>
      </c>
      <c r="F2424" s="294" t="str">
        <f ca="1">IF(ISERROR($S2424),"",OFFSET('Smelter Reference List'!$E$4,$S2424-4,0))</f>
        <v/>
      </c>
      <c r="G2424" s="294" t="str">
        <f ca="1">IF(C2424=$U$4,"Enter smelter details", IF(ISERROR($S2424),"",OFFSET('Smelter Reference List'!$F$4,$S2424-4,0)))</f>
        <v/>
      </c>
      <c r="H2424" s="295" t="str">
        <f ca="1">IF(ISERROR($S2424),"",OFFSET('Smelter Reference List'!$G$4,$S2424-4,0))</f>
        <v/>
      </c>
      <c r="I2424" s="296" t="str">
        <f ca="1">IF(ISERROR($S2424),"",OFFSET('Smelter Reference List'!$H$4,$S2424-4,0))</f>
        <v/>
      </c>
      <c r="J2424" s="296" t="str">
        <f ca="1">IF(ISERROR($S2424),"",OFFSET('Smelter Reference List'!$I$4,$S2424-4,0))</f>
        <v/>
      </c>
      <c r="K2424" s="298"/>
      <c r="L2424" s="298"/>
      <c r="M2424" s="298"/>
      <c r="N2424" s="298"/>
      <c r="O2424" s="298"/>
      <c r="P2424" s="298"/>
      <c r="Q2424" s="299"/>
      <c r="R2424" s="227"/>
      <c r="S2424" s="228" t="e">
        <f>IF(C2424="",NA(),MATCH($B2424&amp;$C2424,'Smelter Reference List'!$J:$J,0))</f>
        <v>#N/A</v>
      </c>
      <c r="T2424" s="229"/>
      <c r="U2424" s="229">
        <f t="shared" ca="1" si="74"/>
        <v>0</v>
      </c>
      <c r="V2424" s="229"/>
      <c r="W2424" s="229"/>
      <c r="Y2424" s="223" t="str">
        <f t="shared" si="75"/>
        <v/>
      </c>
    </row>
    <row r="2425" spans="1:25" s="223" customFormat="1" ht="20.25">
      <c r="A2425" s="293"/>
      <c r="B2425" s="294" t="str">
        <f>IF(LEN(A2425)=0,"",INDEX('Smelter Reference List'!$A:$A,MATCH($A2425,'Smelter Reference List'!$E:$E,0)))</f>
        <v/>
      </c>
      <c r="C2425" s="301" t="str">
        <f>IF(LEN(A2425)=0,"",INDEX('Smelter Reference List'!$C:$C,MATCH($A2425,'Smelter Reference List'!$E:$E,0)))</f>
        <v/>
      </c>
      <c r="D2425" s="294" t="str">
        <f ca="1">IF(ISERROR($S2425),"",OFFSET('Smelter Reference List'!$C$4,$S2425-4,0)&amp;"")</f>
        <v/>
      </c>
      <c r="E2425" s="294" t="str">
        <f ca="1">IF(ISERROR($S2425),"",OFFSET('Smelter Reference List'!$D$4,$S2425-4,0)&amp;"")</f>
        <v/>
      </c>
      <c r="F2425" s="294" t="str">
        <f ca="1">IF(ISERROR($S2425),"",OFFSET('Smelter Reference List'!$E$4,$S2425-4,0))</f>
        <v/>
      </c>
      <c r="G2425" s="294" t="str">
        <f ca="1">IF(C2425=$U$4,"Enter smelter details", IF(ISERROR($S2425),"",OFFSET('Smelter Reference List'!$F$4,$S2425-4,0)))</f>
        <v/>
      </c>
      <c r="H2425" s="295" t="str">
        <f ca="1">IF(ISERROR($S2425),"",OFFSET('Smelter Reference List'!$G$4,$S2425-4,0))</f>
        <v/>
      </c>
      <c r="I2425" s="296" t="str">
        <f ca="1">IF(ISERROR($S2425),"",OFFSET('Smelter Reference List'!$H$4,$S2425-4,0))</f>
        <v/>
      </c>
      <c r="J2425" s="296" t="str">
        <f ca="1">IF(ISERROR($S2425),"",OFFSET('Smelter Reference List'!$I$4,$S2425-4,0))</f>
        <v/>
      </c>
      <c r="K2425" s="298"/>
      <c r="L2425" s="298"/>
      <c r="M2425" s="298"/>
      <c r="N2425" s="298"/>
      <c r="O2425" s="298"/>
      <c r="P2425" s="298"/>
      <c r="Q2425" s="299"/>
      <c r="R2425" s="227"/>
      <c r="S2425" s="228" t="e">
        <f>IF(C2425="",NA(),MATCH($B2425&amp;$C2425,'Smelter Reference List'!$J:$J,0))</f>
        <v>#N/A</v>
      </c>
      <c r="T2425" s="229"/>
      <c r="U2425" s="229">
        <f t="shared" ca="1" si="74"/>
        <v>0</v>
      </c>
      <c r="V2425" s="229"/>
      <c r="W2425" s="229"/>
      <c r="Y2425" s="223" t="str">
        <f t="shared" si="75"/>
        <v/>
      </c>
    </row>
    <row r="2426" spans="1:25" s="223" customFormat="1" ht="20.25">
      <c r="A2426" s="293"/>
      <c r="B2426" s="294" t="str">
        <f>IF(LEN(A2426)=0,"",INDEX('Smelter Reference List'!$A:$A,MATCH($A2426,'Smelter Reference List'!$E:$E,0)))</f>
        <v/>
      </c>
      <c r="C2426" s="301" t="str">
        <f>IF(LEN(A2426)=0,"",INDEX('Smelter Reference List'!$C:$C,MATCH($A2426,'Smelter Reference List'!$E:$E,0)))</f>
        <v/>
      </c>
      <c r="D2426" s="294" t="str">
        <f ca="1">IF(ISERROR($S2426),"",OFFSET('Smelter Reference List'!$C$4,$S2426-4,0)&amp;"")</f>
        <v/>
      </c>
      <c r="E2426" s="294" t="str">
        <f ca="1">IF(ISERROR($S2426),"",OFFSET('Smelter Reference List'!$D$4,$S2426-4,0)&amp;"")</f>
        <v/>
      </c>
      <c r="F2426" s="294" t="str">
        <f ca="1">IF(ISERROR($S2426),"",OFFSET('Smelter Reference List'!$E$4,$S2426-4,0))</f>
        <v/>
      </c>
      <c r="G2426" s="294" t="str">
        <f ca="1">IF(C2426=$U$4,"Enter smelter details", IF(ISERROR($S2426),"",OFFSET('Smelter Reference List'!$F$4,$S2426-4,0)))</f>
        <v/>
      </c>
      <c r="H2426" s="295" t="str">
        <f ca="1">IF(ISERROR($S2426),"",OFFSET('Smelter Reference List'!$G$4,$S2426-4,0))</f>
        <v/>
      </c>
      <c r="I2426" s="296" t="str">
        <f ca="1">IF(ISERROR($S2426),"",OFFSET('Smelter Reference List'!$H$4,$S2426-4,0))</f>
        <v/>
      </c>
      <c r="J2426" s="296" t="str">
        <f ca="1">IF(ISERROR($S2426),"",OFFSET('Smelter Reference List'!$I$4,$S2426-4,0))</f>
        <v/>
      </c>
      <c r="K2426" s="298"/>
      <c r="L2426" s="298"/>
      <c r="M2426" s="298"/>
      <c r="N2426" s="298"/>
      <c r="O2426" s="298"/>
      <c r="P2426" s="298"/>
      <c r="Q2426" s="299"/>
      <c r="R2426" s="227"/>
      <c r="S2426" s="228" t="e">
        <f>IF(C2426="",NA(),MATCH($B2426&amp;$C2426,'Smelter Reference List'!$J:$J,0))</f>
        <v>#N/A</v>
      </c>
      <c r="T2426" s="229"/>
      <c r="U2426" s="229">
        <f t="shared" ca="1" si="74"/>
        <v>0</v>
      </c>
      <c r="V2426" s="229"/>
      <c r="W2426" s="229"/>
      <c r="Y2426" s="223" t="str">
        <f t="shared" si="75"/>
        <v/>
      </c>
    </row>
    <row r="2427" spans="1:25" s="223" customFormat="1" ht="20.25">
      <c r="A2427" s="293"/>
      <c r="B2427" s="294" t="str">
        <f>IF(LEN(A2427)=0,"",INDEX('Smelter Reference List'!$A:$A,MATCH($A2427,'Smelter Reference List'!$E:$E,0)))</f>
        <v/>
      </c>
      <c r="C2427" s="301" t="str">
        <f>IF(LEN(A2427)=0,"",INDEX('Smelter Reference List'!$C:$C,MATCH($A2427,'Smelter Reference List'!$E:$E,0)))</f>
        <v/>
      </c>
      <c r="D2427" s="294" t="str">
        <f ca="1">IF(ISERROR($S2427),"",OFFSET('Smelter Reference List'!$C$4,$S2427-4,0)&amp;"")</f>
        <v/>
      </c>
      <c r="E2427" s="294" t="str">
        <f ca="1">IF(ISERROR($S2427),"",OFFSET('Smelter Reference List'!$D$4,$S2427-4,0)&amp;"")</f>
        <v/>
      </c>
      <c r="F2427" s="294" t="str">
        <f ca="1">IF(ISERROR($S2427),"",OFFSET('Smelter Reference List'!$E$4,$S2427-4,0))</f>
        <v/>
      </c>
      <c r="G2427" s="294" t="str">
        <f ca="1">IF(C2427=$U$4,"Enter smelter details", IF(ISERROR($S2427),"",OFFSET('Smelter Reference List'!$F$4,$S2427-4,0)))</f>
        <v/>
      </c>
      <c r="H2427" s="295" t="str">
        <f ca="1">IF(ISERROR($S2427),"",OFFSET('Smelter Reference List'!$G$4,$S2427-4,0))</f>
        <v/>
      </c>
      <c r="I2427" s="296" t="str">
        <f ca="1">IF(ISERROR($S2427),"",OFFSET('Smelter Reference List'!$H$4,$S2427-4,0))</f>
        <v/>
      </c>
      <c r="J2427" s="296" t="str">
        <f ca="1">IF(ISERROR($S2427),"",OFFSET('Smelter Reference List'!$I$4,$S2427-4,0))</f>
        <v/>
      </c>
      <c r="K2427" s="298"/>
      <c r="L2427" s="298"/>
      <c r="M2427" s="298"/>
      <c r="N2427" s="298"/>
      <c r="O2427" s="298"/>
      <c r="P2427" s="298"/>
      <c r="Q2427" s="299"/>
      <c r="R2427" s="227"/>
      <c r="S2427" s="228" t="e">
        <f>IF(C2427="",NA(),MATCH($B2427&amp;$C2427,'Smelter Reference List'!$J:$J,0))</f>
        <v>#N/A</v>
      </c>
      <c r="T2427" s="229"/>
      <c r="U2427" s="229">
        <f t="shared" ca="1" si="74"/>
        <v>0</v>
      </c>
      <c r="V2427" s="229"/>
      <c r="W2427" s="229"/>
      <c r="Y2427" s="223" t="str">
        <f t="shared" si="75"/>
        <v/>
      </c>
    </row>
    <row r="2428" spans="1:25" s="223" customFormat="1" ht="20.25">
      <c r="A2428" s="293"/>
      <c r="B2428" s="294" t="str">
        <f>IF(LEN(A2428)=0,"",INDEX('Smelter Reference List'!$A:$A,MATCH($A2428,'Smelter Reference List'!$E:$E,0)))</f>
        <v/>
      </c>
      <c r="C2428" s="301" t="str">
        <f>IF(LEN(A2428)=0,"",INDEX('Smelter Reference List'!$C:$C,MATCH($A2428,'Smelter Reference List'!$E:$E,0)))</f>
        <v/>
      </c>
      <c r="D2428" s="294" t="str">
        <f ca="1">IF(ISERROR($S2428),"",OFFSET('Smelter Reference List'!$C$4,$S2428-4,0)&amp;"")</f>
        <v/>
      </c>
      <c r="E2428" s="294" t="str">
        <f ca="1">IF(ISERROR($S2428),"",OFFSET('Smelter Reference List'!$D$4,$S2428-4,0)&amp;"")</f>
        <v/>
      </c>
      <c r="F2428" s="294" t="str">
        <f ca="1">IF(ISERROR($S2428),"",OFFSET('Smelter Reference List'!$E$4,$S2428-4,0))</f>
        <v/>
      </c>
      <c r="G2428" s="294" t="str">
        <f ca="1">IF(C2428=$U$4,"Enter smelter details", IF(ISERROR($S2428),"",OFFSET('Smelter Reference List'!$F$4,$S2428-4,0)))</f>
        <v/>
      </c>
      <c r="H2428" s="295" t="str">
        <f ca="1">IF(ISERROR($S2428),"",OFFSET('Smelter Reference List'!$G$4,$S2428-4,0))</f>
        <v/>
      </c>
      <c r="I2428" s="296" t="str">
        <f ca="1">IF(ISERROR($S2428),"",OFFSET('Smelter Reference List'!$H$4,$S2428-4,0))</f>
        <v/>
      </c>
      <c r="J2428" s="296" t="str">
        <f ca="1">IF(ISERROR($S2428),"",OFFSET('Smelter Reference List'!$I$4,$S2428-4,0))</f>
        <v/>
      </c>
      <c r="K2428" s="298"/>
      <c r="L2428" s="298"/>
      <c r="M2428" s="298"/>
      <c r="N2428" s="298"/>
      <c r="O2428" s="298"/>
      <c r="P2428" s="298"/>
      <c r="Q2428" s="299"/>
      <c r="R2428" s="227"/>
      <c r="S2428" s="228" t="e">
        <f>IF(C2428="",NA(),MATCH($B2428&amp;$C2428,'Smelter Reference List'!$J:$J,0))</f>
        <v>#N/A</v>
      </c>
      <c r="T2428" s="229"/>
      <c r="U2428" s="229">
        <f t="shared" ca="1" si="74"/>
        <v>0</v>
      </c>
      <c r="V2428" s="229"/>
      <c r="W2428" s="229"/>
      <c r="Y2428" s="223" t="str">
        <f t="shared" si="75"/>
        <v/>
      </c>
    </row>
    <row r="2429" spans="1:25" s="223" customFormat="1" ht="20.25">
      <c r="A2429" s="293"/>
      <c r="B2429" s="294" t="str">
        <f>IF(LEN(A2429)=0,"",INDEX('Smelter Reference List'!$A:$A,MATCH($A2429,'Smelter Reference List'!$E:$E,0)))</f>
        <v/>
      </c>
      <c r="C2429" s="301" t="str">
        <f>IF(LEN(A2429)=0,"",INDEX('Smelter Reference List'!$C:$C,MATCH($A2429,'Smelter Reference List'!$E:$E,0)))</f>
        <v/>
      </c>
      <c r="D2429" s="294" t="str">
        <f ca="1">IF(ISERROR($S2429),"",OFFSET('Smelter Reference List'!$C$4,$S2429-4,0)&amp;"")</f>
        <v/>
      </c>
      <c r="E2429" s="294" t="str">
        <f ca="1">IF(ISERROR($S2429),"",OFFSET('Smelter Reference List'!$D$4,$S2429-4,0)&amp;"")</f>
        <v/>
      </c>
      <c r="F2429" s="294" t="str">
        <f ca="1">IF(ISERROR($S2429),"",OFFSET('Smelter Reference List'!$E$4,$S2429-4,0))</f>
        <v/>
      </c>
      <c r="G2429" s="294" t="str">
        <f ca="1">IF(C2429=$U$4,"Enter smelter details", IF(ISERROR($S2429),"",OFFSET('Smelter Reference List'!$F$4,$S2429-4,0)))</f>
        <v/>
      </c>
      <c r="H2429" s="295" t="str">
        <f ca="1">IF(ISERROR($S2429),"",OFFSET('Smelter Reference List'!$G$4,$S2429-4,0))</f>
        <v/>
      </c>
      <c r="I2429" s="296" t="str">
        <f ca="1">IF(ISERROR($S2429),"",OFFSET('Smelter Reference List'!$H$4,$S2429-4,0))</f>
        <v/>
      </c>
      <c r="J2429" s="296" t="str">
        <f ca="1">IF(ISERROR($S2429),"",OFFSET('Smelter Reference List'!$I$4,$S2429-4,0))</f>
        <v/>
      </c>
      <c r="K2429" s="298"/>
      <c r="L2429" s="298"/>
      <c r="M2429" s="298"/>
      <c r="N2429" s="298"/>
      <c r="O2429" s="298"/>
      <c r="P2429" s="298"/>
      <c r="Q2429" s="299"/>
      <c r="R2429" s="227"/>
      <c r="S2429" s="228" t="e">
        <f>IF(C2429="",NA(),MATCH($B2429&amp;$C2429,'Smelter Reference List'!$J:$J,0))</f>
        <v>#N/A</v>
      </c>
      <c r="T2429" s="229"/>
      <c r="U2429" s="229">
        <f t="shared" ca="1" si="74"/>
        <v>0</v>
      </c>
      <c r="V2429" s="229"/>
      <c r="W2429" s="229"/>
      <c r="Y2429" s="223" t="str">
        <f t="shared" si="75"/>
        <v/>
      </c>
    </row>
    <row r="2430" spans="1:25" s="223" customFormat="1" ht="20.25">
      <c r="A2430" s="293"/>
      <c r="B2430" s="294" t="str">
        <f>IF(LEN(A2430)=0,"",INDEX('Smelter Reference List'!$A:$A,MATCH($A2430,'Smelter Reference List'!$E:$E,0)))</f>
        <v/>
      </c>
      <c r="C2430" s="301" t="str">
        <f>IF(LEN(A2430)=0,"",INDEX('Smelter Reference List'!$C:$C,MATCH($A2430,'Smelter Reference List'!$E:$E,0)))</f>
        <v/>
      </c>
      <c r="D2430" s="294" t="str">
        <f ca="1">IF(ISERROR($S2430),"",OFFSET('Smelter Reference List'!$C$4,$S2430-4,0)&amp;"")</f>
        <v/>
      </c>
      <c r="E2430" s="294" t="str">
        <f ca="1">IF(ISERROR($S2430),"",OFFSET('Smelter Reference List'!$D$4,$S2430-4,0)&amp;"")</f>
        <v/>
      </c>
      <c r="F2430" s="294" t="str">
        <f ca="1">IF(ISERROR($S2430),"",OFFSET('Smelter Reference List'!$E$4,$S2430-4,0))</f>
        <v/>
      </c>
      <c r="G2430" s="294" t="str">
        <f ca="1">IF(C2430=$U$4,"Enter smelter details", IF(ISERROR($S2430),"",OFFSET('Smelter Reference List'!$F$4,$S2430-4,0)))</f>
        <v/>
      </c>
      <c r="H2430" s="295" t="str">
        <f ca="1">IF(ISERROR($S2430),"",OFFSET('Smelter Reference List'!$G$4,$S2430-4,0))</f>
        <v/>
      </c>
      <c r="I2430" s="296" t="str">
        <f ca="1">IF(ISERROR($S2430),"",OFFSET('Smelter Reference List'!$H$4,$S2430-4,0))</f>
        <v/>
      </c>
      <c r="J2430" s="296" t="str">
        <f ca="1">IF(ISERROR($S2430),"",OFFSET('Smelter Reference List'!$I$4,$S2430-4,0))</f>
        <v/>
      </c>
      <c r="K2430" s="298"/>
      <c r="L2430" s="298"/>
      <c r="M2430" s="298"/>
      <c r="N2430" s="298"/>
      <c r="O2430" s="298"/>
      <c r="P2430" s="298"/>
      <c r="Q2430" s="299"/>
      <c r="R2430" s="227"/>
      <c r="S2430" s="228" t="e">
        <f>IF(C2430="",NA(),MATCH($B2430&amp;$C2430,'Smelter Reference List'!$J:$J,0))</f>
        <v>#N/A</v>
      </c>
      <c r="T2430" s="229"/>
      <c r="U2430" s="229">
        <f t="shared" ca="1" si="74"/>
        <v>0</v>
      </c>
      <c r="V2430" s="229"/>
      <c r="W2430" s="229"/>
      <c r="Y2430" s="223" t="str">
        <f t="shared" si="75"/>
        <v/>
      </c>
    </row>
    <row r="2431" spans="1:25" s="223" customFormat="1" ht="20.25">
      <c r="A2431" s="293"/>
      <c r="B2431" s="294" t="str">
        <f>IF(LEN(A2431)=0,"",INDEX('Smelter Reference List'!$A:$A,MATCH($A2431,'Smelter Reference List'!$E:$E,0)))</f>
        <v/>
      </c>
      <c r="C2431" s="301" t="str">
        <f>IF(LEN(A2431)=0,"",INDEX('Smelter Reference List'!$C:$C,MATCH($A2431,'Smelter Reference List'!$E:$E,0)))</f>
        <v/>
      </c>
      <c r="D2431" s="294" t="str">
        <f ca="1">IF(ISERROR($S2431),"",OFFSET('Smelter Reference List'!$C$4,$S2431-4,0)&amp;"")</f>
        <v/>
      </c>
      <c r="E2431" s="294" t="str">
        <f ca="1">IF(ISERROR($S2431),"",OFFSET('Smelter Reference List'!$D$4,$S2431-4,0)&amp;"")</f>
        <v/>
      </c>
      <c r="F2431" s="294" t="str">
        <f ca="1">IF(ISERROR($S2431),"",OFFSET('Smelter Reference List'!$E$4,$S2431-4,0))</f>
        <v/>
      </c>
      <c r="G2431" s="294" t="str">
        <f ca="1">IF(C2431=$U$4,"Enter smelter details", IF(ISERROR($S2431),"",OFFSET('Smelter Reference List'!$F$4,$S2431-4,0)))</f>
        <v/>
      </c>
      <c r="H2431" s="295" t="str">
        <f ca="1">IF(ISERROR($S2431),"",OFFSET('Smelter Reference List'!$G$4,$S2431-4,0))</f>
        <v/>
      </c>
      <c r="I2431" s="296" t="str">
        <f ca="1">IF(ISERROR($S2431),"",OFFSET('Smelter Reference List'!$H$4,$S2431-4,0))</f>
        <v/>
      </c>
      <c r="J2431" s="296" t="str">
        <f ca="1">IF(ISERROR($S2431),"",OFFSET('Smelter Reference List'!$I$4,$S2431-4,0))</f>
        <v/>
      </c>
      <c r="K2431" s="298"/>
      <c r="L2431" s="298"/>
      <c r="M2431" s="298"/>
      <c r="N2431" s="298"/>
      <c r="O2431" s="298"/>
      <c r="P2431" s="298"/>
      <c r="Q2431" s="299"/>
      <c r="R2431" s="227"/>
      <c r="S2431" s="228" t="e">
        <f>IF(C2431="",NA(),MATCH($B2431&amp;$C2431,'Smelter Reference List'!$J:$J,0))</f>
        <v>#N/A</v>
      </c>
      <c r="T2431" s="229"/>
      <c r="U2431" s="229">
        <f t="shared" ca="1" si="74"/>
        <v>0</v>
      </c>
      <c r="V2431" s="229"/>
      <c r="W2431" s="229"/>
      <c r="Y2431" s="223" t="str">
        <f t="shared" si="75"/>
        <v/>
      </c>
    </row>
    <row r="2432" spans="1:25" s="223" customFormat="1" ht="20.25">
      <c r="A2432" s="293"/>
      <c r="B2432" s="294" t="str">
        <f>IF(LEN(A2432)=0,"",INDEX('Smelter Reference List'!$A:$A,MATCH($A2432,'Smelter Reference List'!$E:$E,0)))</f>
        <v/>
      </c>
      <c r="C2432" s="301" t="str">
        <f>IF(LEN(A2432)=0,"",INDEX('Smelter Reference List'!$C:$C,MATCH($A2432,'Smelter Reference List'!$E:$E,0)))</f>
        <v/>
      </c>
      <c r="D2432" s="294" t="str">
        <f ca="1">IF(ISERROR($S2432),"",OFFSET('Smelter Reference List'!$C$4,$S2432-4,0)&amp;"")</f>
        <v/>
      </c>
      <c r="E2432" s="294" t="str">
        <f ca="1">IF(ISERROR($S2432),"",OFFSET('Smelter Reference List'!$D$4,$S2432-4,0)&amp;"")</f>
        <v/>
      </c>
      <c r="F2432" s="294" t="str">
        <f ca="1">IF(ISERROR($S2432),"",OFFSET('Smelter Reference List'!$E$4,$S2432-4,0))</f>
        <v/>
      </c>
      <c r="G2432" s="294" t="str">
        <f ca="1">IF(C2432=$U$4,"Enter smelter details", IF(ISERROR($S2432),"",OFFSET('Smelter Reference List'!$F$4,$S2432-4,0)))</f>
        <v/>
      </c>
      <c r="H2432" s="295" t="str">
        <f ca="1">IF(ISERROR($S2432),"",OFFSET('Smelter Reference List'!$G$4,$S2432-4,0))</f>
        <v/>
      </c>
      <c r="I2432" s="296" t="str">
        <f ca="1">IF(ISERROR($S2432),"",OFFSET('Smelter Reference List'!$H$4,$S2432-4,0))</f>
        <v/>
      </c>
      <c r="J2432" s="296" t="str">
        <f ca="1">IF(ISERROR($S2432),"",OFFSET('Smelter Reference List'!$I$4,$S2432-4,0))</f>
        <v/>
      </c>
      <c r="K2432" s="298"/>
      <c r="L2432" s="298"/>
      <c r="M2432" s="298"/>
      <c r="N2432" s="298"/>
      <c r="O2432" s="298"/>
      <c r="P2432" s="298"/>
      <c r="Q2432" s="299"/>
      <c r="R2432" s="227"/>
      <c r="S2432" s="228" t="e">
        <f>IF(C2432="",NA(),MATCH($B2432&amp;$C2432,'Smelter Reference List'!$J:$J,0))</f>
        <v>#N/A</v>
      </c>
      <c r="T2432" s="229"/>
      <c r="U2432" s="229">
        <f t="shared" ca="1" si="74"/>
        <v>0</v>
      </c>
      <c r="V2432" s="229"/>
      <c r="W2432" s="229"/>
      <c r="Y2432" s="223" t="str">
        <f t="shared" si="75"/>
        <v/>
      </c>
    </row>
    <row r="2433" spans="1:25" s="223" customFormat="1" ht="20.25">
      <c r="A2433" s="293"/>
      <c r="B2433" s="294" t="str">
        <f>IF(LEN(A2433)=0,"",INDEX('Smelter Reference List'!$A:$A,MATCH($A2433,'Smelter Reference List'!$E:$E,0)))</f>
        <v/>
      </c>
      <c r="C2433" s="301" t="str">
        <f>IF(LEN(A2433)=0,"",INDEX('Smelter Reference List'!$C:$C,MATCH($A2433,'Smelter Reference List'!$E:$E,0)))</f>
        <v/>
      </c>
      <c r="D2433" s="294" t="str">
        <f ca="1">IF(ISERROR($S2433),"",OFFSET('Smelter Reference List'!$C$4,$S2433-4,0)&amp;"")</f>
        <v/>
      </c>
      <c r="E2433" s="294" t="str">
        <f ca="1">IF(ISERROR($S2433),"",OFFSET('Smelter Reference List'!$D$4,$S2433-4,0)&amp;"")</f>
        <v/>
      </c>
      <c r="F2433" s="294" t="str">
        <f ca="1">IF(ISERROR($S2433),"",OFFSET('Smelter Reference List'!$E$4,$S2433-4,0))</f>
        <v/>
      </c>
      <c r="G2433" s="294" t="str">
        <f ca="1">IF(C2433=$U$4,"Enter smelter details", IF(ISERROR($S2433),"",OFFSET('Smelter Reference List'!$F$4,$S2433-4,0)))</f>
        <v/>
      </c>
      <c r="H2433" s="295" t="str">
        <f ca="1">IF(ISERROR($S2433),"",OFFSET('Smelter Reference List'!$G$4,$S2433-4,0))</f>
        <v/>
      </c>
      <c r="I2433" s="296" t="str">
        <f ca="1">IF(ISERROR($S2433),"",OFFSET('Smelter Reference List'!$H$4,$S2433-4,0))</f>
        <v/>
      </c>
      <c r="J2433" s="296" t="str">
        <f ca="1">IF(ISERROR($S2433),"",OFFSET('Smelter Reference List'!$I$4,$S2433-4,0))</f>
        <v/>
      </c>
      <c r="K2433" s="298"/>
      <c r="L2433" s="298"/>
      <c r="M2433" s="298"/>
      <c r="N2433" s="298"/>
      <c r="O2433" s="298"/>
      <c r="P2433" s="298"/>
      <c r="Q2433" s="299"/>
      <c r="R2433" s="227"/>
      <c r="S2433" s="228" t="e">
        <f>IF(C2433="",NA(),MATCH($B2433&amp;$C2433,'Smelter Reference List'!$J:$J,0))</f>
        <v>#N/A</v>
      </c>
      <c r="T2433" s="229"/>
      <c r="U2433" s="229">
        <f t="shared" ca="1" si="74"/>
        <v>0</v>
      </c>
      <c r="V2433" s="229"/>
      <c r="W2433" s="229"/>
      <c r="Y2433" s="223" t="str">
        <f t="shared" si="75"/>
        <v/>
      </c>
    </row>
    <row r="2434" spans="1:25" s="223" customFormat="1" ht="20.25">
      <c r="A2434" s="293"/>
      <c r="B2434" s="294" t="str">
        <f>IF(LEN(A2434)=0,"",INDEX('Smelter Reference List'!$A:$A,MATCH($A2434,'Smelter Reference List'!$E:$E,0)))</f>
        <v/>
      </c>
      <c r="C2434" s="301" t="str">
        <f>IF(LEN(A2434)=0,"",INDEX('Smelter Reference List'!$C:$C,MATCH($A2434,'Smelter Reference List'!$E:$E,0)))</f>
        <v/>
      </c>
      <c r="D2434" s="294" t="str">
        <f ca="1">IF(ISERROR($S2434),"",OFFSET('Smelter Reference List'!$C$4,$S2434-4,0)&amp;"")</f>
        <v/>
      </c>
      <c r="E2434" s="294" t="str">
        <f ca="1">IF(ISERROR($S2434),"",OFFSET('Smelter Reference List'!$D$4,$S2434-4,0)&amp;"")</f>
        <v/>
      </c>
      <c r="F2434" s="294" t="str">
        <f ca="1">IF(ISERROR($S2434),"",OFFSET('Smelter Reference List'!$E$4,$S2434-4,0))</f>
        <v/>
      </c>
      <c r="G2434" s="294" t="str">
        <f ca="1">IF(C2434=$U$4,"Enter smelter details", IF(ISERROR($S2434),"",OFFSET('Smelter Reference List'!$F$4,$S2434-4,0)))</f>
        <v/>
      </c>
      <c r="H2434" s="295" t="str">
        <f ca="1">IF(ISERROR($S2434),"",OFFSET('Smelter Reference List'!$G$4,$S2434-4,0))</f>
        <v/>
      </c>
      <c r="I2434" s="296" t="str">
        <f ca="1">IF(ISERROR($S2434),"",OFFSET('Smelter Reference List'!$H$4,$S2434-4,0))</f>
        <v/>
      </c>
      <c r="J2434" s="296" t="str">
        <f ca="1">IF(ISERROR($S2434),"",OFFSET('Smelter Reference List'!$I$4,$S2434-4,0))</f>
        <v/>
      </c>
      <c r="K2434" s="298"/>
      <c r="L2434" s="298"/>
      <c r="M2434" s="298"/>
      <c r="N2434" s="298"/>
      <c r="O2434" s="298"/>
      <c r="P2434" s="298"/>
      <c r="Q2434" s="299"/>
      <c r="R2434" s="227"/>
      <c r="S2434" s="228" t="e">
        <f>IF(C2434="",NA(),MATCH($B2434&amp;$C2434,'Smelter Reference List'!$J:$J,0))</f>
        <v>#N/A</v>
      </c>
      <c r="T2434" s="229"/>
      <c r="U2434" s="229">
        <f t="shared" ca="1" si="74"/>
        <v>0</v>
      </c>
      <c r="V2434" s="229"/>
      <c r="W2434" s="229"/>
      <c r="Y2434" s="223" t="str">
        <f t="shared" si="75"/>
        <v/>
      </c>
    </row>
    <row r="2435" spans="1:25" s="223" customFormat="1" ht="20.25">
      <c r="A2435" s="293"/>
      <c r="B2435" s="294" t="str">
        <f>IF(LEN(A2435)=0,"",INDEX('Smelter Reference List'!$A:$A,MATCH($A2435,'Smelter Reference List'!$E:$E,0)))</f>
        <v/>
      </c>
      <c r="C2435" s="301" t="str">
        <f>IF(LEN(A2435)=0,"",INDEX('Smelter Reference List'!$C:$C,MATCH($A2435,'Smelter Reference List'!$E:$E,0)))</f>
        <v/>
      </c>
      <c r="D2435" s="294" t="str">
        <f ca="1">IF(ISERROR($S2435),"",OFFSET('Smelter Reference List'!$C$4,$S2435-4,0)&amp;"")</f>
        <v/>
      </c>
      <c r="E2435" s="294" t="str">
        <f ca="1">IF(ISERROR($S2435),"",OFFSET('Smelter Reference List'!$D$4,$S2435-4,0)&amp;"")</f>
        <v/>
      </c>
      <c r="F2435" s="294" t="str">
        <f ca="1">IF(ISERROR($S2435),"",OFFSET('Smelter Reference List'!$E$4,$S2435-4,0))</f>
        <v/>
      </c>
      <c r="G2435" s="294" t="str">
        <f ca="1">IF(C2435=$U$4,"Enter smelter details", IF(ISERROR($S2435),"",OFFSET('Smelter Reference List'!$F$4,$S2435-4,0)))</f>
        <v/>
      </c>
      <c r="H2435" s="295" t="str">
        <f ca="1">IF(ISERROR($S2435),"",OFFSET('Smelter Reference List'!$G$4,$S2435-4,0))</f>
        <v/>
      </c>
      <c r="I2435" s="296" t="str">
        <f ca="1">IF(ISERROR($S2435),"",OFFSET('Smelter Reference List'!$H$4,$S2435-4,0))</f>
        <v/>
      </c>
      <c r="J2435" s="296" t="str">
        <f ca="1">IF(ISERROR($S2435),"",OFFSET('Smelter Reference List'!$I$4,$S2435-4,0))</f>
        <v/>
      </c>
      <c r="K2435" s="298"/>
      <c r="L2435" s="298"/>
      <c r="M2435" s="298"/>
      <c r="N2435" s="298"/>
      <c r="O2435" s="298"/>
      <c r="P2435" s="298"/>
      <c r="Q2435" s="299"/>
      <c r="R2435" s="227"/>
      <c r="S2435" s="228" t="e">
        <f>IF(C2435="",NA(),MATCH($B2435&amp;$C2435,'Smelter Reference List'!$J:$J,0))</f>
        <v>#N/A</v>
      </c>
      <c r="T2435" s="229"/>
      <c r="U2435" s="229">
        <f t="shared" ca="1" si="74"/>
        <v>0</v>
      </c>
      <c r="V2435" s="229"/>
      <c r="W2435" s="229"/>
      <c r="Y2435" s="223" t="str">
        <f t="shared" si="75"/>
        <v/>
      </c>
    </row>
    <row r="2436" spans="1:25" s="223" customFormat="1" ht="20.25">
      <c r="A2436" s="293"/>
      <c r="B2436" s="294" t="str">
        <f>IF(LEN(A2436)=0,"",INDEX('Smelter Reference List'!$A:$A,MATCH($A2436,'Smelter Reference List'!$E:$E,0)))</f>
        <v/>
      </c>
      <c r="C2436" s="301" t="str">
        <f>IF(LEN(A2436)=0,"",INDEX('Smelter Reference List'!$C:$C,MATCH($A2436,'Smelter Reference List'!$E:$E,0)))</f>
        <v/>
      </c>
      <c r="D2436" s="294" t="str">
        <f ca="1">IF(ISERROR($S2436),"",OFFSET('Smelter Reference List'!$C$4,$S2436-4,0)&amp;"")</f>
        <v/>
      </c>
      <c r="E2436" s="294" t="str">
        <f ca="1">IF(ISERROR($S2436),"",OFFSET('Smelter Reference List'!$D$4,$S2436-4,0)&amp;"")</f>
        <v/>
      </c>
      <c r="F2436" s="294" t="str">
        <f ca="1">IF(ISERROR($S2436),"",OFFSET('Smelter Reference List'!$E$4,$S2436-4,0))</f>
        <v/>
      </c>
      <c r="G2436" s="294" t="str">
        <f ca="1">IF(C2436=$U$4,"Enter smelter details", IF(ISERROR($S2436),"",OFFSET('Smelter Reference List'!$F$4,$S2436-4,0)))</f>
        <v/>
      </c>
      <c r="H2436" s="295" t="str">
        <f ca="1">IF(ISERROR($S2436),"",OFFSET('Smelter Reference List'!$G$4,$S2436-4,0))</f>
        <v/>
      </c>
      <c r="I2436" s="296" t="str">
        <f ca="1">IF(ISERROR($S2436),"",OFFSET('Smelter Reference List'!$H$4,$S2436-4,0))</f>
        <v/>
      </c>
      <c r="J2436" s="296" t="str">
        <f ca="1">IF(ISERROR($S2436),"",OFFSET('Smelter Reference List'!$I$4,$S2436-4,0))</f>
        <v/>
      </c>
      <c r="K2436" s="298"/>
      <c r="L2436" s="298"/>
      <c r="M2436" s="298"/>
      <c r="N2436" s="298"/>
      <c r="O2436" s="298"/>
      <c r="P2436" s="298"/>
      <c r="Q2436" s="299"/>
      <c r="R2436" s="227"/>
      <c r="S2436" s="228" t="e">
        <f>IF(C2436="",NA(),MATCH($B2436&amp;$C2436,'Smelter Reference List'!$J:$J,0))</f>
        <v>#N/A</v>
      </c>
      <c r="T2436" s="229"/>
      <c r="U2436" s="229">
        <f t="shared" ca="1" si="74"/>
        <v>0</v>
      </c>
      <c r="V2436" s="229"/>
      <c r="W2436" s="229"/>
      <c r="Y2436" s="223" t="str">
        <f t="shared" si="75"/>
        <v/>
      </c>
    </row>
    <row r="2437" spans="1:25" s="223" customFormat="1" ht="20.25">
      <c r="A2437" s="293"/>
      <c r="B2437" s="294" t="str">
        <f>IF(LEN(A2437)=0,"",INDEX('Smelter Reference List'!$A:$A,MATCH($A2437,'Smelter Reference List'!$E:$E,0)))</f>
        <v/>
      </c>
      <c r="C2437" s="301" t="str">
        <f>IF(LEN(A2437)=0,"",INDEX('Smelter Reference List'!$C:$C,MATCH($A2437,'Smelter Reference List'!$E:$E,0)))</f>
        <v/>
      </c>
      <c r="D2437" s="294" t="str">
        <f ca="1">IF(ISERROR($S2437),"",OFFSET('Smelter Reference List'!$C$4,$S2437-4,0)&amp;"")</f>
        <v/>
      </c>
      <c r="E2437" s="294" t="str">
        <f ca="1">IF(ISERROR($S2437),"",OFFSET('Smelter Reference List'!$D$4,$S2437-4,0)&amp;"")</f>
        <v/>
      </c>
      <c r="F2437" s="294" t="str">
        <f ca="1">IF(ISERROR($S2437),"",OFFSET('Smelter Reference List'!$E$4,$S2437-4,0))</f>
        <v/>
      </c>
      <c r="G2437" s="294" t="str">
        <f ca="1">IF(C2437=$U$4,"Enter smelter details", IF(ISERROR($S2437),"",OFFSET('Smelter Reference List'!$F$4,$S2437-4,0)))</f>
        <v/>
      </c>
      <c r="H2437" s="295" t="str">
        <f ca="1">IF(ISERROR($S2437),"",OFFSET('Smelter Reference List'!$G$4,$S2437-4,0))</f>
        <v/>
      </c>
      <c r="I2437" s="296" t="str">
        <f ca="1">IF(ISERROR($S2437),"",OFFSET('Smelter Reference List'!$H$4,$S2437-4,0))</f>
        <v/>
      </c>
      <c r="J2437" s="296" t="str">
        <f ca="1">IF(ISERROR($S2437),"",OFFSET('Smelter Reference List'!$I$4,$S2437-4,0))</f>
        <v/>
      </c>
      <c r="K2437" s="298"/>
      <c r="L2437" s="298"/>
      <c r="M2437" s="298"/>
      <c r="N2437" s="298"/>
      <c r="O2437" s="298"/>
      <c r="P2437" s="298"/>
      <c r="Q2437" s="299"/>
      <c r="R2437" s="227"/>
      <c r="S2437" s="228" t="e">
        <f>IF(C2437="",NA(),MATCH($B2437&amp;$C2437,'Smelter Reference List'!$J:$J,0))</f>
        <v>#N/A</v>
      </c>
      <c r="T2437" s="229"/>
      <c r="U2437" s="229">
        <f t="shared" ca="1" si="74"/>
        <v>0</v>
      </c>
      <c r="V2437" s="229"/>
      <c r="W2437" s="229"/>
      <c r="Y2437" s="223" t="str">
        <f t="shared" si="75"/>
        <v/>
      </c>
    </row>
    <row r="2438" spans="1:25" s="223" customFormat="1" ht="20.25">
      <c r="A2438" s="293"/>
      <c r="B2438" s="294" t="str">
        <f>IF(LEN(A2438)=0,"",INDEX('Smelter Reference List'!$A:$A,MATCH($A2438,'Smelter Reference List'!$E:$E,0)))</f>
        <v/>
      </c>
      <c r="C2438" s="301" t="str">
        <f>IF(LEN(A2438)=0,"",INDEX('Smelter Reference List'!$C:$C,MATCH($A2438,'Smelter Reference List'!$E:$E,0)))</f>
        <v/>
      </c>
      <c r="D2438" s="294" t="str">
        <f ca="1">IF(ISERROR($S2438),"",OFFSET('Smelter Reference List'!$C$4,$S2438-4,0)&amp;"")</f>
        <v/>
      </c>
      <c r="E2438" s="294" t="str">
        <f ca="1">IF(ISERROR($S2438),"",OFFSET('Smelter Reference List'!$D$4,$S2438-4,0)&amp;"")</f>
        <v/>
      </c>
      <c r="F2438" s="294" t="str">
        <f ca="1">IF(ISERROR($S2438),"",OFFSET('Smelter Reference List'!$E$4,$S2438-4,0))</f>
        <v/>
      </c>
      <c r="G2438" s="294" t="str">
        <f ca="1">IF(C2438=$U$4,"Enter smelter details", IF(ISERROR($S2438),"",OFFSET('Smelter Reference List'!$F$4,$S2438-4,0)))</f>
        <v/>
      </c>
      <c r="H2438" s="295" t="str">
        <f ca="1">IF(ISERROR($S2438),"",OFFSET('Smelter Reference List'!$G$4,$S2438-4,0))</f>
        <v/>
      </c>
      <c r="I2438" s="296" t="str">
        <f ca="1">IF(ISERROR($S2438),"",OFFSET('Smelter Reference List'!$H$4,$S2438-4,0))</f>
        <v/>
      </c>
      <c r="J2438" s="296" t="str">
        <f ca="1">IF(ISERROR($S2438),"",OFFSET('Smelter Reference List'!$I$4,$S2438-4,0))</f>
        <v/>
      </c>
      <c r="K2438" s="298"/>
      <c r="L2438" s="298"/>
      <c r="M2438" s="298"/>
      <c r="N2438" s="298"/>
      <c r="O2438" s="298"/>
      <c r="P2438" s="298"/>
      <c r="Q2438" s="299"/>
      <c r="R2438" s="227"/>
      <c r="S2438" s="228" t="e">
        <f>IF(C2438="",NA(),MATCH($B2438&amp;$C2438,'Smelter Reference List'!$J:$J,0))</f>
        <v>#N/A</v>
      </c>
      <c r="T2438" s="229"/>
      <c r="U2438" s="229">
        <f t="shared" ref="U2438:U2501" ca="1" si="76">IF(AND(C2438="Smelter not listed",OR(LEN(D2438)=0,LEN(E2438)=0)),1,0)</f>
        <v>0</v>
      </c>
      <c r="V2438" s="229"/>
      <c r="W2438" s="229"/>
      <c r="Y2438" s="223" t="str">
        <f t="shared" ref="Y2438:Y2501" si="77">B2438&amp;C2438</f>
        <v/>
      </c>
    </row>
    <row r="2439" spans="1:25" s="223" customFormat="1" ht="20.25">
      <c r="A2439" s="293"/>
      <c r="B2439" s="294" t="str">
        <f>IF(LEN(A2439)=0,"",INDEX('Smelter Reference List'!$A:$A,MATCH($A2439,'Smelter Reference List'!$E:$E,0)))</f>
        <v/>
      </c>
      <c r="C2439" s="301" t="str">
        <f>IF(LEN(A2439)=0,"",INDEX('Smelter Reference List'!$C:$C,MATCH($A2439,'Smelter Reference List'!$E:$E,0)))</f>
        <v/>
      </c>
      <c r="D2439" s="294" t="str">
        <f ca="1">IF(ISERROR($S2439),"",OFFSET('Smelter Reference List'!$C$4,$S2439-4,0)&amp;"")</f>
        <v/>
      </c>
      <c r="E2439" s="294" t="str">
        <f ca="1">IF(ISERROR($S2439),"",OFFSET('Smelter Reference List'!$D$4,$S2439-4,0)&amp;"")</f>
        <v/>
      </c>
      <c r="F2439" s="294" t="str">
        <f ca="1">IF(ISERROR($S2439),"",OFFSET('Smelter Reference List'!$E$4,$S2439-4,0))</f>
        <v/>
      </c>
      <c r="G2439" s="294" t="str">
        <f ca="1">IF(C2439=$U$4,"Enter smelter details", IF(ISERROR($S2439),"",OFFSET('Smelter Reference List'!$F$4,$S2439-4,0)))</f>
        <v/>
      </c>
      <c r="H2439" s="295" t="str">
        <f ca="1">IF(ISERROR($S2439),"",OFFSET('Smelter Reference List'!$G$4,$S2439-4,0))</f>
        <v/>
      </c>
      <c r="I2439" s="296" t="str">
        <f ca="1">IF(ISERROR($S2439),"",OFFSET('Smelter Reference List'!$H$4,$S2439-4,0))</f>
        <v/>
      </c>
      <c r="J2439" s="296" t="str">
        <f ca="1">IF(ISERROR($S2439),"",OFFSET('Smelter Reference List'!$I$4,$S2439-4,0))</f>
        <v/>
      </c>
      <c r="K2439" s="298"/>
      <c r="L2439" s="298"/>
      <c r="M2439" s="298"/>
      <c r="N2439" s="298"/>
      <c r="O2439" s="298"/>
      <c r="P2439" s="298"/>
      <c r="Q2439" s="299"/>
      <c r="R2439" s="227"/>
      <c r="S2439" s="228" t="e">
        <f>IF(C2439="",NA(),MATCH($B2439&amp;$C2439,'Smelter Reference List'!$J:$J,0))</f>
        <v>#N/A</v>
      </c>
      <c r="T2439" s="229"/>
      <c r="U2439" s="229">
        <f t="shared" ca="1" si="76"/>
        <v>0</v>
      </c>
      <c r="V2439" s="229"/>
      <c r="W2439" s="229"/>
      <c r="Y2439" s="223" t="str">
        <f t="shared" si="77"/>
        <v/>
      </c>
    </row>
    <row r="2440" spans="1:25" s="223" customFormat="1" ht="20.25">
      <c r="A2440" s="293"/>
      <c r="B2440" s="294" t="str">
        <f>IF(LEN(A2440)=0,"",INDEX('Smelter Reference List'!$A:$A,MATCH($A2440,'Smelter Reference List'!$E:$E,0)))</f>
        <v/>
      </c>
      <c r="C2440" s="301" t="str">
        <f>IF(LEN(A2440)=0,"",INDEX('Smelter Reference List'!$C:$C,MATCH($A2440,'Smelter Reference List'!$E:$E,0)))</f>
        <v/>
      </c>
      <c r="D2440" s="294" t="str">
        <f ca="1">IF(ISERROR($S2440),"",OFFSET('Smelter Reference List'!$C$4,$S2440-4,0)&amp;"")</f>
        <v/>
      </c>
      <c r="E2440" s="294" t="str">
        <f ca="1">IF(ISERROR($S2440),"",OFFSET('Smelter Reference List'!$D$4,$S2440-4,0)&amp;"")</f>
        <v/>
      </c>
      <c r="F2440" s="294" t="str">
        <f ca="1">IF(ISERROR($S2440),"",OFFSET('Smelter Reference List'!$E$4,$S2440-4,0))</f>
        <v/>
      </c>
      <c r="G2440" s="294" t="str">
        <f ca="1">IF(C2440=$U$4,"Enter smelter details", IF(ISERROR($S2440),"",OFFSET('Smelter Reference List'!$F$4,$S2440-4,0)))</f>
        <v/>
      </c>
      <c r="H2440" s="295" t="str">
        <f ca="1">IF(ISERROR($S2440),"",OFFSET('Smelter Reference List'!$G$4,$S2440-4,0))</f>
        <v/>
      </c>
      <c r="I2440" s="296" t="str">
        <f ca="1">IF(ISERROR($S2440),"",OFFSET('Smelter Reference List'!$H$4,$S2440-4,0))</f>
        <v/>
      </c>
      <c r="J2440" s="296" t="str">
        <f ca="1">IF(ISERROR($S2440),"",OFFSET('Smelter Reference List'!$I$4,$S2440-4,0))</f>
        <v/>
      </c>
      <c r="K2440" s="298"/>
      <c r="L2440" s="298"/>
      <c r="M2440" s="298"/>
      <c r="N2440" s="298"/>
      <c r="O2440" s="298"/>
      <c r="P2440" s="298"/>
      <c r="Q2440" s="299"/>
      <c r="R2440" s="227"/>
      <c r="S2440" s="228" t="e">
        <f>IF(C2440="",NA(),MATCH($B2440&amp;$C2440,'Smelter Reference List'!$J:$J,0))</f>
        <v>#N/A</v>
      </c>
      <c r="T2440" s="229"/>
      <c r="U2440" s="229">
        <f t="shared" ca="1" si="76"/>
        <v>0</v>
      </c>
      <c r="V2440" s="229"/>
      <c r="W2440" s="229"/>
      <c r="Y2440" s="223" t="str">
        <f t="shared" si="77"/>
        <v/>
      </c>
    </row>
    <row r="2441" spans="1:25" s="223" customFormat="1" ht="20.25">
      <c r="A2441" s="293"/>
      <c r="B2441" s="294" t="str">
        <f>IF(LEN(A2441)=0,"",INDEX('Smelter Reference List'!$A:$A,MATCH($A2441,'Smelter Reference List'!$E:$E,0)))</f>
        <v/>
      </c>
      <c r="C2441" s="301" t="str">
        <f>IF(LEN(A2441)=0,"",INDEX('Smelter Reference List'!$C:$C,MATCH($A2441,'Smelter Reference List'!$E:$E,0)))</f>
        <v/>
      </c>
      <c r="D2441" s="294" t="str">
        <f ca="1">IF(ISERROR($S2441),"",OFFSET('Smelter Reference List'!$C$4,$S2441-4,0)&amp;"")</f>
        <v/>
      </c>
      <c r="E2441" s="294" t="str">
        <f ca="1">IF(ISERROR($S2441),"",OFFSET('Smelter Reference List'!$D$4,$S2441-4,0)&amp;"")</f>
        <v/>
      </c>
      <c r="F2441" s="294" t="str">
        <f ca="1">IF(ISERROR($S2441),"",OFFSET('Smelter Reference List'!$E$4,$S2441-4,0))</f>
        <v/>
      </c>
      <c r="G2441" s="294" t="str">
        <f ca="1">IF(C2441=$U$4,"Enter smelter details", IF(ISERROR($S2441),"",OFFSET('Smelter Reference List'!$F$4,$S2441-4,0)))</f>
        <v/>
      </c>
      <c r="H2441" s="295" t="str">
        <f ca="1">IF(ISERROR($S2441),"",OFFSET('Smelter Reference List'!$G$4,$S2441-4,0))</f>
        <v/>
      </c>
      <c r="I2441" s="296" t="str">
        <f ca="1">IF(ISERROR($S2441),"",OFFSET('Smelter Reference List'!$H$4,$S2441-4,0))</f>
        <v/>
      </c>
      <c r="J2441" s="296" t="str">
        <f ca="1">IF(ISERROR($S2441),"",OFFSET('Smelter Reference List'!$I$4,$S2441-4,0))</f>
        <v/>
      </c>
      <c r="K2441" s="298"/>
      <c r="L2441" s="298"/>
      <c r="M2441" s="298"/>
      <c r="N2441" s="298"/>
      <c r="O2441" s="298"/>
      <c r="P2441" s="298"/>
      <c r="Q2441" s="299"/>
      <c r="R2441" s="227"/>
      <c r="S2441" s="228" t="e">
        <f>IF(C2441="",NA(),MATCH($B2441&amp;$C2441,'Smelter Reference List'!$J:$J,0))</f>
        <v>#N/A</v>
      </c>
      <c r="T2441" s="229"/>
      <c r="U2441" s="229">
        <f t="shared" ca="1" si="76"/>
        <v>0</v>
      </c>
      <c r="V2441" s="229"/>
      <c r="W2441" s="229"/>
      <c r="Y2441" s="223" t="str">
        <f t="shared" si="77"/>
        <v/>
      </c>
    </row>
    <row r="2442" spans="1:25" s="223" customFormat="1" ht="20.25">
      <c r="A2442" s="293"/>
      <c r="B2442" s="294" t="str">
        <f>IF(LEN(A2442)=0,"",INDEX('Smelter Reference List'!$A:$A,MATCH($A2442,'Smelter Reference List'!$E:$E,0)))</f>
        <v/>
      </c>
      <c r="C2442" s="301" t="str">
        <f>IF(LEN(A2442)=0,"",INDEX('Smelter Reference List'!$C:$C,MATCH($A2442,'Smelter Reference List'!$E:$E,0)))</f>
        <v/>
      </c>
      <c r="D2442" s="294" t="str">
        <f ca="1">IF(ISERROR($S2442),"",OFFSET('Smelter Reference List'!$C$4,$S2442-4,0)&amp;"")</f>
        <v/>
      </c>
      <c r="E2442" s="294" t="str">
        <f ca="1">IF(ISERROR($S2442),"",OFFSET('Smelter Reference List'!$D$4,$S2442-4,0)&amp;"")</f>
        <v/>
      </c>
      <c r="F2442" s="294" t="str">
        <f ca="1">IF(ISERROR($S2442),"",OFFSET('Smelter Reference List'!$E$4,$S2442-4,0))</f>
        <v/>
      </c>
      <c r="G2442" s="294" t="str">
        <f ca="1">IF(C2442=$U$4,"Enter smelter details", IF(ISERROR($S2442),"",OFFSET('Smelter Reference List'!$F$4,$S2442-4,0)))</f>
        <v/>
      </c>
      <c r="H2442" s="295" t="str">
        <f ca="1">IF(ISERROR($S2442),"",OFFSET('Smelter Reference List'!$G$4,$S2442-4,0))</f>
        <v/>
      </c>
      <c r="I2442" s="296" t="str">
        <f ca="1">IF(ISERROR($S2442),"",OFFSET('Smelter Reference List'!$H$4,$S2442-4,0))</f>
        <v/>
      </c>
      <c r="J2442" s="296" t="str">
        <f ca="1">IF(ISERROR($S2442),"",OFFSET('Smelter Reference List'!$I$4,$S2442-4,0))</f>
        <v/>
      </c>
      <c r="K2442" s="298"/>
      <c r="L2442" s="298"/>
      <c r="M2442" s="298"/>
      <c r="N2442" s="298"/>
      <c r="O2442" s="298"/>
      <c r="P2442" s="298"/>
      <c r="Q2442" s="299"/>
      <c r="R2442" s="227"/>
      <c r="S2442" s="228" t="e">
        <f>IF(C2442="",NA(),MATCH($B2442&amp;$C2442,'Smelter Reference List'!$J:$J,0))</f>
        <v>#N/A</v>
      </c>
      <c r="T2442" s="229"/>
      <c r="U2442" s="229">
        <f t="shared" ca="1" si="76"/>
        <v>0</v>
      </c>
      <c r="V2442" s="229"/>
      <c r="W2442" s="229"/>
      <c r="Y2442" s="223" t="str">
        <f t="shared" si="77"/>
        <v/>
      </c>
    </row>
    <row r="2443" spans="1:25" s="223" customFormat="1" ht="20.25">
      <c r="A2443" s="293"/>
      <c r="B2443" s="294" t="str">
        <f>IF(LEN(A2443)=0,"",INDEX('Smelter Reference List'!$A:$A,MATCH($A2443,'Smelter Reference List'!$E:$E,0)))</f>
        <v/>
      </c>
      <c r="C2443" s="301" t="str">
        <f>IF(LEN(A2443)=0,"",INDEX('Smelter Reference List'!$C:$C,MATCH($A2443,'Smelter Reference List'!$E:$E,0)))</f>
        <v/>
      </c>
      <c r="D2443" s="294" t="str">
        <f ca="1">IF(ISERROR($S2443),"",OFFSET('Smelter Reference List'!$C$4,$S2443-4,0)&amp;"")</f>
        <v/>
      </c>
      <c r="E2443" s="294" t="str">
        <f ca="1">IF(ISERROR($S2443),"",OFFSET('Smelter Reference List'!$D$4,$S2443-4,0)&amp;"")</f>
        <v/>
      </c>
      <c r="F2443" s="294" t="str">
        <f ca="1">IF(ISERROR($S2443),"",OFFSET('Smelter Reference List'!$E$4,$S2443-4,0))</f>
        <v/>
      </c>
      <c r="G2443" s="294" t="str">
        <f ca="1">IF(C2443=$U$4,"Enter smelter details", IF(ISERROR($S2443),"",OFFSET('Smelter Reference List'!$F$4,$S2443-4,0)))</f>
        <v/>
      </c>
      <c r="H2443" s="295" t="str">
        <f ca="1">IF(ISERROR($S2443),"",OFFSET('Smelter Reference List'!$G$4,$S2443-4,0))</f>
        <v/>
      </c>
      <c r="I2443" s="296" t="str">
        <f ca="1">IF(ISERROR($S2443),"",OFFSET('Smelter Reference List'!$H$4,$S2443-4,0))</f>
        <v/>
      </c>
      <c r="J2443" s="296" t="str">
        <f ca="1">IF(ISERROR($S2443),"",OFFSET('Smelter Reference List'!$I$4,$S2443-4,0))</f>
        <v/>
      </c>
      <c r="K2443" s="298"/>
      <c r="L2443" s="298"/>
      <c r="M2443" s="298"/>
      <c r="N2443" s="298"/>
      <c r="O2443" s="298"/>
      <c r="P2443" s="298"/>
      <c r="Q2443" s="299"/>
      <c r="R2443" s="227"/>
      <c r="S2443" s="228" t="e">
        <f>IF(C2443="",NA(),MATCH($B2443&amp;$C2443,'Smelter Reference List'!$J:$J,0))</f>
        <v>#N/A</v>
      </c>
      <c r="T2443" s="229"/>
      <c r="U2443" s="229">
        <f t="shared" ca="1" si="76"/>
        <v>0</v>
      </c>
      <c r="V2443" s="229"/>
      <c r="W2443" s="229"/>
      <c r="Y2443" s="223" t="str">
        <f t="shared" si="77"/>
        <v/>
      </c>
    </row>
    <row r="2444" spans="1:25" s="223" customFormat="1" ht="20.25">
      <c r="A2444" s="293"/>
      <c r="B2444" s="294" t="str">
        <f>IF(LEN(A2444)=0,"",INDEX('Smelter Reference List'!$A:$A,MATCH($A2444,'Smelter Reference List'!$E:$E,0)))</f>
        <v/>
      </c>
      <c r="C2444" s="301" t="str">
        <f>IF(LEN(A2444)=0,"",INDEX('Smelter Reference List'!$C:$C,MATCH($A2444,'Smelter Reference List'!$E:$E,0)))</f>
        <v/>
      </c>
      <c r="D2444" s="294" t="str">
        <f ca="1">IF(ISERROR($S2444),"",OFFSET('Smelter Reference List'!$C$4,$S2444-4,0)&amp;"")</f>
        <v/>
      </c>
      <c r="E2444" s="294" t="str">
        <f ca="1">IF(ISERROR($S2444),"",OFFSET('Smelter Reference List'!$D$4,$S2444-4,0)&amp;"")</f>
        <v/>
      </c>
      <c r="F2444" s="294" t="str">
        <f ca="1">IF(ISERROR($S2444),"",OFFSET('Smelter Reference List'!$E$4,$S2444-4,0))</f>
        <v/>
      </c>
      <c r="G2444" s="294" t="str">
        <f ca="1">IF(C2444=$U$4,"Enter smelter details", IF(ISERROR($S2444),"",OFFSET('Smelter Reference List'!$F$4,$S2444-4,0)))</f>
        <v/>
      </c>
      <c r="H2444" s="295" t="str">
        <f ca="1">IF(ISERROR($S2444),"",OFFSET('Smelter Reference List'!$G$4,$S2444-4,0))</f>
        <v/>
      </c>
      <c r="I2444" s="296" t="str">
        <f ca="1">IF(ISERROR($S2444),"",OFFSET('Smelter Reference List'!$H$4,$S2444-4,0))</f>
        <v/>
      </c>
      <c r="J2444" s="296" t="str">
        <f ca="1">IF(ISERROR($S2444),"",OFFSET('Smelter Reference List'!$I$4,$S2444-4,0))</f>
        <v/>
      </c>
      <c r="K2444" s="298"/>
      <c r="L2444" s="298"/>
      <c r="M2444" s="298"/>
      <c r="N2444" s="298"/>
      <c r="O2444" s="298"/>
      <c r="P2444" s="298"/>
      <c r="Q2444" s="299"/>
      <c r="R2444" s="227"/>
      <c r="S2444" s="228" t="e">
        <f>IF(C2444="",NA(),MATCH($B2444&amp;$C2444,'Smelter Reference List'!$J:$J,0))</f>
        <v>#N/A</v>
      </c>
      <c r="T2444" s="229"/>
      <c r="U2444" s="229">
        <f t="shared" ca="1" si="76"/>
        <v>0</v>
      </c>
      <c r="V2444" s="229"/>
      <c r="W2444" s="229"/>
      <c r="Y2444" s="223" t="str">
        <f t="shared" si="77"/>
        <v/>
      </c>
    </row>
    <row r="2445" spans="1:25" s="223" customFormat="1" ht="20.25">
      <c r="A2445" s="293"/>
      <c r="B2445" s="294" t="str">
        <f>IF(LEN(A2445)=0,"",INDEX('Smelter Reference List'!$A:$A,MATCH($A2445,'Smelter Reference List'!$E:$E,0)))</f>
        <v/>
      </c>
      <c r="C2445" s="301" t="str">
        <f>IF(LEN(A2445)=0,"",INDEX('Smelter Reference List'!$C:$C,MATCH($A2445,'Smelter Reference List'!$E:$E,0)))</f>
        <v/>
      </c>
      <c r="D2445" s="294" t="str">
        <f ca="1">IF(ISERROR($S2445),"",OFFSET('Smelter Reference List'!$C$4,$S2445-4,0)&amp;"")</f>
        <v/>
      </c>
      <c r="E2445" s="294" t="str">
        <f ca="1">IF(ISERROR($S2445),"",OFFSET('Smelter Reference List'!$D$4,$S2445-4,0)&amp;"")</f>
        <v/>
      </c>
      <c r="F2445" s="294" t="str">
        <f ca="1">IF(ISERROR($S2445),"",OFFSET('Smelter Reference List'!$E$4,$S2445-4,0))</f>
        <v/>
      </c>
      <c r="G2445" s="294" t="str">
        <f ca="1">IF(C2445=$U$4,"Enter smelter details", IF(ISERROR($S2445),"",OFFSET('Smelter Reference List'!$F$4,$S2445-4,0)))</f>
        <v/>
      </c>
      <c r="H2445" s="295" t="str">
        <f ca="1">IF(ISERROR($S2445),"",OFFSET('Smelter Reference List'!$G$4,$S2445-4,0))</f>
        <v/>
      </c>
      <c r="I2445" s="296" t="str">
        <f ca="1">IF(ISERROR($S2445),"",OFFSET('Smelter Reference List'!$H$4,$S2445-4,0))</f>
        <v/>
      </c>
      <c r="J2445" s="296" t="str">
        <f ca="1">IF(ISERROR($S2445),"",OFFSET('Smelter Reference List'!$I$4,$S2445-4,0))</f>
        <v/>
      </c>
      <c r="K2445" s="298"/>
      <c r="L2445" s="298"/>
      <c r="M2445" s="298"/>
      <c r="N2445" s="298"/>
      <c r="O2445" s="298"/>
      <c r="P2445" s="298"/>
      <c r="Q2445" s="299"/>
      <c r="R2445" s="227"/>
      <c r="S2445" s="228" t="e">
        <f>IF(C2445="",NA(),MATCH($B2445&amp;$C2445,'Smelter Reference List'!$J:$J,0))</f>
        <v>#N/A</v>
      </c>
      <c r="T2445" s="229"/>
      <c r="U2445" s="229">
        <f t="shared" ca="1" si="76"/>
        <v>0</v>
      </c>
      <c r="V2445" s="229"/>
      <c r="W2445" s="229"/>
      <c r="Y2445" s="223" t="str">
        <f t="shared" si="77"/>
        <v/>
      </c>
    </row>
    <row r="2446" spans="1:25" s="223" customFormat="1" ht="20.25">
      <c r="A2446" s="293"/>
      <c r="B2446" s="294" t="str">
        <f>IF(LEN(A2446)=0,"",INDEX('Smelter Reference List'!$A:$A,MATCH($A2446,'Smelter Reference List'!$E:$E,0)))</f>
        <v/>
      </c>
      <c r="C2446" s="301" t="str">
        <f>IF(LEN(A2446)=0,"",INDEX('Smelter Reference List'!$C:$C,MATCH($A2446,'Smelter Reference List'!$E:$E,0)))</f>
        <v/>
      </c>
      <c r="D2446" s="294" t="str">
        <f ca="1">IF(ISERROR($S2446),"",OFFSET('Smelter Reference List'!$C$4,$S2446-4,0)&amp;"")</f>
        <v/>
      </c>
      <c r="E2446" s="294" t="str">
        <f ca="1">IF(ISERROR($S2446),"",OFFSET('Smelter Reference List'!$D$4,$S2446-4,0)&amp;"")</f>
        <v/>
      </c>
      <c r="F2446" s="294" t="str">
        <f ca="1">IF(ISERROR($S2446),"",OFFSET('Smelter Reference List'!$E$4,$S2446-4,0))</f>
        <v/>
      </c>
      <c r="G2446" s="294" t="str">
        <f ca="1">IF(C2446=$U$4,"Enter smelter details", IF(ISERROR($S2446),"",OFFSET('Smelter Reference List'!$F$4,$S2446-4,0)))</f>
        <v/>
      </c>
      <c r="H2446" s="295" t="str">
        <f ca="1">IF(ISERROR($S2446),"",OFFSET('Smelter Reference List'!$G$4,$S2446-4,0))</f>
        <v/>
      </c>
      <c r="I2446" s="296" t="str">
        <f ca="1">IF(ISERROR($S2446),"",OFFSET('Smelter Reference List'!$H$4,$S2446-4,0))</f>
        <v/>
      </c>
      <c r="J2446" s="296" t="str">
        <f ca="1">IF(ISERROR($S2446),"",OFFSET('Smelter Reference List'!$I$4,$S2446-4,0))</f>
        <v/>
      </c>
      <c r="K2446" s="298"/>
      <c r="L2446" s="298"/>
      <c r="M2446" s="298"/>
      <c r="N2446" s="298"/>
      <c r="O2446" s="298"/>
      <c r="P2446" s="298"/>
      <c r="Q2446" s="299"/>
      <c r="R2446" s="227"/>
      <c r="S2446" s="228" t="e">
        <f>IF(C2446="",NA(),MATCH($B2446&amp;$C2446,'Smelter Reference List'!$J:$J,0))</f>
        <v>#N/A</v>
      </c>
      <c r="T2446" s="229"/>
      <c r="U2446" s="229">
        <f t="shared" ca="1" si="76"/>
        <v>0</v>
      </c>
      <c r="V2446" s="229"/>
      <c r="W2446" s="229"/>
      <c r="Y2446" s="223" t="str">
        <f t="shared" si="77"/>
        <v/>
      </c>
    </row>
    <row r="2447" spans="1:25" s="223" customFormat="1" ht="20.25">
      <c r="A2447" s="293"/>
      <c r="B2447" s="294" t="str">
        <f>IF(LEN(A2447)=0,"",INDEX('Smelter Reference List'!$A:$A,MATCH($A2447,'Smelter Reference List'!$E:$E,0)))</f>
        <v/>
      </c>
      <c r="C2447" s="301" t="str">
        <f>IF(LEN(A2447)=0,"",INDEX('Smelter Reference List'!$C:$C,MATCH($A2447,'Smelter Reference List'!$E:$E,0)))</f>
        <v/>
      </c>
      <c r="D2447" s="294" t="str">
        <f ca="1">IF(ISERROR($S2447),"",OFFSET('Smelter Reference List'!$C$4,$S2447-4,0)&amp;"")</f>
        <v/>
      </c>
      <c r="E2447" s="294" t="str">
        <f ca="1">IF(ISERROR($S2447),"",OFFSET('Smelter Reference List'!$D$4,$S2447-4,0)&amp;"")</f>
        <v/>
      </c>
      <c r="F2447" s="294" t="str">
        <f ca="1">IF(ISERROR($S2447),"",OFFSET('Smelter Reference List'!$E$4,$S2447-4,0))</f>
        <v/>
      </c>
      <c r="G2447" s="294" t="str">
        <f ca="1">IF(C2447=$U$4,"Enter smelter details", IF(ISERROR($S2447),"",OFFSET('Smelter Reference List'!$F$4,$S2447-4,0)))</f>
        <v/>
      </c>
      <c r="H2447" s="295" t="str">
        <f ca="1">IF(ISERROR($S2447),"",OFFSET('Smelter Reference List'!$G$4,$S2447-4,0))</f>
        <v/>
      </c>
      <c r="I2447" s="296" t="str">
        <f ca="1">IF(ISERROR($S2447),"",OFFSET('Smelter Reference List'!$H$4,$S2447-4,0))</f>
        <v/>
      </c>
      <c r="J2447" s="296" t="str">
        <f ca="1">IF(ISERROR($S2447),"",OFFSET('Smelter Reference List'!$I$4,$S2447-4,0))</f>
        <v/>
      </c>
      <c r="K2447" s="298"/>
      <c r="L2447" s="298"/>
      <c r="M2447" s="298"/>
      <c r="N2447" s="298"/>
      <c r="O2447" s="298"/>
      <c r="P2447" s="298"/>
      <c r="Q2447" s="299"/>
      <c r="R2447" s="227"/>
      <c r="S2447" s="228" t="e">
        <f>IF(C2447="",NA(),MATCH($B2447&amp;$C2447,'Smelter Reference List'!$J:$J,0))</f>
        <v>#N/A</v>
      </c>
      <c r="T2447" s="229"/>
      <c r="U2447" s="229">
        <f t="shared" ca="1" si="76"/>
        <v>0</v>
      </c>
      <c r="V2447" s="229"/>
      <c r="W2447" s="229"/>
      <c r="Y2447" s="223" t="str">
        <f t="shared" si="77"/>
        <v/>
      </c>
    </row>
    <row r="2448" spans="1:25" s="223" customFormat="1" ht="20.25">
      <c r="A2448" s="293"/>
      <c r="B2448" s="294" t="str">
        <f>IF(LEN(A2448)=0,"",INDEX('Smelter Reference List'!$A:$A,MATCH($A2448,'Smelter Reference List'!$E:$E,0)))</f>
        <v/>
      </c>
      <c r="C2448" s="301" t="str">
        <f>IF(LEN(A2448)=0,"",INDEX('Smelter Reference List'!$C:$C,MATCH($A2448,'Smelter Reference List'!$E:$E,0)))</f>
        <v/>
      </c>
      <c r="D2448" s="294" t="str">
        <f ca="1">IF(ISERROR($S2448),"",OFFSET('Smelter Reference List'!$C$4,$S2448-4,0)&amp;"")</f>
        <v/>
      </c>
      <c r="E2448" s="294" t="str">
        <f ca="1">IF(ISERROR($S2448),"",OFFSET('Smelter Reference List'!$D$4,$S2448-4,0)&amp;"")</f>
        <v/>
      </c>
      <c r="F2448" s="294" t="str">
        <f ca="1">IF(ISERROR($S2448),"",OFFSET('Smelter Reference List'!$E$4,$S2448-4,0))</f>
        <v/>
      </c>
      <c r="G2448" s="294" t="str">
        <f ca="1">IF(C2448=$U$4,"Enter smelter details", IF(ISERROR($S2448),"",OFFSET('Smelter Reference List'!$F$4,$S2448-4,0)))</f>
        <v/>
      </c>
      <c r="H2448" s="295" t="str">
        <f ca="1">IF(ISERROR($S2448),"",OFFSET('Smelter Reference List'!$G$4,$S2448-4,0))</f>
        <v/>
      </c>
      <c r="I2448" s="296" t="str">
        <f ca="1">IF(ISERROR($S2448),"",OFFSET('Smelter Reference List'!$H$4,$S2448-4,0))</f>
        <v/>
      </c>
      <c r="J2448" s="296" t="str">
        <f ca="1">IF(ISERROR($S2448),"",OFFSET('Smelter Reference List'!$I$4,$S2448-4,0))</f>
        <v/>
      </c>
      <c r="K2448" s="298"/>
      <c r="L2448" s="298"/>
      <c r="M2448" s="298"/>
      <c r="N2448" s="298"/>
      <c r="O2448" s="298"/>
      <c r="P2448" s="298"/>
      <c r="Q2448" s="299"/>
      <c r="R2448" s="227"/>
      <c r="S2448" s="228" t="e">
        <f>IF(C2448="",NA(),MATCH($B2448&amp;$C2448,'Smelter Reference List'!$J:$J,0))</f>
        <v>#N/A</v>
      </c>
      <c r="T2448" s="229"/>
      <c r="U2448" s="229">
        <f t="shared" ca="1" si="76"/>
        <v>0</v>
      </c>
      <c r="V2448" s="229"/>
      <c r="W2448" s="229"/>
      <c r="Y2448" s="223" t="str">
        <f t="shared" si="77"/>
        <v/>
      </c>
    </row>
    <row r="2449" spans="1:25" s="223" customFormat="1" ht="20.25">
      <c r="A2449" s="293"/>
      <c r="B2449" s="294" t="str">
        <f>IF(LEN(A2449)=0,"",INDEX('Smelter Reference List'!$A:$A,MATCH($A2449,'Smelter Reference List'!$E:$E,0)))</f>
        <v/>
      </c>
      <c r="C2449" s="301" t="str">
        <f>IF(LEN(A2449)=0,"",INDEX('Smelter Reference List'!$C:$C,MATCH($A2449,'Smelter Reference List'!$E:$E,0)))</f>
        <v/>
      </c>
      <c r="D2449" s="294" t="str">
        <f ca="1">IF(ISERROR($S2449),"",OFFSET('Smelter Reference List'!$C$4,$S2449-4,0)&amp;"")</f>
        <v/>
      </c>
      <c r="E2449" s="294" t="str">
        <f ca="1">IF(ISERROR($S2449),"",OFFSET('Smelter Reference List'!$D$4,$S2449-4,0)&amp;"")</f>
        <v/>
      </c>
      <c r="F2449" s="294" t="str">
        <f ca="1">IF(ISERROR($S2449),"",OFFSET('Smelter Reference List'!$E$4,$S2449-4,0))</f>
        <v/>
      </c>
      <c r="G2449" s="294" t="str">
        <f ca="1">IF(C2449=$U$4,"Enter smelter details", IF(ISERROR($S2449),"",OFFSET('Smelter Reference List'!$F$4,$S2449-4,0)))</f>
        <v/>
      </c>
      <c r="H2449" s="295" t="str">
        <f ca="1">IF(ISERROR($S2449),"",OFFSET('Smelter Reference List'!$G$4,$S2449-4,0))</f>
        <v/>
      </c>
      <c r="I2449" s="296" t="str">
        <f ca="1">IF(ISERROR($S2449),"",OFFSET('Smelter Reference List'!$H$4,$S2449-4,0))</f>
        <v/>
      </c>
      <c r="J2449" s="296" t="str">
        <f ca="1">IF(ISERROR($S2449),"",OFFSET('Smelter Reference List'!$I$4,$S2449-4,0))</f>
        <v/>
      </c>
      <c r="K2449" s="298"/>
      <c r="L2449" s="298"/>
      <c r="M2449" s="298"/>
      <c r="N2449" s="298"/>
      <c r="O2449" s="298"/>
      <c r="P2449" s="298"/>
      <c r="Q2449" s="299"/>
      <c r="R2449" s="227"/>
      <c r="S2449" s="228" t="e">
        <f>IF(C2449="",NA(),MATCH($B2449&amp;$C2449,'Smelter Reference List'!$J:$J,0))</f>
        <v>#N/A</v>
      </c>
      <c r="T2449" s="229"/>
      <c r="U2449" s="229">
        <f t="shared" ca="1" si="76"/>
        <v>0</v>
      </c>
      <c r="V2449" s="229"/>
      <c r="W2449" s="229"/>
      <c r="Y2449" s="223" t="str">
        <f t="shared" si="77"/>
        <v/>
      </c>
    </row>
    <row r="2450" spans="1:25" s="223" customFormat="1" ht="20.25">
      <c r="A2450" s="293"/>
      <c r="B2450" s="294" t="str">
        <f>IF(LEN(A2450)=0,"",INDEX('Smelter Reference List'!$A:$A,MATCH($A2450,'Smelter Reference List'!$E:$E,0)))</f>
        <v/>
      </c>
      <c r="C2450" s="301" t="str">
        <f>IF(LEN(A2450)=0,"",INDEX('Smelter Reference List'!$C:$C,MATCH($A2450,'Smelter Reference List'!$E:$E,0)))</f>
        <v/>
      </c>
      <c r="D2450" s="294" t="str">
        <f ca="1">IF(ISERROR($S2450),"",OFFSET('Smelter Reference List'!$C$4,$S2450-4,0)&amp;"")</f>
        <v/>
      </c>
      <c r="E2450" s="294" t="str">
        <f ca="1">IF(ISERROR($S2450),"",OFFSET('Smelter Reference List'!$D$4,$S2450-4,0)&amp;"")</f>
        <v/>
      </c>
      <c r="F2450" s="294" t="str">
        <f ca="1">IF(ISERROR($S2450),"",OFFSET('Smelter Reference List'!$E$4,$S2450-4,0))</f>
        <v/>
      </c>
      <c r="G2450" s="294" t="str">
        <f ca="1">IF(C2450=$U$4,"Enter smelter details", IF(ISERROR($S2450),"",OFFSET('Smelter Reference List'!$F$4,$S2450-4,0)))</f>
        <v/>
      </c>
      <c r="H2450" s="295" t="str">
        <f ca="1">IF(ISERROR($S2450),"",OFFSET('Smelter Reference List'!$G$4,$S2450-4,0))</f>
        <v/>
      </c>
      <c r="I2450" s="296" t="str">
        <f ca="1">IF(ISERROR($S2450),"",OFFSET('Smelter Reference List'!$H$4,$S2450-4,0))</f>
        <v/>
      </c>
      <c r="J2450" s="296" t="str">
        <f ca="1">IF(ISERROR($S2450),"",OFFSET('Smelter Reference List'!$I$4,$S2450-4,0))</f>
        <v/>
      </c>
      <c r="K2450" s="298"/>
      <c r="L2450" s="298"/>
      <c r="M2450" s="298"/>
      <c r="N2450" s="298"/>
      <c r="O2450" s="298"/>
      <c r="P2450" s="298"/>
      <c r="Q2450" s="299"/>
      <c r="R2450" s="227"/>
      <c r="S2450" s="228" t="e">
        <f>IF(C2450="",NA(),MATCH($B2450&amp;$C2450,'Smelter Reference List'!$J:$J,0))</f>
        <v>#N/A</v>
      </c>
      <c r="T2450" s="229"/>
      <c r="U2450" s="229">
        <f t="shared" ca="1" si="76"/>
        <v>0</v>
      </c>
      <c r="V2450" s="229"/>
      <c r="W2450" s="229"/>
      <c r="Y2450" s="223" t="str">
        <f t="shared" si="77"/>
        <v/>
      </c>
    </row>
    <row r="2451" spans="1:25" s="223" customFormat="1" ht="20.25">
      <c r="A2451" s="293"/>
      <c r="B2451" s="294" t="str">
        <f>IF(LEN(A2451)=0,"",INDEX('Smelter Reference List'!$A:$A,MATCH($A2451,'Smelter Reference List'!$E:$E,0)))</f>
        <v/>
      </c>
      <c r="C2451" s="301" t="str">
        <f>IF(LEN(A2451)=0,"",INDEX('Smelter Reference List'!$C:$C,MATCH($A2451,'Smelter Reference List'!$E:$E,0)))</f>
        <v/>
      </c>
      <c r="D2451" s="294" t="str">
        <f ca="1">IF(ISERROR($S2451),"",OFFSET('Smelter Reference List'!$C$4,$S2451-4,0)&amp;"")</f>
        <v/>
      </c>
      <c r="E2451" s="294" t="str">
        <f ca="1">IF(ISERROR($S2451),"",OFFSET('Smelter Reference List'!$D$4,$S2451-4,0)&amp;"")</f>
        <v/>
      </c>
      <c r="F2451" s="294" t="str">
        <f ca="1">IF(ISERROR($S2451),"",OFFSET('Smelter Reference List'!$E$4,$S2451-4,0))</f>
        <v/>
      </c>
      <c r="G2451" s="294" t="str">
        <f ca="1">IF(C2451=$U$4,"Enter smelter details", IF(ISERROR($S2451),"",OFFSET('Smelter Reference List'!$F$4,$S2451-4,0)))</f>
        <v/>
      </c>
      <c r="H2451" s="295" t="str">
        <f ca="1">IF(ISERROR($S2451),"",OFFSET('Smelter Reference List'!$G$4,$S2451-4,0))</f>
        <v/>
      </c>
      <c r="I2451" s="296" t="str">
        <f ca="1">IF(ISERROR($S2451),"",OFFSET('Smelter Reference List'!$H$4,$S2451-4,0))</f>
        <v/>
      </c>
      <c r="J2451" s="296" t="str">
        <f ca="1">IF(ISERROR($S2451),"",OFFSET('Smelter Reference List'!$I$4,$S2451-4,0))</f>
        <v/>
      </c>
      <c r="K2451" s="298"/>
      <c r="L2451" s="298"/>
      <c r="M2451" s="298"/>
      <c r="N2451" s="298"/>
      <c r="O2451" s="298"/>
      <c r="P2451" s="298"/>
      <c r="Q2451" s="299"/>
      <c r="R2451" s="227"/>
      <c r="S2451" s="228" t="e">
        <f>IF(C2451="",NA(),MATCH($B2451&amp;$C2451,'Smelter Reference List'!$J:$J,0))</f>
        <v>#N/A</v>
      </c>
      <c r="T2451" s="229"/>
      <c r="U2451" s="229">
        <f t="shared" ca="1" si="76"/>
        <v>0</v>
      </c>
      <c r="V2451" s="229"/>
      <c r="W2451" s="229"/>
      <c r="Y2451" s="223" t="str">
        <f t="shared" si="77"/>
        <v/>
      </c>
    </row>
    <row r="2452" spans="1:25" s="223" customFormat="1" ht="20.25">
      <c r="A2452" s="293"/>
      <c r="B2452" s="294" t="str">
        <f>IF(LEN(A2452)=0,"",INDEX('Smelter Reference List'!$A:$A,MATCH($A2452,'Smelter Reference List'!$E:$E,0)))</f>
        <v/>
      </c>
      <c r="C2452" s="301" t="str">
        <f>IF(LEN(A2452)=0,"",INDEX('Smelter Reference List'!$C:$C,MATCH($A2452,'Smelter Reference List'!$E:$E,0)))</f>
        <v/>
      </c>
      <c r="D2452" s="294" t="str">
        <f ca="1">IF(ISERROR($S2452),"",OFFSET('Smelter Reference List'!$C$4,$S2452-4,0)&amp;"")</f>
        <v/>
      </c>
      <c r="E2452" s="294" t="str">
        <f ca="1">IF(ISERROR($S2452),"",OFFSET('Smelter Reference List'!$D$4,$S2452-4,0)&amp;"")</f>
        <v/>
      </c>
      <c r="F2452" s="294" t="str">
        <f ca="1">IF(ISERROR($S2452),"",OFFSET('Smelter Reference List'!$E$4,$S2452-4,0))</f>
        <v/>
      </c>
      <c r="G2452" s="294" t="str">
        <f ca="1">IF(C2452=$U$4,"Enter smelter details", IF(ISERROR($S2452),"",OFFSET('Smelter Reference List'!$F$4,$S2452-4,0)))</f>
        <v/>
      </c>
      <c r="H2452" s="295" t="str">
        <f ca="1">IF(ISERROR($S2452),"",OFFSET('Smelter Reference List'!$G$4,$S2452-4,0))</f>
        <v/>
      </c>
      <c r="I2452" s="296" t="str">
        <f ca="1">IF(ISERROR($S2452),"",OFFSET('Smelter Reference List'!$H$4,$S2452-4,0))</f>
        <v/>
      </c>
      <c r="J2452" s="296" t="str">
        <f ca="1">IF(ISERROR($S2452),"",OFFSET('Smelter Reference List'!$I$4,$S2452-4,0))</f>
        <v/>
      </c>
      <c r="K2452" s="298"/>
      <c r="L2452" s="298"/>
      <c r="M2452" s="298"/>
      <c r="N2452" s="298"/>
      <c r="O2452" s="298"/>
      <c r="P2452" s="298"/>
      <c r="Q2452" s="299"/>
      <c r="R2452" s="227"/>
      <c r="S2452" s="228" t="e">
        <f>IF(C2452="",NA(),MATCH($B2452&amp;$C2452,'Smelter Reference List'!$J:$J,0))</f>
        <v>#N/A</v>
      </c>
      <c r="T2452" s="229"/>
      <c r="U2452" s="229">
        <f t="shared" ca="1" si="76"/>
        <v>0</v>
      </c>
      <c r="V2452" s="229"/>
      <c r="W2452" s="229"/>
      <c r="Y2452" s="223" t="str">
        <f t="shared" si="77"/>
        <v/>
      </c>
    </row>
    <row r="2453" spans="1:25" s="223" customFormat="1" ht="20.25">
      <c r="A2453" s="293"/>
      <c r="B2453" s="294" t="str">
        <f>IF(LEN(A2453)=0,"",INDEX('Smelter Reference List'!$A:$A,MATCH($A2453,'Smelter Reference List'!$E:$E,0)))</f>
        <v/>
      </c>
      <c r="C2453" s="301" t="str">
        <f>IF(LEN(A2453)=0,"",INDEX('Smelter Reference List'!$C:$C,MATCH($A2453,'Smelter Reference List'!$E:$E,0)))</f>
        <v/>
      </c>
      <c r="D2453" s="294" t="str">
        <f ca="1">IF(ISERROR($S2453),"",OFFSET('Smelter Reference List'!$C$4,$S2453-4,0)&amp;"")</f>
        <v/>
      </c>
      <c r="E2453" s="294" t="str">
        <f ca="1">IF(ISERROR($S2453),"",OFFSET('Smelter Reference List'!$D$4,$S2453-4,0)&amp;"")</f>
        <v/>
      </c>
      <c r="F2453" s="294" t="str">
        <f ca="1">IF(ISERROR($S2453),"",OFFSET('Smelter Reference List'!$E$4,$S2453-4,0))</f>
        <v/>
      </c>
      <c r="G2453" s="294" t="str">
        <f ca="1">IF(C2453=$U$4,"Enter smelter details", IF(ISERROR($S2453),"",OFFSET('Smelter Reference List'!$F$4,$S2453-4,0)))</f>
        <v/>
      </c>
      <c r="H2453" s="295" t="str">
        <f ca="1">IF(ISERROR($S2453),"",OFFSET('Smelter Reference List'!$G$4,$S2453-4,0))</f>
        <v/>
      </c>
      <c r="I2453" s="296" t="str">
        <f ca="1">IF(ISERROR($S2453),"",OFFSET('Smelter Reference List'!$H$4,$S2453-4,0))</f>
        <v/>
      </c>
      <c r="J2453" s="296" t="str">
        <f ca="1">IF(ISERROR($S2453),"",OFFSET('Smelter Reference List'!$I$4,$S2453-4,0))</f>
        <v/>
      </c>
      <c r="K2453" s="298"/>
      <c r="L2453" s="298"/>
      <c r="M2453" s="298"/>
      <c r="N2453" s="298"/>
      <c r="O2453" s="298"/>
      <c r="P2453" s="298"/>
      <c r="Q2453" s="299"/>
      <c r="R2453" s="227"/>
      <c r="S2453" s="228" t="e">
        <f>IF(C2453="",NA(),MATCH($B2453&amp;$C2453,'Smelter Reference List'!$J:$J,0))</f>
        <v>#N/A</v>
      </c>
      <c r="T2453" s="229"/>
      <c r="U2453" s="229">
        <f t="shared" ca="1" si="76"/>
        <v>0</v>
      </c>
      <c r="V2453" s="229"/>
      <c r="W2453" s="229"/>
      <c r="Y2453" s="223" t="str">
        <f t="shared" si="77"/>
        <v/>
      </c>
    </row>
    <row r="2454" spans="1:25" s="223" customFormat="1" ht="20.25">
      <c r="A2454" s="293"/>
      <c r="B2454" s="294" t="str">
        <f>IF(LEN(A2454)=0,"",INDEX('Smelter Reference List'!$A:$A,MATCH($A2454,'Smelter Reference List'!$E:$E,0)))</f>
        <v/>
      </c>
      <c r="C2454" s="301" t="str">
        <f>IF(LEN(A2454)=0,"",INDEX('Smelter Reference List'!$C:$C,MATCH($A2454,'Smelter Reference List'!$E:$E,0)))</f>
        <v/>
      </c>
      <c r="D2454" s="294" t="str">
        <f ca="1">IF(ISERROR($S2454),"",OFFSET('Smelter Reference List'!$C$4,$S2454-4,0)&amp;"")</f>
        <v/>
      </c>
      <c r="E2454" s="294" t="str">
        <f ca="1">IF(ISERROR($S2454),"",OFFSET('Smelter Reference List'!$D$4,$S2454-4,0)&amp;"")</f>
        <v/>
      </c>
      <c r="F2454" s="294" t="str">
        <f ca="1">IF(ISERROR($S2454),"",OFFSET('Smelter Reference List'!$E$4,$S2454-4,0))</f>
        <v/>
      </c>
      <c r="G2454" s="294" t="str">
        <f ca="1">IF(C2454=$U$4,"Enter smelter details", IF(ISERROR($S2454),"",OFFSET('Smelter Reference List'!$F$4,$S2454-4,0)))</f>
        <v/>
      </c>
      <c r="H2454" s="295" t="str">
        <f ca="1">IF(ISERROR($S2454),"",OFFSET('Smelter Reference List'!$G$4,$S2454-4,0))</f>
        <v/>
      </c>
      <c r="I2454" s="296" t="str">
        <f ca="1">IF(ISERROR($S2454),"",OFFSET('Smelter Reference List'!$H$4,$S2454-4,0))</f>
        <v/>
      </c>
      <c r="J2454" s="296" t="str">
        <f ca="1">IF(ISERROR($S2454),"",OFFSET('Smelter Reference List'!$I$4,$S2454-4,0))</f>
        <v/>
      </c>
      <c r="K2454" s="298"/>
      <c r="L2454" s="298"/>
      <c r="M2454" s="298"/>
      <c r="N2454" s="298"/>
      <c r="O2454" s="298"/>
      <c r="P2454" s="298"/>
      <c r="Q2454" s="299"/>
      <c r="R2454" s="227"/>
      <c r="S2454" s="228" t="e">
        <f>IF(C2454="",NA(),MATCH($B2454&amp;$C2454,'Smelter Reference List'!$J:$J,0))</f>
        <v>#N/A</v>
      </c>
      <c r="T2454" s="229"/>
      <c r="U2454" s="229">
        <f t="shared" ca="1" si="76"/>
        <v>0</v>
      </c>
      <c r="V2454" s="229"/>
      <c r="W2454" s="229"/>
      <c r="Y2454" s="223" t="str">
        <f t="shared" si="77"/>
        <v/>
      </c>
    </row>
    <row r="2455" spans="1:25" s="223" customFormat="1" ht="20.25">
      <c r="A2455" s="293"/>
      <c r="B2455" s="294" t="str">
        <f>IF(LEN(A2455)=0,"",INDEX('Smelter Reference List'!$A:$A,MATCH($A2455,'Smelter Reference List'!$E:$E,0)))</f>
        <v/>
      </c>
      <c r="C2455" s="301" t="str">
        <f>IF(LEN(A2455)=0,"",INDEX('Smelter Reference List'!$C:$C,MATCH($A2455,'Smelter Reference List'!$E:$E,0)))</f>
        <v/>
      </c>
      <c r="D2455" s="294" t="str">
        <f ca="1">IF(ISERROR($S2455),"",OFFSET('Smelter Reference List'!$C$4,$S2455-4,0)&amp;"")</f>
        <v/>
      </c>
      <c r="E2455" s="294" t="str">
        <f ca="1">IF(ISERROR($S2455),"",OFFSET('Smelter Reference List'!$D$4,$S2455-4,0)&amp;"")</f>
        <v/>
      </c>
      <c r="F2455" s="294" t="str">
        <f ca="1">IF(ISERROR($S2455),"",OFFSET('Smelter Reference List'!$E$4,$S2455-4,0))</f>
        <v/>
      </c>
      <c r="G2455" s="294" t="str">
        <f ca="1">IF(C2455=$U$4,"Enter smelter details", IF(ISERROR($S2455),"",OFFSET('Smelter Reference List'!$F$4,$S2455-4,0)))</f>
        <v/>
      </c>
      <c r="H2455" s="295" t="str">
        <f ca="1">IF(ISERROR($S2455),"",OFFSET('Smelter Reference List'!$G$4,$S2455-4,0))</f>
        <v/>
      </c>
      <c r="I2455" s="296" t="str">
        <f ca="1">IF(ISERROR($S2455),"",OFFSET('Smelter Reference List'!$H$4,$S2455-4,0))</f>
        <v/>
      </c>
      <c r="J2455" s="296" t="str">
        <f ca="1">IF(ISERROR($S2455),"",OFFSET('Smelter Reference List'!$I$4,$S2455-4,0))</f>
        <v/>
      </c>
      <c r="K2455" s="298"/>
      <c r="L2455" s="298"/>
      <c r="M2455" s="298"/>
      <c r="N2455" s="298"/>
      <c r="O2455" s="298"/>
      <c r="P2455" s="298"/>
      <c r="Q2455" s="299"/>
      <c r="R2455" s="227"/>
      <c r="S2455" s="228" t="e">
        <f>IF(C2455="",NA(),MATCH($B2455&amp;$C2455,'Smelter Reference List'!$J:$J,0))</f>
        <v>#N/A</v>
      </c>
      <c r="T2455" s="229"/>
      <c r="U2455" s="229">
        <f t="shared" ca="1" si="76"/>
        <v>0</v>
      </c>
      <c r="V2455" s="229"/>
      <c r="W2455" s="229"/>
      <c r="Y2455" s="223" t="str">
        <f t="shared" si="77"/>
        <v/>
      </c>
    </row>
    <row r="2456" spans="1:25" s="223" customFormat="1" ht="20.25">
      <c r="A2456" s="293"/>
      <c r="B2456" s="294" t="str">
        <f>IF(LEN(A2456)=0,"",INDEX('Smelter Reference List'!$A:$A,MATCH($A2456,'Smelter Reference List'!$E:$E,0)))</f>
        <v/>
      </c>
      <c r="C2456" s="301" t="str">
        <f>IF(LEN(A2456)=0,"",INDEX('Smelter Reference List'!$C:$C,MATCH($A2456,'Smelter Reference List'!$E:$E,0)))</f>
        <v/>
      </c>
      <c r="D2456" s="294" t="str">
        <f ca="1">IF(ISERROR($S2456),"",OFFSET('Smelter Reference List'!$C$4,$S2456-4,0)&amp;"")</f>
        <v/>
      </c>
      <c r="E2456" s="294" t="str">
        <f ca="1">IF(ISERROR($S2456),"",OFFSET('Smelter Reference List'!$D$4,$S2456-4,0)&amp;"")</f>
        <v/>
      </c>
      <c r="F2456" s="294" t="str">
        <f ca="1">IF(ISERROR($S2456),"",OFFSET('Smelter Reference List'!$E$4,$S2456-4,0))</f>
        <v/>
      </c>
      <c r="G2456" s="294" t="str">
        <f ca="1">IF(C2456=$U$4,"Enter smelter details", IF(ISERROR($S2456),"",OFFSET('Smelter Reference List'!$F$4,$S2456-4,0)))</f>
        <v/>
      </c>
      <c r="H2456" s="295" t="str">
        <f ca="1">IF(ISERROR($S2456),"",OFFSET('Smelter Reference List'!$G$4,$S2456-4,0))</f>
        <v/>
      </c>
      <c r="I2456" s="296" t="str">
        <f ca="1">IF(ISERROR($S2456),"",OFFSET('Smelter Reference List'!$H$4,$S2456-4,0))</f>
        <v/>
      </c>
      <c r="J2456" s="296" t="str">
        <f ca="1">IF(ISERROR($S2456),"",OFFSET('Smelter Reference List'!$I$4,$S2456-4,0))</f>
        <v/>
      </c>
      <c r="K2456" s="298"/>
      <c r="L2456" s="298"/>
      <c r="M2456" s="298"/>
      <c r="N2456" s="298"/>
      <c r="O2456" s="298"/>
      <c r="P2456" s="298"/>
      <c r="Q2456" s="299"/>
      <c r="R2456" s="227"/>
      <c r="S2456" s="228" t="e">
        <f>IF(C2456="",NA(),MATCH($B2456&amp;$C2456,'Smelter Reference List'!$J:$J,0))</f>
        <v>#N/A</v>
      </c>
      <c r="T2456" s="229"/>
      <c r="U2456" s="229">
        <f t="shared" ca="1" si="76"/>
        <v>0</v>
      </c>
      <c r="V2456" s="229"/>
      <c r="W2456" s="229"/>
      <c r="Y2456" s="223" t="str">
        <f t="shared" si="77"/>
        <v/>
      </c>
    </row>
    <row r="2457" spans="1:25" s="223" customFormat="1" ht="20.25">
      <c r="A2457" s="293"/>
      <c r="B2457" s="294" t="str">
        <f>IF(LEN(A2457)=0,"",INDEX('Smelter Reference List'!$A:$A,MATCH($A2457,'Smelter Reference List'!$E:$E,0)))</f>
        <v/>
      </c>
      <c r="C2457" s="301" t="str">
        <f>IF(LEN(A2457)=0,"",INDEX('Smelter Reference List'!$C:$C,MATCH($A2457,'Smelter Reference List'!$E:$E,0)))</f>
        <v/>
      </c>
      <c r="D2457" s="294" t="str">
        <f ca="1">IF(ISERROR($S2457),"",OFFSET('Smelter Reference List'!$C$4,$S2457-4,0)&amp;"")</f>
        <v/>
      </c>
      <c r="E2457" s="294" t="str">
        <f ca="1">IF(ISERROR($S2457),"",OFFSET('Smelter Reference List'!$D$4,$S2457-4,0)&amp;"")</f>
        <v/>
      </c>
      <c r="F2457" s="294" t="str">
        <f ca="1">IF(ISERROR($S2457),"",OFFSET('Smelter Reference List'!$E$4,$S2457-4,0))</f>
        <v/>
      </c>
      <c r="G2457" s="294" t="str">
        <f ca="1">IF(C2457=$U$4,"Enter smelter details", IF(ISERROR($S2457),"",OFFSET('Smelter Reference List'!$F$4,$S2457-4,0)))</f>
        <v/>
      </c>
      <c r="H2457" s="295" t="str">
        <f ca="1">IF(ISERROR($S2457),"",OFFSET('Smelter Reference List'!$G$4,$S2457-4,0))</f>
        <v/>
      </c>
      <c r="I2457" s="296" t="str">
        <f ca="1">IF(ISERROR($S2457),"",OFFSET('Smelter Reference List'!$H$4,$S2457-4,0))</f>
        <v/>
      </c>
      <c r="J2457" s="296" t="str">
        <f ca="1">IF(ISERROR($S2457),"",OFFSET('Smelter Reference List'!$I$4,$S2457-4,0))</f>
        <v/>
      </c>
      <c r="K2457" s="298"/>
      <c r="L2457" s="298"/>
      <c r="M2457" s="298"/>
      <c r="N2457" s="298"/>
      <c r="O2457" s="298"/>
      <c r="P2457" s="298"/>
      <c r="Q2457" s="299"/>
      <c r="R2457" s="227"/>
      <c r="S2457" s="228" t="e">
        <f>IF(C2457="",NA(),MATCH($B2457&amp;$C2457,'Smelter Reference List'!$J:$J,0))</f>
        <v>#N/A</v>
      </c>
      <c r="T2457" s="229"/>
      <c r="U2457" s="229">
        <f t="shared" ca="1" si="76"/>
        <v>0</v>
      </c>
      <c r="V2457" s="229"/>
      <c r="W2457" s="229"/>
      <c r="Y2457" s="223" t="str">
        <f t="shared" si="77"/>
        <v/>
      </c>
    </row>
    <row r="2458" spans="1:25" s="223" customFormat="1" ht="20.25">
      <c r="A2458" s="293"/>
      <c r="B2458" s="294" t="str">
        <f>IF(LEN(A2458)=0,"",INDEX('Smelter Reference List'!$A:$A,MATCH($A2458,'Smelter Reference List'!$E:$E,0)))</f>
        <v/>
      </c>
      <c r="C2458" s="301" t="str">
        <f>IF(LEN(A2458)=0,"",INDEX('Smelter Reference List'!$C:$C,MATCH($A2458,'Smelter Reference List'!$E:$E,0)))</f>
        <v/>
      </c>
      <c r="D2458" s="294" t="str">
        <f ca="1">IF(ISERROR($S2458),"",OFFSET('Smelter Reference List'!$C$4,$S2458-4,0)&amp;"")</f>
        <v/>
      </c>
      <c r="E2458" s="294" t="str">
        <f ca="1">IF(ISERROR($S2458),"",OFFSET('Smelter Reference List'!$D$4,$S2458-4,0)&amp;"")</f>
        <v/>
      </c>
      <c r="F2458" s="294" t="str">
        <f ca="1">IF(ISERROR($S2458),"",OFFSET('Smelter Reference List'!$E$4,$S2458-4,0))</f>
        <v/>
      </c>
      <c r="G2458" s="294" t="str">
        <f ca="1">IF(C2458=$U$4,"Enter smelter details", IF(ISERROR($S2458),"",OFFSET('Smelter Reference List'!$F$4,$S2458-4,0)))</f>
        <v/>
      </c>
      <c r="H2458" s="295" t="str">
        <f ca="1">IF(ISERROR($S2458),"",OFFSET('Smelter Reference List'!$G$4,$S2458-4,0))</f>
        <v/>
      </c>
      <c r="I2458" s="296" t="str">
        <f ca="1">IF(ISERROR($S2458),"",OFFSET('Smelter Reference List'!$H$4,$S2458-4,0))</f>
        <v/>
      </c>
      <c r="J2458" s="296" t="str">
        <f ca="1">IF(ISERROR($S2458),"",OFFSET('Smelter Reference List'!$I$4,$S2458-4,0))</f>
        <v/>
      </c>
      <c r="K2458" s="298"/>
      <c r="L2458" s="298"/>
      <c r="M2458" s="298"/>
      <c r="N2458" s="298"/>
      <c r="O2458" s="298"/>
      <c r="P2458" s="298"/>
      <c r="Q2458" s="299"/>
      <c r="R2458" s="227"/>
      <c r="S2458" s="228" t="e">
        <f>IF(C2458="",NA(),MATCH($B2458&amp;$C2458,'Smelter Reference List'!$J:$J,0))</f>
        <v>#N/A</v>
      </c>
      <c r="T2458" s="229"/>
      <c r="U2458" s="229">
        <f t="shared" ca="1" si="76"/>
        <v>0</v>
      </c>
      <c r="V2458" s="229"/>
      <c r="W2458" s="229"/>
      <c r="Y2458" s="223" t="str">
        <f t="shared" si="77"/>
        <v/>
      </c>
    </row>
    <row r="2459" spans="1:25" s="223" customFormat="1" ht="20.25">
      <c r="A2459" s="293"/>
      <c r="B2459" s="294" t="str">
        <f>IF(LEN(A2459)=0,"",INDEX('Smelter Reference List'!$A:$A,MATCH($A2459,'Smelter Reference List'!$E:$E,0)))</f>
        <v/>
      </c>
      <c r="C2459" s="301" t="str">
        <f>IF(LEN(A2459)=0,"",INDEX('Smelter Reference List'!$C:$C,MATCH($A2459,'Smelter Reference List'!$E:$E,0)))</f>
        <v/>
      </c>
      <c r="D2459" s="294" t="str">
        <f ca="1">IF(ISERROR($S2459),"",OFFSET('Smelter Reference List'!$C$4,$S2459-4,0)&amp;"")</f>
        <v/>
      </c>
      <c r="E2459" s="294" t="str">
        <f ca="1">IF(ISERROR($S2459),"",OFFSET('Smelter Reference List'!$D$4,$S2459-4,0)&amp;"")</f>
        <v/>
      </c>
      <c r="F2459" s="294" t="str">
        <f ca="1">IF(ISERROR($S2459),"",OFFSET('Smelter Reference List'!$E$4,$S2459-4,0))</f>
        <v/>
      </c>
      <c r="G2459" s="294" t="str">
        <f ca="1">IF(C2459=$U$4,"Enter smelter details", IF(ISERROR($S2459),"",OFFSET('Smelter Reference List'!$F$4,$S2459-4,0)))</f>
        <v/>
      </c>
      <c r="H2459" s="295" t="str">
        <f ca="1">IF(ISERROR($S2459),"",OFFSET('Smelter Reference List'!$G$4,$S2459-4,0))</f>
        <v/>
      </c>
      <c r="I2459" s="296" t="str">
        <f ca="1">IF(ISERROR($S2459),"",OFFSET('Smelter Reference List'!$H$4,$S2459-4,0))</f>
        <v/>
      </c>
      <c r="J2459" s="296" t="str">
        <f ca="1">IF(ISERROR($S2459),"",OFFSET('Smelter Reference List'!$I$4,$S2459-4,0))</f>
        <v/>
      </c>
      <c r="K2459" s="298"/>
      <c r="L2459" s="298"/>
      <c r="M2459" s="298"/>
      <c r="N2459" s="298"/>
      <c r="O2459" s="298"/>
      <c r="P2459" s="298"/>
      <c r="Q2459" s="299"/>
      <c r="R2459" s="227"/>
      <c r="S2459" s="228" t="e">
        <f>IF(C2459="",NA(),MATCH($B2459&amp;$C2459,'Smelter Reference List'!$J:$J,0))</f>
        <v>#N/A</v>
      </c>
      <c r="T2459" s="229"/>
      <c r="U2459" s="229">
        <f t="shared" ca="1" si="76"/>
        <v>0</v>
      </c>
      <c r="V2459" s="229"/>
      <c r="W2459" s="229"/>
      <c r="Y2459" s="223" t="str">
        <f t="shared" si="77"/>
        <v/>
      </c>
    </row>
    <row r="2460" spans="1:25" s="223" customFormat="1" ht="20.25">
      <c r="A2460" s="293"/>
      <c r="B2460" s="294" t="str">
        <f>IF(LEN(A2460)=0,"",INDEX('Smelter Reference List'!$A:$A,MATCH($A2460,'Smelter Reference List'!$E:$E,0)))</f>
        <v/>
      </c>
      <c r="C2460" s="301" t="str">
        <f>IF(LEN(A2460)=0,"",INDEX('Smelter Reference List'!$C:$C,MATCH($A2460,'Smelter Reference List'!$E:$E,0)))</f>
        <v/>
      </c>
      <c r="D2460" s="294" t="str">
        <f ca="1">IF(ISERROR($S2460),"",OFFSET('Smelter Reference List'!$C$4,$S2460-4,0)&amp;"")</f>
        <v/>
      </c>
      <c r="E2460" s="294" t="str">
        <f ca="1">IF(ISERROR($S2460),"",OFFSET('Smelter Reference List'!$D$4,$S2460-4,0)&amp;"")</f>
        <v/>
      </c>
      <c r="F2460" s="294" t="str">
        <f ca="1">IF(ISERROR($S2460),"",OFFSET('Smelter Reference List'!$E$4,$S2460-4,0))</f>
        <v/>
      </c>
      <c r="G2460" s="294" t="str">
        <f ca="1">IF(C2460=$U$4,"Enter smelter details", IF(ISERROR($S2460),"",OFFSET('Smelter Reference List'!$F$4,$S2460-4,0)))</f>
        <v/>
      </c>
      <c r="H2460" s="295" t="str">
        <f ca="1">IF(ISERROR($S2460),"",OFFSET('Smelter Reference List'!$G$4,$S2460-4,0))</f>
        <v/>
      </c>
      <c r="I2460" s="296" t="str">
        <f ca="1">IF(ISERROR($S2460),"",OFFSET('Smelter Reference List'!$H$4,$S2460-4,0))</f>
        <v/>
      </c>
      <c r="J2460" s="296" t="str">
        <f ca="1">IF(ISERROR($S2460),"",OFFSET('Smelter Reference List'!$I$4,$S2460-4,0))</f>
        <v/>
      </c>
      <c r="K2460" s="298"/>
      <c r="L2460" s="298"/>
      <c r="M2460" s="298"/>
      <c r="N2460" s="298"/>
      <c r="O2460" s="298"/>
      <c r="P2460" s="298"/>
      <c r="Q2460" s="299"/>
      <c r="R2460" s="227"/>
      <c r="S2460" s="228" t="e">
        <f>IF(C2460="",NA(),MATCH($B2460&amp;$C2460,'Smelter Reference List'!$J:$J,0))</f>
        <v>#N/A</v>
      </c>
      <c r="T2460" s="229"/>
      <c r="U2460" s="229">
        <f t="shared" ca="1" si="76"/>
        <v>0</v>
      </c>
      <c r="V2460" s="229"/>
      <c r="W2460" s="229"/>
      <c r="Y2460" s="223" t="str">
        <f t="shared" si="77"/>
        <v/>
      </c>
    </row>
    <row r="2461" spans="1:25" s="223" customFormat="1" ht="20.25">
      <c r="A2461" s="293"/>
      <c r="B2461" s="294" t="str">
        <f>IF(LEN(A2461)=0,"",INDEX('Smelter Reference List'!$A:$A,MATCH($A2461,'Smelter Reference List'!$E:$E,0)))</f>
        <v/>
      </c>
      <c r="C2461" s="301" t="str">
        <f>IF(LEN(A2461)=0,"",INDEX('Smelter Reference List'!$C:$C,MATCH($A2461,'Smelter Reference List'!$E:$E,0)))</f>
        <v/>
      </c>
      <c r="D2461" s="294" t="str">
        <f ca="1">IF(ISERROR($S2461),"",OFFSET('Smelter Reference List'!$C$4,$S2461-4,0)&amp;"")</f>
        <v/>
      </c>
      <c r="E2461" s="294" t="str">
        <f ca="1">IF(ISERROR($S2461),"",OFFSET('Smelter Reference List'!$D$4,$S2461-4,0)&amp;"")</f>
        <v/>
      </c>
      <c r="F2461" s="294" t="str">
        <f ca="1">IF(ISERROR($S2461),"",OFFSET('Smelter Reference List'!$E$4,$S2461-4,0))</f>
        <v/>
      </c>
      <c r="G2461" s="294" t="str">
        <f ca="1">IF(C2461=$U$4,"Enter smelter details", IF(ISERROR($S2461),"",OFFSET('Smelter Reference List'!$F$4,$S2461-4,0)))</f>
        <v/>
      </c>
      <c r="H2461" s="295" t="str">
        <f ca="1">IF(ISERROR($S2461),"",OFFSET('Smelter Reference List'!$G$4,$S2461-4,0))</f>
        <v/>
      </c>
      <c r="I2461" s="296" t="str">
        <f ca="1">IF(ISERROR($S2461),"",OFFSET('Smelter Reference List'!$H$4,$S2461-4,0))</f>
        <v/>
      </c>
      <c r="J2461" s="296" t="str">
        <f ca="1">IF(ISERROR($S2461),"",OFFSET('Smelter Reference List'!$I$4,$S2461-4,0))</f>
        <v/>
      </c>
      <c r="K2461" s="298"/>
      <c r="L2461" s="298"/>
      <c r="M2461" s="298"/>
      <c r="N2461" s="298"/>
      <c r="O2461" s="298"/>
      <c r="P2461" s="298"/>
      <c r="Q2461" s="299"/>
      <c r="R2461" s="227"/>
      <c r="S2461" s="228" t="e">
        <f>IF(C2461="",NA(),MATCH($B2461&amp;$C2461,'Smelter Reference List'!$J:$J,0))</f>
        <v>#N/A</v>
      </c>
      <c r="T2461" s="229"/>
      <c r="U2461" s="229">
        <f t="shared" ca="1" si="76"/>
        <v>0</v>
      </c>
      <c r="V2461" s="229"/>
      <c r="W2461" s="229"/>
      <c r="Y2461" s="223" t="str">
        <f t="shared" si="77"/>
        <v/>
      </c>
    </row>
    <row r="2462" spans="1:25" s="223" customFormat="1" ht="20.25">
      <c r="A2462" s="293"/>
      <c r="B2462" s="294" t="str">
        <f>IF(LEN(A2462)=0,"",INDEX('Smelter Reference List'!$A:$A,MATCH($A2462,'Smelter Reference List'!$E:$E,0)))</f>
        <v/>
      </c>
      <c r="C2462" s="301" t="str">
        <f>IF(LEN(A2462)=0,"",INDEX('Smelter Reference List'!$C:$C,MATCH($A2462,'Smelter Reference List'!$E:$E,0)))</f>
        <v/>
      </c>
      <c r="D2462" s="294" t="str">
        <f ca="1">IF(ISERROR($S2462),"",OFFSET('Smelter Reference List'!$C$4,$S2462-4,0)&amp;"")</f>
        <v/>
      </c>
      <c r="E2462" s="294" t="str">
        <f ca="1">IF(ISERROR($S2462),"",OFFSET('Smelter Reference List'!$D$4,$S2462-4,0)&amp;"")</f>
        <v/>
      </c>
      <c r="F2462" s="294" t="str">
        <f ca="1">IF(ISERROR($S2462),"",OFFSET('Smelter Reference List'!$E$4,$S2462-4,0))</f>
        <v/>
      </c>
      <c r="G2462" s="294" t="str">
        <f ca="1">IF(C2462=$U$4,"Enter smelter details", IF(ISERROR($S2462),"",OFFSET('Smelter Reference List'!$F$4,$S2462-4,0)))</f>
        <v/>
      </c>
      <c r="H2462" s="295" t="str">
        <f ca="1">IF(ISERROR($S2462),"",OFFSET('Smelter Reference List'!$G$4,$S2462-4,0))</f>
        <v/>
      </c>
      <c r="I2462" s="296" t="str">
        <f ca="1">IF(ISERROR($S2462),"",OFFSET('Smelter Reference List'!$H$4,$S2462-4,0))</f>
        <v/>
      </c>
      <c r="J2462" s="296" t="str">
        <f ca="1">IF(ISERROR($S2462),"",OFFSET('Smelter Reference List'!$I$4,$S2462-4,0))</f>
        <v/>
      </c>
      <c r="K2462" s="298"/>
      <c r="L2462" s="298"/>
      <c r="M2462" s="298"/>
      <c r="N2462" s="298"/>
      <c r="O2462" s="298"/>
      <c r="P2462" s="298"/>
      <c r="Q2462" s="299"/>
      <c r="R2462" s="227"/>
      <c r="S2462" s="228" t="e">
        <f>IF(C2462="",NA(),MATCH($B2462&amp;$C2462,'Smelter Reference List'!$J:$J,0))</f>
        <v>#N/A</v>
      </c>
      <c r="T2462" s="229"/>
      <c r="U2462" s="229">
        <f t="shared" ca="1" si="76"/>
        <v>0</v>
      </c>
      <c r="V2462" s="229"/>
      <c r="W2462" s="229"/>
      <c r="Y2462" s="223" t="str">
        <f t="shared" si="77"/>
        <v/>
      </c>
    </row>
    <row r="2463" spans="1:25" s="223" customFormat="1" ht="20.25">
      <c r="A2463" s="293"/>
      <c r="B2463" s="294" t="str">
        <f>IF(LEN(A2463)=0,"",INDEX('Smelter Reference List'!$A:$A,MATCH($A2463,'Smelter Reference List'!$E:$E,0)))</f>
        <v/>
      </c>
      <c r="C2463" s="301" t="str">
        <f>IF(LEN(A2463)=0,"",INDEX('Smelter Reference List'!$C:$C,MATCH($A2463,'Smelter Reference List'!$E:$E,0)))</f>
        <v/>
      </c>
      <c r="D2463" s="294" t="str">
        <f ca="1">IF(ISERROR($S2463),"",OFFSET('Smelter Reference List'!$C$4,$S2463-4,0)&amp;"")</f>
        <v/>
      </c>
      <c r="E2463" s="294" t="str">
        <f ca="1">IF(ISERROR($S2463),"",OFFSET('Smelter Reference List'!$D$4,$S2463-4,0)&amp;"")</f>
        <v/>
      </c>
      <c r="F2463" s="294" t="str">
        <f ca="1">IF(ISERROR($S2463),"",OFFSET('Smelter Reference List'!$E$4,$S2463-4,0))</f>
        <v/>
      </c>
      <c r="G2463" s="294" t="str">
        <f ca="1">IF(C2463=$U$4,"Enter smelter details", IF(ISERROR($S2463),"",OFFSET('Smelter Reference List'!$F$4,$S2463-4,0)))</f>
        <v/>
      </c>
      <c r="H2463" s="295" t="str">
        <f ca="1">IF(ISERROR($S2463),"",OFFSET('Smelter Reference List'!$G$4,$S2463-4,0))</f>
        <v/>
      </c>
      <c r="I2463" s="296" t="str">
        <f ca="1">IF(ISERROR($S2463),"",OFFSET('Smelter Reference List'!$H$4,$S2463-4,0))</f>
        <v/>
      </c>
      <c r="J2463" s="296" t="str">
        <f ca="1">IF(ISERROR($S2463),"",OFFSET('Smelter Reference List'!$I$4,$S2463-4,0))</f>
        <v/>
      </c>
      <c r="K2463" s="298"/>
      <c r="L2463" s="298"/>
      <c r="M2463" s="298"/>
      <c r="N2463" s="298"/>
      <c r="O2463" s="298"/>
      <c r="P2463" s="298"/>
      <c r="Q2463" s="299"/>
      <c r="R2463" s="227"/>
      <c r="S2463" s="228" t="e">
        <f>IF(C2463="",NA(),MATCH($B2463&amp;$C2463,'Smelter Reference List'!$J:$J,0))</f>
        <v>#N/A</v>
      </c>
      <c r="T2463" s="229"/>
      <c r="U2463" s="229">
        <f t="shared" ca="1" si="76"/>
        <v>0</v>
      </c>
      <c r="V2463" s="229"/>
      <c r="W2463" s="229"/>
      <c r="Y2463" s="223" t="str">
        <f t="shared" si="77"/>
        <v/>
      </c>
    </row>
    <row r="2464" spans="1:25" s="223" customFormat="1" ht="20.25">
      <c r="A2464" s="293"/>
      <c r="B2464" s="294" t="str">
        <f>IF(LEN(A2464)=0,"",INDEX('Smelter Reference List'!$A:$A,MATCH($A2464,'Smelter Reference List'!$E:$E,0)))</f>
        <v/>
      </c>
      <c r="C2464" s="301" t="str">
        <f>IF(LEN(A2464)=0,"",INDEX('Smelter Reference List'!$C:$C,MATCH($A2464,'Smelter Reference List'!$E:$E,0)))</f>
        <v/>
      </c>
      <c r="D2464" s="294" t="str">
        <f ca="1">IF(ISERROR($S2464),"",OFFSET('Smelter Reference List'!$C$4,$S2464-4,0)&amp;"")</f>
        <v/>
      </c>
      <c r="E2464" s="294" t="str">
        <f ca="1">IF(ISERROR($S2464),"",OFFSET('Smelter Reference List'!$D$4,$S2464-4,0)&amp;"")</f>
        <v/>
      </c>
      <c r="F2464" s="294" t="str">
        <f ca="1">IF(ISERROR($S2464),"",OFFSET('Smelter Reference List'!$E$4,$S2464-4,0))</f>
        <v/>
      </c>
      <c r="G2464" s="294" t="str">
        <f ca="1">IF(C2464=$U$4,"Enter smelter details", IF(ISERROR($S2464),"",OFFSET('Smelter Reference List'!$F$4,$S2464-4,0)))</f>
        <v/>
      </c>
      <c r="H2464" s="295" t="str">
        <f ca="1">IF(ISERROR($S2464),"",OFFSET('Smelter Reference List'!$G$4,$S2464-4,0))</f>
        <v/>
      </c>
      <c r="I2464" s="296" t="str">
        <f ca="1">IF(ISERROR($S2464),"",OFFSET('Smelter Reference List'!$H$4,$S2464-4,0))</f>
        <v/>
      </c>
      <c r="J2464" s="296" t="str">
        <f ca="1">IF(ISERROR($S2464),"",OFFSET('Smelter Reference List'!$I$4,$S2464-4,0))</f>
        <v/>
      </c>
      <c r="K2464" s="298"/>
      <c r="L2464" s="298"/>
      <c r="M2464" s="298"/>
      <c r="N2464" s="298"/>
      <c r="O2464" s="298"/>
      <c r="P2464" s="298"/>
      <c r="Q2464" s="299"/>
      <c r="R2464" s="227"/>
      <c r="S2464" s="228" t="e">
        <f>IF(C2464="",NA(),MATCH($B2464&amp;$C2464,'Smelter Reference List'!$J:$J,0))</f>
        <v>#N/A</v>
      </c>
      <c r="T2464" s="229"/>
      <c r="U2464" s="229">
        <f t="shared" ca="1" si="76"/>
        <v>0</v>
      </c>
      <c r="V2464" s="229"/>
      <c r="W2464" s="229"/>
      <c r="Y2464" s="223" t="str">
        <f t="shared" si="77"/>
        <v/>
      </c>
    </row>
    <row r="2465" spans="1:25" s="223" customFormat="1" ht="20.25">
      <c r="A2465" s="293"/>
      <c r="B2465" s="294" t="str">
        <f>IF(LEN(A2465)=0,"",INDEX('Smelter Reference List'!$A:$A,MATCH($A2465,'Smelter Reference List'!$E:$E,0)))</f>
        <v/>
      </c>
      <c r="C2465" s="301" t="str">
        <f>IF(LEN(A2465)=0,"",INDEX('Smelter Reference List'!$C:$C,MATCH($A2465,'Smelter Reference List'!$E:$E,0)))</f>
        <v/>
      </c>
      <c r="D2465" s="294" t="str">
        <f ca="1">IF(ISERROR($S2465),"",OFFSET('Smelter Reference List'!$C$4,$S2465-4,0)&amp;"")</f>
        <v/>
      </c>
      <c r="E2465" s="294" t="str">
        <f ca="1">IF(ISERROR($S2465),"",OFFSET('Smelter Reference List'!$D$4,$S2465-4,0)&amp;"")</f>
        <v/>
      </c>
      <c r="F2465" s="294" t="str">
        <f ca="1">IF(ISERROR($S2465),"",OFFSET('Smelter Reference List'!$E$4,$S2465-4,0))</f>
        <v/>
      </c>
      <c r="G2465" s="294" t="str">
        <f ca="1">IF(C2465=$U$4,"Enter smelter details", IF(ISERROR($S2465),"",OFFSET('Smelter Reference List'!$F$4,$S2465-4,0)))</f>
        <v/>
      </c>
      <c r="H2465" s="295" t="str">
        <f ca="1">IF(ISERROR($S2465),"",OFFSET('Smelter Reference List'!$G$4,$S2465-4,0))</f>
        <v/>
      </c>
      <c r="I2465" s="296" t="str">
        <f ca="1">IF(ISERROR($S2465),"",OFFSET('Smelter Reference List'!$H$4,$S2465-4,0))</f>
        <v/>
      </c>
      <c r="J2465" s="296" t="str">
        <f ca="1">IF(ISERROR($S2465),"",OFFSET('Smelter Reference List'!$I$4,$S2465-4,0))</f>
        <v/>
      </c>
      <c r="K2465" s="298"/>
      <c r="L2465" s="298"/>
      <c r="M2465" s="298"/>
      <c r="N2465" s="298"/>
      <c r="O2465" s="298"/>
      <c r="P2465" s="298"/>
      <c r="Q2465" s="299"/>
      <c r="R2465" s="227"/>
      <c r="S2465" s="228" t="e">
        <f>IF(C2465="",NA(),MATCH($B2465&amp;$C2465,'Smelter Reference List'!$J:$J,0))</f>
        <v>#N/A</v>
      </c>
      <c r="T2465" s="229"/>
      <c r="U2465" s="229">
        <f t="shared" ca="1" si="76"/>
        <v>0</v>
      </c>
      <c r="V2465" s="229"/>
      <c r="W2465" s="229"/>
      <c r="Y2465" s="223" t="str">
        <f t="shared" si="77"/>
        <v/>
      </c>
    </row>
    <row r="2466" spans="1:25" s="223" customFormat="1" ht="20.25">
      <c r="A2466" s="293"/>
      <c r="B2466" s="294" t="str">
        <f>IF(LEN(A2466)=0,"",INDEX('Smelter Reference List'!$A:$A,MATCH($A2466,'Smelter Reference List'!$E:$E,0)))</f>
        <v/>
      </c>
      <c r="C2466" s="301" t="str">
        <f>IF(LEN(A2466)=0,"",INDEX('Smelter Reference List'!$C:$C,MATCH($A2466,'Smelter Reference List'!$E:$E,0)))</f>
        <v/>
      </c>
      <c r="D2466" s="294" t="str">
        <f ca="1">IF(ISERROR($S2466),"",OFFSET('Smelter Reference List'!$C$4,$S2466-4,0)&amp;"")</f>
        <v/>
      </c>
      <c r="E2466" s="294" t="str">
        <f ca="1">IF(ISERROR($S2466),"",OFFSET('Smelter Reference List'!$D$4,$S2466-4,0)&amp;"")</f>
        <v/>
      </c>
      <c r="F2466" s="294" t="str">
        <f ca="1">IF(ISERROR($S2466),"",OFFSET('Smelter Reference List'!$E$4,$S2466-4,0))</f>
        <v/>
      </c>
      <c r="G2466" s="294" t="str">
        <f ca="1">IF(C2466=$U$4,"Enter smelter details", IF(ISERROR($S2466),"",OFFSET('Smelter Reference List'!$F$4,$S2466-4,0)))</f>
        <v/>
      </c>
      <c r="H2466" s="295" t="str">
        <f ca="1">IF(ISERROR($S2466),"",OFFSET('Smelter Reference List'!$G$4,$S2466-4,0))</f>
        <v/>
      </c>
      <c r="I2466" s="296" t="str">
        <f ca="1">IF(ISERROR($S2466),"",OFFSET('Smelter Reference List'!$H$4,$S2466-4,0))</f>
        <v/>
      </c>
      <c r="J2466" s="296" t="str">
        <f ca="1">IF(ISERROR($S2466),"",OFFSET('Smelter Reference List'!$I$4,$S2466-4,0))</f>
        <v/>
      </c>
      <c r="K2466" s="298"/>
      <c r="L2466" s="298"/>
      <c r="M2466" s="298"/>
      <c r="N2466" s="298"/>
      <c r="O2466" s="298"/>
      <c r="P2466" s="298"/>
      <c r="Q2466" s="299"/>
      <c r="R2466" s="227"/>
      <c r="S2466" s="228" t="e">
        <f>IF(C2466="",NA(),MATCH($B2466&amp;$C2466,'Smelter Reference List'!$J:$J,0))</f>
        <v>#N/A</v>
      </c>
      <c r="T2466" s="229"/>
      <c r="U2466" s="229">
        <f t="shared" ca="1" si="76"/>
        <v>0</v>
      </c>
      <c r="V2466" s="229"/>
      <c r="W2466" s="229"/>
      <c r="Y2466" s="223" t="str">
        <f t="shared" si="77"/>
        <v/>
      </c>
    </row>
    <row r="2467" spans="1:25" s="223" customFormat="1" ht="20.25">
      <c r="A2467" s="293"/>
      <c r="B2467" s="294" t="str">
        <f>IF(LEN(A2467)=0,"",INDEX('Smelter Reference List'!$A:$A,MATCH($A2467,'Smelter Reference List'!$E:$E,0)))</f>
        <v/>
      </c>
      <c r="C2467" s="301" t="str">
        <f>IF(LEN(A2467)=0,"",INDEX('Smelter Reference List'!$C:$C,MATCH($A2467,'Smelter Reference List'!$E:$E,0)))</f>
        <v/>
      </c>
      <c r="D2467" s="294" t="str">
        <f ca="1">IF(ISERROR($S2467),"",OFFSET('Smelter Reference List'!$C$4,$S2467-4,0)&amp;"")</f>
        <v/>
      </c>
      <c r="E2467" s="294" t="str">
        <f ca="1">IF(ISERROR($S2467),"",OFFSET('Smelter Reference List'!$D$4,$S2467-4,0)&amp;"")</f>
        <v/>
      </c>
      <c r="F2467" s="294" t="str">
        <f ca="1">IF(ISERROR($S2467),"",OFFSET('Smelter Reference List'!$E$4,$S2467-4,0))</f>
        <v/>
      </c>
      <c r="G2467" s="294" t="str">
        <f ca="1">IF(C2467=$U$4,"Enter smelter details", IF(ISERROR($S2467),"",OFFSET('Smelter Reference List'!$F$4,$S2467-4,0)))</f>
        <v/>
      </c>
      <c r="H2467" s="295" t="str">
        <f ca="1">IF(ISERROR($S2467),"",OFFSET('Smelter Reference List'!$G$4,$S2467-4,0))</f>
        <v/>
      </c>
      <c r="I2467" s="296" t="str">
        <f ca="1">IF(ISERROR($S2467),"",OFFSET('Smelter Reference List'!$H$4,$S2467-4,0))</f>
        <v/>
      </c>
      <c r="J2467" s="296" t="str">
        <f ca="1">IF(ISERROR($S2467),"",OFFSET('Smelter Reference List'!$I$4,$S2467-4,0))</f>
        <v/>
      </c>
      <c r="K2467" s="298"/>
      <c r="L2467" s="298"/>
      <c r="M2467" s="298"/>
      <c r="N2467" s="298"/>
      <c r="O2467" s="298"/>
      <c r="P2467" s="298"/>
      <c r="Q2467" s="299"/>
      <c r="R2467" s="227"/>
      <c r="S2467" s="228" t="e">
        <f>IF(C2467="",NA(),MATCH($B2467&amp;$C2467,'Smelter Reference List'!$J:$J,0))</f>
        <v>#N/A</v>
      </c>
      <c r="T2467" s="229"/>
      <c r="U2467" s="229">
        <f t="shared" ca="1" si="76"/>
        <v>0</v>
      </c>
      <c r="V2467" s="229"/>
      <c r="W2467" s="229"/>
      <c r="Y2467" s="223" t="str">
        <f t="shared" si="77"/>
        <v/>
      </c>
    </row>
    <row r="2468" spans="1:25" s="223" customFormat="1" ht="20.25">
      <c r="A2468" s="293"/>
      <c r="B2468" s="294" t="str">
        <f>IF(LEN(A2468)=0,"",INDEX('Smelter Reference List'!$A:$A,MATCH($A2468,'Smelter Reference List'!$E:$E,0)))</f>
        <v/>
      </c>
      <c r="C2468" s="301" t="str">
        <f>IF(LEN(A2468)=0,"",INDEX('Smelter Reference List'!$C:$C,MATCH($A2468,'Smelter Reference List'!$E:$E,0)))</f>
        <v/>
      </c>
      <c r="D2468" s="294" t="str">
        <f ca="1">IF(ISERROR($S2468),"",OFFSET('Smelter Reference List'!$C$4,$S2468-4,0)&amp;"")</f>
        <v/>
      </c>
      <c r="E2468" s="294" t="str">
        <f ca="1">IF(ISERROR($S2468),"",OFFSET('Smelter Reference List'!$D$4,$S2468-4,0)&amp;"")</f>
        <v/>
      </c>
      <c r="F2468" s="294" t="str">
        <f ca="1">IF(ISERROR($S2468),"",OFFSET('Smelter Reference List'!$E$4,$S2468-4,0))</f>
        <v/>
      </c>
      <c r="G2468" s="294" t="str">
        <f ca="1">IF(C2468=$U$4,"Enter smelter details", IF(ISERROR($S2468),"",OFFSET('Smelter Reference List'!$F$4,$S2468-4,0)))</f>
        <v/>
      </c>
      <c r="H2468" s="295" t="str">
        <f ca="1">IF(ISERROR($S2468),"",OFFSET('Smelter Reference List'!$G$4,$S2468-4,0))</f>
        <v/>
      </c>
      <c r="I2468" s="296" t="str">
        <f ca="1">IF(ISERROR($S2468),"",OFFSET('Smelter Reference List'!$H$4,$S2468-4,0))</f>
        <v/>
      </c>
      <c r="J2468" s="296" t="str">
        <f ca="1">IF(ISERROR($S2468),"",OFFSET('Smelter Reference List'!$I$4,$S2468-4,0))</f>
        <v/>
      </c>
      <c r="K2468" s="298"/>
      <c r="L2468" s="298"/>
      <c r="M2468" s="298"/>
      <c r="N2468" s="298"/>
      <c r="O2468" s="298"/>
      <c r="P2468" s="298"/>
      <c r="Q2468" s="299"/>
      <c r="R2468" s="227"/>
      <c r="S2468" s="228" t="e">
        <f>IF(C2468="",NA(),MATCH($B2468&amp;$C2468,'Smelter Reference List'!$J:$J,0))</f>
        <v>#N/A</v>
      </c>
      <c r="T2468" s="229"/>
      <c r="U2468" s="229">
        <f t="shared" ca="1" si="76"/>
        <v>0</v>
      </c>
      <c r="V2468" s="229"/>
      <c r="W2468" s="229"/>
      <c r="Y2468" s="223" t="str">
        <f t="shared" si="77"/>
        <v/>
      </c>
    </row>
    <row r="2469" spans="1:25" s="223" customFormat="1" ht="20.25">
      <c r="A2469" s="293"/>
      <c r="B2469" s="294" t="str">
        <f>IF(LEN(A2469)=0,"",INDEX('Smelter Reference List'!$A:$A,MATCH($A2469,'Smelter Reference List'!$E:$E,0)))</f>
        <v/>
      </c>
      <c r="C2469" s="301" t="str">
        <f>IF(LEN(A2469)=0,"",INDEX('Smelter Reference List'!$C:$C,MATCH($A2469,'Smelter Reference List'!$E:$E,0)))</f>
        <v/>
      </c>
      <c r="D2469" s="294" t="str">
        <f ca="1">IF(ISERROR($S2469),"",OFFSET('Smelter Reference List'!$C$4,$S2469-4,0)&amp;"")</f>
        <v/>
      </c>
      <c r="E2469" s="294" t="str">
        <f ca="1">IF(ISERROR($S2469),"",OFFSET('Smelter Reference List'!$D$4,$S2469-4,0)&amp;"")</f>
        <v/>
      </c>
      <c r="F2469" s="294" t="str">
        <f ca="1">IF(ISERROR($S2469),"",OFFSET('Smelter Reference List'!$E$4,$S2469-4,0))</f>
        <v/>
      </c>
      <c r="G2469" s="294" t="str">
        <f ca="1">IF(C2469=$U$4,"Enter smelter details", IF(ISERROR($S2469),"",OFFSET('Smelter Reference List'!$F$4,$S2469-4,0)))</f>
        <v/>
      </c>
      <c r="H2469" s="295" t="str">
        <f ca="1">IF(ISERROR($S2469),"",OFFSET('Smelter Reference List'!$G$4,$S2469-4,0))</f>
        <v/>
      </c>
      <c r="I2469" s="296" t="str">
        <f ca="1">IF(ISERROR($S2469),"",OFFSET('Smelter Reference List'!$H$4,$S2469-4,0))</f>
        <v/>
      </c>
      <c r="J2469" s="296" t="str">
        <f ca="1">IF(ISERROR($S2469),"",OFFSET('Smelter Reference List'!$I$4,$S2469-4,0))</f>
        <v/>
      </c>
      <c r="K2469" s="298"/>
      <c r="L2469" s="298"/>
      <c r="M2469" s="298"/>
      <c r="N2469" s="298"/>
      <c r="O2469" s="298"/>
      <c r="P2469" s="298"/>
      <c r="Q2469" s="299"/>
      <c r="R2469" s="227"/>
      <c r="S2469" s="228" t="e">
        <f>IF(C2469="",NA(),MATCH($B2469&amp;$C2469,'Smelter Reference List'!$J:$J,0))</f>
        <v>#N/A</v>
      </c>
      <c r="T2469" s="229"/>
      <c r="U2469" s="229">
        <f t="shared" ca="1" si="76"/>
        <v>0</v>
      </c>
      <c r="V2469" s="229"/>
      <c r="W2469" s="229"/>
      <c r="Y2469" s="223" t="str">
        <f t="shared" si="77"/>
        <v/>
      </c>
    </row>
    <row r="2470" spans="1:25" s="223" customFormat="1" ht="20.25">
      <c r="A2470" s="293"/>
      <c r="B2470" s="294" t="str">
        <f>IF(LEN(A2470)=0,"",INDEX('Smelter Reference List'!$A:$A,MATCH($A2470,'Smelter Reference List'!$E:$E,0)))</f>
        <v/>
      </c>
      <c r="C2470" s="301" t="str">
        <f>IF(LEN(A2470)=0,"",INDEX('Smelter Reference List'!$C:$C,MATCH($A2470,'Smelter Reference List'!$E:$E,0)))</f>
        <v/>
      </c>
      <c r="D2470" s="294" t="str">
        <f ca="1">IF(ISERROR($S2470),"",OFFSET('Smelter Reference List'!$C$4,$S2470-4,0)&amp;"")</f>
        <v/>
      </c>
      <c r="E2470" s="294" t="str">
        <f ca="1">IF(ISERROR($S2470),"",OFFSET('Smelter Reference List'!$D$4,$S2470-4,0)&amp;"")</f>
        <v/>
      </c>
      <c r="F2470" s="294" t="str">
        <f ca="1">IF(ISERROR($S2470),"",OFFSET('Smelter Reference List'!$E$4,$S2470-4,0))</f>
        <v/>
      </c>
      <c r="G2470" s="294" t="str">
        <f ca="1">IF(C2470=$U$4,"Enter smelter details", IF(ISERROR($S2470),"",OFFSET('Smelter Reference List'!$F$4,$S2470-4,0)))</f>
        <v/>
      </c>
      <c r="H2470" s="295" t="str">
        <f ca="1">IF(ISERROR($S2470),"",OFFSET('Smelter Reference List'!$G$4,$S2470-4,0))</f>
        <v/>
      </c>
      <c r="I2470" s="296" t="str">
        <f ca="1">IF(ISERROR($S2470),"",OFFSET('Smelter Reference List'!$H$4,$S2470-4,0))</f>
        <v/>
      </c>
      <c r="J2470" s="296" t="str">
        <f ca="1">IF(ISERROR($S2470),"",OFFSET('Smelter Reference List'!$I$4,$S2470-4,0))</f>
        <v/>
      </c>
      <c r="K2470" s="298"/>
      <c r="L2470" s="298"/>
      <c r="M2470" s="298"/>
      <c r="N2470" s="298"/>
      <c r="O2470" s="298"/>
      <c r="P2470" s="298"/>
      <c r="Q2470" s="299"/>
      <c r="R2470" s="227"/>
      <c r="S2470" s="228" t="e">
        <f>IF(C2470="",NA(),MATCH($B2470&amp;$C2470,'Smelter Reference List'!$J:$J,0))</f>
        <v>#N/A</v>
      </c>
      <c r="T2470" s="229"/>
      <c r="U2470" s="229">
        <f t="shared" ca="1" si="76"/>
        <v>0</v>
      </c>
      <c r="V2470" s="229"/>
      <c r="W2470" s="229"/>
      <c r="Y2470" s="223" t="str">
        <f t="shared" si="77"/>
        <v/>
      </c>
    </row>
    <row r="2471" spans="1:25" s="223" customFormat="1" ht="20.25">
      <c r="A2471" s="293"/>
      <c r="B2471" s="294" t="str">
        <f>IF(LEN(A2471)=0,"",INDEX('Smelter Reference List'!$A:$A,MATCH($A2471,'Smelter Reference List'!$E:$E,0)))</f>
        <v/>
      </c>
      <c r="C2471" s="301" t="str">
        <f>IF(LEN(A2471)=0,"",INDEX('Smelter Reference List'!$C:$C,MATCH($A2471,'Smelter Reference List'!$E:$E,0)))</f>
        <v/>
      </c>
      <c r="D2471" s="294" t="str">
        <f ca="1">IF(ISERROR($S2471),"",OFFSET('Smelter Reference List'!$C$4,$S2471-4,0)&amp;"")</f>
        <v/>
      </c>
      <c r="E2471" s="294" t="str">
        <f ca="1">IF(ISERROR($S2471),"",OFFSET('Smelter Reference List'!$D$4,$S2471-4,0)&amp;"")</f>
        <v/>
      </c>
      <c r="F2471" s="294" t="str">
        <f ca="1">IF(ISERROR($S2471),"",OFFSET('Smelter Reference List'!$E$4,$S2471-4,0))</f>
        <v/>
      </c>
      <c r="G2471" s="294" t="str">
        <f ca="1">IF(C2471=$U$4,"Enter smelter details", IF(ISERROR($S2471),"",OFFSET('Smelter Reference List'!$F$4,$S2471-4,0)))</f>
        <v/>
      </c>
      <c r="H2471" s="295" t="str">
        <f ca="1">IF(ISERROR($S2471),"",OFFSET('Smelter Reference List'!$G$4,$S2471-4,0))</f>
        <v/>
      </c>
      <c r="I2471" s="296" t="str">
        <f ca="1">IF(ISERROR($S2471),"",OFFSET('Smelter Reference List'!$H$4,$S2471-4,0))</f>
        <v/>
      </c>
      <c r="J2471" s="296" t="str">
        <f ca="1">IF(ISERROR($S2471),"",OFFSET('Smelter Reference List'!$I$4,$S2471-4,0))</f>
        <v/>
      </c>
      <c r="K2471" s="298"/>
      <c r="L2471" s="298"/>
      <c r="M2471" s="298"/>
      <c r="N2471" s="298"/>
      <c r="O2471" s="298"/>
      <c r="P2471" s="298"/>
      <c r="Q2471" s="299"/>
      <c r="R2471" s="227"/>
      <c r="S2471" s="228" t="e">
        <f>IF(C2471="",NA(),MATCH($B2471&amp;$C2471,'Smelter Reference List'!$J:$J,0))</f>
        <v>#N/A</v>
      </c>
      <c r="T2471" s="229"/>
      <c r="U2471" s="229">
        <f t="shared" ca="1" si="76"/>
        <v>0</v>
      </c>
      <c r="V2471" s="229"/>
      <c r="W2471" s="229"/>
      <c r="Y2471" s="223" t="str">
        <f t="shared" si="77"/>
        <v/>
      </c>
    </row>
    <row r="2472" spans="1:25" s="223" customFormat="1" ht="20.25">
      <c r="A2472" s="293"/>
      <c r="B2472" s="294" t="str">
        <f>IF(LEN(A2472)=0,"",INDEX('Smelter Reference List'!$A:$A,MATCH($A2472,'Smelter Reference List'!$E:$E,0)))</f>
        <v/>
      </c>
      <c r="C2472" s="301" t="str">
        <f>IF(LEN(A2472)=0,"",INDEX('Smelter Reference List'!$C:$C,MATCH($A2472,'Smelter Reference List'!$E:$E,0)))</f>
        <v/>
      </c>
      <c r="D2472" s="294" t="str">
        <f ca="1">IF(ISERROR($S2472),"",OFFSET('Smelter Reference List'!$C$4,$S2472-4,0)&amp;"")</f>
        <v/>
      </c>
      <c r="E2472" s="294" t="str">
        <f ca="1">IF(ISERROR($S2472),"",OFFSET('Smelter Reference List'!$D$4,$S2472-4,0)&amp;"")</f>
        <v/>
      </c>
      <c r="F2472" s="294" t="str">
        <f ca="1">IF(ISERROR($S2472),"",OFFSET('Smelter Reference List'!$E$4,$S2472-4,0))</f>
        <v/>
      </c>
      <c r="G2472" s="294" t="str">
        <f ca="1">IF(C2472=$U$4,"Enter smelter details", IF(ISERROR($S2472),"",OFFSET('Smelter Reference List'!$F$4,$S2472-4,0)))</f>
        <v/>
      </c>
      <c r="H2472" s="295" t="str">
        <f ca="1">IF(ISERROR($S2472),"",OFFSET('Smelter Reference List'!$G$4,$S2472-4,0))</f>
        <v/>
      </c>
      <c r="I2472" s="296" t="str">
        <f ca="1">IF(ISERROR($S2472),"",OFFSET('Smelter Reference List'!$H$4,$S2472-4,0))</f>
        <v/>
      </c>
      <c r="J2472" s="296" t="str">
        <f ca="1">IF(ISERROR($S2472),"",OFFSET('Smelter Reference List'!$I$4,$S2472-4,0))</f>
        <v/>
      </c>
      <c r="K2472" s="298"/>
      <c r="L2472" s="298"/>
      <c r="M2472" s="298"/>
      <c r="N2472" s="298"/>
      <c r="O2472" s="298"/>
      <c r="P2472" s="298"/>
      <c r="Q2472" s="299"/>
      <c r="R2472" s="227"/>
      <c r="S2472" s="228" t="e">
        <f>IF(C2472="",NA(),MATCH($B2472&amp;$C2472,'Smelter Reference List'!$J:$J,0))</f>
        <v>#N/A</v>
      </c>
      <c r="T2472" s="229"/>
      <c r="U2472" s="229">
        <f t="shared" ca="1" si="76"/>
        <v>0</v>
      </c>
      <c r="V2472" s="229"/>
      <c r="W2472" s="229"/>
      <c r="Y2472" s="223" t="str">
        <f t="shared" si="77"/>
        <v/>
      </c>
    </row>
    <row r="2473" spans="1:25" s="223" customFormat="1" ht="20.25">
      <c r="A2473" s="293"/>
      <c r="B2473" s="294" t="str">
        <f>IF(LEN(A2473)=0,"",INDEX('Smelter Reference List'!$A:$A,MATCH($A2473,'Smelter Reference List'!$E:$E,0)))</f>
        <v/>
      </c>
      <c r="C2473" s="301" t="str">
        <f>IF(LEN(A2473)=0,"",INDEX('Smelter Reference List'!$C:$C,MATCH($A2473,'Smelter Reference List'!$E:$E,0)))</f>
        <v/>
      </c>
      <c r="D2473" s="294" t="str">
        <f ca="1">IF(ISERROR($S2473),"",OFFSET('Smelter Reference List'!$C$4,$S2473-4,0)&amp;"")</f>
        <v/>
      </c>
      <c r="E2473" s="294" t="str">
        <f ca="1">IF(ISERROR($S2473),"",OFFSET('Smelter Reference List'!$D$4,$S2473-4,0)&amp;"")</f>
        <v/>
      </c>
      <c r="F2473" s="294" t="str">
        <f ca="1">IF(ISERROR($S2473),"",OFFSET('Smelter Reference List'!$E$4,$S2473-4,0))</f>
        <v/>
      </c>
      <c r="G2473" s="294" t="str">
        <f ca="1">IF(C2473=$U$4,"Enter smelter details", IF(ISERROR($S2473),"",OFFSET('Smelter Reference List'!$F$4,$S2473-4,0)))</f>
        <v/>
      </c>
      <c r="H2473" s="295" t="str">
        <f ca="1">IF(ISERROR($S2473),"",OFFSET('Smelter Reference List'!$G$4,$S2473-4,0))</f>
        <v/>
      </c>
      <c r="I2473" s="296" t="str">
        <f ca="1">IF(ISERROR($S2473),"",OFFSET('Smelter Reference List'!$H$4,$S2473-4,0))</f>
        <v/>
      </c>
      <c r="J2473" s="296" t="str">
        <f ca="1">IF(ISERROR($S2473),"",OFFSET('Smelter Reference List'!$I$4,$S2473-4,0))</f>
        <v/>
      </c>
      <c r="K2473" s="298"/>
      <c r="L2473" s="298"/>
      <c r="M2473" s="298"/>
      <c r="N2473" s="298"/>
      <c r="O2473" s="298"/>
      <c r="P2473" s="298"/>
      <c r="Q2473" s="299"/>
      <c r="R2473" s="227"/>
      <c r="S2473" s="228" t="e">
        <f>IF(C2473="",NA(),MATCH($B2473&amp;$C2473,'Smelter Reference List'!$J:$J,0))</f>
        <v>#N/A</v>
      </c>
      <c r="T2473" s="229"/>
      <c r="U2473" s="229">
        <f t="shared" ca="1" si="76"/>
        <v>0</v>
      </c>
      <c r="V2473" s="229"/>
      <c r="W2473" s="229"/>
      <c r="Y2473" s="223" t="str">
        <f t="shared" si="77"/>
        <v/>
      </c>
    </row>
    <row r="2474" spans="1:25" s="223" customFormat="1" ht="20.25">
      <c r="A2474" s="293"/>
      <c r="B2474" s="294" t="str">
        <f>IF(LEN(A2474)=0,"",INDEX('Smelter Reference List'!$A:$A,MATCH($A2474,'Smelter Reference List'!$E:$E,0)))</f>
        <v/>
      </c>
      <c r="C2474" s="301" t="str">
        <f>IF(LEN(A2474)=0,"",INDEX('Smelter Reference List'!$C:$C,MATCH($A2474,'Smelter Reference List'!$E:$E,0)))</f>
        <v/>
      </c>
      <c r="D2474" s="294" t="str">
        <f ca="1">IF(ISERROR($S2474),"",OFFSET('Smelter Reference List'!$C$4,$S2474-4,0)&amp;"")</f>
        <v/>
      </c>
      <c r="E2474" s="294" t="str">
        <f ca="1">IF(ISERROR($S2474),"",OFFSET('Smelter Reference List'!$D$4,$S2474-4,0)&amp;"")</f>
        <v/>
      </c>
      <c r="F2474" s="294" t="str">
        <f ca="1">IF(ISERROR($S2474),"",OFFSET('Smelter Reference List'!$E$4,$S2474-4,0))</f>
        <v/>
      </c>
      <c r="G2474" s="294" t="str">
        <f ca="1">IF(C2474=$U$4,"Enter smelter details", IF(ISERROR($S2474),"",OFFSET('Smelter Reference List'!$F$4,$S2474-4,0)))</f>
        <v/>
      </c>
      <c r="H2474" s="295" t="str">
        <f ca="1">IF(ISERROR($S2474),"",OFFSET('Smelter Reference List'!$G$4,$S2474-4,0))</f>
        <v/>
      </c>
      <c r="I2474" s="296" t="str">
        <f ca="1">IF(ISERROR($S2474),"",OFFSET('Smelter Reference List'!$H$4,$S2474-4,0))</f>
        <v/>
      </c>
      <c r="J2474" s="296" t="str">
        <f ca="1">IF(ISERROR($S2474),"",OFFSET('Smelter Reference List'!$I$4,$S2474-4,0))</f>
        <v/>
      </c>
      <c r="K2474" s="298"/>
      <c r="L2474" s="298"/>
      <c r="M2474" s="298"/>
      <c r="N2474" s="298"/>
      <c r="O2474" s="298"/>
      <c r="P2474" s="298"/>
      <c r="Q2474" s="299"/>
      <c r="R2474" s="227"/>
      <c r="S2474" s="228" t="e">
        <f>IF(C2474="",NA(),MATCH($B2474&amp;$C2474,'Smelter Reference List'!$J:$J,0))</f>
        <v>#N/A</v>
      </c>
      <c r="T2474" s="229"/>
      <c r="U2474" s="229">
        <f t="shared" ca="1" si="76"/>
        <v>0</v>
      </c>
      <c r="V2474" s="229"/>
      <c r="W2474" s="229"/>
      <c r="Y2474" s="223" t="str">
        <f t="shared" si="77"/>
        <v/>
      </c>
    </row>
    <row r="2475" spans="1:25" s="223" customFormat="1" ht="20.25">
      <c r="A2475" s="293"/>
      <c r="B2475" s="294" t="str">
        <f>IF(LEN(A2475)=0,"",INDEX('Smelter Reference List'!$A:$A,MATCH($A2475,'Smelter Reference List'!$E:$E,0)))</f>
        <v/>
      </c>
      <c r="C2475" s="301" t="str">
        <f>IF(LEN(A2475)=0,"",INDEX('Smelter Reference List'!$C:$C,MATCH($A2475,'Smelter Reference List'!$E:$E,0)))</f>
        <v/>
      </c>
      <c r="D2475" s="294" t="str">
        <f ca="1">IF(ISERROR($S2475),"",OFFSET('Smelter Reference List'!$C$4,$S2475-4,0)&amp;"")</f>
        <v/>
      </c>
      <c r="E2475" s="294" t="str">
        <f ca="1">IF(ISERROR($S2475),"",OFFSET('Smelter Reference List'!$D$4,$S2475-4,0)&amp;"")</f>
        <v/>
      </c>
      <c r="F2475" s="294" t="str">
        <f ca="1">IF(ISERROR($S2475),"",OFFSET('Smelter Reference List'!$E$4,$S2475-4,0))</f>
        <v/>
      </c>
      <c r="G2475" s="294" t="str">
        <f ca="1">IF(C2475=$U$4,"Enter smelter details", IF(ISERROR($S2475),"",OFFSET('Smelter Reference List'!$F$4,$S2475-4,0)))</f>
        <v/>
      </c>
      <c r="H2475" s="295" t="str">
        <f ca="1">IF(ISERROR($S2475),"",OFFSET('Smelter Reference List'!$G$4,$S2475-4,0))</f>
        <v/>
      </c>
      <c r="I2475" s="296" t="str">
        <f ca="1">IF(ISERROR($S2475),"",OFFSET('Smelter Reference List'!$H$4,$S2475-4,0))</f>
        <v/>
      </c>
      <c r="J2475" s="296" t="str">
        <f ca="1">IF(ISERROR($S2475),"",OFFSET('Smelter Reference List'!$I$4,$S2475-4,0))</f>
        <v/>
      </c>
      <c r="K2475" s="298"/>
      <c r="L2475" s="298"/>
      <c r="M2475" s="298"/>
      <c r="N2475" s="298"/>
      <c r="O2475" s="298"/>
      <c r="P2475" s="298"/>
      <c r="Q2475" s="299"/>
      <c r="R2475" s="227"/>
      <c r="S2475" s="228" t="e">
        <f>IF(C2475="",NA(),MATCH($B2475&amp;$C2475,'Smelter Reference List'!$J:$J,0))</f>
        <v>#N/A</v>
      </c>
      <c r="T2475" s="229"/>
      <c r="U2475" s="229">
        <f t="shared" ca="1" si="76"/>
        <v>0</v>
      </c>
      <c r="V2475" s="229"/>
      <c r="W2475" s="229"/>
      <c r="Y2475" s="223" t="str">
        <f t="shared" si="77"/>
        <v/>
      </c>
    </row>
    <row r="2476" spans="1:25" s="223" customFormat="1" ht="20.25">
      <c r="A2476" s="293"/>
      <c r="B2476" s="294" t="str">
        <f>IF(LEN(A2476)=0,"",INDEX('Smelter Reference List'!$A:$A,MATCH($A2476,'Smelter Reference List'!$E:$E,0)))</f>
        <v/>
      </c>
      <c r="C2476" s="301" t="str">
        <f>IF(LEN(A2476)=0,"",INDEX('Smelter Reference List'!$C:$C,MATCH($A2476,'Smelter Reference List'!$E:$E,0)))</f>
        <v/>
      </c>
      <c r="D2476" s="294" t="str">
        <f ca="1">IF(ISERROR($S2476),"",OFFSET('Smelter Reference List'!$C$4,$S2476-4,0)&amp;"")</f>
        <v/>
      </c>
      <c r="E2476" s="294" t="str">
        <f ca="1">IF(ISERROR($S2476),"",OFFSET('Smelter Reference List'!$D$4,$S2476-4,0)&amp;"")</f>
        <v/>
      </c>
      <c r="F2476" s="294" t="str">
        <f ca="1">IF(ISERROR($S2476),"",OFFSET('Smelter Reference List'!$E$4,$S2476-4,0))</f>
        <v/>
      </c>
      <c r="G2476" s="294" t="str">
        <f ca="1">IF(C2476=$U$4,"Enter smelter details", IF(ISERROR($S2476),"",OFFSET('Smelter Reference List'!$F$4,$S2476-4,0)))</f>
        <v/>
      </c>
      <c r="H2476" s="295" t="str">
        <f ca="1">IF(ISERROR($S2476),"",OFFSET('Smelter Reference List'!$G$4,$S2476-4,0))</f>
        <v/>
      </c>
      <c r="I2476" s="296" t="str">
        <f ca="1">IF(ISERROR($S2476),"",OFFSET('Smelter Reference List'!$H$4,$S2476-4,0))</f>
        <v/>
      </c>
      <c r="J2476" s="296" t="str">
        <f ca="1">IF(ISERROR($S2476),"",OFFSET('Smelter Reference List'!$I$4,$S2476-4,0))</f>
        <v/>
      </c>
      <c r="K2476" s="298"/>
      <c r="L2476" s="298"/>
      <c r="M2476" s="298"/>
      <c r="N2476" s="298"/>
      <c r="O2476" s="298"/>
      <c r="P2476" s="298"/>
      <c r="Q2476" s="299"/>
      <c r="R2476" s="227"/>
      <c r="S2476" s="228" t="e">
        <f>IF(C2476="",NA(),MATCH($B2476&amp;$C2476,'Smelter Reference List'!$J:$J,0))</f>
        <v>#N/A</v>
      </c>
      <c r="T2476" s="229"/>
      <c r="U2476" s="229">
        <f t="shared" ca="1" si="76"/>
        <v>0</v>
      </c>
      <c r="V2476" s="229"/>
      <c r="W2476" s="229"/>
      <c r="Y2476" s="223" t="str">
        <f t="shared" si="77"/>
        <v/>
      </c>
    </row>
    <row r="2477" spans="1:25" s="223" customFormat="1" ht="20.25">
      <c r="A2477" s="293"/>
      <c r="B2477" s="294" t="str">
        <f>IF(LEN(A2477)=0,"",INDEX('Smelter Reference List'!$A:$A,MATCH($A2477,'Smelter Reference List'!$E:$E,0)))</f>
        <v/>
      </c>
      <c r="C2477" s="301" t="str">
        <f>IF(LEN(A2477)=0,"",INDEX('Smelter Reference List'!$C:$C,MATCH($A2477,'Smelter Reference List'!$E:$E,0)))</f>
        <v/>
      </c>
      <c r="D2477" s="294" t="str">
        <f ca="1">IF(ISERROR($S2477),"",OFFSET('Smelter Reference List'!$C$4,$S2477-4,0)&amp;"")</f>
        <v/>
      </c>
      <c r="E2477" s="294" t="str">
        <f ca="1">IF(ISERROR($S2477),"",OFFSET('Smelter Reference List'!$D$4,$S2477-4,0)&amp;"")</f>
        <v/>
      </c>
      <c r="F2477" s="294" t="str">
        <f ca="1">IF(ISERROR($S2477),"",OFFSET('Smelter Reference List'!$E$4,$S2477-4,0))</f>
        <v/>
      </c>
      <c r="G2477" s="294" t="str">
        <f ca="1">IF(C2477=$U$4,"Enter smelter details", IF(ISERROR($S2477),"",OFFSET('Smelter Reference List'!$F$4,$S2477-4,0)))</f>
        <v/>
      </c>
      <c r="H2477" s="295" t="str">
        <f ca="1">IF(ISERROR($S2477),"",OFFSET('Smelter Reference List'!$G$4,$S2477-4,0))</f>
        <v/>
      </c>
      <c r="I2477" s="296" t="str">
        <f ca="1">IF(ISERROR($S2477),"",OFFSET('Smelter Reference List'!$H$4,$S2477-4,0))</f>
        <v/>
      </c>
      <c r="J2477" s="296" t="str">
        <f ca="1">IF(ISERROR($S2477),"",OFFSET('Smelter Reference List'!$I$4,$S2477-4,0))</f>
        <v/>
      </c>
      <c r="K2477" s="298"/>
      <c r="L2477" s="298"/>
      <c r="M2477" s="298"/>
      <c r="N2477" s="298"/>
      <c r="O2477" s="298"/>
      <c r="P2477" s="298"/>
      <c r="Q2477" s="299"/>
      <c r="R2477" s="227"/>
      <c r="S2477" s="228" t="e">
        <f>IF(C2477="",NA(),MATCH($B2477&amp;$C2477,'Smelter Reference List'!$J:$J,0))</f>
        <v>#N/A</v>
      </c>
      <c r="T2477" s="229"/>
      <c r="U2477" s="229">
        <f t="shared" ca="1" si="76"/>
        <v>0</v>
      </c>
      <c r="V2477" s="229"/>
      <c r="W2477" s="229"/>
      <c r="Y2477" s="223" t="str">
        <f t="shared" si="77"/>
        <v/>
      </c>
    </row>
    <row r="2478" spans="1:25" s="223" customFormat="1" ht="20.25">
      <c r="A2478" s="293"/>
      <c r="B2478" s="294" t="str">
        <f>IF(LEN(A2478)=0,"",INDEX('Smelter Reference List'!$A:$A,MATCH($A2478,'Smelter Reference List'!$E:$E,0)))</f>
        <v/>
      </c>
      <c r="C2478" s="301" t="str">
        <f>IF(LEN(A2478)=0,"",INDEX('Smelter Reference List'!$C:$C,MATCH($A2478,'Smelter Reference List'!$E:$E,0)))</f>
        <v/>
      </c>
      <c r="D2478" s="294" t="str">
        <f ca="1">IF(ISERROR($S2478),"",OFFSET('Smelter Reference List'!$C$4,$S2478-4,0)&amp;"")</f>
        <v/>
      </c>
      <c r="E2478" s="294" t="str">
        <f ca="1">IF(ISERROR($S2478),"",OFFSET('Smelter Reference List'!$D$4,$S2478-4,0)&amp;"")</f>
        <v/>
      </c>
      <c r="F2478" s="294" t="str">
        <f ca="1">IF(ISERROR($S2478),"",OFFSET('Smelter Reference List'!$E$4,$S2478-4,0))</f>
        <v/>
      </c>
      <c r="G2478" s="294" t="str">
        <f ca="1">IF(C2478=$U$4,"Enter smelter details", IF(ISERROR($S2478),"",OFFSET('Smelter Reference List'!$F$4,$S2478-4,0)))</f>
        <v/>
      </c>
      <c r="H2478" s="295" t="str">
        <f ca="1">IF(ISERROR($S2478),"",OFFSET('Smelter Reference List'!$G$4,$S2478-4,0))</f>
        <v/>
      </c>
      <c r="I2478" s="296" t="str">
        <f ca="1">IF(ISERROR($S2478),"",OFFSET('Smelter Reference List'!$H$4,$S2478-4,0))</f>
        <v/>
      </c>
      <c r="J2478" s="296" t="str">
        <f ca="1">IF(ISERROR($S2478),"",OFFSET('Smelter Reference List'!$I$4,$S2478-4,0))</f>
        <v/>
      </c>
      <c r="K2478" s="298"/>
      <c r="L2478" s="298"/>
      <c r="M2478" s="298"/>
      <c r="N2478" s="298"/>
      <c r="O2478" s="298"/>
      <c r="P2478" s="298"/>
      <c r="Q2478" s="299"/>
      <c r="R2478" s="227"/>
      <c r="S2478" s="228" t="e">
        <f>IF(C2478="",NA(),MATCH($B2478&amp;$C2478,'Smelter Reference List'!$J:$J,0))</f>
        <v>#N/A</v>
      </c>
      <c r="T2478" s="229"/>
      <c r="U2478" s="229">
        <f t="shared" ca="1" si="76"/>
        <v>0</v>
      </c>
      <c r="V2478" s="229"/>
      <c r="W2478" s="229"/>
      <c r="Y2478" s="223" t="str">
        <f t="shared" si="77"/>
        <v/>
      </c>
    </row>
    <row r="2479" spans="1:25" s="223" customFormat="1" ht="20.25">
      <c r="A2479" s="293"/>
      <c r="B2479" s="294" t="str">
        <f>IF(LEN(A2479)=0,"",INDEX('Smelter Reference List'!$A:$A,MATCH($A2479,'Smelter Reference List'!$E:$E,0)))</f>
        <v/>
      </c>
      <c r="C2479" s="301" t="str">
        <f>IF(LEN(A2479)=0,"",INDEX('Smelter Reference List'!$C:$C,MATCH($A2479,'Smelter Reference List'!$E:$E,0)))</f>
        <v/>
      </c>
      <c r="D2479" s="294" t="str">
        <f ca="1">IF(ISERROR($S2479),"",OFFSET('Smelter Reference List'!$C$4,$S2479-4,0)&amp;"")</f>
        <v/>
      </c>
      <c r="E2479" s="294" t="str">
        <f ca="1">IF(ISERROR($S2479),"",OFFSET('Smelter Reference List'!$D$4,$S2479-4,0)&amp;"")</f>
        <v/>
      </c>
      <c r="F2479" s="294" t="str">
        <f ca="1">IF(ISERROR($S2479),"",OFFSET('Smelter Reference List'!$E$4,$S2479-4,0))</f>
        <v/>
      </c>
      <c r="G2479" s="294" t="str">
        <f ca="1">IF(C2479=$U$4,"Enter smelter details", IF(ISERROR($S2479),"",OFFSET('Smelter Reference List'!$F$4,$S2479-4,0)))</f>
        <v/>
      </c>
      <c r="H2479" s="295" t="str">
        <f ca="1">IF(ISERROR($S2479),"",OFFSET('Smelter Reference List'!$G$4,$S2479-4,0))</f>
        <v/>
      </c>
      <c r="I2479" s="296" t="str">
        <f ca="1">IF(ISERROR($S2479),"",OFFSET('Smelter Reference List'!$H$4,$S2479-4,0))</f>
        <v/>
      </c>
      <c r="J2479" s="296" t="str">
        <f ca="1">IF(ISERROR($S2479),"",OFFSET('Smelter Reference List'!$I$4,$S2479-4,0))</f>
        <v/>
      </c>
      <c r="K2479" s="298"/>
      <c r="L2479" s="298"/>
      <c r="M2479" s="298"/>
      <c r="N2479" s="298"/>
      <c r="O2479" s="298"/>
      <c r="P2479" s="298"/>
      <c r="Q2479" s="299"/>
      <c r="R2479" s="227"/>
      <c r="S2479" s="228" t="e">
        <f>IF(C2479="",NA(),MATCH($B2479&amp;$C2479,'Smelter Reference List'!$J:$J,0))</f>
        <v>#N/A</v>
      </c>
      <c r="T2479" s="229"/>
      <c r="U2479" s="229">
        <f t="shared" ca="1" si="76"/>
        <v>0</v>
      </c>
      <c r="V2479" s="229"/>
      <c r="W2479" s="229"/>
      <c r="Y2479" s="223" t="str">
        <f t="shared" si="77"/>
        <v/>
      </c>
    </row>
    <row r="2480" spans="1:25" s="223" customFormat="1" ht="20.25">
      <c r="A2480" s="293"/>
      <c r="B2480" s="294" t="str">
        <f>IF(LEN(A2480)=0,"",INDEX('Smelter Reference List'!$A:$A,MATCH($A2480,'Smelter Reference List'!$E:$E,0)))</f>
        <v/>
      </c>
      <c r="C2480" s="301" t="str">
        <f>IF(LEN(A2480)=0,"",INDEX('Smelter Reference List'!$C:$C,MATCH($A2480,'Smelter Reference List'!$E:$E,0)))</f>
        <v/>
      </c>
      <c r="D2480" s="294" t="str">
        <f ca="1">IF(ISERROR($S2480),"",OFFSET('Smelter Reference List'!$C$4,$S2480-4,0)&amp;"")</f>
        <v/>
      </c>
      <c r="E2480" s="294" t="str">
        <f ca="1">IF(ISERROR($S2480),"",OFFSET('Smelter Reference List'!$D$4,$S2480-4,0)&amp;"")</f>
        <v/>
      </c>
      <c r="F2480" s="294" t="str">
        <f ca="1">IF(ISERROR($S2480),"",OFFSET('Smelter Reference List'!$E$4,$S2480-4,0))</f>
        <v/>
      </c>
      <c r="G2480" s="294" t="str">
        <f ca="1">IF(C2480=$U$4,"Enter smelter details", IF(ISERROR($S2480),"",OFFSET('Smelter Reference List'!$F$4,$S2480-4,0)))</f>
        <v/>
      </c>
      <c r="H2480" s="295" t="str">
        <f ca="1">IF(ISERROR($S2480),"",OFFSET('Smelter Reference List'!$G$4,$S2480-4,0))</f>
        <v/>
      </c>
      <c r="I2480" s="296" t="str">
        <f ca="1">IF(ISERROR($S2480),"",OFFSET('Smelter Reference List'!$H$4,$S2480-4,0))</f>
        <v/>
      </c>
      <c r="J2480" s="296" t="str">
        <f ca="1">IF(ISERROR($S2480),"",OFFSET('Smelter Reference List'!$I$4,$S2480-4,0))</f>
        <v/>
      </c>
      <c r="K2480" s="298"/>
      <c r="L2480" s="298"/>
      <c r="M2480" s="298"/>
      <c r="N2480" s="298"/>
      <c r="O2480" s="298"/>
      <c r="P2480" s="298"/>
      <c r="Q2480" s="299"/>
      <c r="R2480" s="227"/>
      <c r="S2480" s="228" t="e">
        <f>IF(C2480="",NA(),MATCH($B2480&amp;$C2480,'Smelter Reference List'!$J:$J,0))</f>
        <v>#N/A</v>
      </c>
      <c r="T2480" s="229"/>
      <c r="U2480" s="229">
        <f t="shared" ca="1" si="76"/>
        <v>0</v>
      </c>
      <c r="V2480" s="229"/>
      <c r="W2480" s="229"/>
      <c r="Y2480" s="223" t="str">
        <f t="shared" si="77"/>
        <v/>
      </c>
    </row>
    <row r="2481" spans="1:25" s="223" customFormat="1" ht="20.25">
      <c r="A2481" s="293"/>
      <c r="B2481" s="294" t="str">
        <f>IF(LEN(A2481)=0,"",INDEX('Smelter Reference List'!$A:$A,MATCH($A2481,'Smelter Reference List'!$E:$E,0)))</f>
        <v/>
      </c>
      <c r="C2481" s="301" t="str">
        <f>IF(LEN(A2481)=0,"",INDEX('Smelter Reference List'!$C:$C,MATCH($A2481,'Smelter Reference List'!$E:$E,0)))</f>
        <v/>
      </c>
      <c r="D2481" s="294" t="str">
        <f ca="1">IF(ISERROR($S2481),"",OFFSET('Smelter Reference List'!$C$4,$S2481-4,0)&amp;"")</f>
        <v/>
      </c>
      <c r="E2481" s="294" t="str">
        <f ca="1">IF(ISERROR($S2481),"",OFFSET('Smelter Reference List'!$D$4,$S2481-4,0)&amp;"")</f>
        <v/>
      </c>
      <c r="F2481" s="294" t="str">
        <f ca="1">IF(ISERROR($S2481),"",OFFSET('Smelter Reference List'!$E$4,$S2481-4,0))</f>
        <v/>
      </c>
      <c r="G2481" s="294" t="str">
        <f ca="1">IF(C2481=$U$4,"Enter smelter details", IF(ISERROR($S2481),"",OFFSET('Smelter Reference List'!$F$4,$S2481-4,0)))</f>
        <v/>
      </c>
      <c r="H2481" s="295" t="str">
        <f ca="1">IF(ISERROR($S2481),"",OFFSET('Smelter Reference List'!$G$4,$S2481-4,0))</f>
        <v/>
      </c>
      <c r="I2481" s="296" t="str">
        <f ca="1">IF(ISERROR($S2481),"",OFFSET('Smelter Reference List'!$H$4,$S2481-4,0))</f>
        <v/>
      </c>
      <c r="J2481" s="296" t="str">
        <f ca="1">IF(ISERROR($S2481),"",OFFSET('Smelter Reference List'!$I$4,$S2481-4,0))</f>
        <v/>
      </c>
      <c r="K2481" s="298"/>
      <c r="L2481" s="298"/>
      <c r="M2481" s="298"/>
      <c r="N2481" s="298"/>
      <c r="O2481" s="298"/>
      <c r="P2481" s="298"/>
      <c r="Q2481" s="299"/>
      <c r="R2481" s="227"/>
      <c r="S2481" s="228" t="e">
        <f>IF(C2481="",NA(),MATCH($B2481&amp;$C2481,'Smelter Reference List'!$J:$J,0))</f>
        <v>#N/A</v>
      </c>
      <c r="T2481" s="229"/>
      <c r="U2481" s="229">
        <f t="shared" ca="1" si="76"/>
        <v>0</v>
      </c>
      <c r="V2481" s="229"/>
      <c r="W2481" s="229"/>
      <c r="Y2481" s="223" t="str">
        <f t="shared" si="77"/>
        <v/>
      </c>
    </row>
    <row r="2482" spans="1:25" s="223" customFormat="1" ht="20.25">
      <c r="A2482" s="293"/>
      <c r="B2482" s="294" t="str">
        <f>IF(LEN(A2482)=0,"",INDEX('Smelter Reference List'!$A:$A,MATCH($A2482,'Smelter Reference List'!$E:$E,0)))</f>
        <v/>
      </c>
      <c r="C2482" s="301" t="str">
        <f>IF(LEN(A2482)=0,"",INDEX('Smelter Reference List'!$C:$C,MATCH($A2482,'Smelter Reference List'!$E:$E,0)))</f>
        <v/>
      </c>
      <c r="D2482" s="294" t="str">
        <f ca="1">IF(ISERROR($S2482),"",OFFSET('Smelter Reference List'!$C$4,$S2482-4,0)&amp;"")</f>
        <v/>
      </c>
      <c r="E2482" s="294" t="str">
        <f ca="1">IF(ISERROR($S2482),"",OFFSET('Smelter Reference List'!$D$4,$S2482-4,0)&amp;"")</f>
        <v/>
      </c>
      <c r="F2482" s="294" t="str">
        <f ca="1">IF(ISERROR($S2482),"",OFFSET('Smelter Reference List'!$E$4,$S2482-4,0))</f>
        <v/>
      </c>
      <c r="G2482" s="294" t="str">
        <f ca="1">IF(C2482=$U$4,"Enter smelter details", IF(ISERROR($S2482),"",OFFSET('Smelter Reference List'!$F$4,$S2482-4,0)))</f>
        <v/>
      </c>
      <c r="H2482" s="295" t="str">
        <f ca="1">IF(ISERROR($S2482),"",OFFSET('Smelter Reference List'!$G$4,$S2482-4,0))</f>
        <v/>
      </c>
      <c r="I2482" s="296" t="str">
        <f ca="1">IF(ISERROR($S2482),"",OFFSET('Smelter Reference List'!$H$4,$S2482-4,0))</f>
        <v/>
      </c>
      <c r="J2482" s="296" t="str">
        <f ca="1">IF(ISERROR($S2482),"",OFFSET('Smelter Reference List'!$I$4,$S2482-4,0))</f>
        <v/>
      </c>
      <c r="K2482" s="298"/>
      <c r="L2482" s="298"/>
      <c r="M2482" s="298"/>
      <c r="N2482" s="298"/>
      <c r="O2482" s="298"/>
      <c r="P2482" s="298"/>
      <c r="Q2482" s="299"/>
      <c r="R2482" s="227"/>
      <c r="S2482" s="228" t="e">
        <f>IF(C2482="",NA(),MATCH($B2482&amp;$C2482,'Smelter Reference List'!$J:$J,0))</f>
        <v>#N/A</v>
      </c>
      <c r="T2482" s="229"/>
      <c r="U2482" s="229">
        <f t="shared" ca="1" si="76"/>
        <v>0</v>
      </c>
      <c r="V2482" s="229"/>
      <c r="W2482" s="229"/>
      <c r="Y2482" s="223" t="str">
        <f t="shared" si="77"/>
        <v/>
      </c>
    </row>
    <row r="2483" spans="1:25" s="223" customFormat="1" ht="20.25">
      <c r="A2483" s="293"/>
      <c r="B2483" s="294" t="str">
        <f>IF(LEN(A2483)=0,"",INDEX('Smelter Reference List'!$A:$A,MATCH($A2483,'Smelter Reference List'!$E:$E,0)))</f>
        <v/>
      </c>
      <c r="C2483" s="301" t="str">
        <f>IF(LEN(A2483)=0,"",INDEX('Smelter Reference List'!$C:$C,MATCH($A2483,'Smelter Reference List'!$E:$E,0)))</f>
        <v/>
      </c>
      <c r="D2483" s="294" t="str">
        <f ca="1">IF(ISERROR($S2483),"",OFFSET('Smelter Reference List'!$C$4,$S2483-4,0)&amp;"")</f>
        <v/>
      </c>
      <c r="E2483" s="294" t="str">
        <f ca="1">IF(ISERROR($S2483),"",OFFSET('Smelter Reference List'!$D$4,$S2483-4,0)&amp;"")</f>
        <v/>
      </c>
      <c r="F2483" s="294" t="str">
        <f ca="1">IF(ISERROR($S2483),"",OFFSET('Smelter Reference List'!$E$4,$S2483-4,0))</f>
        <v/>
      </c>
      <c r="G2483" s="294" t="str">
        <f ca="1">IF(C2483=$U$4,"Enter smelter details", IF(ISERROR($S2483),"",OFFSET('Smelter Reference List'!$F$4,$S2483-4,0)))</f>
        <v/>
      </c>
      <c r="H2483" s="295" t="str">
        <f ca="1">IF(ISERROR($S2483),"",OFFSET('Smelter Reference List'!$G$4,$S2483-4,0))</f>
        <v/>
      </c>
      <c r="I2483" s="296" t="str">
        <f ca="1">IF(ISERROR($S2483),"",OFFSET('Smelter Reference List'!$H$4,$S2483-4,0))</f>
        <v/>
      </c>
      <c r="J2483" s="296" t="str">
        <f ca="1">IF(ISERROR($S2483),"",OFFSET('Smelter Reference List'!$I$4,$S2483-4,0))</f>
        <v/>
      </c>
      <c r="K2483" s="298"/>
      <c r="L2483" s="298"/>
      <c r="M2483" s="298"/>
      <c r="N2483" s="298"/>
      <c r="O2483" s="298"/>
      <c r="P2483" s="298"/>
      <c r="Q2483" s="299"/>
      <c r="R2483" s="227"/>
      <c r="S2483" s="228" t="e">
        <f>IF(C2483="",NA(),MATCH($B2483&amp;$C2483,'Smelter Reference List'!$J:$J,0))</f>
        <v>#N/A</v>
      </c>
      <c r="T2483" s="229"/>
      <c r="U2483" s="229">
        <f t="shared" ca="1" si="76"/>
        <v>0</v>
      </c>
      <c r="V2483" s="229"/>
      <c r="W2483" s="229"/>
      <c r="Y2483" s="223" t="str">
        <f t="shared" si="77"/>
        <v/>
      </c>
    </row>
    <row r="2484" spans="1:25" s="223" customFormat="1" ht="20.25">
      <c r="A2484" s="293"/>
      <c r="B2484" s="294" t="str">
        <f>IF(LEN(A2484)=0,"",INDEX('Smelter Reference List'!$A:$A,MATCH($A2484,'Smelter Reference List'!$E:$E,0)))</f>
        <v/>
      </c>
      <c r="C2484" s="301" t="str">
        <f>IF(LEN(A2484)=0,"",INDEX('Smelter Reference List'!$C:$C,MATCH($A2484,'Smelter Reference List'!$E:$E,0)))</f>
        <v/>
      </c>
      <c r="D2484" s="294" t="str">
        <f ca="1">IF(ISERROR($S2484),"",OFFSET('Smelter Reference List'!$C$4,$S2484-4,0)&amp;"")</f>
        <v/>
      </c>
      <c r="E2484" s="294" t="str">
        <f ca="1">IF(ISERROR($S2484),"",OFFSET('Smelter Reference List'!$D$4,$S2484-4,0)&amp;"")</f>
        <v/>
      </c>
      <c r="F2484" s="294" t="str">
        <f ca="1">IF(ISERROR($S2484),"",OFFSET('Smelter Reference List'!$E$4,$S2484-4,0))</f>
        <v/>
      </c>
      <c r="G2484" s="294" t="str">
        <f ca="1">IF(C2484=$U$4,"Enter smelter details", IF(ISERROR($S2484),"",OFFSET('Smelter Reference List'!$F$4,$S2484-4,0)))</f>
        <v/>
      </c>
      <c r="H2484" s="295" t="str">
        <f ca="1">IF(ISERROR($S2484),"",OFFSET('Smelter Reference List'!$G$4,$S2484-4,0))</f>
        <v/>
      </c>
      <c r="I2484" s="296" t="str">
        <f ca="1">IF(ISERROR($S2484),"",OFFSET('Smelter Reference List'!$H$4,$S2484-4,0))</f>
        <v/>
      </c>
      <c r="J2484" s="296" t="str">
        <f ca="1">IF(ISERROR($S2484),"",OFFSET('Smelter Reference List'!$I$4,$S2484-4,0))</f>
        <v/>
      </c>
      <c r="K2484" s="298"/>
      <c r="L2484" s="298"/>
      <c r="M2484" s="298"/>
      <c r="N2484" s="298"/>
      <c r="O2484" s="298"/>
      <c r="P2484" s="298"/>
      <c r="Q2484" s="299"/>
      <c r="R2484" s="227"/>
      <c r="S2484" s="228" t="e">
        <f>IF(C2484="",NA(),MATCH($B2484&amp;$C2484,'Smelter Reference List'!$J:$J,0))</f>
        <v>#N/A</v>
      </c>
      <c r="T2484" s="229"/>
      <c r="U2484" s="229">
        <f t="shared" ca="1" si="76"/>
        <v>0</v>
      </c>
      <c r="V2484" s="229"/>
      <c r="W2484" s="229"/>
      <c r="Y2484" s="223" t="str">
        <f t="shared" si="77"/>
        <v/>
      </c>
    </row>
    <row r="2485" spans="1:25" s="223" customFormat="1" ht="20.25">
      <c r="A2485" s="293"/>
      <c r="B2485" s="294" t="str">
        <f>IF(LEN(A2485)=0,"",INDEX('Smelter Reference List'!$A:$A,MATCH($A2485,'Smelter Reference List'!$E:$E,0)))</f>
        <v/>
      </c>
      <c r="C2485" s="301" t="str">
        <f>IF(LEN(A2485)=0,"",INDEX('Smelter Reference List'!$C:$C,MATCH($A2485,'Smelter Reference List'!$E:$E,0)))</f>
        <v/>
      </c>
      <c r="D2485" s="294" t="str">
        <f ca="1">IF(ISERROR($S2485),"",OFFSET('Smelter Reference List'!$C$4,$S2485-4,0)&amp;"")</f>
        <v/>
      </c>
      <c r="E2485" s="294" t="str">
        <f ca="1">IF(ISERROR($S2485),"",OFFSET('Smelter Reference List'!$D$4,$S2485-4,0)&amp;"")</f>
        <v/>
      </c>
      <c r="F2485" s="294" t="str">
        <f ca="1">IF(ISERROR($S2485),"",OFFSET('Smelter Reference List'!$E$4,$S2485-4,0))</f>
        <v/>
      </c>
      <c r="G2485" s="294" t="str">
        <f ca="1">IF(C2485=$U$4,"Enter smelter details", IF(ISERROR($S2485),"",OFFSET('Smelter Reference List'!$F$4,$S2485-4,0)))</f>
        <v/>
      </c>
      <c r="H2485" s="295" t="str">
        <f ca="1">IF(ISERROR($S2485),"",OFFSET('Smelter Reference List'!$G$4,$S2485-4,0))</f>
        <v/>
      </c>
      <c r="I2485" s="296" t="str">
        <f ca="1">IF(ISERROR($S2485),"",OFFSET('Smelter Reference List'!$H$4,$S2485-4,0))</f>
        <v/>
      </c>
      <c r="J2485" s="296" t="str">
        <f ca="1">IF(ISERROR($S2485),"",OFFSET('Smelter Reference List'!$I$4,$S2485-4,0))</f>
        <v/>
      </c>
      <c r="K2485" s="298"/>
      <c r="L2485" s="298"/>
      <c r="M2485" s="298"/>
      <c r="N2485" s="298"/>
      <c r="O2485" s="298"/>
      <c r="P2485" s="298"/>
      <c r="Q2485" s="299"/>
      <c r="R2485" s="227"/>
      <c r="S2485" s="228" t="e">
        <f>IF(C2485="",NA(),MATCH($B2485&amp;$C2485,'Smelter Reference List'!$J:$J,0))</f>
        <v>#N/A</v>
      </c>
      <c r="T2485" s="229"/>
      <c r="U2485" s="229">
        <f t="shared" ca="1" si="76"/>
        <v>0</v>
      </c>
      <c r="V2485" s="229"/>
      <c r="W2485" s="229"/>
      <c r="Y2485" s="223" t="str">
        <f t="shared" si="77"/>
        <v/>
      </c>
    </row>
    <row r="2486" spans="1:25" s="223" customFormat="1" ht="20.25">
      <c r="A2486" s="293"/>
      <c r="B2486" s="294" t="str">
        <f>IF(LEN(A2486)=0,"",INDEX('Smelter Reference List'!$A:$A,MATCH($A2486,'Smelter Reference List'!$E:$E,0)))</f>
        <v/>
      </c>
      <c r="C2486" s="301" t="str">
        <f>IF(LEN(A2486)=0,"",INDEX('Smelter Reference List'!$C:$C,MATCH($A2486,'Smelter Reference List'!$E:$E,0)))</f>
        <v/>
      </c>
      <c r="D2486" s="294" t="str">
        <f ca="1">IF(ISERROR($S2486),"",OFFSET('Smelter Reference List'!$C$4,$S2486-4,0)&amp;"")</f>
        <v/>
      </c>
      <c r="E2486" s="294" t="str">
        <f ca="1">IF(ISERROR($S2486),"",OFFSET('Smelter Reference List'!$D$4,$S2486-4,0)&amp;"")</f>
        <v/>
      </c>
      <c r="F2486" s="294" t="str">
        <f ca="1">IF(ISERROR($S2486),"",OFFSET('Smelter Reference List'!$E$4,$S2486-4,0))</f>
        <v/>
      </c>
      <c r="G2486" s="294" t="str">
        <f ca="1">IF(C2486=$U$4,"Enter smelter details", IF(ISERROR($S2486),"",OFFSET('Smelter Reference List'!$F$4,$S2486-4,0)))</f>
        <v/>
      </c>
      <c r="H2486" s="295" t="str">
        <f ca="1">IF(ISERROR($S2486),"",OFFSET('Smelter Reference List'!$G$4,$S2486-4,0))</f>
        <v/>
      </c>
      <c r="I2486" s="296" t="str">
        <f ca="1">IF(ISERROR($S2486),"",OFFSET('Smelter Reference List'!$H$4,$S2486-4,0))</f>
        <v/>
      </c>
      <c r="J2486" s="296" t="str">
        <f ca="1">IF(ISERROR($S2486),"",OFFSET('Smelter Reference List'!$I$4,$S2486-4,0))</f>
        <v/>
      </c>
      <c r="K2486" s="298"/>
      <c r="L2486" s="298"/>
      <c r="M2486" s="298"/>
      <c r="N2486" s="298"/>
      <c r="O2486" s="298"/>
      <c r="P2486" s="298"/>
      <c r="Q2486" s="299"/>
      <c r="R2486" s="227"/>
      <c r="S2486" s="228" t="e">
        <f>IF(C2486="",NA(),MATCH($B2486&amp;$C2486,'Smelter Reference List'!$J:$J,0))</f>
        <v>#N/A</v>
      </c>
      <c r="T2486" s="229"/>
      <c r="U2486" s="229">
        <f t="shared" ca="1" si="76"/>
        <v>0</v>
      </c>
      <c r="V2486" s="229"/>
      <c r="W2486" s="229"/>
      <c r="Y2486" s="223" t="str">
        <f t="shared" si="77"/>
        <v/>
      </c>
    </row>
    <row r="2487" spans="1:25" s="223" customFormat="1" ht="20.25">
      <c r="A2487" s="293"/>
      <c r="B2487" s="294" t="str">
        <f>IF(LEN(A2487)=0,"",INDEX('Smelter Reference List'!$A:$A,MATCH($A2487,'Smelter Reference List'!$E:$E,0)))</f>
        <v/>
      </c>
      <c r="C2487" s="301" t="str">
        <f>IF(LEN(A2487)=0,"",INDEX('Smelter Reference List'!$C:$C,MATCH($A2487,'Smelter Reference List'!$E:$E,0)))</f>
        <v/>
      </c>
      <c r="D2487" s="294" t="str">
        <f ca="1">IF(ISERROR($S2487),"",OFFSET('Smelter Reference List'!$C$4,$S2487-4,0)&amp;"")</f>
        <v/>
      </c>
      <c r="E2487" s="294" t="str">
        <f ca="1">IF(ISERROR($S2487),"",OFFSET('Smelter Reference List'!$D$4,$S2487-4,0)&amp;"")</f>
        <v/>
      </c>
      <c r="F2487" s="294" t="str">
        <f ca="1">IF(ISERROR($S2487),"",OFFSET('Smelter Reference List'!$E$4,$S2487-4,0))</f>
        <v/>
      </c>
      <c r="G2487" s="294" t="str">
        <f ca="1">IF(C2487=$U$4,"Enter smelter details", IF(ISERROR($S2487),"",OFFSET('Smelter Reference List'!$F$4,$S2487-4,0)))</f>
        <v/>
      </c>
      <c r="H2487" s="295" t="str">
        <f ca="1">IF(ISERROR($S2487),"",OFFSET('Smelter Reference List'!$G$4,$S2487-4,0))</f>
        <v/>
      </c>
      <c r="I2487" s="296" t="str">
        <f ca="1">IF(ISERROR($S2487),"",OFFSET('Smelter Reference List'!$H$4,$S2487-4,0))</f>
        <v/>
      </c>
      <c r="J2487" s="296" t="str">
        <f ca="1">IF(ISERROR($S2487),"",OFFSET('Smelter Reference List'!$I$4,$S2487-4,0))</f>
        <v/>
      </c>
      <c r="K2487" s="298"/>
      <c r="L2487" s="298"/>
      <c r="M2487" s="298"/>
      <c r="N2487" s="298"/>
      <c r="O2487" s="298"/>
      <c r="P2487" s="298"/>
      <c r="Q2487" s="299"/>
      <c r="R2487" s="227"/>
      <c r="S2487" s="228" t="e">
        <f>IF(C2487="",NA(),MATCH($B2487&amp;$C2487,'Smelter Reference List'!$J:$J,0))</f>
        <v>#N/A</v>
      </c>
      <c r="T2487" s="229"/>
      <c r="U2487" s="229">
        <f t="shared" ca="1" si="76"/>
        <v>0</v>
      </c>
      <c r="V2487" s="229"/>
      <c r="W2487" s="229"/>
      <c r="Y2487" s="223" t="str">
        <f t="shared" si="77"/>
        <v/>
      </c>
    </row>
    <row r="2488" spans="1:25" s="223" customFormat="1" ht="20.25">
      <c r="A2488" s="293"/>
      <c r="B2488" s="294" t="str">
        <f>IF(LEN(A2488)=0,"",INDEX('Smelter Reference List'!$A:$A,MATCH($A2488,'Smelter Reference List'!$E:$E,0)))</f>
        <v/>
      </c>
      <c r="C2488" s="301" t="str">
        <f>IF(LEN(A2488)=0,"",INDEX('Smelter Reference List'!$C:$C,MATCH($A2488,'Smelter Reference List'!$E:$E,0)))</f>
        <v/>
      </c>
      <c r="D2488" s="294" t="str">
        <f ca="1">IF(ISERROR($S2488),"",OFFSET('Smelter Reference List'!$C$4,$S2488-4,0)&amp;"")</f>
        <v/>
      </c>
      <c r="E2488" s="294" t="str">
        <f ca="1">IF(ISERROR($S2488),"",OFFSET('Smelter Reference List'!$D$4,$S2488-4,0)&amp;"")</f>
        <v/>
      </c>
      <c r="F2488" s="294" t="str">
        <f ca="1">IF(ISERROR($S2488),"",OFFSET('Smelter Reference List'!$E$4,$S2488-4,0))</f>
        <v/>
      </c>
      <c r="G2488" s="294" t="str">
        <f ca="1">IF(C2488=$U$4,"Enter smelter details", IF(ISERROR($S2488),"",OFFSET('Smelter Reference List'!$F$4,$S2488-4,0)))</f>
        <v/>
      </c>
      <c r="H2488" s="295" t="str">
        <f ca="1">IF(ISERROR($S2488),"",OFFSET('Smelter Reference List'!$G$4,$S2488-4,0))</f>
        <v/>
      </c>
      <c r="I2488" s="296" t="str">
        <f ca="1">IF(ISERROR($S2488),"",OFFSET('Smelter Reference List'!$H$4,$S2488-4,0))</f>
        <v/>
      </c>
      <c r="J2488" s="296" t="str">
        <f ca="1">IF(ISERROR($S2488),"",OFFSET('Smelter Reference List'!$I$4,$S2488-4,0))</f>
        <v/>
      </c>
      <c r="K2488" s="298"/>
      <c r="L2488" s="298"/>
      <c r="M2488" s="298"/>
      <c r="N2488" s="298"/>
      <c r="O2488" s="298"/>
      <c r="P2488" s="298"/>
      <c r="Q2488" s="299"/>
      <c r="R2488" s="227"/>
      <c r="S2488" s="228" t="e">
        <f>IF(C2488="",NA(),MATCH($B2488&amp;$C2488,'Smelter Reference List'!$J:$J,0))</f>
        <v>#N/A</v>
      </c>
      <c r="T2488" s="229"/>
      <c r="U2488" s="229">
        <f t="shared" ca="1" si="76"/>
        <v>0</v>
      </c>
      <c r="V2488" s="229"/>
      <c r="W2488" s="229"/>
      <c r="Y2488" s="223" t="str">
        <f t="shared" si="77"/>
        <v/>
      </c>
    </row>
    <row r="2489" spans="1:25" s="223" customFormat="1" ht="20.25">
      <c r="A2489" s="293"/>
      <c r="B2489" s="294" t="str">
        <f>IF(LEN(A2489)=0,"",INDEX('Smelter Reference List'!$A:$A,MATCH($A2489,'Smelter Reference List'!$E:$E,0)))</f>
        <v/>
      </c>
      <c r="C2489" s="301" t="str">
        <f>IF(LEN(A2489)=0,"",INDEX('Smelter Reference List'!$C:$C,MATCH($A2489,'Smelter Reference List'!$E:$E,0)))</f>
        <v/>
      </c>
      <c r="D2489" s="294" t="str">
        <f ca="1">IF(ISERROR($S2489),"",OFFSET('Smelter Reference List'!$C$4,$S2489-4,0)&amp;"")</f>
        <v/>
      </c>
      <c r="E2489" s="294" t="str">
        <f ca="1">IF(ISERROR($S2489),"",OFFSET('Smelter Reference List'!$D$4,$S2489-4,0)&amp;"")</f>
        <v/>
      </c>
      <c r="F2489" s="294" t="str">
        <f ca="1">IF(ISERROR($S2489),"",OFFSET('Smelter Reference List'!$E$4,$S2489-4,0))</f>
        <v/>
      </c>
      <c r="G2489" s="294" t="str">
        <f ca="1">IF(C2489=$U$4,"Enter smelter details", IF(ISERROR($S2489),"",OFFSET('Smelter Reference List'!$F$4,$S2489-4,0)))</f>
        <v/>
      </c>
      <c r="H2489" s="295" t="str">
        <f ca="1">IF(ISERROR($S2489),"",OFFSET('Smelter Reference List'!$G$4,$S2489-4,0))</f>
        <v/>
      </c>
      <c r="I2489" s="296" t="str">
        <f ca="1">IF(ISERROR($S2489),"",OFFSET('Smelter Reference List'!$H$4,$S2489-4,0))</f>
        <v/>
      </c>
      <c r="J2489" s="296" t="str">
        <f ca="1">IF(ISERROR($S2489),"",OFFSET('Smelter Reference List'!$I$4,$S2489-4,0))</f>
        <v/>
      </c>
      <c r="K2489" s="298"/>
      <c r="L2489" s="298"/>
      <c r="M2489" s="298"/>
      <c r="N2489" s="298"/>
      <c r="O2489" s="298"/>
      <c r="P2489" s="298"/>
      <c r="Q2489" s="299"/>
      <c r="R2489" s="227"/>
      <c r="S2489" s="228" t="e">
        <f>IF(C2489="",NA(),MATCH($B2489&amp;$C2489,'Smelter Reference List'!$J:$J,0))</f>
        <v>#N/A</v>
      </c>
      <c r="T2489" s="229"/>
      <c r="U2489" s="229">
        <f t="shared" ca="1" si="76"/>
        <v>0</v>
      </c>
      <c r="V2489" s="229"/>
      <c r="W2489" s="229"/>
      <c r="Y2489" s="223" t="str">
        <f t="shared" si="77"/>
        <v/>
      </c>
    </row>
    <row r="2490" spans="1:25" s="223" customFormat="1" ht="20.25">
      <c r="A2490" s="293"/>
      <c r="B2490" s="294" t="str">
        <f>IF(LEN(A2490)=0,"",INDEX('Smelter Reference List'!$A:$A,MATCH($A2490,'Smelter Reference List'!$E:$E,0)))</f>
        <v/>
      </c>
      <c r="C2490" s="301" t="str">
        <f>IF(LEN(A2490)=0,"",INDEX('Smelter Reference List'!$C:$C,MATCH($A2490,'Smelter Reference List'!$E:$E,0)))</f>
        <v/>
      </c>
      <c r="D2490" s="294" t="str">
        <f ca="1">IF(ISERROR($S2490),"",OFFSET('Smelter Reference List'!$C$4,$S2490-4,0)&amp;"")</f>
        <v/>
      </c>
      <c r="E2490" s="294" t="str">
        <f ca="1">IF(ISERROR($S2490),"",OFFSET('Smelter Reference List'!$D$4,$S2490-4,0)&amp;"")</f>
        <v/>
      </c>
      <c r="F2490" s="294" t="str">
        <f ca="1">IF(ISERROR($S2490),"",OFFSET('Smelter Reference List'!$E$4,$S2490-4,0))</f>
        <v/>
      </c>
      <c r="G2490" s="294" t="str">
        <f ca="1">IF(C2490=$U$4,"Enter smelter details", IF(ISERROR($S2490),"",OFFSET('Smelter Reference List'!$F$4,$S2490-4,0)))</f>
        <v/>
      </c>
      <c r="H2490" s="295" t="str">
        <f ca="1">IF(ISERROR($S2490),"",OFFSET('Smelter Reference List'!$G$4,$S2490-4,0))</f>
        <v/>
      </c>
      <c r="I2490" s="296" t="str">
        <f ca="1">IF(ISERROR($S2490),"",OFFSET('Smelter Reference List'!$H$4,$S2490-4,0))</f>
        <v/>
      </c>
      <c r="J2490" s="296" t="str">
        <f ca="1">IF(ISERROR($S2490),"",OFFSET('Smelter Reference List'!$I$4,$S2490-4,0))</f>
        <v/>
      </c>
      <c r="K2490" s="298"/>
      <c r="L2490" s="298"/>
      <c r="M2490" s="298"/>
      <c r="N2490" s="298"/>
      <c r="O2490" s="298"/>
      <c r="P2490" s="298"/>
      <c r="Q2490" s="299"/>
      <c r="R2490" s="227"/>
      <c r="S2490" s="228" t="e">
        <f>IF(C2490="",NA(),MATCH($B2490&amp;$C2490,'Smelter Reference List'!$J:$J,0))</f>
        <v>#N/A</v>
      </c>
      <c r="T2490" s="229"/>
      <c r="U2490" s="229">
        <f t="shared" ca="1" si="76"/>
        <v>0</v>
      </c>
      <c r="V2490" s="229"/>
      <c r="W2490" s="229"/>
      <c r="Y2490" s="223" t="str">
        <f t="shared" si="77"/>
        <v/>
      </c>
    </row>
    <row r="2491" spans="1:25" s="223" customFormat="1" ht="20.25">
      <c r="A2491" s="293"/>
      <c r="B2491" s="294" t="str">
        <f>IF(LEN(A2491)=0,"",INDEX('Smelter Reference List'!$A:$A,MATCH($A2491,'Smelter Reference List'!$E:$E,0)))</f>
        <v/>
      </c>
      <c r="C2491" s="301" t="str">
        <f>IF(LEN(A2491)=0,"",INDEX('Smelter Reference List'!$C:$C,MATCH($A2491,'Smelter Reference List'!$E:$E,0)))</f>
        <v/>
      </c>
      <c r="D2491" s="294" t="str">
        <f ca="1">IF(ISERROR($S2491),"",OFFSET('Smelter Reference List'!$C$4,$S2491-4,0)&amp;"")</f>
        <v/>
      </c>
      <c r="E2491" s="294" t="str">
        <f ca="1">IF(ISERROR($S2491),"",OFFSET('Smelter Reference List'!$D$4,$S2491-4,0)&amp;"")</f>
        <v/>
      </c>
      <c r="F2491" s="294" t="str">
        <f ca="1">IF(ISERROR($S2491),"",OFFSET('Smelter Reference List'!$E$4,$S2491-4,0))</f>
        <v/>
      </c>
      <c r="G2491" s="294" t="str">
        <f ca="1">IF(C2491=$U$4,"Enter smelter details", IF(ISERROR($S2491),"",OFFSET('Smelter Reference List'!$F$4,$S2491-4,0)))</f>
        <v/>
      </c>
      <c r="H2491" s="295" t="str">
        <f ca="1">IF(ISERROR($S2491),"",OFFSET('Smelter Reference List'!$G$4,$S2491-4,0))</f>
        <v/>
      </c>
      <c r="I2491" s="296" t="str">
        <f ca="1">IF(ISERROR($S2491),"",OFFSET('Smelter Reference List'!$H$4,$S2491-4,0))</f>
        <v/>
      </c>
      <c r="J2491" s="296" t="str">
        <f ca="1">IF(ISERROR($S2491),"",OFFSET('Smelter Reference List'!$I$4,$S2491-4,0))</f>
        <v/>
      </c>
      <c r="K2491" s="298"/>
      <c r="L2491" s="298"/>
      <c r="M2491" s="298"/>
      <c r="N2491" s="298"/>
      <c r="O2491" s="298"/>
      <c r="P2491" s="298"/>
      <c r="Q2491" s="299"/>
      <c r="R2491" s="227"/>
      <c r="S2491" s="228" t="e">
        <f>IF(C2491="",NA(),MATCH($B2491&amp;$C2491,'Smelter Reference List'!$J:$J,0))</f>
        <v>#N/A</v>
      </c>
      <c r="T2491" s="229"/>
      <c r="U2491" s="229">
        <f t="shared" ca="1" si="76"/>
        <v>0</v>
      </c>
      <c r="V2491" s="229"/>
      <c r="W2491" s="229"/>
      <c r="Y2491" s="223" t="str">
        <f t="shared" si="77"/>
        <v/>
      </c>
    </row>
    <row r="2492" spans="1:25" s="223" customFormat="1" ht="20.25">
      <c r="A2492" s="293"/>
      <c r="B2492" s="294" t="str">
        <f>IF(LEN(A2492)=0,"",INDEX('Smelter Reference List'!$A:$A,MATCH($A2492,'Smelter Reference List'!$E:$E,0)))</f>
        <v/>
      </c>
      <c r="C2492" s="301" t="str">
        <f>IF(LEN(A2492)=0,"",INDEX('Smelter Reference List'!$C:$C,MATCH($A2492,'Smelter Reference List'!$E:$E,0)))</f>
        <v/>
      </c>
      <c r="D2492" s="294" t="str">
        <f ca="1">IF(ISERROR($S2492),"",OFFSET('Smelter Reference List'!$C$4,$S2492-4,0)&amp;"")</f>
        <v/>
      </c>
      <c r="E2492" s="294" t="str">
        <f ca="1">IF(ISERROR($S2492),"",OFFSET('Smelter Reference List'!$D$4,$S2492-4,0)&amp;"")</f>
        <v/>
      </c>
      <c r="F2492" s="294" t="str">
        <f ca="1">IF(ISERROR($S2492),"",OFFSET('Smelter Reference List'!$E$4,$S2492-4,0))</f>
        <v/>
      </c>
      <c r="G2492" s="294" t="str">
        <f ca="1">IF(C2492=$U$4,"Enter smelter details", IF(ISERROR($S2492),"",OFFSET('Smelter Reference List'!$F$4,$S2492-4,0)))</f>
        <v/>
      </c>
      <c r="H2492" s="295" t="str">
        <f ca="1">IF(ISERROR($S2492),"",OFFSET('Smelter Reference List'!$G$4,$S2492-4,0))</f>
        <v/>
      </c>
      <c r="I2492" s="296" t="str">
        <f ca="1">IF(ISERROR($S2492),"",OFFSET('Smelter Reference List'!$H$4,$S2492-4,0))</f>
        <v/>
      </c>
      <c r="J2492" s="296" t="str">
        <f ca="1">IF(ISERROR($S2492),"",OFFSET('Smelter Reference List'!$I$4,$S2492-4,0))</f>
        <v/>
      </c>
      <c r="K2492" s="298"/>
      <c r="L2492" s="298"/>
      <c r="M2492" s="298"/>
      <c r="N2492" s="298"/>
      <c r="O2492" s="298"/>
      <c r="P2492" s="298"/>
      <c r="Q2492" s="299"/>
      <c r="R2492" s="227"/>
      <c r="S2492" s="228" t="e">
        <f>IF(C2492="",NA(),MATCH($B2492&amp;$C2492,'Smelter Reference List'!$J:$J,0))</f>
        <v>#N/A</v>
      </c>
      <c r="T2492" s="229"/>
      <c r="U2492" s="229">
        <f t="shared" ca="1" si="76"/>
        <v>0</v>
      </c>
      <c r="V2492" s="229"/>
      <c r="W2492" s="229"/>
      <c r="Y2492" s="223" t="str">
        <f t="shared" si="77"/>
        <v/>
      </c>
    </row>
    <row r="2493" spans="1:25" s="223" customFormat="1" ht="20.25">
      <c r="A2493" s="293"/>
      <c r="B2493" s="294" t="str">
        <f>IF(LEN(A2493)=0,"",INDEX('Smelter Reference List'!$A:$A,MATCH($A2493,'Smelter Reference List'!$E:$E,0)))</f>
        <v/>
      </c>
      <c r="C2493" s="301" t="str">
        <f>IF(LEN(A2493)=0,"",INDEX('Smelter Reference List'!$C:$C,MATCH($A2493,'Smelter Reference List'!$E:$E,0)))</f>
        <v/>
      </c>
      <c r="D2493" s="294" t="str">
        <f ca="1">IF(ISERROR($S2493),"",OFFSET('Smelter Reference List'!$C$4,$S2493-4,0)&amp;"")</f>
        <v/>
      </c>
      <c r="E2493" s="294" t="str">
        <f ca="1">IF(ISERROR($S2493),"",OFFSET('Smelter Reference List'!$D$4,$S2493-4,0)&amp;"")</f>
        <v/>
      </c>
      <c r="F2493" s="294" t="str">
        <f ca="1">IF(ISERROR($S2493),"",OFFSET('Smelter Reference List'!$E$4,$S2493-4,0))</f>
        <v/>
      </c>
      <c r="G2493" s="294" t="str">
        <f ca="1">IF(C2493=$U$4,"Enter smelter details", IF(ISERROR($S2493),"",OFFSET('Smelter Reference List'!$F$4,$S2493-4,0)))</f>
        <v/>
      </c>
      <c r="H2493" s="295" t="str">
        <f ca="1">IF(ISERROR($S2493),"",OFFSET('Smelter Reference List'!$G$4,$S2493-4,0))</f>
        <v/>
      </c>
      <c r="I2493" s="296" t="str">
        <f ca="1">IF(ISERROR($S2493),"",OFFSET('Smelter Reference List'!$H$4,$S2493-4,0))</f>
        <v/>
      </c>
      <c r="J2493" s="296" t="str">
        <f ca="1">IF(ISERROR($S2493),"",OFFSET('Smelter Reference List'!$I$4,$S2493-4,0))</f>
        <v/>
      </c>
      <c r="K2493" s="298"/>
      <c r="L2493" s="298"/>
      <c r="M2493" s="298"/>
      <c r="N2493" s="298"/>
      <c r="O2493" s="298"/>
      <c r="P2493" s="298"/>
      <c r="Q2493" s="299"/>
      <c r="R2493" s="227"/>
      <c r="S2493" s="228" t="e">
        <f>IF(C2493="",NA(),MATCH($B2493&amp;$C2493,'Smelter Reference List'!$J:$J,0))</f>
        <v>#N/A</v>
      </c>
      <c r="T2493" s="229"/>
      <c r="U2493" s="229">
        <f t="shared" ca="1" si="76"/>
        <v>0</v>
      </c>
      <c r="V2493" s="229"/>
      <c r="W2493" s="229"/>
      <c r="Y2493" s="223" t="str">
        <f t="shared" si="77"/>
        <v/>
      </c>
    </row>
    <row r="2494" spans="1:25" s="223" customFormat="1" ht="20.25">
      <c r="A2494" s="293"/>
      <c r="B2494" s="294" t="str">
        <f>IF(LEN(A2494)=0,"",INDEX('Smelter Reference List'!$A:$A,MATCH($A2494,'Smelter Reference List'!$E:$E,0)))</f>
        <v/>
      </c>
      <c r="C2494" s="301" t="str">
        <f>IF(LEN(A2494)=0,"",INDEX('Smelter Reference List'!$C:$C,MATCH($A2494,'Smelter Reference List'!$E:$E,0)))</f>
        <v/>
      </c>
      <c r="D2494" s="294" t="str">
        <f ca="1">IF(ISERROR($S2494),"",OFFSET('Smelter Reference List'!$C$4,$S2494-4,0)&amp;"")</f>
        <v/>
      </c>
      <c r="E2494" s="294" t="str">
        <f ca="1">IF(ISERROR($S2494),"",OFFSET('Smelter Reference List'!$D$4,$S2494-4,0)&amp;"")</f>
        <v/>
      </c>
      <c r="F2494" s="294" t="str">
        <f ca="1">IF(ISERROR($S2494),"",OFFSET('Smelter Reference List'!$E$4,$S2494-4,0))</f>
        <v/>
      </c>
      <c r="G2494" s="294" t="str">
        <f ca="1">IF(C2494=$U$4,"Enter smelter details", IF(ISERROR($S2494),"",OFFSET('Smelter Reference List'!$F$4,$S2494-4,0)))</f>
        <v/>
      </c>
      <c r="H2494" s="295" t="str">
        <f ca="1">IF(ISERROR($S2494),"",OFFSET('Smelter Reference List'!$G$4,$S2494-4,0))</f>
        <v/>
      </c>
      <c r="I2494" s="296" t="str">
        <f ca="1">IF(ISERROR($S2494),"",OFFSET('Smelter Reference List'!$H$4,$S2494-4,0))</f>
        <v/>
      </c>
      <c r="J2494" s="296" t="str">
        <f ca="1">IF(ISERROR($S2494),"",OFFSET('Smelter Reference List'!$I$4,$S2494-4,0))</f>
        <v/>
      </c>
      <c r="K2494" s="298"/>
      <c r="L2494" s="298"/>
      <c r="M2494" s="298"/>
      <c r="N2494" s="298"/>
      <c r="O2494" s="298"/>
      <c r="P2494" s="298"/>
      <c r="Q2494" s="299"/>
      <c r="R2494" s="227"/>
      <c r="S2494" s="228" t="e">
        <f>IF(C2494="",NA(),MATCH($B2494&amp;$C2494,'Smelter Reference List'!$J:$J,0))</f>
        <v>#N/A</v>
      </c>
      <c r="T2494" s="229"/>
      <c r="U2494" s="229">
        <f t="shared" ca="1" si="76"/>
        <v>0</v>
      </c>
      <c r="V2494" s="229"/>
      <c r="W2494" s="229"/>
      <c r="Y2494" s="223" t="str">
        <f t="shared" si="77"/>
        <v/>
      </c>
    </row>
    <row r="2495" spans="1:25" s="223" customFormat="1" ht="20.25">
      <c r="A2495" s="293"/>
      <c r="B2495" s="294" t="str">
        <f>IF(LEN(A2495)=0,"",INDEX('Smelter Reference List'!$A:$A,MATCH($A2495,'Smelter Reference List'!$E:$E,0)))</f>
        <v/>
      </c>
      <c r="C2495" s="301" t="str">
        <f>IF(LEN(A2495)=0,"",INDEX('Smelter Reference List'!$C:$C,MATCH($A2495,'Smelter Reference List'!$E:$E,0)))</f>
        <v/>
      </c>
      <c r="D2495" s="294" t="str">
        <f ca="1">IF(ISERROR($S2495),"",OFFSET('Smelter Reference List'!$C$4,$S2495-4,0)&amp;"")</f>
        <v/>
      </c>
      <c r="E2495" s="294" t="str">
        <f ca="1">IF(ISERROR($S2495),"",OFFSET('Smelter Reference List'!$D$4,$S2495-4,0)&amp;"")</f>
        <v/>
      </c>
      <c r="F2495" s="294" t="str">
        <f ca="1">IF(ISERROR($S2495),"",OFFSET('Smelter Reference List'!$E$4,$S2495-4,0))</f>
        <v/>
      </c>
      <c r="G2495" s="294" t="str">
        <f ca="1">IF(C2495=$U$4,"Enter smelter details", IF(ISERROR($S2495),"",OFFSET('Smelter Reference List'!$F$4,$S2495-4,0)))</f>
        <v/>
      </c>
      <c r="H2495" s="295" t="str">
        <f ca="1">IF(ISERROR($S2495),"",OFFSET('Smelter Reference List'!$G$4,$S2495-4,0))</f>
        <v/>
      </c>
      <c r="I2495" s="296" t="str">
        <f ca="1">IF(ISERROR($S2495),"",OFFSET('Smelter Reference List'!$H$4,$S2495-4,0))</f>
        <v/>
      </c>
      <c r="J2495" s="296" t="str">
        <f ca="1">IF(ISERROR($S2495),"",OFFSET('Smelter Reference List'!$I$4,$S2495-4,0))</f>
        <v/>
      </c>
      <c r="K2495" s="298"/>
      <c r="L2495" s="298"/>
      <c r="M2495" s="298"/>
      <c r="N2495" s="298"/>
      <c r="O2495" s="298"/>
      <c r="P2495" s="298"/>
      <c r="Q2495" s="299"/>
      <c r="R2495" s="227"/>
      <c r="S2495" s="228" t="e">
        <f>IF(C2495="",NA(),MATCH($B2495&amp;$C2495,'Smelter Reference List'!$J:$J,0))</f>
        <v>#N/A</v>
      </c>
      <c r="T2495" s="229"/>
      <c r="U2495" s="229">
        <f t="shared" ca="1" si="76"/>
        <v>0</v>
      </c>
      <c r="V2495" s="229"/>
      <c r="W2495" s="229"/>
      <c r="Y2495" s="223" t="str">
        <f t="shared" si="77"/>
        <v/>
      </c>
    </row>
    <row r="2496" spans="1:25" s="223" customFormat="1" ht="20.25">
      <c r="A2496" s="293"/>
      <c r="B2496" s="294" t="str">
        <f>IF(LEN(A2496)=0,"",INDEX('Smelter Reference List'!$A:$A,MATCH($A2496,'Smelter Reference List'!$E:$E,0)))</f>
        <v/>
      </c>
      <c r="C2496" s="301" t="str">
        <f>IF(LEN(A2496)=0,"",INDEX('Smelter Reference List'!$C:$C,MATCH($A2496,'Smelter Reference List'!$E:$E,0)))</f>
        <v/>
      </c>
      <c r="D2496" s="294" t="str">
        <f ca="1">IF(ISERROR($S2496),"",OFFSET('Smelter Reference List'!$C$4,$S2496-4,0)&amp;"")</f>
        <v/>
      </c>
      <c r="E2496" s="294" t="str">
        <f ca="1">IF(ISERROR($S2496),"",OFFSET('Smelter Reference List'!$D$4,$S2496-4,0)&amp;"")</f>
        <v/>
      </c>
      <c r="F2496" s="294" t="str">
        <f ca="1">IF(ISERROR($S2496),"",OFFSET('Smelter Reference List'!$E$4,$S2496-4,0))</f>
        <v/>
      </c>
      <c r="G2496" s="294" t="str">
        <f ca="1">IF(C2496=$U$4,"Enter smelter details", IF(ISERROR($S2496),"",OFFSET('Smelter Reference List'!$F$4,$S2496-4,0)))</f>
        <v/>
      </c>
      <c r="H2496" s="295" t="str">
        <f ca="1">IF(ISERROR($S2496),"",OFFSET('Smelter Reference List'!$G$4,$S2496-4,0))</f>
        <v/>
      </c>
      <c r="I2496" s="296" t="str">
        <f ca="1">IF(ISERROR($S2496),"",OFFSET('Smelter Reference List'!$H$4,$S2496-4,0))</f>
        <v/>
      </c>
      <c r="J2496" s="296" t="str">
        <f ca="1">IF(ISERROR($S2496),"",OFFSET('Smelter Reference List'!$I$4,$S2496-4,0))</f>
        <v/>
      </c>
      <c r="K2496" s="298"/>
      <c r="L2496" s="298"/>
      <c r="M2496" s="298"/>
      <c r="N2496" s="298"/>
      <c r="O2496" s="298"/>
      <c r="P2496" s="298"/>
      <c r="Q2496" s="299"/>
      <c r="R2496" s="227"/>
      <c r="S2496" s="228" t="e">
        <f>IF(C2496="",NA(),MATCH($B2496&amp;$C2496,'Smelter Reference List'!$J:$J,0))</f>
        <v>#N/A</v>
      </c>
      <c r="T2496" s="229"/>
      <c r="U2496" s="229">
        <f t="shared" ca="1" si="76"/>
        <v>0</v>
      </c>
      <c r="V2496" s="229"/>
      <c r="W2496" s="229"/>
      <c r="Y2496" s="223" t="str">
        <f t="shared" si="77"/>
        <v/>
      </c>
    </row>
    <row r="2497" spans="1:25" s="223" customFormat="1" ht="20.25">
      <c r="A2497" s="293"/>
      <c r="B2497" s="294" t="str">
        <f>IF(LEN(A2497)=0,"",INDEX('Smelter Reference List'!$A:$A,MATCH($A2497,'Smelter Reference List'!$E:$E,0)))</f>
        <v/>
      </c>
      <c r="C2497" s="301" t="str">
        <f>IF(LEN(A2497)=0,"",INDEX('Smelter Reference List'!$C:$C,MATCH($A2497,'Smelter Reference List'!$E:$E,0)))</f>
        <v/>
      </c>
      <c r="D2497" s="294" t="str">
        <f ca="1">IF(ISERROR($S2497),"",OFFSET('Smelter Reference List'!$C$4,$S2497-4,0)&amp;"")</f>
        <v/>
      </c>
      <c r="E2497" s="294" t="str">
        <f ca="1">IF(ISERROR($S2497),"",OFFSET('Smelter Reference List'!$D$4,$S2497-4,0)&amp;"")</f>
        <v/>
      </c>
      <c r="F2497" s="294" t="str">
        <f ca="1">IF(ISERROR($S2497),"",OFFSET('Smelter Reference List'!$E$4,$S2497-4,0))</f>
        <v/>
      </c>
      <c r="G2497" s="294" t="str">
        <f ca="1">IF(C2497=$U$4,"Enter smelter details", IF(ISERROR($S2497),"",OFFSET('Smelter Reference List'!$F$4,$S2497-4,0)))</f>
        <v/>
      </c>
      <c r="H2497" s="295" t="str">
        <f ca="1">IF(ISERROR($S2497),"",OFFSET('Smelter Reference List'!$G$4,$S2497-4,0))</f>
        <v/>
      </c>
      <c r="I2497" s="296" t="str">
        <f ca="1">IF(ISERROR($S2497),"",OFFSET('Smelter Reference List'!$H$4,$S2497-4,0))</f>
        <v/>
      </c>
      <c r="J2497" s="296" t="str">
        <f ca="1">IF(ISERROR($S2497),"",OFFSET('Smelter Reference List'!$I$4,$S2497-4,0))</f>
        <v/>
      </c>
      <c r="K2497" s="298"/>
      <c r="L2497" s="298"/>
      <c r="M2497" s="298"/>
      <c r="N2497" s="298"/>
      <c r="O2497" s="298"/>
      <c r="P2497" s="298"/>
      <c r="Q2497" s="299"/>
      <c r="R2497" s="227"/>
      <c r="S2497" s="228" t="e">
        <f>IF(C2497="",NA(),MATCH($B2497&amp;$C2497,'Smelter Reference List'!$J:$J,0))</f>
        <v>#N/A</v>
      </c>
      <c r="T2497" s="229"/>
      <c r="U2497" s="229">
        <f t="shared" ca="1" si="76"/>
        <v>0</v>
      </c>
      <c r="V2497" s="229"/>
      <c r="W2497" s="229"/>
      <c r="Y2497" s="223" t="str">
        <f t="shared" si="77"/>
        <v/>
      </c>
    </row>
    <row r="2498" spans="1:25" s="223" customFormat="1" ht="20.25">
      <c r="A2498" s="293"/>
      <c r="B2498" s="294" t="str">
        <f>IF(LEN(A2498)=0,"",INDEX('Smelter Reference List'!$A:$A,MATCH($A2498,'Smelter Reference List'!$E:$E,0)))</f>
        <v/>
      </c>
      <c r="C2498" s="301" t="str">
        <f>IF(LEN(A2498)=0,"",INDEX('Smelter Reference List'!$C:$C,MATCH($A2498,'Smelter Reference List'!$E:$E,0)))</f>
        <v/>
      </c>
      <c r="D2498" s="294" t="str">
        <f ca="1">IF(ISERROR($S2498),"",OFFSET('Smelter Reference List'!$C$4,$S2498-4,0)&amp;"")</f>
        <v/>
      </c>
      <c r="E2498" s="294" t="str">
        <f ca="1">IF(ISERROR($S2498),"",OFFSET('Smelter Reference List'!$D$4,$S2498-4,0)&amp;"")</f>
        <v/>
      </c>
      <c r="F2498" s="294" t="str">
        <f ca="1">IF(ISERROR($S2498),"",OFFSET('Smelter Reference List'!$E$4,$S2498-4,0))</f>
        <v/>
      </c>
      <c r="G2498" s="294" t="str">
        <f ca="1">IF(C2498=$U$4,"Enter smelter details", IF(ISERROR($S2498),"",OFFSET('Smelter Reference List'!$F$4,$S2498-4,0)))</f>
        <v/>
      </c>
      <c r="H2498" s="295" t="str">
        <f ca="1">IF(ISERROR($S2498),"",OFFSET('Smelter Reference List'!$G$4,$S2498-4,0))</f>
        <v/>
      </c>
      <c r="I2498" s="296" t="str">
        <f ca="1">IF(ISERROR($S2498),"",OFFSET('Smelter Reference List'!$H$4,$S2498-4,0))</f>
        <v/>
      </c>
      <c r="J2498" s="296" t="str">
        <f ca="1">IF(ISERROR($S2498),"",OFFSET('Smelter Reference List'!$I$4,$S2498-4,0))</f>
        <v/>
      </c>
      <c r="K2498" s="298"/>
      <c r="L2498" s="298"/>
      <c r="M2498" s="298"/>
      <c r="N2498" s="298"/>
      <c r="O2498" s="298"/>
      <c r="P2498" s="298"/>
      <c r="Q2498" s="299"/>
      <c r="R2498" s="227"/>
      <c r="S2498" s="228" t="e">
        <f>IF(C2498="",NA(),MATCH($B2498&amp;$C2498,'Smelter Reference List'!$J:$J,0))</f>
        <v>#N/A</v>
      </c>
      <c r="T2498" s="229"/>
      <c r="U2498" s="229">
        <f t="shared" ca="1" si="76"/>
        <v>0</v>
      </c>
      <c r="V2498" s="229"/>
      <c r="W2498" s="229"/>
      <c r="Y2498" s="223" t="str">
        <f t="shared" si="77"/>
        <v/>
      </c>
    </row>
    <row r="2499" spans="1:25" s="223" customFormat="1" ht="20.25">
      <c r="A2499" s="293"/>
      <c r="B2499" s="294" t="str">
        <f>IF(LEN(A2499)=0,"",INDEX('Smelter Reference List'!$A:$A,MATCH($A2499,'Smelter Reference List'!$E:$E,0)))</f>
        <v/>
      </c>
      <c r="C2499" s="301" t="str">
        <f>IF(LEN(A2499)=0,"",INDEX('Smelter Reference List'!$C:$C,MATCH($A2499,'Smelter Reference List'!$E:$E,0)))</f>
        <v/>
      </c>
      <c r="D2499" s="294" t="str">
        <f ca="1">IF(ISERROR($S2499),"",OFFSET('Smelter Reference List'!$C$4,$S2499-4,0)&amp;"")</f>
        <v/>
      </c>
      <c r="E2499" s="294" t="str">
        <f ca="1">IF(ISERROR($S2499),"",OFFSET('Smelter Reference List'!$D$4,$S2499-4,0)&amp;"")</f>
        <v/>
      </c>
      <c r="F2499" s="294" t="str">
        <f ca="1">IF(ISERROR($S2499),"",OFFSET('Smelter Reference List'!$E$4,$S2499-4,0))</f>
        <v/>
      </c>
      <c r="G2499" s="294" t="str">
        <f ca="1">IF(C2499=$U$4,"Enter smelter details", IF(ISERROR($S2499),"",OFFSET('Smelter Reference List'!$F$4,$S2499-4,0)))</f>
        <v/>
      </c>
      <c r="H2499" s="295" t="str">
        <f ca="1">IF(ISERROR($S2499),"",OFFSET('Smelter Reference List'!$G$4,$S2499-4,0))</f>
        <v/>
      </c>
      <c r="I2499" s="296" t="str">
        <f ca="1">IF(ISERROR($S2499),"",OFFSET('Smelter Reference List'!$H$4,$S2499-4,0))</f>
        <v/>
      </c>
      <c r="J2499" s="296" t="str">
        <f ca="1">IF(ISERROR($S2499),"",OFFSET('Smelter Reference List'!$I$4,$S2499-4,0))</f>
        <v/>
      </c>
      <c r="K2499" s="298"/>
      <c r="L2499" s="298"/>
      <c r="M2499" s="298"/>
      <c r="N2499" s="298"/>
      <c r="O2499" s="298"/>
      <c r="P2499" s="298"/>
      <c r="Q2499" s="299"/>
      <c r="R2499" s="227"/>
      <c r="S2499" s="228" t="e">
        <f>IF(C2499="",NA(),MATCH($B2499&amp;$C2499,'Smelter Reference List'!$J:$J,0))</f>
        <v>#N/A</v>
      </c>
      <c r="T2499" s="229"/>
      <c r="U2499" s="229">
        <f t="shared" ca="1" si="76"/>
        <v>0</v>
      </c>
      <c r="V2499" s="229"/>
      <c r="W2499" s="229"/>
      <c r="Y2499" s="223" t="str">
        <f t="shared" si="77"/>
        <v/>
      </c>
    </row>
    <row r="2500" spans="1:25" s="223" customFormat="1" ht="20.25">
      <c r="A2500" s="293"/>
      <c r="B2500" s="294" t="str">
        <f>IF(LEN(A2500)=0,"",INDEX('Smelter Reference List'!$A:$A,MATCH($A2500,'Smelter Reference List'!$E:$E,0)))</f>
        <v/>
      </c>
      <c r="C2500" s="301" t="str">
        <f>IF(LEN(A2500)=0,"",INDEX('Smelter Reference List'!$C:$C,MATCH($A2500,'Smelter Reference List'!$E:$E,0)))</f>
        <v/>
      </c>
      <c r="D2500" s="294" t="str">
        <f ca="1">IF(ISERROR($S2500),"",OFFSET('Smelter Reference List'!$C$4,$S2500-4,0)&amp;"")</f>
        <v/>
      </c>
      <c r="E2500" s="294" t="str">
        <f ca="1">IF(ISERROR($S2500),"",OFFSET('Smelter Reference List'!$D$4,$S2500-4,0)&amp;"")</f>
        <v/>
      </c>
      <c r="F2500" s="294" t="str">
        <f ca="1">IF(ISERROR($S2500),"",OFFSET('Smelter Reference List'!$E$4,$S2500-4,0))</f>
        <v/>
      </c>
      <c r="G2500" s="294" t="str">
        <f ca="1">IF(C2500=$U$4,"Enter smelter details", IF(ISERROR($S2500),"",OFFSET('Smelter Reference List'!$F$4,$S2500-4,0)))</f>
        <v/>
      </c>
      <c r="H2500" s="295" t="str">
        <f ca="1">IF(ISERROR($S2500),"",OFFSET('Smelter Reference List'!$G$4,$S2500-4,0))</f>
        <v/>
      </c>
      <c r="I2500" s="296" t="str">
        <f ca="1">IF(ISERROR($S2500),"",OFFSET('Smelter Reference List'!$H$4,$S2500-4,0))</f>
        <v/>
      </c>
      <c r="J2500" s="296" t="str">
        <f ca="1">IF(ISERROR($S2500),"",OFFSET('Smelter Reference List'!$I$4,$S2500-4,0))</f>
        <v/>
      </c>
      <c r="K2500" s="298"/>
      <c r="L2500" s="298"/>
      <c r="M2500" s="298"/>
      <c r="N2500" s="298"/>
      <c r="O2500" s="298"/>
      <c r="P2500" s="298"/>
      <c r="Q2500" s="299"/>
      <c r="R2500" s="227"/>
      <c r="S2500" s="228" t="e">
        <f>IF(C2500="",NA(),MATCH($B2500&amp;$C2500,'Smelter Reference List'!$J:$J,0))</f>
        <v>#N/A</v>
      </c>
      <c r="T2500" s="229"/>
      <c r="U2500" s="229">
        <f t="shared" ca="1" si="76"/>
        <v>0</v>
      </c>
      <c r="V2500" s="229"/>
      <c r="W2500" s="229"/>
      <c r="Y2500" s="223" t="str">
        <f t="shared" si="77"/>
        <v/>
      </c>
    </row>
    <row r="2501" spans="1:25" s="223" customFormat="1" ht="20.25">
      <c r="A2501" s="293"/>
      <c r="B2501" s="294" t="str">
        <f>IF(LEN(A2501)=0,"",INDEX('Smelter Reference List'!$A:$A,MATCH($A2501,'Smelter Reference List'!$E:$E,0)))</f>
        <v/>
      </c>
      <c r="C2501" s="301" t="str">
        <f>IF(LEN(A2501)=0,"",INDEX('Smelter Reference List'!$C:$C,MATCH($A2501,'Smelter Reference List'!$E:$E,0)))</f>
        <v/>
      </c>
      <c r="D2501" s="294" t="str">
        <f ca="1">IF(ISERROR($S2501),"",OFFSET('Smelter Reference List'!$C$4,$S2501-4,0)&amp;"")</f>
        <v/>
      </c>
      <c r="E2501" s="294" t="str">
        <f ca="1">IF(ISERROR($S2501),"",OFFSET('Smelter Reference List'!$D$4,$S2501-4,0)&amp;"")</f>
        <v/>
      </c>
      <c r="F2501" s="294" t="str">
        <f ca="1">IF(ISERROR($S2501),"",OFFSET('Smelter Reference List'!$E$4,$S2501-4,0))</f>
        <v/>
      </c>
      <c r="G2501" s="294" t="str">
        <f ca="1">IF(C2501=$U$4,"Enter smelter details", IF(ISERROR($S2501),"",OFFSET('Smelter Reference List'!$F$4,$S2501-4,0)))</f>
        <v/>
      </c>
      <c r="H2501" s="295" t="str">
        <f ca="1">IF(ISERROR($S2501),"",OFFSET('Smelter Reference List'!$G$4,$S2501-4,0))</f>
        <v/>
      </c>
      <c r="I2501" s="296" t="str">
        <f ca="1">IF(ISERROR($S2501),"",OFFSET('Smelter Reference List'!$H$4,$S2501-4,0))</f>
        <v/>
      </c>
      <c r="J2501" s="296" t="str">
        <f ca="1">IF(ISERROR($S2501),"",OFFSET('Smelter Reference List'!$I$4,$S2501-4,0))</f>
        <v/>
      </c>
      <c r="K2501" s="298"/>
      <c r="L2501" s="298"/>
      <c r="M2501" s="298"/>
      <c r="N2501" s="298"/>
      <c r="O2501" s="298"/>
      <c r="P2501" s="298"/>
      <c r="Q2501" s="299"/>
      <c r="R2501" s="227"/>
      <c r="S2501" s="228" t="e">
        <f>IF(C2501="",NA(),MATCH($B2501&amp;$C2501,'Smelter Reference List'!$J:$J,0))</f>
        <v>#N/A</v>
      </c>
      <c r="T2501" s="229"/>
      <c r="U2501" s="229">
        <f t="shared" ca="1" si="76"/>
        <v>0</v>
      </c>
      <c r="V2501" s="229"/>
      <c r="W2501" s="229"/>
      <c r="Y2501" s="223" t="str">
        <f t="shared" si="77"/>
        <v/>
      </c>
    </row>
    <row r="2502" spans="1:25" s="223" customFormat="1" ht="20.25">
      <c r="A2502" s="293"/>
      <c r="B2502" s="294" t="str">
        <f>IF(LEN(A2502)=0,"",INDEX('Smelter Reference List'!$A:$A,MATCH($A2502,'Smelter Reference List'!$E:$E,0)))</f>
        <v/>
      </c>
      <c r="C2502" s="301" t="str">
        <f>IF(LEN(A2502)=0,"",INDEX('Smelter Reference List'!$C:$C,MATCH($A2502,'Smelter Reference List'!$E:$E,0)))</f>
        <v/>
      </c>
      <c r="D2502" s="294" t="str">
        <f ca="1">IF(ISERROR($S2502),"",OFFSET('Smelter Reference List'!$C$4,$S2502-4,0)&amp;"")</f>
        <v/>
      </c>
      <c r="E2502" s="294" t="str">
        <f ca="1">IF(ISERROR($S2502),"",OFFSET('Smelter Reference List'!$D$4,$S2502-4,0)&amp;"")</f>
        <v/>
      </c>
      <c r="F2502" s="294" t="str">
        <f ca="1">IF(ISERROR($S2502),"",OFFSET('Smelter Reference List'!$E$4,$S2502-4,0))</f>
        <v/>
      </c>
      <c r="G2502" s="294" t="str">
        <f ca="1">IF(C2502=$U$4,"Enter smelter details", IF(ISERROR($S2502),"",OFFSET('Smelter Reference List'!$F$4,$S2502-4,0)))</f>
        <v/>
      </c>
      <c r="H2502" s="295" t="str">
        <f ca="1">IF(ISERROR($S2502),"",OFFSET('Smelter Reference List'!$G$4,$S2502-4,0))</f>
        <v/>
      </c>
      <c r="I2502" s="296" t="str">
        <f ca="1">IF(ISERROR($S2502),"",OFFSET('Smelter Reference List'!$H$4,$S2502-4,0))</f>
        <v/>
      </c>
      <c r="J2502" s="296" t="str">
        <f ca="1">IF(ISERROR($S2502),"",OFFSET('Smelter Reference List'!$I$4,$S2502-4,0))</f>
        <v/>
      </c>
      <c r="K2502" s="298"/>
      <c r="L2502" s="298"/>
      <c r="M2502" s="298"/>
      <c r="N2502" s="298"/>
      <c r="O2502" s="298"/>
      <c r="P2502" s="298"/>
      <c r="Q2502" s="299"/>
      <c r="R2502" s="227"/>
      <c r="S2502" s="228" t="e">
        <f>IF(C2502="",NA(),MATCH($B2502&amp;$C2502,'Smelter Reference List'!$J:$J,0))</f>
        <v>#N/A</v>
      </c>
      <c r="T2502" s="229"/>
      <c r="U2502" s="229">
        <f ca="1">IF(AND(C2502="Smelter not listed",OR(LEN(D2502)=0,LEN(E2502)=0)),1,0)</f>
        <v>0</v>
      </c>
      <c r="V2502" s="229"/>
      <c r="W2502" s="229"/>
      <c r="Y2502" s="223" t="str">
        <f>B2502&amp;C2502</f>
        <v/>
      </c>
    </row>
    <row r="2503" spans="1:25" s="223" customFormat="1" ht="20.25">
      <c r="A2503" s="293"/>
      <c r="B2503" s="294" t="str">
        <f>IF(LEN(A2503)=0,"",INDEX('Smelter Reference List'!$A:$A,MATCH($A2503,'Smelter Reference List'!$E:$E,0)))</f>
        <v/>
      </c>
      <c r="C2503" s="301" t="str">
        <f>IF(LEN(A2503)=0,"",INDEX('Smelter Reference List'!$C:$C,MATCH($A2503,'Smelter Reference List'!$E:$E,0)))</f>
        <v/>
      </c>
      <c r="D2503" s="294" t="str">
        <f ca="1">IF(ISERROR($S2503),"",OFFSET('Smelter Reference List'!$C$4,$S2503-4,0)&amp;"")</f>
        <v/>
      </c>
      <c r="E2503" s="294" t="str">
        <f ca="1">IF(ISERROR($S2503),"",OFFSET('Smelter Reference List'!$D$4,$S2503-4,0)&amp;"")</f>
        <v/>
      </c>
      <c r="F2503" s="294" t="str">
        <f ca="1">IF(ISERROR($S2503),"",OFFSET('Smelter Reference List'!$E$4,$S2503-4,0))</f>
        <v/>
      </c>
      <c r="G2503" s="294" t="str">
        <f ca="1">IF(C2503=$U$4,"Enter smelter details", IF(ISERROR($S2503),"",OFFSET('Smelter Reference List'!$F$4,$S2503-4,0)))</f>
        <v/>
      </c>
      <c r="H2503" s="295" t="str">
        <f ca="1">IF(ISERROR($S2503),"",OFFSET('Smelter Reference List'!$G$4,$S2503-4,0))</f>
        <v/>
      </c>
      <c r="I2503" s="296" t="str">
        <f ca="1">IF(ISERROR($S2503),"",OFFSET('Smelter Reference List'!$H$4,$S2503-4,0))</f>
        <v/>
      </c>
      <c r="J2503" s="296" t="str">
        <f ca="1">IF(ISERROR($S2503),"",OFFSET('Smelter Reference List'!$I$4,$S2503-4,0))</f>
        <v/>
      </c>
      <c r="K2503" s="298"/>
      <c r="L2503" s="298"/>
      <c r="M2503" s="298"/>
      <c r="N2503" s="298"/>
      <c r="O2503" s="298"/>
      <c r="P2503" s="298"/>
      <c r="Q2503" s="299"/>
      <c r="R2503" s="227"/>
      <c r="S2503" s="228" t="e">
        <f>IF(C2503="",NA(),MATCH($B2503&amp;$C2503,'Smelter Reference List'!$J:$J,0))</f>
        <v>#N/A</v>
      </c>
      <c r="T2503" s="229"/>
      <c r="U2503" s="229">
        <f ca="1">IF(AND(C2503="Smelter not listed",OR(LEN(D2503)=0,LEN(E2503)=0)),1,0)</f>
        <v>0</v>
      </c>
      <c r="V2503" s="229"/>
      <c r="W2503" s="229"/>
      <c r="Y2503" s="223" t="str">
        <f>B2503&amp;C2503</f>
        <v/>
      </c>
    </row>
    <row r="2504" spans="1:25" s="223" customFormat="1" ht="20.25">
      <c r="A2504" s="293"/>
      <c r="B2504" s="294" t="str">
        <f>IF(LEN(A2504)=0,"",INDEX('Smelter Reference List'!$A:$A,MATCH($A2504,'Smelter Reference List'!$E:$E,0)))</f>
        <v/>
      </c>
      <c r="C2504" s="301" t="str">
        <f>IF(LEN(A2504)=0,"",INDEX('Smelter Reference List'!$C:$C,MATCH($A2504,'Smelter Reference List'!$E:$E,0)))</f>
        <v/>
      </c>
      <c r="D2504" s="294" t="str">
        <f ca="1">IF(ISERROR($S2504),"",OFFSET('Smelter Reference List'!$C$4,$S2504-4,0)&amp;"")</f>
        <v/>
      </c>
      <c r="E2504" s="294" t="str">
        <f ca="1">IF(ISERROR($S2504),"",OFFSET('Smelter Reference List'!$D$4,$S2504-4,0)&amp;"")</f>
        <v/>
      </c>
      <c r="F2504" s="294" t="str">
        <f ca="1">IF(ISERROR($S2504),"",OFFSET('Smelter Reference List'!$E$4,$S2504-4,0))</f>
        <v/>
      </c>
      <c r="G2504" s="294" t="str">
        <f ca="1">IF(C2504=$U$4,"Enter smelter details", IF(ISERROR($S2504),"",OFFSET('Smelter Reference List'!$F$4,$S2504-4,0)))</f>
        <v/>
      </c>
      <c r="H2504" s="295" t="str">
        <f ca="1">IF(ISERROR($S2504),"",OFFSET('Smelter Reference List'!$G$4,$S2504-4,0))</f>
        <v/>
      </c>
      <c r="I2504" s="296" t="str">
        <f ca="1">IF(ISERROR($S2504),"",OFFSET('Smelter Reference List'!$H$4,$S2504-4,0))</f>
        <v/>
      </c>
      <c r="J2504" s="296" t="str">
        <f ca="1">IF(ISERROR($S2504),"",OFFSET('Smelter Reference List'!$I$4,$S2504-4,0))</f>
        <v/>
      </c>
      <c r="K2504" s="298"/>
      <c r="L2504" s="298"/>
      <c r="M2504" s="298"/>
      <c r="N2504" s="298"/>
      <c r="O2504" s="298"/>
      <c r="P2504" s="298"/>
      <c r="Q2504" s="299"/>
      <c r="R2504" s="227"/>
      <c r="S2504" s="228" t="e">
        <f>IF(C2504="",NA(),MATCH($B2504&amp;$C2504,'Smelter Reference List'!$J:$J,0))</f>
        <v>#N/A</v>
      </c>
      <c r="T2504" s="229"/>
      <c r="U2504" s="229">
        <f ca="1">IF(AND(C2504="Smelter not listed",OR(LEN(D2504)=0,LEN(E2504)=0)),1,0)</f>
        <v>0</v>
      </c>
      <c r="V2504" s="229"/>
      <c r="W2504" s="229"/>
      <c r="Y2504" s="223" t="str">
        <f>B2504&amp;C2504</f>
        <v/>
      </c>
    </row>
    <row r="2505" spans="1:25" ht="13.5" thickBot="1">
      <c r="A2505" s="238"/>
      <c r="B2505" s="302"/>
      <c r="C2505" s="302"/>
      <c r="D2505" s="205"/>
      <c r="E2505" s="205"/>
      <c r="F2505" s="205"/>
      <c r="G2505" s="205"/>
      <c r="H2505" s="205"/>
      <c r="I2505" s="205"/>
      <c r="J2505" s="205"/>
      <c r="K2505" s="205"/>
      <c r="L2505" s="205"/>
      <c r="M2505" s="205"/>
      <c r="N2505" s="205"/>
      <c r="O2505" s="205"/>
      <c r="P2505" s="205"/>
      <c r="Q2505" s="206"/>
      <c r="R2505" s="203"/>
      <c r="S2505" s="203"/>
      <c r="Y2505" s="223" t="str">
        <f>B2505&amp;C2505</f>
        <v/>
      </c>
    </row>
    <row r="2506" spans="1:25" ht="13.5" thickTop="1">
      <c r="R2506" s="204"/>
      <c r="S2506" s="204"/>
      <c r="T2506" s="204"/>
      <c r="U2506" s="204"/>
      <c r="V2506" s="204"/>
      <c r="W2506" s="204"/>
    </row>
    <row r="2507" spans="1:25">
      <c r="R2507" s="204"/>
      <c r="S2507" s="204"/>
      <c r="T2507" s="204"/>
      <c r="U2507" s="204"/>
      <c r="V2507" s="204"/>
      <c r="W2507" s="204"/>
    </row>
    <row r="2508" spans="1:25">
      <c r="R2508" s="204"/>
      <c r="S2508" s="204"/>
      <c r="T2508" s="204"/>
      <c r="U2508" s="204"/>
      <c r="V2508" s="204"/>
      <c r="W2508" s="204"/>
    </row>
  </sheetData>
  <sheetProtection password="E985" sheet="1" formatRows="0" deleteRows="0"/>
  <dataConsolidate/>
  <mergeCells count="2">
    <mergeCell ref="J2:O2"/>
    <mergeCell ref="B3:E3"/>
  </mergeCells>
  <phoneticPr fontId="29"/>
  <conditionalFormatting sqref="B5:B2504">
    <cfRule type="expression" dxfId="35" priority="4" stopIfTrue="1">
      <formula>IF(B5="",TRUE)</formula>
    </cfRule>
    <cfRule type="expression" dxfId="34" priority="15" stopIfTrue="1">
      <formula>IF(AND(COUNTIF(MetalSmelter,B5&amp;C5)=0,LEN(C5)&gt;0), TRUE, FALSE)</formula>
    </cfRule>
  </conditionalFormatting>
  <conditionalFormatting sqref="D5:D2504">
    <cfRule type="expression" dxfId="33" priority="23" stopIfTrue="1">
      <formula>IF(AND(D5="",$C5=$U$4),TRUE)</formula>
    </cfRule>
    <cfRule type="expression" dxfId="32" priority="24" stopIfTrue="1">
      <formula>IF(FIND("!",D5),TRUE)</formula>
    </cfRule>
  </conditionalFormatting>
  <conditionalFormatting sqref="G5:G2504">
    <cfRule type="expression" dxfId="31" priority="25" stopIfTrue="1">
      <formula>IF(FIND("Enter smelter details",G5),TRUE)</formula>
    </cfRule>
  </conditionalFormatting>
  <conditionalFormatting sqref="E5:E2504">
    <cfRule type="expression" dxfId="30" priority="11" stopIfTrue="1">
      <formula>IF(AND(E5="",$C5=$U$4),TRUE)</formula>
    </cfRule>
    <cfRule type="expression" dxfId="29" priority="12" stopIfTrue="1">
      <formula>IF(FIND("!",E5),TRUE)</formula>
    </cfRule>
  </conditionalFormatting>
  <conditionalFormatting sqref="F5:F2504">
    <cfRule type="expression" dxfId="28" priority="2" stopIfTrue="1">
      <formula>IF(AND(LEN($A5)&gt;0,$A5&lt;&gt;$F5),TRUE,FALSE)</formula>
    </cfRule>
  </conditionalFormatting>
  <conditionalFormatting sqref="C5:C2504">
    <cfRule type="expression" dxfId="27" priority="1" stopIfTrue="1">
      <formula>IF(AND(B5&lt;&gt;"",C5=""),TRUE)</formula>
    </cfRule>
  </conditionalFormatting>
  <dataValidations count="5">
    <dataValidation type="list" allowBlank="1" showInputMessage="1" showErrorMessage="1" sqref="B5:B2504">
      <formula1>Metal</formula1>
    </dataValidation>
    <dataValidation type="list" allowBlank="1" showInputMessage="1" showErrorMessage="1" sqref="P5:P2504">
      <formula1>"Yes,No"</formula1>
    </dataValidation>
    <dataValidation allowBlank="1" showErrorMessage="1" sqref="F5:G2504"/>
    <dataValidation type="list" allowBlank="1" showInputMessage="1" showErrorMessage="1" sqref="E5:E2504">
      <formula1>CL</formula1>
    </dataValidation>
    <dataValidation type="list" showInputMessage="1" showErrorMessage="1" sqref="C5:C2504">
      <formula1>SN</formula1>
    </dataValidation>
  </dataValidations>
  <hyperlinks>
    <hyperlink ref="J2:O2" r:id="rId1" display="http://www.conflictfreesourcing.org/conflict-free-smelter-refiner-lists/"/>
  </hyperlinks>
  <pageMargins left="0.70866141732283472" right="0.70866141732283472" top="0.74803149606299213" bottom="0.74803149606299213" header="0.31496062992125984" footer="0.31496062992125984"/>
  <pageSetup scale="43" fitToWidth="2" fitToHeight="100" orientation="landscape" r:id="rId2"/>
  <headerFooter>
    <oddHeader>&amp;P ページ</oddHead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L70"/>
  <sheetViews>
    <sheetView showGridLines="0" showZeros="0" tabSelected="1" zoomScale="70" zoomScaleNormal="70" workbookViewId="0">
      <pane xSplit="1" ySplit="3" topLeftCell="B13" activePane="bottomRight" state="frozen"/>
      <selection pane="topRight" activeCell="B1" sqref="B1"/>
      <selection pane="bottomLeft" activeCell="A4" sqref="A4"/>
      <selection pane="bottomRight" activeCell="D63" sqref="D63"/>
    </sheetView>
  </sheetViews>
  <sheetFormatPr defaultColWidth="8.75" defaultRowHeight="12.75"/>
  <cols>
    <col min="1" max="1" width="45.125" style="22" customWidth="1"/>
    <col min="2" max="2" width="42.75" style="25" customWidth="1"/>
    <col min="3" max="3" width="51.5" style="22" customWidth="1"/>
    <col min="4" max="4" width="29.125" style="25" customWidth="1"/>
    <col min="5" max="5" width="9" style="24" hidden="1" customWidth="1"/>
    <col min="6" max="6" width="13.5" style="22" hidden="1" customWidth="1"/>
    <col min="7" max="7" width="13.375" style="22" hidden="1" customWidth="1"/>
    <col min="8" max="8" width="9" style="22" hidden="1" customWidth="1"/>
    <col min="9" max="9" width="9" style="209" hidden="1" customWidth="1"/>
    <col min="10" max="11" width="9" style="22" hidden="1" customWidth="1"/>
    <col min="12" max="13" width="8.75" style="22" customWidth="1"/>
    <col min="14" max="16384" width="8.75" style="22"/>
  </cols>
  <sheetData>
    <row r="1" spans="1:10" ht="30">
      <c r="A1" s="398" t="str">
        <f ca="1">OFFSET(L!$C$1,MATCH("Checker"&amp;ADDRESS(ROW(),COLUMN(),4),L!$A:$A,0)-1,SL,,)</f>
        <v>To ensure all required fields have been populated before submitting to your customers review form for any line items highlighted in red</v>
      </c>
      <c r="B1" s="398"/>
      <c r="C1" s="398"/>
      <c r="D1" s="161" t="str">
        <f ca="1">OFFSET(L!$C$1,MATCH("Checker"&amp;ADDRESS(ROW(),COLUMN(),4),L!$A:$A,0)-1,SL,,)</f>
        <v>Required fields remaining to be completed</v>
      </c>
      <c r="E1" s="91" t="s">
        <v>1425</v>
      </c>
    </row>
    <row r="2" spans="1:10" ht="15">
      <c r="A2" s="84" t="s">
        <v>1750</v>
      </c>
      <c r="B2" s="85" t="str">
        <f>IF(F62=1,"Click here to return to Smelter List","")</f>
        <v>Click here to return to Smelter List</v>
      </c>
      <c r="C2" s="165" t="str">
        <f>IF(F61=1,"Click here to return to Product List","")</f>
        <v>Click here to return to Product List</v>
      </c>
      <c r="D2" s="214" t="str">
        <f ca="1">IF(H67=0,"0",H67)</f>
        <v>0</v>
      </c>
    </row>
    <row r="3" spans="1:10" ht="15">
      <c r="A3" s="86" t="str">
        <f ca="1">OFFSET(L!$C$1,MATCH("Checker"&amp;ADDRESS(ROW(),COLUMN(),4),L!$A:$A,0)-1,SL,,)</f>
        <v>Required Fields</v>
      </c>
      <c r="B3" s="86" t="str">
        <f ca="1">OFFSET(L!$C$1,MATCH("Checker"&amp;ADDRESS(ROW(),COLUMN(),4),L!$A:$A,0)-1,SL,,)</f>
        <v>Answer provided</v>
      </c>
      <c r="C3" s="86" t="str">
        <f ca="1">OFFSET(L!$C$1,MATCH("Checker"&amp;ADDRESS(ROW(),COLUMN(),4),L!$A:$A,0)-1,SL,,)</f>
        <v>Notes</v>
      </c>
      <c r="D3" s="86" t="str">
        <f ca="1">OFFSET(L!$C$1,MATCH("Checker"&amp;ADDRESS(ROW(),COLUMN(),4),L!$A:$A,0)-1,SL,,)</f>
        <v>Hyperlink to source</v>
      </c>
      <c r="F3" s="87" t="s">
        <v>950</v>
      </c>
      <c r="G3" s="22" t="s">
        <v>949</v>
      </c>
      <c r="H3" s="22" t="s">
        <v>951</v>
      </c>
      <c r="I3" s="209" t="s">
        <v>2531</v>
      </c>
      <c r="J3" s="22" t="s">
        <v>2532</v>
      </c>
    </row>
    <row r="4" spans="1:10" ht="39">
      <c r="A4" s="110" t="str">
        <f ca="1">Declaration!B8</f>
        <v>Company Name (*):</v>
      </c>
      <c r="B4" s="109" t="str">
        <f>Declaration!D8</f>
        <v>Viamed Limited</v>
      </c>
      <c r="C4" s="109" t="str">
        <f t="shared" ref="C4:C9" ca="1" si="0">IF(H4=1,J4,I4)</f>
        <v>Complete</v>
      </c>
      <c r="D4" s="119" t="str">
        <f>IF(H4=1,"Click here to enter Company Name","")</f>
        <v/>
      </c>
      <c r="E4" s="91" t="s">
        <v>2521</v>
      </c>
      <c r="F4" s="117">
        <v>1</v>
      </c>
      <c r="G4" s="88">
        <f t="shared" ref="G4:G9" si="1">IF(B4=0,1,0)</f>
        <v>0</v>
      </c>
      <c r="H4" s="89">
        <f>F4*G4</f>
        <v>0</v>
      </c>
      <c r="I4" s="210" t="str">
        <f ca="1">OFFSET(L!$C$1,MATCH("Checker"&amp;"Comp",L!$A:$A,0)-1,SL,,)</f>
        <v>Complete</v>
      </c>
      <c r="J4" s="211" t="str">
        <f ca="1">OFFSET(L!$C$1,MATCH("Checker"&amp;ADDRESS(ROW(),COLUMN(),4),L!$A:$A,0)-1,SL,,)</f>
        <v>Provide your company name on the Declaration tab cell D8</v>
      </c>
    </row>
    <row r="5" spans="1:10" ht="39">
      <c r="A5" s="110" t="str">
        <f ca="1">Declaration!B9</f>
        <v>Declaration Scope or Class (*):</v>
      </c>
      <c r="B5" s="109" t="str">
        <f>Declaration!D9</f>
        <v>B. Product (or List of Products)</v>
      </c>
      <c r="C5" s="109" t="str">
        <f t="shared" ca="1" si="0"/>
        <v>Complete</v>
      </c>
      <c r="D5" s="119" t="str">
        <f>IF(H5=1,"Click here to enter Declaration Scope","")</f>
        <v/>
      </c>
      <c r="E5" s="91" t="s">
        <v>2521</v>
      </c>
      <c r="F5" s="117">
        <v>1</v>
      </c>
      <c r="G5" s="88">
        <f t="shared" si="1"/>
        <v>0</v>
      </c>
      <c r="H5" s="89">
        <f t="shared" ref="H5:H23" si="2">F5*G5</f>
        <v>0</v>
      </c>
      <c r="I5" s="210" t="str">
        <f ca="1">OFFSET(L!$C$1,MATCH("Checker"&amp;"Comp",L!$A:$A,0)-1,SL,,)</f>
        <v>Complete</v>
      </c>
      <c r="J5" s="211" t="str">
        <f ca="1">OFFSET(L!$C$1,MATCH("Checker"&amp;ADDRESS(ROW(),COLUMN(),4),L!$A:$A,0)-1,SL,,)</f>
        <v>Select the scope of declaration on the Declaration tab cell D9</v>
      </c>
    </row>
    <row r="6" spans="1:10" ht="39">
      <c r="A6" s="110" t="str">
        <f ca="1">Declaration!B10</f>
        <v>Go to Product List tab to enter products this declaration applies to</v>
      </c>
      <c r="B6" s="109">
        <f>Declaration!D10</f>
        <v>0</v>
      </c>
      <c r="C6" s="109" t="str">
        <f t="shared" ca="1" si="0"/>
        <v>Complete</v>
      </c>
      <c r="D6" s="119" t="str">
        <f>IF(H6=1,"Click here to provide a Description of Scope","")</f>
        <v/>
      </c>
      <c r="E6" s="91" t="s">
        <v>2521</v>
      </c>
      <c r="F6" s="118">
        <f>IF(OR(B5=Declaration!P9,B5=Declaration!Q9,B5=0),0,1)</f>
        <v>0</v>
      </c>
      <c r="G6" s="88">
        <f t="shared" si="1"/>
        <v>1</v>
      </c>
      <c r="H6" s="89">
        <f t="shared" si="2"/>
        <v>0</v>
      </c>
      <c r="I6" s="210" t="str">
        <f ca="1">OFFSET(L!$C$1,MATCH("Checker"&amp;"Comp",L!$A:$A,0)-1,SL,,)</f>
        <v>Complete</v>
      </c>
      <c r="J6" s="22" t="str">
        <f ca="1">OFFSET(L!$C$1,MATCH("Checker"&amp;ADDRESS(ROW(),COLUMN(),4),L!$A:$A,0)-1,SL,,)</f>
        <v>Provide description of scope on Declaration tab cell D10</v>
      </c>
    </row>
    <row r="7" spans="1:10" ht="39">
      <c r="A7" s="110" t="str">
        <f ca="1">Declaration!B15</f>
        <v>Contact Name (*):</v>
      </c>
      <c r="B7" s="109" t="str">
        <f>Declaration!D15</f>
        <v>Steve Nixon</v>
      </c>
      <c r="C7" s="109" t="str">
        <f t="shared" ca="1" si="0"/>
        <v>Complete</v>
      </c>
      <c r="D7" s="119" t="str">
        <f>IF(H7=1,"Click here to enter Contact Name","")</f>
        <v/>
      </c>
      <c r="E7" s="91" t="s">
        <v>2521</v>
      </c>
      <c r="F7" s="164">
        <v>1</v>
      </c>
      <c r="G7" s="88">
        <f t="shared" si="1"/>
        <v>0</v>
      </c>
      <c r="H7" s="89">
        <f t="shared" si="2"/>
        <v>0</v>
      </c>
      <c r="I7" s="210" t="str">
        <f ca="1">OFFSET(L!$C$1,MATCH("Checker"&amp;"Comp",L!$A:$A,0)-1,SL,,)</f>
        <v>Complete</v>
      </c>
      <c r="J7" s="22" t="str">
        <f ca="1">OFFSET(L!$C$1,MATCH("Checker"&amp;ADDRESS(ROW(),COLUMN(),4),L!$A:$A,0)-1,SL,,)</f>
        <v>Provide contact name in Declaration tab cell D15</v>
      </c>
    </row>
    <row r="8" spans="1:10" ht="39">
      <c r="A8" s="110" t="str">
        <f ca="1">Declaration!B16</f>
        <v>Email – Contact (*):</v>
      </c>
      <c r="B8" s="109" t="str">
        <f>Declaration!D16</f>
        <v>steve.nixon@viamed.co.uk</v>
      </c>
      <c r="C8" s="109" t="str">
        <f t="shared" ca="1" si="0"/>
        <v>Complete</v>
      </c>
      <c r="D8" s="119" t="str">
        <f>IF(H8=1,"Click here to enter Email-Contact","")</f>
        <v/>
      </c>
      <c r="E8" s="91" t="s">
        <v>2521</v>
      </c>
      <c r="F8" s="164">
        <v>1</v>
      </c>
      <c r="G8" s="88">
        <f>IF(ISNUMBER(SEARCH("@",B8)),0,1)</f>
        <v>0</v>
      </c>
      <c r="H8" s="89">
        <f t="shared" si="2"/>
        <v>0</v>
      </c>
      <c r="I8" s="210" t="str">
        <f ca="1">OFFSET(L!$C$1,MATCH("Checker"&amp;"Comp",L!$A:$A,0)-1,SL,,)</f>
        <v>Complete</v>
      </c>
      <c r="J8" s="22" t="str">
        <f ca="1">OFFSET(L!$C$1,MATCH("Checker"&amp;ADDRESS(ROW(),COLUMN(),4),L!$A:$A,0)-1,SL,,)</f>
        <v>Provide a valid email for contact in Declaration tab cell D16</v>
      </c>
    </row>
    <row r="9" spans="1:10" ht="39">
      <c r="A9" s="110" t="str">
        <f ca="1">Declaration!B17</f>
        <v>Phone – Contact (*):</v>
      </c>
      <c r="B9" s="109" t="str">
        <f>Declaration!D17</f>
        <v>0044 1535 634542</v>
      </c>
      <c r="C9" s="109" t="str">
        <f t="shared" ca="1" si="0"/>
        <v>Complete</v>
      </c>
      <c r="D9" s="119" t="str">
        <f>IF(H9=1,"Click here to enter Phone-Contact","")</f>
        <v/>
      </c>
      <c r="E9" s="91" t="s">
        <v>2521</v>
      </c>
      <c r="F9" s="164">
        <v>1</v>
      </c>
      <c r="G9" s="88">
        <f t="shared" si="1"/>
        <v>0</v>
      </c>
      <c r="H9" s="89">
        <f t="shared" si="2"/>
        <v>0</v>
      </c>
      <c r="I9" s="210" t="str">
        <f ca="1">OFFSET(L!$C$1,MATCH("Checker"&amp;"Comp",L!$A:$A,0)-1,SL,,)</f>
        <v>Complete</v>
      </c>
      <c r="J9" s="22" t="str">
        <f ca="1">OFFSET(L!$C$1,MATCH("Checker"&amp;ADDRESS(ROW(),COLUMN(),4),L!$A:$A,0)-1,SL,,)</f>
        <v>Provide a phone number for contact in Declaration tab cell D17</v>
      </c>
    </row>
    <row r="10" spans="1:10" ht="39">
      <c r="A10" s="110" t="str">
        <f ca="1">Declaration!B18</f>
        <v>Authorizer (*):</v>
      </c>
      <c r="B10" s="109" t="str">
        <f>Declaration!D18</f>
        <v>Steve Nixon</v>
      </c>
      <c r="C10" s="109" t="str">
        <f t="shared" ref="C10:C61" ca="1" si="3">IF(H10=1,J10,I10)</f>
        <v>Complete</v>
      </c>
      <c r="D10" s="119" t="str">
        <f>IF(H10=1,"Click here to enter an Authorized Company Representative's name","")</f>
        <v/>
      </c>
      <c r="E10" s="91" t="s">
        <v>2521</v>
      </c>
      <c r="F10" s="117">
        <v>1</v>
      </c>
      <c r="G10" s="88">
        <f t="shared" ref="G10:G23" si="4">IF(B10=0,1,0)</f>
        <v>0</v>
      </c>
      <c r="H10" s="89">
        <f t="shared" si="2"/>
        <v>0</v>
      </c>
      <c r="I10" s="210" t="str">
        <f ca="1">OFFSET(L!$C$1,MATCH("Checker"&amp;"Comp",L!$A:$A,0)-1,SL,,)</f>
        <v>Complete</v>
      </c>
      <c r="J10" s="22" t="str">
        <f ca="1">OFFSET(L!$C$1,MATCH("Checker"&amp;ADDRESS(ROW(),COLUMN(),4),L!$A:$A,0)-1,SL,,)</f>
        <v>Provide authorized company representative contact name in Declaration tab cell D18</v>
      </c>
    </row>
    <row r="11" spans="1:10" ht="39">
      <c r="A11" s="110" t="str">
        <f ca="1">Declaration!B20</f>
        <v>Email - Authorizer (*):</v>
      </c>
      <c r="B11" s="109" t="str">
        <f>Declaration!D20</f>
        <v>steve.nixon@viamed.co.uk</v>
      </c>
      <c r="C11" s="109" t="str">
        <f t="shared" ca="1" si="3"/>
        <v>Complete</v>
      </c>
      <c r="D11" s="119" t="str">
        <f>IF(H11=1,"Click here to enter Representative's email","")</f>
        <v/>
      </c>
      <c r="E11" s="91" t="s">
        <v>2521</v>
      </c>
      <c r="F11" s="117">
        <v>1</v>
      </c>
      <c r="G11" s="88">
        <f>IF(ISNUMBER(SEARCH("@",B11)),0,1)</f>
        <v>0</v>
      </c>
      <c r="H11" s="89">
        <f t="shared" si="2"/>
        <v>0</v>
      </c>
      <c r="I11" s="210" t="str">
        <f ca="1">OFFSET(L!$C$1,MATCH("Checker"&amp;"Comp",L!$A:$A,0)-1,SL,,)</f>
        <v>Complete</v>
      </c>
      <c r="J11" s="22" t="str">
        <f ca="1">OFFSET(L!$C$1,MATCH("Checker"&amp;ADDRESS(ROW(),COLUMN(),4),L!$A:$A,0)-1,SL,,)</f>
        <v>Provide an email for authorized company representative on Declaration tab cell D20</v>
      </c>
    </row>
    <row r="12" spans="1:10" ht="39">
      <c r="A12" s="110" t="str">
        <f ca="1">Declaration!B21</f>
        <v>Phone - Authorizer (*):</v>
      </c>
      <c r="B12" s="109" t="str">
        <f>Declaration!D21</f>
        <v>0044 1535 634542</v>
      </c>
      <c r="C12" s="109" t="str">
        <f ca="1">IF(H12=1,J12,I12)</f>
        <v>Complete</v>
      </c>
      <c r="D12" s="119" t="str">
        <f>IF(H12=1,"Click here to enter Representative's phone","")</f>
        <v/>
      </c>
      <c r="E12" s="91" t="s">
        <v>2521</v>
      </c>
      <c r="F12" s="117">
        <v>1</v>
      </c>
      <c r="G12" s="88">
        <f>IF(B12=0,1,0)</f>
        <v>0</v>
      </c>
      <c r="H12" s="89">
        <f>F12*G12</f>
        <v>0</v>
      </c>
      <c r="I12" s="210" t="str">
        <f ca="1">OFFSET(L!$C$1,MATCH("Checker"&amp;"Comp",L!$A:$A,0)-1,SL,,)</f>
        <v>Complete</v>
      </c>
      <c r="J12" s="22" t="str">
        <f ca="1">OFFSET(L!$C$1,MATCH("Checker"&amp;ADDRESS(ROW(),COLUMN(),4),L!$A:$A,0)-1,SL,,)</f>
        <v>Provide a phone number for authorized company representative on Declaration tab cell D21</v>
      </c>
    </row>
    <row r="13" spans="1:10" ht="39">
      <c r="A13" s="110" t="str">
        <f ca="1">Declaration!B22</f>
        <v>Effective Date (*):</v>
      </c>
      <c r="B13" s="111">
        <f>Declaration!D22</f>
        <v>42774</v>
      </c>
      <c r="C13" s="109" t="str">
        <f t="shared" ca="1" si="3"/>
        <v>Complete</v>
      </c>
      <c r="D13" s="119" t="str">
        <f>IF(H13=1,"Click here to enter Date of Completion","")</f>
        <v/>
      </c>
      <c r="E13" s="91" t="s">
        <v>2521</v>
      </c>
      <c r="F13" s="117">
        <v>1</v>
      </c>
      <c r="G13" s="88">
        <f t="shared" si="4"/>
        <v>0</v>
      </c>
      <c r="H13" s="89">
        <f t="shared" si="2"/>
        <v>0</v>
      </c>
      <c r="I13" s="210" t="str">
        <f ca="1">OFFSET(L!$C$1,MATCH("Checker"&amp;"Comp",L!$A:$A,0)-1,SL,,)</f>
        <v>Complete</v>
      </c>
      <c r="J13" s="22" t="str">
        <f ca="1">OFFSET(L!$C$1,MATCH("Checker"&amp;ADDRESS(ROW(),COLUMN(),4),L!$A:$A,0)-1,SL,,)</f>
        <v>Provide date the form was completed on Declaration tab cell D22</v>
      </c>
    </row>
    <row r="14" spans="1:10" ht="63.75">
      <c r="A14" s="109" t="str">
        <f ca="1">Declaration!B25</f>
        <v>1) Is the 3TG intentionally added to your product? (*)</v>
      </c>
      <c r="B14" s="112"/>
      <c r="C14" s="112"/>
      <c r="D14" s="120"/>
      <c r="E14" s="91" t="s">
        <v>1429</v>
      </c>
      <c r="F14" s="117"/>
      <c r="G14" s="24"/>
      <c r="H14" s="90">
        <f t="shared" si="2"/>
        <v>0</v>
      </c>
    </row>
    <row r="15" spans="1:10" ht="26.25">
      <c r="A15" s="110" t="str">
        <f ca="1">Declaration!B26</f>
        <v>Tantalum  (*)</v>
      </c>
      <c r="B15" s="109" t="str">
        <f>Declaration!D26</f>
        <v>No</v>
      </c>
      <c r="C15" s="109" t="str">
        <f t="shared" ca="1" si="3"/>
        <v>Complete</v>
      </c>
      <c r="D15" s="119" t="str">
        <f>IF(H15=1,"Click here to answer question 1 for Tantalum","")</f>
        <v/>
      </c>
      <c r="E15" s="91" t="s">
        <v>1425</v>
      </c>
      <c r="F15" s="117">
        <v>1</v>
      </c>
      <c r="G15" s="88">
        <f t="shared" si="4"/>
        <v>0</v>
      </c>
      <c r="H15" s="89">
        <f t="shared" si="2"/>
        <v>0</v>
      </c>
      <c r="I15" s="210" t="str">
        <f ca="1">OFFSET(L!$C$1,MATCH("Checker"&amp;"Comp",L!$A:$A,0)-1,SL,,)</f>
        <v>Complete</v>
      </c>
      <c r="J15" s="211" t="str">
        <f ca="1">OFFSET(L!$C$1,MATCH("Checker"&amp;ADDRESS(ROW(),COLUMN(),4),L!$A:$A,0)-1,SL,,)</f>
        <v>Declare if Tantalum is intentionally added to your products on Declaration tab cell D26</v>
      </c>
    </row>
    <row r="16" spans="1:10" ht="39">
      <c r="A16" s="110" t="str">
        <f ca="1">Declaration!B27</f>
        <v>Tin  (*)</v>
      </c>
      <c r="B16" s="109" t="str">
        <f>Declaration!D27</f>
        <v>Yes</v>
      </c>
      <c r="C16" s="109" t="str">
        <f t="shared" ca="1" si="3"/>
        <v>Complete</v>
      </c>
      <c r="D16" s="119" t="str">
        <f>IF(H16=1,"Click here to answer question 1 for Tin","")</f>
        <v/>
      </c>
      <c r="E16" s="91" t="s">
        <v>1426</v>
      </c>
      <c r="F16" s="117">
        <v>1</v>
      </c>
      <c r="G16" s="88">
        <f t="shared" si="4"/>
        <v>0</v>
      </c>
      <c r="H16" s="89">
        <f t="shared" si="2"/>
        <v>0</v>
      </c>
      <c r="I16" s="210" t="str">
        <f ca="1">OFFSET(L!$C$1,MATCH("Checker"&amp;"Comp",L!$A:$A,0)-1,SL,,)</f>
        <v>Complete</v>
      </c>
      <c r="J16" s="211" t="str">
        <f ca="1">OFFSET(L!$C$1,MATCH("Checker"&amp;ADDRESS(ROW(),COLUMN(),4),L!$A:$A,0)-1,SL,,)</f>
        <v>Declare if Tin is intentionally added to your products on Declaration tab cell D27</v>
      </c>
    </row>
    <row r="17" spans="1:10" ht="39">
      <c r="A17" s="110" t="str">
        <f ca="1">Declaration!B28</f>
        <v>Gold  (*)</v>
      </c>
      <c r="B17" s="109" t="str">
        <f>Declaration!D28</f>
        <v>No</v>
      </c>
      <c r="C17" s="109" t="str">
        <f t="shared" ca="1" si="3"/>
        <v>Complete</v>
      </c>
      <c r="D17" s="119" t="str">
        <f>IF(H17=1,"Click here to answer question 1 for Gold","")</f>
        <v/>
      </c>
      <c r="E17" s="91" t="s">
        <v>1426</v>
      </c>
      <c r="F17" s="117">
        <v>1</v>
      </c>
      <c r="G17" s="88">
        <f t="shared" si="4"/>
        <v>0</v>
      </c>
      <c r="H17" s="89">
        <f t="shared" si="2"/>
        <v>0</v>
      </c>
      <c r="I17" s="210" t="str">
        <f ca="1">OFFSET(L!$C$1,MATCH("Checker"&amp;"Comp",L!$A:$A,0)-1,SL,,)</f>
        <v>Complete</v>
      </c>
      <c r="J17" s="211" t="str">
        <f ca="1">OFFSET(L!$C$1,MATCH("Checker"&amp;ADDRESS(ROW(),COLUMN(),4),L!$A:$A,0)-1,SL,,)</f>
        <v>Declare if Gold is intentionally added to your products on Declaration tab cell D28</v>
      </c>
    </row>
    <row r="18" spans="1:10" ht="39">
      <c r="A18" s="110" t="str">
        <f ca="1">Declaration!B29</f>
        <v>Tungsten  (*)</v>
      </c>
      <c r="B18" s="109" t="str">
        <f>Declaration!D29</f>
        <v>No</v>
      </c>
      <c r="C18" s="109" t="str">
        <f t="shared" ca="1" si="3"/>
        <v>Complete</v>
      </c>
      <c r="D18" s="119" t="str">
        <f>IF(H18=1,"Click here to answer question 1 for Tungsten","")</f>
        <v/>
      </c>
      <c r="E18" s="91" t="s">
        <v>1426</v>
      </c>
      <c r="F18" s="117">
        <v>1</v>
      </c>
      <c r="G18" s="88">
        <f t="shared" si="4"/>
        <v>0</v>
      </c>
      <c r="H18" s="89">
        <f t="shared" si="2"/>
        <v>0</v>
      </c>
      <c r="I18" s="210" t="str">
        <f ca="1">OFFSET(L!$C$1,MATCH("Checker"&amp;"Comp",L!$A:$A,0)-1,SL,,)</f>
        <v>Complete</v>
      </c>
      <c r="J18" s="211" t="str">
        <f ca="1">OFFSET(L!$C$1,MATCH("Checker"&amp;ADDRESS(ROW(),COLUMN(),4),L!$A:$A,0)-1,SL,,)</f>
        <v>Declare if Tungsten is intentionally added to your products on Declaration tab cell D29</v>
      </c>
    </row>
    <row r="19" spans="1:10" ht="51">
      <c r="A19" s="109" t="str">
        <f ca="1">Declaration!B31</f>
        <v>2) Is the 3TG necessary to the production of your company’s products and contained in the finished product that your company manufactures or contracts to manufacture?  (*)</v>
      </c>
      <c r="B19" s="112"/>
      <c r="C19" s="112"/>
      <c r="D19" s="120"/>
      <c r="E19" s="91" t="s">
        <v>1427</v>
      </c>
      <c r="F19" s="117"/>
      <c r="G19" s="24"/>
      <c r="H19" s="24"/>
      <c r="J19" s="211"/>
    </row>
    <row r="20" spans="1:10" ht="39">
      <c r="A20" s="110" t="str">
        <f ca="1">Declaration!B32</f>
        <v>Tantalum  (*)</v>
      </c>
      <c r="B20" s="109" t="str">
        <f>Declaration!D32</f>
        <v>No</v>
      </c>
      <c r="C20" s="109" t="str">
        <f t="shared" ca="1" si="3"/>
        <v>Complete</v>
      </c>
      <c r="D20" s="121" t="str">
        <f>IF(H20=1,"Click here to answer question 2 for Tantalum","")</f>
        <v/>
      </c>
      <c r="E20" s="91" t="s">
        <v>1426</v>
      </c>
      <c r="F20" s="117">
        <v>1</v>
      </c>
      <c r="G20" s="88">
        <f t="shared" si="4"/>
        <v>0</v>
      </c>
      <c r="H20" s="89">
        <f t="shared" si="2"/>
        <v>0</v>
      </c>
      <c r="I20" s="210" t="str">
        <f ca="1">OFFSET(L!$C$1,MATCH("Checker"&amp;"Comp",L!$A:$A,0)-1,SL,,)</f>
        <v>Complete</v>
      </c>
      <c r="J20" s="211" t="str">
        <f ca="1">OFFSET(L!$C$1,MATCH("Checker"&amp;ADDRESS(ROW(),COLUMN(),4),L!$A:$A,0)-1,SL,,)</f>
        <v>Declare if Tantalum is necessary to the production of your products and contained within the finished products declared in Declaration tab cell D32</v>
      </c>
    </row>
    <row r="21" spans="1:10" ht="39">
      <c r="A21" s="110" t="str">
        <f ca="1">Declaration!B33</f>
        <v>Tin  (*)</v>
      </c>
      <c r="B21" s="109" t="str">
        <f>Declaration!D33</f>
        <v>Yes</v>
      </c>
      <c r="C21" s="109" t="str">
        <f t="shared" ca="1" si="3"/>
        <v>Complete</v>
      </c>
      <c r="D21" s="121" t="str">
        <f>IF(H21=1,"Click here to answer question 2 for Tin","")</f>
        <v/>
      </c>
      <c r="E21" s="91" t="s">
        <v>1426</v>
      </c>
      <c r="F21" s="117">
        <v>1</v>
      </c>
      <c r="G21" s="88">
        <f t="shared" si="4"/>
        <v>0</v>
      </c>
      <c r="H21" s="89">
        <f t="shared" si="2"/>
        <v>0</v>
      </c>
      <c r="I21" s="210" t="str">
        <f ca="1">OFFSET(L!$C$1,MATCH("Checker"&amp;"Comp",L!$A:$A,0)-1,SL,,)</f>
        <v>Complete</v>
      </c>
      <c r="J21" s="211" t="str">
        <f ca="1">OFFSET(L!$C$1,MATCH("Checker"&amp;ADDRESS(ROW(),COLUMN(),4),L!$A:$A,0)-1,SL,,)</f>
        <v>Declare if Tin is necessary to the production of your products and contained within the finished products declared in Declaration tab cell D33</v>
      </c>
    </row>
    <row r="22" spans="1:10" ht="39">
      <c r="A22" s="110" t="str">
        <f ca="1">Declaration!B34</f>
        <v>Gold  (*)</v>
      </c>
      <c r="B22" s="109" t="str">
        <f>Declaration!D34</f>
        <v>No</v>
      </c>
      <c r="C22" s="109" t="str">
        <f t="shared" ca="1" si="3"/>
        <v>Complete</v>
      </c>
      <c r="D22" s="121" t="str">
        <f>IF(H22=1,"Click here to answer question 2 for Gold","")</f>
        <v/>
      </c>
      <c r="E22" s="91" t="s">
        <v>1426</v>
      </c>
      <c r="F22" s="117">
        <v>1</v>
      </c>
      <c r="G22" s="88">
        <f t="shared" si="4"/>
        <v>0</v>
      </c>
      <c r="H22" s="89">
        <f t="shared" si="2"/>
        <v>0</v>
      </c>
      <c r="I22" s="210" t="str">
        <f ca="1">OFFSET(L!$C$1,MATCH("Checker"&amp;"Comp",L!$A:$A,0)-1,SL,,)</f>
        <v>Complete</v>
      </c>
      <c r="J22" s="211" t="str">
        <f ca="1">OFFSET(L!$C$1,MATCH("Checker"&amp;ADDRESS(ROW(),COLUMN(),4),L!$A:$A,0)-1,SL,,)</f>
        <v>Declare if Gold is necessary to the production of your products and contained within the finished products declared in Declaration tab cell D34</v>
      </c>
    </row>
    <row r="23" spans="1:10" ht="39">
      <c r="A23" s="110" t="str">
        <f ca="1">Declaration!B35</f>
        <v>Tungsten  (*)</v>
      </c>
      <c r="B23" s="109" t="str">
        <f>Declaration!D35</f>
        <v>No</v>
      </c>
      <c r="C23" s="109" t="str">
        <f t="shared" ca="1" si="3"/>
        <v>Complete</v>
      </c>
      <c r="D23" s="121" t="str">
        <f>IF(H23=1,"Click here to answer question 2 for Tungsten","")</f>
        <v/>
      </c>
      <c r="E23" s="91" t="s">
        <v>1426</v>
      </c>
      <c r="F23" s="117">
        <v>1</v>
      </c>
      <c r="G23" s="88">
        <f t="shared" si="4"/>
        <v>0</v>
      </c>
      <c r="H23" s="89">
        <f t="shared" si="2"/>
        <v>0</v>
      </c>
      <c r="I23" s="210" t="str">
        <f ca="1">OFFSET(L!$C$1,MATCH("Checker"&amp;"Comp",L!$A:$A,0)-1,SL,,)</f>
        <v>Complete</v>
      </c>
      <c r="J23" s="211" t="str">
        <f ca="1">OFFSET(L!$C$1,MATCH("Checker"&amp;ADDRESS(ROW(),COLUMN(),4),L!$A:$A,0)-1,SL,,)</f>
        <v>Declare if Tungsten is necessary to the production of your products and contained within the finished products declared in Declaration tab cell D35</v>
      </c>
    </row>
    <row r="24" spans="1:10" ht="38.25">
      <c r="A24" s="109" t="str">
        <f ca="1">Declaration!B37</f>
        <v>3) Do any of the smelters in your supply chain source the 3TG from the covered countries? (SEC term, see definitions tab) (*)</v>
      </c>
      <c r="B24" s="112"/>
      <c r="C24" s="112"/>
      <c r="D24" s="120"/>
      <c r="E24" s="91" t="s">
        <v>1426</v>
      </c>
      <c r="F24" s="117"/>
      <c r="G24" s="24"/>
      <c r="H24" s="24"/>
      <c r="J24" s="211"/>
    </row>
    <row r="25" spans="1:10" ht="51">
      <c r="A25" s="110" t="str">
        <f ca="1">Declaration!B38</f>
        <v xml:space="preserve">Tantalum  </v>
      </c>
      <c r="B25" s="109">
        <f>Declaration!D38</f>
        <v>0</v>
      </c>
      <c r="C25" s="109" t="str">
        <f t="shared" ca="1" si="3"/>
        <v>Complete</v>
      </c>
      <c r="D25" s="121" t="str">
        <f>IF(H25=1,"Click here to answer question 3 for Tantalum","")</f>
        <v/>
      </c>
      <c r="E25" s="91" t="s">
        <v>1426</v>
      </c>
      <c r="F25" s="118">
        <f>IF(AND(B$15="No",B$20="No"),0,1)</f>
        <v>0</v>
      </c>
      <c r="G25" s="88">
        <f t="shared" ref="G25:G60" si="5">IF(B25=0,1,0)</f>
        <v>1</v>
      </c>
      <c r="H25" s="89">
        <f t="shared" ref="H25:H61" si="6">F25*G25</f>
        <v>0</v>
      </c>
      <c r="I25" s="210" t="str">
        <f ca="1">OFFSET(L!$C$1,MATCH("Checker"&amp;"Comp",L!$A:$A,0)-1,SL,,)</f>
        <v>Complete</v>
      </c>
      <c r="J25" s="22" t="str">
        <f ca="1">OFFSET(L!$C$1,MATCH("Checker"&amp;ADDRESS(ROW(),COLUMN(),4),L!$A:$A,0)-1,SL,,)</f>
        <v>Declare if Tantalum used within the scope of products declared within this survey response originated from the DRC or an adjoining Country on the Declaration tab cell D38</v>
      </c>
    </row>
    <row r="26" spans="1:10" ht="39">
      <c r="A26" s="110" t="str">
        <f ca="1">Declaration!B39</f>
        <v>Tin  (*)</v>
      </c>
      <c r="B26" s="109" t="str">
        <f>Declaration!D39</f>
        <v>Unknown</v>
      </c>
      <c r="C26" s="109" t="str">
        <f t="shared" ca="1" si="3"/>
        <v>Complete</v>
      </c>
      <c r="D26" s="121" t="str">
        <f>IF(H26=1,"Click here to answer question 3 for Tin","")</f>
        <v/>
      </c>
      <c r="E26" s="91" t="s">
        <v>1426</v>
      </c>
      <c r="F26" s="118">
        <f>IF(AND(B$16="No",B$21="No"),0,1)</f>
        <v>1</v>
      </c>
      <c r="G26" s="88">
        <f t="shared" si="5"/>
        <v>0</v>
      </c>
      <c r="H26" s="89">
        <f t="shared" si="6"/>
        <v>0</v>
      </c>
      <c r="I26" s="210" t="str">
        <f ca="1">OFFSET(L!$C$1,MATCH("Checker"&amp;"Comp",L!$A:$A,0)-1,SL,,)</f>
        <v>Complete</v>
      </c>
      <c r="J26" s="22" t="str">
        <f ca="1">OFFSET(L!$C$1,MATCH("Checker"&amp;ADDRESS(ROW(),COLUMN(),4),L!$A:$A,0)-1,SL,,)</f>
        <v>Declare if Tin used within the scope of products declared within this survey response originated from the DRC or an adjoining Country on the Declaration tab cell D39</v>
      </c>
    </row>
    <row r="27" spans="1:10" ht="39">
      <c r="A27" s="110" t="str">
        <f ca="1">Declaration!B40</f>
        <v xml:space="preserve">Gold  </v>
      </c>
      <c r="B27" s="109">
        <f>Declaration!D40</f>
        <v>0</v>
      </c>
      <c r="C27" s="109" t="str">
        <f t="shared" ca="1" si="3"/>
        <v>Complete</v>
      </c>
      <c r="D27" s="121" t="str">
        <f>IF(H27=1,"Click here to answer question 3 for Gold","")</f>
        <v/>
      </c>
      <c r="E27" s="91" t="s">
        <v>1426</v>
      </c>
      <c r="F27" s="118">
        <f>IF(AND(B$17="No",B$22="No"),0,1)</f>
        <v>0</v>
      </c>
      <c r="G27" s="88">
        <f t="shared" si="5"/>
        <v>1</v>
      </c>
      <c r="H27" s="89">
        <f t="shared" si="6"/>
        <v>0</v>
      </c>
      <c r="I27" s="210" t="str">
        <f ca="1">OFFSET(L!$C$1,MATCH("Checker"&amp;"Comp",L!$A:$A,0)-1,SL,,)</f>
        <v>Complete</v>
      </c>
      <c r="J27" s="22" t="str">
        <f ca="1">OFFSET(L!$C$1,MATCH("Checker"&amp;ADDRESS(ROW(),COLUMN(),4),L!$A:$A,0)-1,SL,,)</f>
        <v>Declare if Gold used within the scope of products declared within this survey response originated from the DRC or an adjoining Country on the Declaration tab cell D40</v>
      </c>
    </row>
    <row r="28" spans="1:10" ht="51">
      <c r="A28" s="110" t="str">
        <f ca="1">Declaration!B41</f>
        <v xml:space="preserve">Tungsten  </v>
      </c>
      <c r="B28" s="109">
        <f>Declaration!D41</f>
        <v>0</v>
      </c>
      <c r="C28" s="109" t="str">
        <f t="shared" ca="1" si="3"/>
        <v>Complete</v>
      </c>
      <c r="D28" s="121" t="str">
        <f>IF(H28=1,"Click here to answer question 3 for Tungsten","")</f>
        <v/>
      </c>
      <c r="E28" s="91" t="s">
        <v>1426</v>
      </c>
      <c r="F28" s="118">
        <f>IF(AND(B$18="No",B$23="No"),0,1)</f>
        <v>0</v>
      </c>
      <c r="G28" s="88">
        <f t="shared" si="5"/>
        <v>1</v>
      </c>
      <c r="H28" s="89">
        <f t="shared" si="6"/>
        <v>0</v>
      </c>
      <c r="I28" s="210" t="str">
        <f ca="1">OFFSET(L!$C$1,MATCH("Checker"&amp;"Comp",L!$A:$A,0)-1,SL,,)</f>
        <v>Complete</v>
      </c>
      <c r="J28" s="22" t="str">
        <f ca="1">OFFSET(L!$C$1,MATCH("Checker"&amp;ADDRESS(ROW(),COLUMN(),4),L!$A:$A,0)-1,SL,,)</f>
        <v>Declare if Tungsten used within the scope of products declared within this survey response originated from the DRC or an adjoining Country on the Declaration tab cell D41</v>
      </c>
    </row>
    <row r="29" spans="1:10" ht="38.25">
      <c r="A29" s="109" t="str">
        <f ca="1">Declaration!B43</f>
        <v>4) Does 100 percent of the 3TG (necessary to the functionality or production of your products) originate from recycled or scrap sources?  (*)</v>
      </c>
      <c r="B29" s="112"/>
      <c r="C29" s="112"/>
      <c r="D29" s="120"/>
      <c r="E29" s="91" t="s">
        <v>2521</v>
      </c>
      <c r="F29" s="117"/>
      <c r="G29" s="24"/>
      <c r="H29" s="24"/>
      <c r="J29" s="211"/>
    </row>
    <row r="30" spans="1:10" ht="51">
      <c r="A30" s="110" t="str">
        <f ca="1">Declaration!B44</f>
        <v xml:space="preserve">Tantalum  </v>
      </c>
      <c r="B30" s="109">
        <f>Declaration!D44</f>
        <v>0</v>
      </c>
      <c r="C30" s="109" t="str">
        <f ca="1">IF(H30=1,J30,I30)</f>
        <v>Complete</v>
      </c>
      <c r="D30" s="121" t="str">
        <f>IF(H30=1,"Click here to answer question 4 for Tantalum","")</f>
        <v/>
      </c>
      <c r="E30" s="91" t="s">
        <v>2521</v>
      </c>
      <c r="F30" s="118">
        <f>F25</f>
        <v>0</v>
      </c>
      <c r="G30" s="88">
        <f>IF(B30=0,1,0)</f>
        <v>1</v>
      </c>
      <c r="H30" s="89">
        <f>F30*G30</f>
        <v>0</v>
      </c>
      <c r="I30" s="210" t="str">
        <f ca="1">OFFSET(L!$C$1,MATCH("Checker"&amp;"Comp",L!$A:$A,0)-1,SL,,)</f>
        <v>Complete</v>
      </c>
      <c r="J30" s="211" t="str">
        <f ca="1">OFFSET(L!$C$1,MATCH("Checker"&amp;ADDRESS(ROW(),COLUMN(),4),L!$A:$A,0)-1,SL,,)</f>
        <v>Declare if Tantalum used within the scope of products declared within this survey response originated entirely from a recycled or scrap source on the Declaration tab cell D44</v>
      </c>
    </row>
    <row r="31" spans="1:10" ht="39">
      <c r="A31" s="110" t="str">
        <f ca="1">Declaration!B45</f>
        <v>Tin  (*)</v>
      </c>
      <c r="B31" s="109" t="str">
        <f>Declaration!D45</f>
        <v>Unknown</v>
      </c>
      <c r="C31" s="109" t="str">
        <f ca="1">IF(H31=1,J31,I31)</f>
        <v>Complete</v>
      </c>
      <c r="D31" s="121" t="str">
        <f>IF(H31=1,"Click here to answer question 4 for Tin","")</f>
        <v/>
      </c>
      <c r="E31" s="91" t="s">
        <v>2521</v>
      </c>
      <c r="F31" s="118">
        <f>F26</f>
        <v>1</v>
      </c>
      <c r="G31" s="88">
        <f>IF(B31=0,1,0)</f>
        <v>0</v>
      </c>
      <c r="H31" s="89">
        <f>F31*G31</f>
        <v>0</v>
      </c>
      <c r="I31" s="210" t="str">
        <f ca="1">OFFSET(L!$C$1,MATCH("Checker"&amp;"Comp",L!$A:$A,0)-1,SL,,)</f>
        <v>Complete</v>
      </c>
      <c r="J31" s="211" t="str">
        <f ca="1">OFFSET(L!$C$1,MATCH("Checker"&amp;ADDRESS(ROW(),COLUMN(),4),L!$A:$A,0)-1,SL,,)</f>
        <v>Declare if Tin used within the scope of products declared within this survey response originated entirely from a recycled or scrap source on the Declaration tab cell D45</v>
      </c>
    </row>
    <row r="32" spans="1:10" ht="39">
      <c r="A32" s="110" t="str">
        <f ca="1">Declaration!B46</f>
        <v xml:space="preserve">Gold  </v>
      </c>
      <c r="B32" s="109">
        <f>Declaration!D46</f>
        <v>0</v>
      </c>
      <c r="C32" s="109" t="str">
        <f ca="1">IF(H32=1,J32,I32)</f>
        <v>Complete</v>
      </c>
      <c r="D32" s="121" t="str">
        <f>IF(H32=1,"Click here to answer question 4 for Gold","")</f>
        <v/>
      </c>
      <c r="E32" s="91" t="s">
        <v>2521</v>
      </c>
      <c r="F32" s="118">
        <f>F27</f>
        <v>0</v>
      </c>
      <c r="G32" s="88">
        <f>IF(B32=0,1,0)</f>
        <v>1</v>
      </c>
      <c r="H32" s="89">
        <f>F32*G32</f>
        <v>0</v>
      </c>
      <c r="I32" s="210" t="str">
        <f ca="1">OFFSET(L!$C$1,MATCH("Checker"&amp;"Comp",L!$A:$A,0)-1,SL,,)</f>
        <v>Complete</v>
      </c>
      <c r="J32" s="211" t="str">
        <f ca="1">OFFSET(L!$C$1,MATCH("Checker"&amp;ADDRESS(ROW(),COLUMN(),4),L!$A:$A,0)-1,SL,,)</f>
        <v>Declare if Gold used within the scope of products declared within this survey response originated entirely from a recycled or scrap source on the Declaration tab cell D46</v>
      </c>
    </row>
    <row r="33" spans="1:10" ht="51">
      <c r="A33" s="110" t="str">
        <f ca="1">Declaration!B47</f>
        <v xml:space="preserve">Tungsten  </v>
      </c>
      <c r="B33" s="109">
        <f>Declaration!D47</f>
        <v>0</v>
      </c>
      <c r="C33" s="109" t="str">
        <f ca="1">IF(H33=1,J33,I33)</f>
        <v>Complete</v>
      </c>
      <c r="D33" s="121" t="str">
        <f>IF(H33=1,"Click here to answer question 4 for Tungsten","")</f>
        <v/>
      </c>
      <c r="E33" s="91" t="s">
        <v>2521</v>
      </c>
      <c r="F33" s="118">
        <f>F28</f>
        <v>0</v>
      </c>
      <c r="G33" s="88">
        <f>IF(B33=0,1,0)</f>
        <v>1</v>
      </c>
      <c r="H33" s="89">
        <f>F33*G33</f>
        <v>0</v>
      </c>
      <c r="I33" s="210" t="str">
        <f ca="1">OFFSET(L!$C$1,MATCH("Checker"&amp;"Comp",L!$A:$A,0)-1,SL,,)</f>
        <v>Complete</v>
      </c>
      <c r="J33" s="211" t="str">
        <f ca="1">OFFSET(L!$C$1,MATCH("Checker"&amp;ADDRESS(ROW(),COLUMN(),4),L!$A:$A,0)-1,SL,,)</f>
        <v>Declare if Tungsten used within the scope of products declared within this survey response originated entirely from a recycled or scrap source on the Declaration tab cell D47</v>
      </c>
    </row>
    <row r="34" spans="1:10" ht="38.25">
      <c r="A34" s="109" t="str">
        <f ca="1">Declaration!B49</f>
        <v>5) Have you received data/information for each 3TG from all relevant suppliers? (*)</v>
      </c>
      <c r="B34" s="112"/>
      <c r="C34" s="112"/>
      <c r="D34" s="120"/>
      <c r="E34" s="91" t="s">
        <v>1426</v>
      </c>
      <c r="F34" s="117"/>
      <c r="G34" s="24"/>
      <c r="H34" s="24"/>
    </row>
    <row r="35" spans="1:10" ht="26.25">
      <c r="A35" s="110" t="str">
        <f ca="1">Declaration!B50</f>
        <v xml:space="preserve">Tantalum  </v>
      </c>
      <c r="B35" s="109">
        <f>Declaration!D50</f>
        <v>0</v>
      </c>
      <c r="C35" s="109" t="str">
        <f t="shared" ca="1" si="3"/>
        <v>Complete</v>
      </c>
      <c r="D35" s="119" t="str">
        <f>IF(H35=1,"Click here to answer question 5 for Tantalum","")</f>
        <v/>
      </c>
      <c r="E35" s="91" t="s">
        <v>1425</v>
      </c>
      <c r="F35" s="118">
        <f>F25</f>
        <v>0</v>
      </c>
      <c r="G35" s="88">
        <f t="shared" si="5"/>
        <v>1</v>
      </c>
      <c r="H35" s="89">
        <f t="shared" si="6"/>
        <v>0</v>
      </c>
      <c r="I35" s="210" t="str">
        <f ca="1">OFFSET(L!$C$1,MATCH("Checker"&amp;"Comp",L!$A:$A,0)-1,SL,,)</f>
        <v>Complete</v>
      </c>
      <c r="J35" s="22" t="str">
        <f ca="1">OFFSET(L!$C$1,MATCH("Checker"&amp;ADDRESS(ROW(),COLUMN(),4),L!$A:$A,0)-1,SL,,)</f>
        <v>Provide % of completeness of supplier's smelter information on Declaration tab cell D50</v>
      </c>
    </row>
    <row r="36" spans="1:10" ht="26.25">
      <c r="A36" s="110" t="str">
        <f ca="1">Declaration!B51</f>
        <v>Tin  (*)</v>
      </c>
      <c r="B36" s="109" t="str">
        <f>Declaration!D51</f>
        <v>None</v>
      </c>
      <c r="C36" s="109" t="str">
        <f t="shared" ca="1" si="3"/>
        <v>Complete</v>
      </c>
      <c r="D36" s="119" t="str">
        <f>IF(H36=1,"Click here to answer question 5 for Tin","")</f>
        <v/>
      </c>
      <c r="E36" s="91" t="s">
        <v>1425</v>
      </c>
      <c r="F36" s="118">
        <f>F26</f>
        <v>1</v>
      </c>
      <c r="G36" s="88">
        <f t="shared" si="5"/>
        <v>0</v>
      </c>
      <c r="H36" s="89">
        <f t="shared" si="6"/>
        <v>0</v>
      </c>
      <c r="I36" s="210" t="str">
        <f ca="1">OFFSET(L!$C$1,MATCH("Checker"&amp;"Comp",L!$A:$A,0)-1,SL,,)</f>
        <v>Complete</v>
      </c>
      <c r="J36" s="22" t="str">
        <f ca="1">OFFSET(L!$C$1,MATCH("Checker"&amp;ADDRESS(ROW(),COLUMN(),4),L!$A:$A,0)-1,SL,,)</f>
        <v>Provide % of completeness of supplier's smelter information on Declaration tab cell D51</v>
      </c>
    </row>
    <row r="37" spans="1:10" ht="26.25">
      <c r="A37" s="110" t="str">
        <f ca="1">Declaration!B52</f>
        <v xml:space="preserve">Gold  </v>
      </c>
      <c r="B37" s="109">
        <f>Declaration!D52</f>
        <v>0</v>
      </c>
      <c r="C37" s="109" t="str">
        <f t="shared" ca="1" si="3"/>
        <v>Complete</v>
      </c>
      <c r="D37" s="119" t="str">
        <f>IF(H37=1,"Click here to answer question 5 for Gold","")</f>
        <v/>
      </c>
      <c r="E37" s="91" t="s">
        <v>1425</v>
      </c>
      <c r="F37" s="118">
        <f>F27</f>
        <v>0</v>
      </c>
      <c r="G37" s="88">
        <f t="shared" si="5"/>
        <v>1</v>
      </c>
      <c r="H37" s="89">
        <f t="shared" si="6"/>
        <v>0</v>
      </c>
      <c r="I37" s="210" t="str">
        <f ca="1">OFFSET(L!$C$1,MATCH("Checker"&amp;"Comp",L!$A:$A,0)-1,SL,,)</f>
        <v>Complete</v>
      </c>
      <c r="J37" s="22" t="str">
        <f ca="1">OFFSET(L!$C$1,MATCH("Checker"&amp;ADDRESS(ROW(),COLUMN(),4),L!$A:$A,0)-1,SL,,)</f>
        <v>Provide % of completeness of supplier's smelter information on Declaration tab cell D52</v>
      </c>
    </row>
    <row r="38" spans="1:10" ht="26.25">
      <c r="A38" s="110" t="str">
        <f ca="1">Declaration!B53</f>
        <v xml:space="preserve">Tungsten  </v>
      </c>
      <c r="B38" s="109">
        <f>Declaration!D53</f>
        <v>0</v>
      </c>
      <c r="C38" s="109" t="str">
        <f t="shared" ca="1" si="3"/>
        <v>Complete</v>
      </c>
      <c r="D38" s="119" t="str">
        <f>IF(H38=1,"Click here to answer question 5 for Tungsten","")</f>
        <v/>
      </c>
      <c r="E38" s="91" t="s">
        <v>1425</v>
      </c>
      <c r="F38" s="118">
        <f>F28</f>
        <v>0</v>
      </c>
      <c r="G38" s="88">
        <f t="shared" si="5"/>
        <v>1</v>
      </c>
      <c r="H38" s="89">
        <f t="shared" si="6"/>
        <v>0</v>
      </c>
      <c r="I38" s="210" t="str">
        <f ca="1">OFFSET(L!$C$1,MATCH("Checker"&amp;"Comp",L!$A:$A,0)-1,SL,,)</f>
        <v>Complete</v>
      </c>
      <c r="J38" s="22" t="str">
        <f ca="1">OFFSET(L!$C$1,MATCH("Checker"&amp;ADDRESS(ROW(),COLUMN(),4),L!$A:$A,0)-1,SL,,)</f>
        <v>Provide % of completeness of supplier's smelter information on Declaration tab cell D53</v>
      </c>
    </row>
    <row r="39" spans="1:10" ht="51">
      <c r="A39" s="109" t="str">
        <f ca="1">Declaration!B55</f>
        <v>6) Have you identified all of the smelters supplying the 3TG to your supply chain?  (*)</v>
      </c>
      <c r="B39" s="112"/>
      <c r="C39" s="112"/>
      <c r="D39" s="120"/>
      <c r="E39" s="91" t="s">
        <v>1427</v>
      </c>
      <c r="F39" s="117"/>
      <c r="G39" s="24"/>
      <c r="H39" s="24"/>
    </row>
    <row r="40" spans="1:10" ht="51.75">
      <c r="A40" s="110" t="str">
        <f ca="1">Declaration!B56</f>
        <v xml:space="preserve">Tantalum  </v>
      </c>
      <c r="B40" s="109">
        <f>Declaration!D56</f>
        <v>0</v>
      </c>
      <c r="C40" s="109" t="str">
        <f t="shared" ca="1" si="3"/>
        <v>Complete</v>
      </c>
      <c r="D40" s="121" t="str">
        <f>IF(H40=1,"Click here to answer question 6 for Tantalum","")</f>
        <v/>
      </c>
      <c r="E40" s="91" t="s">
        <v>2517</v>
      </c>
      <c r="F40" s="118">
        <f>F25</f>
        <v>0</v>
      </c>
      <c r="G40" s="88">
        <f t="shared" si="5"/>
        <v>1</v>
      </c>
      <c r="H40" s="89">
        <f t="shared" si="6"/>
        <v>0</v>
      </c>
      <c r="I40" s="210" t="str">
        <f ca="1">OFFSET(L!$C$1,MATCH("Checker"&amp;"Comp",L!$A:$A,0)-1,SL,,)</f>
        <v>Complete</v>
      </c>
      <c r="J40" s="22" t="str">
        <f ca="1">OFFSET(L!$C$1,MATCH("Checker"&amp;ADDRESS(ROW(),COLUMN(),4),L!$A:$A,0)-1,SL,,)</f>
        <v>Declare if all smelter names have been provided in this survey response under the scope of products declared on the Declaration tab cell D56</v>
      </c>
    </row>
    <row r="41" spans="1:10" ht="51.75">
      <c r="A41" s="110" t="str">
        <f ca="1">Declaration!B57</f>
        <v>Tin  (*)</v>
      </c>
      <c r="B41" s="109" t="str">
        <f>Declaration!D57</f>
        <v>No</v>
      </c>
      <c r="C41" s="109" t="str">
        <f t="shared" ca="1" si="3"/>
        <v>Complete</v>
      </c>
      <c r="D41" s="121" t="str">
        <f>IF(H41=1,"Click here to answer question 6 for Tin","")</f>
        <v/>
      </c>
      <c r="E41" s="91" t="s">
        <v>2517</v>
      </c>
      <c r="F41" s="118">
        <f>F26</f>
        <v>1</v>
      </c>
      <c r="G41" s="88">
        <f t="shared" si="5"/>
        <v>0</v>
      </c>
      <c r="H41" s="89">
        <f t="shared" si="6"/>
        <v>0</v>
      </c>
      <c r="I41" s="210" t="str">
        <f ca="1">OFFSET(L!$C$1,MATCH("Checker"&amp;"Comp",L!$A:$A,0)-1,SL,,)</f>
        <v>Complete</v>
      </c>
      <c r="J41" s="22" t="str">
        <f ca="1">OFFSET(L!$C$1,MATCH("Checker"&amp;ADDRESS(ROW(),COLUMN(),4),L!$A:$A,0)-1,SL,,)</f>
        <v>Declare if all smelter names have been provided in this survey response under the scope of products declared on the Declaration tab cell D57</v>
      </c>
    </row>
    <row r="42" spans="1:10" ht="51.75">
      <c r="A42" s="110" t="str">
        <f ca="1">Declaration!B58</f>
        <v xml:space="preserve">Gold  </v>
      </c>
      <c r="B42" s="109">
        <f>Declaration!D58</f>
        <v>0</v>
      </c>
      <c r="C42" s="109" t="str">
        <f t="shared" ca="1" si="3"/>
        <v>Complete</v>
      </c>
      <c r="D42" s="121" t="str">
        <f>IF(H42=1,"Click here to answer question 6 for Gold","")</f>
        <v/>
      </c>
      <c r="E42" s="91" t="s">
        <v>2517</v>
      </c>
      <c r="F42" s="118">
        <f>F27</f>
        <v>0</v>
      </c>
      <c r="G42" s="88">
        <f t="shared" si="5"/>
        <v>1</v>
      </c>
      <c r="H42" s="89">
        <f t="shared" si="6"/>
        <v>0</v>
      </c>
      <c r="I42" s="210" t="str">
        <f ca="1">OFFSET(L!$C$1,MATCH("Checker"&amp;"Comp",L!$A:$A,0)-1,SL,,)</f>
        <v>Complete</v>
      </c>
      <c r="J42" s="22" t="str">
        <f ca="1">OFFSET(L!$C$1,MATCH("Checker"&amp;ADDRESS(ROW(),COLUMN(),4),L!$A:$A,0)-1,SL,,)</f>
        <v>Declare if all smelter names have been provided in this survey response under the scope of products declared on the Declaration tab cell D58</v>
      </c>
    </row>
    <row r="43" spans="1:10" ht="51.75">
      <c r="A43" s="110" t="str">
        <f ca="1">Declaration!B59</f>
        <v xml:space="preserve">Tungsten  </v>
      </c>
      <c r="B43" s="109">
        <f>Declaration!D59</f>
        <v>0</v>
      </c>
      <c r="C43" s="109" t="str">
        <f t="shared" ca="1" si="3"/>
        <v>Complete</v>
      </c>
      <c r="D43" s="121" t="str">
        <f>IF(H43=1,"Click here to answer question 6 for Tungsten","")</f>
        <v/>
      </c>
      <c r="E43" s="91" t="s">
        <v>2517</v>
      </c>
      <c r="F43" s="118">
        <f>F28</f>
        <v>0</v>
      </c>
      <c r="G43" s="88">
        <f t="shared" si="5"/>
        <v>1</v>
      </c>
      <c r="H43" s="89">
        <f t="shared" si="6"/>
        <v>0</v>
      </c>
      <c r="I43" s="210" t="str">
        <f ca="1">OFFSET(L!$C$1,MATCH("Checker"&amp;"Comp",L!$A:$A,0)-1,SL,,)</f>
        <v>Complete</v>
      </c>
      <c r="J43" s="22" t="str">
        <f ca="1">OFFSET(L!$C$1,MATCH("Checker"&amp;ADDRESS(ROW(),COLUMN(),4),L!$A:$A,0)-1,SL,,)</f>
        <v>Declare if all smelter names have been provided in this survey response which the scope of products declared on the Declaration tab cell D59</v>
      </c>
    </row>
    <row r="44" spans="1:10" ht="63.75">
      <c r="A44" s="109" t="str">
        <f ca="1">Declaration!B61</f>
        <v>7) Has all applicable smelter information received by your company been reported in this declaration?  (*)</v>
      </c>
      <c r="B44" s="112"/>
      <c r="C44" s="112"/>
      <c r="D44" s="120"/>
      <c r="E44" s="91" t="s">
        <v>1428</v>
      </c>
      <c r="F44" s="117"/>
      <c r="G44" s="24"/>
      <c r="H44" s="24"/>
    </row>
    <row r="45" spans="1:10" ht="39">
      <c r="A45" s="110" t="str">
        <f ca="1">Declaration!B62</f>
        <v xml:space="preserve">Tantalum  </v>
      </c>
      <c r="B45" s="109">
        <f>Declaration!D62</f>
        <v>0</v>
      </c>
      <c r="C45" s="109" t="str">
        <f t="shared" ca="1" si="3"/>
        <v>Complete</v>
      </c>
      <c r="D45" s="122" t="str">
        <f>IF(H45=1,"Click here to answer question 7 for Tantalum","")</f>
        <v/>
      </c>
      <c r="E45" s="91" t="s">
        <v>1426</v>
      </c>
      <c r="F45" s="118">
        <f>F25</f>
        <v>0</v>
      </c>
      <c r="G45" s="88">
        <f t="shared" si="5"/>
        <v>1</v>
      </c>
      <c r="H45" s="89">
        <f t="shared" si="6"/>
        <v>0</v>
      </c>
      <c r="I45" s="210" t="str">
        <f ca="1">OFFSET(L!$C$1,MATCH("Checker"&amp;"Comp",L!$A:$A,0)-1,SL,,)</f>
        <v>Complete</v>
      </c>
      <c r="J45" s="22" t="str">
        <f ca="1">OFFSET(L!$C$1,MATCH("Checker"&amp;ADDRESS(ROW(),COLUMN(),4),L!$A:$A,0)-1,SL,,)</f>
        <v>Declare if all applicable Tantalum smelter information has been provided on Declaration tab cell D62</v>
      </c>
    </row>
    <row r="46" spans="1:10" ht="39">
      <c r="A46" s="110" t="str">
        <f ca="1">Declaration!B63</f>
        <v>Tin  (*)</v>
      </c>
      <c r="B46" s="109" t="str">
        <f>Declaration!D63</f>
        <v>No</v>
      </c>
      <c r="C46" s="109" t="str">
        <f t="shared" ca="1" si="3"/>
        <v>Complete</v>
      </c>
      <c r="D46" s="122" t="str">
        <f>IF(H46=1,"Click here to answer question 7 for Tin","")</f>
        <v/>
      </c>
      <c r="E46" s="91" t="s">
        <v>1426</v>
      </c>
      <c r="F46" s="118">
        <f>F26</f>
        <v>1</v>
      </c>
      <c r="G46" s="88">
        <f t="shared" si="5"/>
        <v>0</v>
      </c>
      <c r="H46" s="89">
        <f t="shared" si="6"/>
        <v>0</v>
      </c>
      <c r="I46" s="210" t="str">
        <f ca="1">OFFSET(L!$C$1,MATCH("Checker"&amp;"Comp",L!$A:$A,0)-1,SL,,)</f>
        <v>Complete</v>
      </c>
      <c r="J46" s="22" t="str">
        <f ca="1">OFFSET(L!$C$1,MATCH("Checker"&amp;ADDRESS(ROW(),COLUMN(),4),L!$A:$A,0)-1,SL,,)</f>
        <v>Declare if all applicable Tin smelter information has been provided on Declaration tab cell D63</v>
      </c>
    </row>
    <row r="47" spans="1:10" ht="39">
      <c r="A47" s="110" t="str">
        <f ca="1">Declaration!B64</f>
        <v xml:space="preserve">Gold  </v>
      </c>
      <c r="B47" s="109">
        <f>Declaration!D64</f>
        <v>0</v>
      </c>
      <c r="C47" s="109" t="str">
        <f t="shared" ca="1" si="3"/>
        <v>Complete</v>
      </c>
      <c r="D47" s="122" t="str">
        <f>IF(H47=1,"Click here to answer question 7 for Gold","")</f>
        <v/>
      </c>
      <c r="E47" s="91" t="s">
        <v>1426</v>
      </c>
      <c r="F47" s="118">
        <f>F27</f>
        <v>0</v>
      </c>
      <c r="G47" s="88">
        <f t="shared" si="5"/>
        <v>1</v>
      </c>
      <c r="H47" s="89">
        <f t="shared" si="6"/>
        <v>0</v>
      </c>
      <c r="I47" s="210" t="str">
        <f ca="1">OFFSET(L!$C$1,MATCH("Checker"&amp;"Comp",L!$A:$A,0)-1,SL,,)</f>
        <v>Complete</v>
      </c>
      <c r="J47" s="22" t="str">
        <f ca="1">OFFSET(L!$C$1,MATCH("Checker"&amp;ADDRESS(ROW(),COLUMN(),4),L!$A:$A,0)-1,SL,,)</f>
        <v>Declare if all applicable Gold smelter information has been provided on Declaration tab cell D64</v>
      </c>
    </row>
    <row r="48" spans="1:10" ht="39">
      <c r="A48" s="110" t="str">
        <f ca="1">Declaration!B65</f>
        <v xml:space="preserve">Tungsten  </v>
      </c>
      <c r="B48" s="109">
        <f>Declaration!D65</f>
        <v>0</v>
      </c>
      <c r="C48" s="109" t="str">
        <f t="shared" ca="1" si="3"/>
        <v>Complete</v>
      </c>
      <c r="D48" s="122" t="str">
        <f>IF(H48=1,"Click here to answer question 7 for Tungsten","")</f>
        <v/>
      </c>
      <c r="E48" s="91" t="s">
        <v>1426</v>
      </c>
      <c r="F48" s="118">
        <f>F28</f>
        <v>0</v>
      </c>
      <c r="G48" s="88">
        <f t="shared" si="5"/>
        <v>1</v>
      </c>
      <c r="H48" s="89">
        <f t="shared" si="6"/>
        <v>0</v>
      </c>
      <c r="I48" s="210" t="str">
        <f ca="1">OFFSET(L!$C$1,MATCH("Checker"&amp;"Comp",L!$A:$A,0)-1,SL,,)</f>
        <v>Complete</v>
      </c>
      <c r="J48" s="22" t="str">
        <f ca="1">OFFSET(L!$C$1,MATCH("Checker"&amp;ADDRESS(ROW(),COLUMN(),4),L!$A:$A,0)-1,SL,,)</f>
        <v>Declare if all applicable Tungsten smelter information has been provided on Declaration tab cell D65</v>
      </c>
    </row>
    <row r="49" spans="1:12" ht="25.5">
      <c r="A49" s="109" t="str">
        <f ca="1">Declaration!B68</f>
        <v>Question</v>
      </c>
      <c r="B49" s="112"/>
      <c r="C49" s="112"/>
      <c r="D49" s="120"/>
      <c r="E49" s="91" t="s">
        <v>850</v>
      </c>
      <c r="F49" s="117"/>
      <c r="G49" s="117"/>
      <c r="H49" s="117"/>
    </row>
    <row r="50" spans="1:12" ht="39">
      <c r="A50" s="109" t="str">
        <f ca="1">Declaration!B69</f>
        <v>A. Do you have a policy in place that addresses conflict minerals sourcing? (*)</v>
      </c>
      <c r="B50" s="109" t="str">
        <f>Declaration!D69</f>
        <v>No</v>
      </c>
      <c r="C50" s="109" t="str">
        <f t="shared" ca="1" si="3"/>
        <v>Complete</v>
      </c>
      <c r="D50" s="119" t="str">
        <f>IF(H50=1,"Click here to answer question (A)","")</f>
        <v/>
      </c>
      <c r="E50" s="91" t="s">
        <v>2521</v>
      </c>
      <c r="F50" s="118">
        <f>IF(SUM(F$25:F$28)=0,0,1)</f>
        <v>1</v>
      </c>
      <c r="G50" s="88">
        <f t="shared" si="5"/>
        <v>0</v>
      </c>
      <c r="H50" s="89">
        <f t="shared" si="6"/>
        <v>0</v>
      </c>
      <c r="I50" s="210" t="str">
        <f ca="1">OFFSET(L!$C$1,MATCH("Checker"&amp;"Comp",L!$A:$A,0)-1,SL,,)</f>
        <v>Complete</v>
      </c>
      <c r="J50" s="22" t="str">
        <f ca="1">OFFSET(L!$C$1,MATCH("Checker"&amp;ADDRESS(ROW(),COLUMN(),4),L!$A:$A,0)-1,SL,,)</f>
        <v>Answer if your company has a DRC conflict-free sourcing policy on the Declaration tab cell D69</v>
      </c>
    </row>
    <row r="51" spans="1:12" ht="39">
      <c r="A51" s="109" t="str">
        <f ca="1">Declaration!B71</f>
        <v>B. Is your conflict minerals sourcing policy publicly available on your website? (Note – If yes, the user shall specify the URL in the comment field.) (*)</v>
      </c>
      <c r="B51" s="109" t="str">
        <f>Declaration!D71</f>
        <v>No</v>
      </c>
      <c r="C51" s="109" t="str">
        <f t="shared" ca="1" si="3"/>
        <v>Complete</v>
      </c>
      <c r="D51" s="119" t="str">
        <f>IF(H51=1,"Click here to answer question (B)","")</f>
        <v/>
      </c>
      <c r="E51" s="91" t="s">
        <v>2521</v>
      </c>
      <c r="F51" s="118">
        <f t="shared" ref="F51:F60" si="7">F$50</f>
        <v>1</v>
      </c>
      <c r="G51" s="88">
        <f t="shared" si="5"/>
        <v>0</v>
      </c>
      <c r="H51" s="89">
        <f t="shared" si="6"/>
        <v>0</v>
      </c>
      <c r="I51" s="210" t="str">
        <f ca="1">OFFSET(L!$C$1,MATCH("Checker"&amp;"Comp",L!$A:$A,0)-1,SL,,)</f>
        <v>Complete</v>
      </c>
      <c r="J51" s="22" t="str">
        <f ca="1">OFFSET(L!$C$1,MATCH("Checker"&amp;ADDRESS(ROW(),COLUMN(),4),L!$A:$A,0)-1,SL,,)</f>
        <v>Answer if your company has made your DRC conflict-free sourcing policy publically available on your website on the Declaration tab cell D71</v>
      </c>
    </row>
    <row r="52" spans="1:12" ht="15">
      <c r="A52" s="189" t="s">
        <v>6</v>
      </c>
      <c r="B52" s="109">
        <f>Declaration!G71</f>
        <v>0</v>
      </c>
      <c r="C52" s="109" t="str">
        <f ca="1">IF(H52=1,J52,I52)</f>
        <v>Complete</v>
      </c>
      <c r="D52" s="119" t="str">
        <f>IF(H52=1,"Click here to specify URL for question (B)","")</f>
        <v/>
      </c>
      <c r="E52" s="91"/>
      <c r="F52" s="118">
        <f>IF(AND(F51=1,B51="Yes"),1,0)</f>
        <v>0</v>
      </c>
      <c r="G52" s="88">
        <f>IF(LEN(B52)&gt;1,0,1)</f>
        <v>1</v>
      </c>
      <c r="H52" s="89">
        <f t="shared" si="6"/>
        <v>0</v>
      </c>
      <c r="I52" s="210" t="str">
        <f ca="1">OFFSET(L!$C$1,MATCH("Checker"&amp;"Comp",L!$A:$A,0)-1,SL,,)</f>
        <v>Complete</v>
      </c>
      <c r="J52" s="190" t="str">
        <f ca="1">OFFSET(L!$C$1,MATCH("Checker"&amp;ADDRESS(ROW(),COLUMN(),4),L!$A:$A,0)-1,SL,,)</f>
        <v>Enter the URL in Declaration worksheet cell G71 if you answer "Yes" for question B. The format of the URL should be "www.companyname.com"</v>
      </c>
    </row>
    <row r="53" spans="1:12" ht="39">
      <c r="A53" s="109" t="str">
        <f ca="1">Declaration!B73</f>
        <v>C. Do you require your direct suppliers to be DRC conflict-free? (*)</v>
      </c>
      <c r="B53" s="109" t="str">
        <f>Declaration!D73</f>
        <v>No</v>
      </c>
      <c r="C53" s="109" t="str">
        <f t="shared" ca="1" si="3"/>
        <v>Complete</v>
      </c>
      <c r="D53" s="119" t="str">
        <f>IF(H53=1,"Click here to answer question (C)","")</f>
        <v/>
      </c>
      <c r="E53" s="91" t="s">
        <v>2521</v>
      </c>
      <c r="F53" s="118">
        <f t="shared" si="7"/>
        <v>1</v>
      </c>
      <c r="G53" s="88">
        <f t="shared" si="5"/>
        <v>0</v>
      </c>
      <c r="H53" s="89">
        <f t="shared" si="6"/>
        <v>0</v>
      </c>
      <c r="I53" s="210" t="str">
        <f ca="1">OFFSET(L!$C$1,MATCH("Checker"&amp;"Comp",L!$A:$A,0)-1,SL,,)</f>
        <v>Complete</v>
      </c>
      <c r="J53" s="22" t="str">
        <f ca="1">OFFSET(L!$C$1,MATCH("Checker"&amp;ADDRESS(ROW(),COLUMN(),4),L!$A:$A,0)-1,SL,,)</f>
        <v>Answer if you require your direct suppliers to be DRC conflict-free on the Declaration tab cell D73</v>
      </c>
    </row>
    <row r="54" spans="1:12" ht="51">
      <c r="A54" s="109" t="str">
        <f ca="1">Declaration!B75</f>
        <v>D. Do you require your direct suppliers to source the 3TG from smelters whose due diligence practices have been validated by an independent third party audit program? (*)</v>
      </c>
      <c r="B54" s="109" t="str">
        <f>Declaration!D75</f>
        <v>No</v>
      </c>
      <c r="C54" s="109" t="str">
        <f t="shared" ca="1" si="3"/>
        <v>Complete</v>
      </c>
      <c r="D54" s="119" t="str">
        <f>IF(H54=1,"Click here to answer question (D)","")</f>
        <v/>
      </c>
      <c r="E54" s="91" t="s">
        <v>2521</v>
      </c>
      <c r="F54" s="118">
        <f t="shared" si="7"/>
        <v>1</v>
      </c>
      <c r="G54" s="88">
        <f t="shared" si="5"/>
        <v>0</v>
      </c>
      <c r="H54" s="89">
        <f t="shared" si="6"/>
        <v>0</v>
      </c>
      <c r="I54" s="210" t="str">
        <f ca="1">OFFSET(L!$C$1,MATCH("Checker"&amp;"Comp",L!$A:$A,0)-1,SL,,)</f>
        <v>Complete</v>
      </c>
      <c r="J54" s="22" t="str">
        <f ca="1">OFFSET(L!$C$1,MATCH("Checker"&amp;ADDRESS(ROW(),COLUMN(),4),L!$A:$A,0)-1,SL,,)</f>
        <v>Answer if you require your direct suppliers to source from smelters validated as DRC conflict-free using the Conflict-Free Sourcing Inititiave compliant smelter list on Declaration tab cell D75</v>
      </c>
    </row>
    <row r="55" spans="1:12" ht="39">
      <c r="A55" s="109" t="str">
        <f ca="1">Declaration!B77</f>
        <v>E. Have you implemented due diligence measures for conflict-free sourcing? (*)</v>
      </c>
      <c r="B55" s="109" t="str">
        <f>Declaration!D77</f>
        <v>No</v>
      </c>
      <c r="C55" s="109" t="str">
        <f t="shared" ca="1" si="3"/>
        <v>Complete</v>
      </c>
      <c r="D55" s="119" t="str">
        <f>IF(H55=1,"Click here to answer question (E)","")</f>
        <v/>
      </c>
      <c r="E55" s="91" t="s">
        <v>2521</v>
      </c>
      <c r="F55" s="118">
        <f t="shared" si="7"/>
        <v>1</v>
      </c>
      <c r="G55" s="88">
        <f t="shared" si="5"/>
        <v>0</v>
      </c>
      <c r="H55" s="89">
        <f t="shared" si="6"/>
        <v>0</v>
      </c>
      <c r="I55" s="210" t="str">
        <f ca="1">OFFSET(L!$C$1,MATCH("Checker"&amp;"Comp",L!$A:$A,0)-1,SL,,)</f>
        <v>Complete</v>
      </c>
      <c r="J55" s="22" t="str">
        <f ca="1">OFFSET(L!$C$1,MATCH("Checker"&amp;ADDRESS(ROW(),COLUMN(),4),L!$A:$A,0)-1,SL,,)</f>
        <v>Answer if you have implemented conflict-free minerals sourcing due diligence measures on Declaration tab cell D77</v>
      </c>
    </row>
    <row r="56" spans="1:12" ht="63.75">
      <c r="A56" s="109" t="str">
        <f ca="1">Declaration!B79</f>
        <v>F. Do you collect conflict minerals due diligence information from your suppliers which is in conformance with the IPC-1755 Conflict Minerals Data Exchange standard [e.g., the CFSI Conflict Minerals Reporting Template]? (*)</v>
      </c>
      <c r="B56" s="109" t="str">
        <f>Declaration!D79</f>
        <v>No</v>
      </c>
      <c r="C56" s="109" t="str">
        <f t="shared" ca="1" si="3"/>
        <v>Complete</v>
      </c>
      <c r="D56" s="119" t="str">
        <f>IF(H56=1,"Click here to answer question (F)","")</f>
        <v/>
      </c>
      <c r="E56" s="91" t="s">
        <v>2521</v>
      </c>
      <c r="F56" s="118">
        <f t="shared" si="7"/>
        <v>1</v>
      </c>
      <c r="G56" s="88">
        <f t="shared" si="5"/>
        <v>0</v>
      </c>
      <c r="H56" s="89">
        <f t="shared" si="6"/>
        <v>0</v>
      </c>
      <c r="I56" s="210" t="str">
        <f ca="1">OFFSET(L!$C$1,MATCH("Checker"&amp;"Comp",L!$A:$A,0)-1,SL,,)</f>
        <v>Complete</v>
      </c>
      <c r="J56" s="22" t="str">
        <f ca="1">OFFSET(L!$C$1,MATCH("Checker"&amp;ADDRESS(ROW(),COLUMN(),4),L!$A:$A,0)-1,SL,,)</f>
        <v>Answer if you request your suppliers to fill out this Conflict Minerals Reporting Template on Declaration tab cell D79</v>
      </c>
    </row>
    <row r="57" spans="1:12" ht="39">
      <c r="A57" s="109" t="str">
        <f ca="1">Declaration!B81</f>
        <v>G. Do you request smelter names from your suppliers? (*)</v>
      </c>
      <c r="B57" s="109" t="str">
        <f>Declaration!D81</f>
        <v>No</v>
      </c>
      <c r="C57" s="109" t="str">
        <f t="shared" ca="1" si="3"/>
        <v>Complete</v>
      </c>
      <c r="D57" s="119" t="str">
        <f>IF(H57=1,"Click here to answer question (G)","")</f>
        <v/>
      </c>
      <c r="E57" s="91" t="s">
        <v>2521</v>
      </c>
      <c r="F57" s="118">
        <f t="shared" si="7"/>
        <v>1</v>
      </c>
      <c r="G57" s="88">
        <f t="shared" si="5"/>
        <v>0</v>
      </c>
      <c r="H57" s="89">
        <f t="shared" si="6"/>
        <v>0</v>
      </c>
      <c r="I57" s="210" t="str">
        <f ca="1">OFFSET(L!$C$1,MATCH("Checker"&amp;"Comp",L!$A:$A,0)-1,SL,,)</f>
        <v>Complete</v>
      </c>
      <c r="J57" s="22" t="str">
        <f ca="1">OFFSET(L!$C$1,MATCH("Checker"&amp;ADDRESS(ROW(),COLUMN(),4),L!$A:$A,0)-1,SL,,)</f>
        <v>Answer if you request smelter names from your suppliers on the declaration tab cell D81</v>
      </c>
    </row>
    <row r="58" spans="1:12" ht="39">
      <c r="A58" s="109" t="str">
        <f ca="1">Declaration!B83</f>
        <v>H. Do you review due diligence information received from your suppliers against your company’s expectations? (*)</v>
      </c>
      <c r="B58" s="109" t="str">
        <f>Declaration!D83</f>
        <v>No</v>
      </c>
      <c r="C58" s="109" t="str">
        <f t="shared" ca="1" si="3"/>
        <v>Complete</v>
      </c>
      <c r="D58" s="119" t="str">
        <f>IF(H58=1,"Click here to answer question (H)","")</f>
        <v/>
      </c>
      <c r="E58" s="91" t="s">
        <v>2521</v>
      </c>
      <c r="F58" s="118">
        <f t="shared" si="7"/>
        <v>1</v>
      </c>
      <c r="G58" s="88">
        <f t="shared" si="5"/>
        <v>0</v>
      </c>
      <c r="H58" s="89">
        <f t="shared" si="6"/>
        <v>0</v>
      </c>
      <c r="I58" s="210" t="str">
        <f ca="1">OFFSET(L!$C$1,MATCH("Checker"&amp;"Comp",L!$A:$A,0)-1,SL,,)</f>
        <v>Complete</v>
      </c>
      <c r="J58" s="22" t="str">
        <f ca="1">OFFSET(L!$C$1,MATCH("Checker"&amp;ADDRESS(ROW(),COLUMN(),4),L!$A:$A,0)-1,SL,,)</f>
        <v>Answer if you verify responses from your suppliers against your company's expectations on Declaration tab cell D83</v>
      </c>
    </row>
    <row r="59" spans="1:12" ht="39">
      <c r="A59" s="109" t="str">
        <f ca="1">Declaration!B85</f>
        <v>I. Does your review process include corrective action management? (*)</v>
      </c>
      <c r="B59" s="109" t="str">
        <f>Declaration!D85</f>
        <v>Yes</v>
      </c>
      <c r="C59" s="109" t="str">
        <f t="shared" ca="1" si="3"/>
        <v>Complete</v>
      </c>
      <c r="D59" s="119" t="str">
        <f>IF(H59=1,"Click here to answer question (I)","")</f>
        <v/>
      </c>
      <c r="E59" s="91" t="s">
        <v>2521</v>
      </c>
      <c r="F59" s="118">
        <f t="shared" si="7"/>
        <v>1</v>
      </c>
      <c r="G59" s="88">
        <f t="shared" si="5"/>
        <v>0</v>
      </c>
      <c r="H59" s="89">
        <f t="shared" si="6"/>
        <v>0</v>
      </c>
      <c r="I59" s="210" t="str">
        <f ca="1">OFFSET(L!$C$1,MATCH("Checker"&amp;"Comp",L!$A:$A,0)-1,SL,,)</f>
        <v>Complete</v>
      </c>
      <c r="J59" s="22" t="str">
        <f ca="1">OFFSET(L!$C$1,MATCH("Checker"&amp;ADDRESS(ROW(),COLUMN(),4),L!$A:$A,0)-1,SL,,)</f>
        <v>Answer if your verification process includes corrective action management on Declaration tab cell D85</v>
      </c>
    </row>
    <row r="60" spans="1:12" ht="39">
      <c r="A60" s="109" t="str">
        <f ca="1">Declaration!B87</f>
        <v>J. Are you subject to the SEC Conflict Minerals rule? (*)</v>
      </c>
      <c r="B60" s="109" t="str">
        <f>Declaration!D87</f>
        <v>No</v>
      </c>
      <c r="C60" s="109" t="str">
        <f t="shared" ca="1" si="3"/>
        <v>Complete</v>
      </c>
      <c r="D60" s="119" t="str">
        <f>IF(H60=1,"Click here to answer question (J)","")</f>
        <v/>
      </c>
      <c r="E60" s="91" t="s">
        <v>2521</v>
      </c>
      <c r="F60" s="118">
        <f t="shared" si="7"/>
        <v>1</v>
      </c>
      <c r="G60" s="88">
        <f t="shared" si="5"/>
        <v>0</v>
      </c>
      <c r="H60" s="89">
        <f t="shared" si="6"/>
        <v>0</v>
      </c>
      <c r="I60" s="210" t="str">
        <f ca="1">OFFSET(L!$C$1,MATCH("Checker"&amp;"Comp",L!$A:$A,0)-1,SL,,)</f>
        <v>Complete</v>
      </c>
      <c r="J60" s="22" t="str">
        <f ca="1">OFFSET(L!$C$1,MATCH("Checker"&amp;ADDRESS(ROW(),COLUMN(),4),L!$A:$A,0)-1,SL,,)</f>
        <v>Answer if you are subject to the SEC Disclosure requirement on Declaration tab cell D87</v>
      </c>
    </row>
    <row r="61" spans="1:12" ht="39">
      <c r="A61" s="110" t="s">
        <v>2459</v>
      </c>
      <c r="B61" s="109" t="str">
        <f>IF(G61=1,"No products or item numbers listed","One or more product / item numbers have been provided")</f>
        <v>One or more product / item numbers have been provided</v>
      </c>
      <c r="C61" s="109" t="str">
        <f t="shared" ca="1" si="3"/>
        <v>Complete</v>
      </c>
      <c r="D61" s="119" t="str">
        <f>IF(H61=1,"Click here to enter detail on Product List tab","")</f>
        <v/>
      </c>
      <c r="E61" s="91" t="s">
        <v>2521</v>
      </c>
      <c r="F61" s="118">
        <f>IF(B5=Declaration!Q9,1,0)</f>
        <v>1</v>
      </c>
      <c r="G61" s="88">
        <f>IF('Product List'!B6="",1,0)</f>
        <v>0</v>
      </c>
      <c r="H61" s="89">
        <f t="shared" si="6"/>
        <v>0</v>
      </c>
      <c r="I61" s="210" t="str">
        <f ca="1">OFFSET(L!$C$1,MATCH("Checker"&amp;"Comp",L!$A:$A,0)-1,SL,,)</f>
        <v>Complete</v>
      </c>
      <c r="J61" s="22" t="str">
        <f ca="1">OFFSET(L!$C$1,MATCH("Checker"&amp;ADDRESS(ROW(),COLUMN(),4),L!$A:$A,0)-1,SL,,)</f>
        <v>If applicable, provide 1 or more Products or Item Numbers this declaration applies to. From Declaration tab select hyperlink in cell 6H1 to enter Product List tab</v>
      </c>
    </row>
    <row r="62" spans="1:12" ht="39">
      <c r="A62" s="218" t="s">
        <v>3520</v>
      </c>
      <c r="B62" s="109"/>
      <c r="C62" s="219" t="str">
        <f ca="1">IF(OR(AND(Declaration!D26&lt;&gt;"Yes",Declaration!D26&lt;&gt;"No"),AND(Declaration!D32&lt;&gt;"Yes",Declaration!D32&lt;&gt;"No")),L62,IF(K62=0,"Not Required",IF(AND(OR(B15="Yes",B20="Yes"),(COUNTIF(SmelterIdetifiedForMetal,"Tantalum")&lt;1)),J62,IF((SUMPRODUCT(COUNTIF(OFFSET('Smelter Reference List'!$J$4,MATCH("Tantalum",'Smelter Reference List'!$A:$A,0)-4,0,COUNTIF('Smelter Reference List'!$A:$A,"Tantalum"),1),'Smelter List'!Y$5:Y$2504))&gt;0),I62,J62))))</f>
        <v>Not Required</v>
      </c>
      <c r="D62" s="119" t="str">
        <f>IF(H62=0,"","Click here to provide smelter information")</f>
        <v/>
      </c>
      <c r="E62" s="91" t="s">
        <v>2521</v>
      </c>
      <c r="F62" s="118">
        <f>F$50</f>
        <v>1</v>
      </c>
      <c r="G62" s="88">
        <f>IF(COUNTIF('Smelter List'!C5:C14,"")&lt;10,0,1)</f>
        <v>1</v>
      </c>
      <c r="H62" s="89">
        <f>IF(AND(OR(Declaration!D26="Yes",Declaration!D32="Yes"),(COUNTIF(SmelterIdetifiedForMetal,"Tantalum")&lt;1)),(1*K62),(0*K62))</f>
        <v>0</v>
      </c>
      <c r="I62" s="210" t="str">
        <f ca="1">OFFSET(L!$C$1,MATCH("Checker"&amp;"Comp",L!$A:$A,0)-1,SL,,)</f>
        <v>Complete</v>
      </c>
      <c r="J62" s="22" t="str">
        <f ca="1">OFFSET(L!$C$1,MATCH("Checker"&amp;ADDRESS(ROW(),COLUMN(),4),L!$A:$A,0)-1,SL,,)</f>
        <v>Provide list of tantalum smelters contributing material to supply chain on Smelter List tab</v>
      </c>
      <c r="K62" s="217">
        <f>IF(AND(Declaration!D26="No",Declaration!D32="No"),0,1)</f>
        <v>0</v>
      </c>
      <c r="L62" s="22" t="str">
        <f ca="1">OFFSET(L!$C$1,MATCH("Checker"&amp;ADDRESS(ROW(),COLUMN(),4),L!$A:$A,0)-1,SL,,)</f>
        <v>Please answer Questions 1 and 2 on Declaration tab</v>
      </c>
    </row>
    <row r="63" spans="1:12" ht="39">
      <c r="A63" s="218" t="s">
        <v>3521</v>
      </c>
      <c r="B63" s="109"/>
      <c r="C63" s="219" t="str">
        <f ca="1">IF(OR(AND(Declaration!D27&lt;&gt;"Yes",Declaration!D27&lt;&gt;"No"),AND(Declaration!D33&lt;&gt;"Yes",Declaration!D33&lt;&gt;"No")),L63,IF(K63=0,"Not Required",IF(AND(OR(B16="Yes",B21="Yes"),(COUNTIF(SmelterIdetifiedForMetal,"Tin")&lt;1)),J63,IF((SUMPRODUCT(COUNTIF(OFFSET('Smelter Reference List'!$J$4,MATCH("Tin",'Smelter Reference List'!$A:$A,0)-4,0,COUNTIF('Smelter Reference List'!$A:$A,"Tin"),1),'Smelter List'!Y$5:Y$2504))&gt;0),I63,J63))))</f>
        <v>Complete</v>
      </c>
      <c r="D63" s="119" t="str">
        <f>IF(H63=0,"","Click here to provide smelter information")</f>
        <v/>
      </c>
      <c r="E63" s="91" t="s">
        <v>1426</v>
      </c>
      <c r="F63" s="118">
        <f>F$50</f>
        <v>1</v>
      </c>
      <c r="G63" s="88">
        <f>IF(COUNTIF('Smelter List'!C6:C15,"")&lt;10,0,1)</f>
        <v>1</v>
      </c>
      <c r="H63" s="89">
        <f>IF(AND(OR(Declaration!D27="Yes",Declaration!D33="Yes"),(COUNTIF(SmelterIdetifiedForMetal,"Tin")&lt;1)),(1*K63),(0*K63))</f>
        <v>0</v>
      </c>
      <c r="I63" s="210" t="str">
        <f ca="1">OFFSET(L!$C$1,MATCH("Checker"&amp;"Comp",L!$A:$A,0)-1,SL,,)</f>
        <v>Complete</v>
      </c>
      <c r="J63" s="22" t="str">
        <f ca="1">OFFSET(L!$C$1,MATCH("Checker"&amp;ADDRESS(ROW(),COLUMN(),4),L!$A:$A,0)-1,SL,,)</f>
        <v>Provide list of tin smelters contributing material to supply chain on Smelter List tab</v>
      </c>
      <c r="K63" s="217">
        <f>IF(AND(Declaration!D27="No",Declaration!D33="No"),0,1)</f>
        <v>1</v>
      </c>
      <c r="L63" s="22" t="str">
        <f ca="1">OFFSET(L!$C$1,MATCH("Checker"&amp;ADDRESS(ROW(),COLUMN(),4),L!$A:$A,0)-1,SL,,)</f>
        <v>Please answer Questions 1 and 2 on Declaration tab</v>
      </c>
    </row>
    <row r="64" spans="1:12" ht="39">
      <c r="A64" s="218" t="s">
        <v>3522</v>
      </c>
      <c r="B64" s="109"/>
      <c r="C64" s="219" t="str">
        <f ca="1">IF(OR(AND(Declaration!D28&lt;&gt;"Yes",Declaration!D28&lt;&gt;"No"),AND(Declaration!D34&lt;&gt;"Yes",Declaration!D34&lt;&gt;"No")),L64,IF(K64=0,"Not Required",IF(AND(OR(B17="Yes",B22="Yes"),(COUNTIF(SmelterIdetifiedForMetal,"Gold")&lt;1)),J64,IF((SUMPRODUCT(COUNTIF(OFFSET('Smelter Reference List'!$J$4,MATCH("Gold",'Smelter Reference List'!$A:$A,0)-4,0,COUNTIF('Smelter Reference List'!$A:$A,"Gold"),1),'Smelter List'!Y$5:Y$2504))&gt;0),I64,J64))))</f>
        <v>Not Required</v>
      </c>
      <c r="D64" s="119" t="str">
        <f>IF(H64=0,"","Click here to provide smelter information")</f>
        <v/>
      </c>
      <c r="E64" s="91" t="s">
        <v>1426</v>
      </c>
      <c r="F64" s="118">
        <f>F$50</f>
        <v>1</v>
      </c>
      <c r="G64" s="88">
        <f>IF(COUNTIF('Smelter List'!C7:C16,"")&lt;10,0,1)</f>
        <v>1</v>
      </c>
      <c r="H64" s="89">
        <f>IF(AND(OR(Declaration!D28="Yes",Declaration!D34="Yes"),(COUNTIF(SmelterIdetifiedForMetal,"Gold")&lt;1)),(1*K64),(0*K64))</f>
        <v>0</v>
      </c>
      <c r="I64" s="210" t="str">
        <f ca="1">OFFSET(L!$C$1,MATCH("Checker"&amp;"Comp",L!$A:$A,0)-1,SL,,)</f>
        <v>Complete</v>
      </c>
      <c r="J64" s="22" t="str">
        <f ca="1">OFFSET(L!$C$1,MATCH("Checker"&amp;ADDRESS(ROW(),COLUMN(),4),L!$A:$A,0)-1,SL,,)</f>
        <v>Provide list of gold smelters contributing material to supply chain on Smelter List tab</v>
      </c>
      <c r="K64" s="217">
        <f>IF(AND(Declaration!D28="No",Declaration!D34="No"),0,1)</f>
        <v>0</v>
      </c>
      <c r="L64" s="22" t="str">
        <f ca="1">OFFSET(L!$C$1,MATCH("Checker"&amp;ADDRESS(ROW(),COLUMN(),4),L!$A:$A,0)-1,SL,,)</f>
        <v>Please answer Questions 1 and 2 on Declaration tab</v>
      </c>
    </row>
    <row r="65" spans="1:12" ht="39">
      <c r="A65" s="218" t="s">
        <v>3523</v>
      </c>
      <c r="B65" s="109"/>
      <c r="C65" s="219" t="str">
        <f ca="1">IF(OR(AND(Declaration!D29&lt;&gt;"Yes",Declaration!D29&lt;&gt;"No"),AND(Declaration!D35&lt;&gt;"Yes",Declaration!D35&lt;&gt;"No")),L65,IF(K65=0,"Not Required",IF(AND(OR(B18="Yes",B23="Yes"),(COUNTIF(SmelterIdetifiedForMetal,"Tungsten")&lt;1)),J65,IF((SUMPRODUCT(COUNTIF(OFFSET('Smelter Reference List'!$J$4,MATCH("Tungsten",'Smelter Reference List'!$A:$A,0)-4,0,COUNTIF('Smelter Reference List'!$A:$A,"Tungsten"),1),'Smelter List'!Y$5:Y$2504))&gt;0),I65,J65))))</f>
        <v>Not Required</v>
      </c>
      <c r="D65" s="119" t="str">
        <f>IF(H65=0,"","Click here to provide smelter information")</f>
        <v/>
      </c>
      <c r="E65" s="91" t="s">
        <v>1426</v>
      </c>
      <c r="F65" s="118">
        <f>F$50</f>
        <v>1</v>
      </c>
      <c r="G65" s="88">
        <f>IF(COUNTIF('Smelter List'!C8:C17,"")&lt;10,0,1)</f>
        <v>0</v>
      </c>
      <c r="H65" s="89">
        <f>IF(AND(OR(Declaration!D29="Yes",Declaration!D35="Yes"),(COUNTIF(SmelterIdetifiedForMetal,"Tungsten")&lt;1)),(1*K65),(0*K65))</f>
        <v>0</v>
      </c>
      <c r="I65" s="210" t="str">
        <f ca="1">OFFSET(L!$C$1,MATCH("Checker"&amp;"Comp",L!$A:$A,0)-1,SL,,)</f>
        <v>Complete</v>
      </c>
      <c r="J65" s="22" t="str">
        <f ca="1">OFFSET(L!$C$1,MATCH("Checker"&amp;ADDRESS(ROW(),COLUMN(),4),L!$A:$A,0)-1,SL,,)</f>
        <v>Provide list of tungsten smelters contributing material to supply chain on Smelter List tab</v>
      </c>
      <c r="K65" s="217">
        <f>IF(AND(Declaration!D29="No",Declaration!D35="No"),0,1)</f>
        <v>0</v>
      </c>
      <c r="L65" s="22" t="str">
        <f ca="1">OFFSET(L!$C$1,MATCH("Checker"&amp;ADDRESS(ROW(),COLUMN(),4),L!$A:$A,0)-1,SL,,)</f>
        <v>Please answer Questions 1 and 2 on Declaration tab</v>
      </c>
    </row>
    <row r="66" spans="1:12" ht="25.5">
      <c r="A66" s="246" t="s">
        <v>4639</v>
      </c>
      <c r="B66" s="109"/>
      <c r="C66" s="246" t="str">
        <f ca="1">IF(F66=0,J66,IF(G66=0,I66,L66))</f>
        <v>N/A</v>
      </c>
      <c r="D66" s="119"/>
      <c r="E66" s="91"/>
      <c r="F66" s="118">
        <f ca="1">IF(COUNTIF('Smelter List'!$C:$C,"Smelter Not Listed")&gt;0,1,0)</f>
        <v>0</v>
      </c>
      <c r="G66" s="88">
        <f ca="1">SUM('Smelter List'!U5:U2504)</f>
        <v>0</v>
      </c>
      <c r="H66" s="89">
        <f ca="1">F66*G66</f>
        <v>0</v>
      </c>
      <c r="I66" s="210" t="str">
        <f ca="1">OFFSET(L!$C$1,MATCH("Checker"&amp;"Comp",L!$A:$A,0)-1,SL,,)</f>
        <v>Complete</v>
      </c>
      <c r="J66" s="22" t="s">
        <v>4640</v>
      </c>
      <c r="K66" s="217"/>
      <c r="L66" s="22" t="s">
        <v>4641</v>
      </c>
    </row>
    <row r="67" spans="1:12">
      <c r="H67" s="22">
        <f ca="1">SUM(H4:H66)</f>
        <v>0</v>
      </c>
    </row>
    <row r="68" spans="1:12">
      <c r="A68" s="24"/>
    </row>
    <row r="69" spans="1:12">
      <c r="A69" s="24"/>
    </row>
    <row r="70" spans="1:12">
      <c r="A70" s="24"/>
    </row>
  </sheetData>
  <sheetProtection password="E985" sheet="1" formatColumns="0" formatRows="0"/>
  <mergeCells count="1">
    <mergeCell ref="A1:C1"/>
  </mergeCells>
  <phoneticPr fontId="29"/>
  <conditionalFormatting sqref="B62">
    <cfRule type="expression" dxfId="26" priority="331" stopIfTrue="1">
      <formula>IF(F62=0,TRUE)</formula>
    </cfRule>
  </conditionalFormatting>
  <conditionalFormatting sqref="A5:A13">
    <cfRule type="expression" dxfId="25" priority="39" stopIfTrue="1">
      <formula>$F5=0</formula>
    </cfRule>
    <cfRule type="expression" dxfId="24" priority="40" stopIfTrue="1">
      <formula>AND($F5=1,$G5=0)</formula>
    </cfRule>
    <cfRule type="expression" dxfId="23" priority="41" stopIfTrue="1">
      <formula>AND($F5&lt;&gt;0,$G5&lt;&gt;0)</formula>
    </cfRule>
  </conditionalFormatting>
  <conditionalFormatting sqref="B61">
    <cfRule type="expression" dxfId="22" priority="37" stopIfTrue="1">
      <formula>$F61=0</formula>
    </cfRule>
  </conditionalFormatting>
  <conditionalFormatting sqref="D52">
    <cfRule type="expression" dxfId="21" priority="348" stopIfTrue="1">
      <formula>$H$52=0</formula>
    </cfRule>
  </conditionalFormatting>
  <conditionalFormatting sqref="B63">
    <cfRule type="expression" dxfId="20" priority="29" stopIfTrue="1">
      <formula>IF(F63=0,TRUE)</formula>
    </cfRule>
  </conditionalFormatting>
  <conditionalFormatting sqref="B64">
    <cfRule type="expression" dxfId="19" priority="25" stopIfTrue="1">
      <formula>IF(F64=0,TRUE)</formula>
    </cfRule>
  </conditionalFormatting>
  <conditionalFormatting sqref="B65:B66">
    <cfRule type="expression" dxfId="18" priority="21" stopIfTrue="1">
      <formula>IF(F65=0,TRUE)</formula>
    </cfRule>
  </conditionalFormatting>
  <conditionalFormatting sqref="C62:C66">
    <cfRule type="expression" dxfId="17" priority="3" stopIfTrue="1">
      <formula>C62="Not Required"</formula>
    </cfRule>
    <cfRule type="expression" dxfId="16" priority="11" stopIfTrue="1">
      <formula>OR(C62="Complete",C62="填写", C62="記入",C62="완료",C62="Complétez",C62="Concluído",C62="Vollständig",C62="Completare",C62="Doldurun")</formula>
    </cfRule>
  </conditionalFormatting>
  <conditionalFormatting sqref="A62:A66">
    <cfRule type="expression" dxfId="15" priority="4" stopIfTrue="1">
      <formula>C62="Not Required"</formula>
    </cfRule>
    <cfRule type="expression" dxfId="14" priority="12" stopIfTrue="1">
      <formula>OR(C62="Complete",C62="填写", C62="記入",C62="완료",C62="Complétez",C62="Concluído",C62="Vollständig",C62="Completare",C62="Doldurun")</formula>
    </cfRule>
  </conditionalFormatting>
  <conditionalFormatting sqref="A4 A15:A18 A50:A61 C15:C18 A20:A23 C25:C28 A35:A38 A40:A43 C50:C61 C20:C23 A30:A33 C35:C38 C40:C43 A25:A28 C30:C33 C45:C48 A45:A48 C4:C13">
    <cfRule type="expression" dxfId="13" priority="337" stopIfTrue="1">
      <formula>$F4=0</formula>
    </cfRule>
    <cfRule type="expression" dxfId="12" priority="338" stopIfTrue="1">
      <formula>$H4=0</formula>
    </cfRule>
    <cfRule type="expression" dxfId="11" priority="339" stopIfTrue="1">
      <formula>$H4=1</formula>
    </cfRule>
  </conditionalFormatting>
  <conditionalFormatting sqref="C66 A66">
    <cfRule type="expression" dxfId="10" priority="1" stopIfTrue="1">
      <formula>IF(AND($F$66=1,$G$66=1),TRUE,FALSE)</formula>
    </cfRule>
  </conditionalFormatting>
  <hyperlinks>
    <hyperlink ref="A2" location="Declaration!A1" display="Click here to return to Declaration tab"/>
    <hyperlink ref="C2" location="'Product List'!A1" display="'Product List'!A1"/>
    <hyperlink ref="D4" location="Declaration!B8" display="Declaration!B8"/>
    <hyperlink ref="D5" location="Declaration!B9" display="Declaration!B9"/>
    <hyperlink ref="D10" location="Declaration!B18" display="Declaration!B18"/>
    <hyperlink ref="D11" location="Declaration!B20" display="Declaration!B20"/>
    <hyperlink ref="D13" location="Declaration!B22" display="Declaration!B22"/>
    <hyperlink ref="D15" location="Declaration!B26" display="Declaration!B26"/>
    <hyperlink ref="D16" location="Declaration!B27" display="Declaration!B27"/>
    <hyperlink ref="D17" location="Declaration!B28" display="Declaration!B28"/>
    <hyperlink ref="D18" location="Declaration!B29" display="Declaration!B29"/>
    <hyperlink ref="D20" location="Declaration!B32" display="Declaration!B32"/>
    <hyperlink ref="D21" location="Declaration!B33" display="Declaration!B33"/>
    <hyperlink ref="D22" location="Declaration!B34" display="Declaration!B34"/>
    <hyperlink ref="D23" location="Declaration!B35" display="Declaration!B35"/>
    <hyperlink ref="D25" location="Declaration!B38" display="Declaration!B38"/>
    <hyperlink ref="D26" location="Declaration!B39" display="Declaration!B39"/>
    <hyperlink ref="D27" location="Declaration!B40" display="Declaration!B40"/>
    <hyperlink ref="D28" location="Declaration!B41" display="Declaration!B41"/>
    <hyperlink ref="D35" location="Declaration!B50" display="Declaration!B50"/>
    <hyperlink ref="D36" location="Declaration!B51" display="Declaration!B51"/>
    <hyperlink ref="D37" location="Declaration!B52" display="Declaration!B52"/>
    <hyperlink ref="D38" location="Declaration!B53" display="Declaration!B53"/>
    <hyperlink ref="D40" location="Declaration!B56" display="Declaration!B56"/>
    <hyperlink ref="D41" location="Declaration!B57" display="Declaration!B57"/>
    <hyperlink ref="D42" location="Declaration!B58" display="Declaration!B58"/>
    <hyperlink ref="D43" location="Declaration!B59" display="Declaration!B59"/>
    <hyperlink ref="D45" location="Declaration!B62" display="Declaration!B62"/>
    <hyperlink ref="D46" location="Declaration!B63" display="Declaration!B63"/>
    <hyperlink ref="D47" location="Declaration!B64" display="Declaration!B64"/>
    <hyperlink ref="D48" location="Declaration!B65" display="Declaration!B65"/>
    <hyperlink ref="D50" location="Declaration!B69" display="Declaration!B69"/>
    <hyperlink ref="D51" location="Declaration!B71" display="Declaration!B71"/>
    <hyperlink ref="D53" location="Declaration!B73" display="Declaration!B73"/>
    <hyperlink ref="D54" location="Declaration!B75" display="Declaration!B75"/>
    <hyperlink ref="D55" location="Declaration!B77" display="Declaration!B77"/>
    <hyperlink ref="D56" location="Declaration!B79" display="Declaration!B79"/>
    <hyperlink ref="D57" location="Declaration!B81" display="Declaration!B81"/>
    <hyperlink ref="D58" location="Declaration!B83" display="Declaration!B83"/>
    <hyperlink ref="D59" location="Declaration!B85" display="Declaration!B85"/>
    <hyperlink ref="D60" location="Declaration!B87" display="Declaration!B87"/>
    <hyperlink ref="D6" location="Declaration!B10" display="Declaration!B10"/>
    <hyperlink ref="B2" location="'Smelter List'!A1" display="'Smelter List'!A1"/>
    <hyperlink ref="D61" location="'Product List'!A1" display="'Product List'!A1"/>
    <hyperlink ref="D62" location="'Smelter List'!A1" display="'Smelter List'!A1"/>
    <hyperlink ref="D30" location="Declaration!B44" display="Declaration!B44"/>
    <hyperlink ref="D31" location="Declaration!B45" display="Declaration!B45"/>
    <hyperlink ref="D32" location="Declaration!B46" display="Declaration!B46"/>
    <hyperlink ref="D33" location="Declaration!B47" display="Declaration!B47"/>
    <hyperlink ref="D12" location="Declaration!B21" display="Declaration!B21"/>
    <hyperlink ref="D7:D9" location="Declaration!B8" display="Declaration!B8"/>
    <hyperlink ref="D7" location="Declaration!B15" display="Declaration!B15"/>
    <hyperlink ref="D8" location="Declaration!B16" display="Declaration!B16"/>
    <hyperlink ref="D9" location="Declaration!B17" display="Declaration!B17"/>
    <hyperlink ref="D52" location="Declaration!G71" display="Declaration!G71"/>
    <hyperlink ref="D63" location="'Smelter List'!A1" display="'Smelter List'!A1"/>
    <hyperlink ref="D64" location="'Smelter List'!A1" display="'Smelter List'!A1"/>
    <hyperlink ref="D65" location="'Smelter List'!A1" display="'Smelter List'!A1"/>
  </hyperlinks>
  <pageMargins left="0.70866141732283472" right="0.70866141732283472" top="0.74803149606299213" bottom="0.74803149606299213" header="0.31496062992125984" footer="0.31496062992125984"/>
  <pageSetup scale="36"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AI1002"/>
  <sheetViews>
    <sheetView showGridLines="0" zoomScale="70" zoomScaleNormal="70" workbookViewId="0">
      <pane xSplit="2" ySplit="5" topLeftCell="C6" activePane="bottomRight" state="frozen"/>
      <selection pane="topRight" activeCell="C1" sqref="C1"/>
      <selection pane="bottomLeft" activeCell="A6" sqref="A6"/>
      <selection pane="bottomRight" activeCell="B4" sqref="B4:D4"/>
    </sheetView>
  </sheetViews>
  <sheetFormatPr defaultColWidth="8.75" defaultRowHeight="12.75"/>
  <cols>
    <col min="1" max="1" width="3.125" style="128" customWidth="1"/>
    <col min="2" max="2" width="39.875" style="129" customWidth="1"/>
    <col min="3" max="3" width="39.875" style="128" customWidth="1"/>
    <col min="4" max="4" width="58.75" style="128" customWidth="1"/>
    <col min="5" max="5" width="1.625" style="128" customWidth="1"/>
    <col min="6" max="35" width="9" customWidth="1"/>
    <col min="36" max="16384" width="8.75" style="26"/>
  </cols>
  <sheetData>
    <row r="1" spans="1:35" ht="34.9" customHeight="1" thickTop="1">
      <c r="A1" s="400" t="str">
        <f ca="1">OFFSET(L!$C$1,MATCH("Product List"&amp;ADDRESS(ROW(),COLUMN(),4),L!$A:$A,0)-1,SL,,)</f>
        <v>Completion required only if reporting level "Product (or List of Products)" selected on the 'Declaration' worksheet.</v>
      </c>
      <c r="B1" s="401"/>
      <c r="C1" s="401"/>
      <c r="D1" s="401"/>
      <c r="E1" s="157"/>
    </row>
    <row r="2" spans="1:35">
      <c r="A2" s="29"/>
      <c r="B2" s="162"/>
      <c r="C2" s="162"/>
      <c r="D2"/>
      <c r="E2" s="30"/>
    </row>
    <row r="3" spans="1:35">
      <c r="A3" s="29"/>
      <c r="B3" s="162"/>
      <c r="C3" s="162"/>
      <c r="D3" s="162"/>
      <c r="E3" s="30"/>
    </row>
    <row r="4" spans="1:35" ht="15.75" customHeight="1">
      <c r="A4" s="29"/>
      <c r="B4" s="399" t="s">
        <v>1750</v>
      </c>
      <c r="C4" s="399"/>
      <c r="D4" s="399"/>
      <c r="E4" s="30"/>
    </row>
    <row r="5" spans="1:35" ht="15.75">
      <c r="A5" s="177"/>
      <c r="B5" s="180" t="str">
        <f ca="1">OFFSET(L!$C$1,MATCH("Product List"&amp;ADDRESS(ROW(),COLUMN(),4),L!$A:$A,0)-1,SL,,)</f>
        <v>Manufacturer’s Product Number (*)</v>
      </c>
      <c r="C5" s="180" t="str">
        <f ca="1">OFFSET(L!$C$1,MATCH("Product List"&amp;ADDRESS(ROW(),COLUMN(),4),L!$A:$A,0)-1,SL,,)</f>
        <v>Manufacturer’s Product Name</v>
      </c>
      <c r="D5" s="92" t="str">
        <f ca="1">OFFSET(L!$C$1,MATCH("Product List"&amp;ADDRESS(ROW(),COLUMN(),4),L!$A:$A,0)-1,SL,,)</f>
        <v>Comments</v>
      </c>
      <c r="E5" s="30"/>
    </row>
    <row r="6" spans="1:35" s="33" customFormat="1" ht="15.75">
      <c r="A6" s="174"/>
      <c r="B6" s="163" t="s">
        <v>4994</v>
      </c>
      <c r="C6" s="123" t="s">
        <v>4995</v>
      </c>
      <c r="D6" s="123"/>
      <c r="E6" s="32"/>
      <c r="F6"/>
      <c r="G6"/>
      <c r="H6"/>
      <c r="I6"/>
      <c r="J6"/>
      <c r="K6"/>
      <c r="L6"/>
      <c r="M6"/>
      <c r="N6"/>
      <c r="O6"/>
      <c r="P6"/>
      <c r="Q6"/>
      <c r="R6"/>
      <c r="S6"/>
      <c r="T6"/>
      <c r="U6"/>
      <c r="V6"/>
      <c r="W6"/>
      <c r="X6"/>
      <c r="Y6"/>
      <c r="Z6"/>
      <c r="AA6"/>
      <c r="AB6"/>
      <c r="AC6"/>
      <c r="AD6"/>
      <c r="AE6"/>
      <c r="AF6"/>
      <c r="AG6"/>
      <c r="AH6"/>
      <c r="AI6"/>
    </row>
    <row r="7" spans="1:35" s="33" customFormat="1" ht="15.75">
      <c r="A7" s="175"/>
      <c r="B7" s="163"/>
      <c r="C7" s="123"/>
      <c r="D7" s="123"/>
      <c r="E7" s="32"/>
      <c r="F7"/>
      <c r="G7"/>
      <c r="H7"/>
      <c r="I7"/>
      <c r="J7"/>
      <c r="K7"/>
      <c r="L7"/>
      <c r="M7"/>
      <c r="N7"/>
      <c r="O7"/>
      <c r="P7"/>
      <c r="Q7"/>
      <c r="R7"/>
      <c r="S7"/>
      <c r="T7"/>
      <c r="U7"/>
      <c r="V7"/>
      <c r="W7"/>
      <c r="X7"/>
      <c r="Y7"/>
      <c r="Z7"/>
      <c r="AA7"/>
      <c r="AB7"/>
      <c r="AC7"/>
      <c r="AD7"/>
      <c r="AE7"/>
      <c r="AF7"/>
      <c r="AG7"/>
      <c r="AH7"/>
      <c r="AI7"/>
    </row>
    <row r="8" spans="1:35" s="33" customFormat="1" ht="15.75">
      <c r="A8" s="175"/>
      <c r="B8" s="163"/>
      <c r="C8" s="123"/>
      <c r="D8" s="123"/>
      <c r="E8" s="32"/>
      <c r="F8"/>
      <c r="G8"/>
      <c r="H8"/>
      <c r="I8"/>
      <c r="J8"/>
      <c r="K8"/>
      <c r="L8"/>
      <c r="M8"/>
      <c r="N8"/>
      <c r="O8"/>
      <c r="P8"/>
      <c r="Q8"/>
      <c r="R8"/>
      <c r="S8"/>
      <c r="T8"/>
      <c r="U8"/>
      <c r="V8"/>
      <c r="W8"/>
      <c r="X8"/>
      <c r="Y8"/>
      <c r="Z8"/>
      <c r="AA8"/>
      <c r="AB8"/>
      <c r="AC8"/>
      <c r="AD8"/>
      <c r="AE8"/>
      <c r="AF8"/>
      <c r="AG8"/>
      <c r="AH8"/>
      <c r="AI8"/>
    </row>
    <row r="9" spans="1:35" s="33" customFormat="1" ht="15.75">
      <c r="A9" s="175"/>
      <c r="B9" s="163"/>
      <c r="C9" s="123"/>
      <c r="D9" s="123"/>
      <c r="E9" s="32"/>
      <c r="F9"/>
      <c r="G9"/>
      <c r="H9"/>
      <c r="I9"/>
      <c r="J9"/>
      <c r="K9"/>
      <c r="L9"/>
      <c r="M9"/>
      <c r="N9"/>
      <c r="O9"/>
      <c r="P9"/>
      <c r="Q9"/>
      <c r="R9"/>
      <c r="S9"/>
      <c r="T9"/>
      <c r="U9"/>
      <c r="V9"/>
      <c r="W9"/>
      <c r="X9"/>
      <c r="Y9"/>
      <c r="Z9"/>
      <c r="AA9"/>
      <c r="AB9"/>
      <c r="AC9"/>
      <c r="AD9"/>
      <c r="AE9"/>
      <c r="AF9"/>
      <c r="AG9"/>
      <c r="AH9"/>
      <c r="AI9"/>
    </row>
    <row r="10" spans="1:35" s="33" customFormat="1" ht="15.75">
      <c r="A10" s="175"/>
      <c r="B10" s="163"/>
      <c r="C10" s="123"/>
      <c r="D10" s="123"/>
      <c r="E10" s="32"/>
      <c r="F10"/>
      <c r="G10"/>
      <c r="H10"/>
      <c r="I10"/>
      <c r="J10"/>
      <c r="K10"/>
      <c r="L10"/>
      <c r="M10"/>
      <c r="N10"/>
      <c r="O10"/>
      <c r="P10"/>
      <c r="Q10"/>
      <c r="R10"/>
      <c r="S10"/>
      <c r="T10"/>
      <c r="U10"/>
      <c r="V10"/>
      <c r="W10"/>
      <c r="X10"/>
      <c r="Y10"/>
      <c r="Z10"/>
      <c r="AA10"/>
      <c r="AB10"/>
      <c r="AC10"/>
      <c r="AD10"/>
      <c r="AE10"/>
      <c r="AF10"/>
      <c r="AG10"/>
      <c r="AH10"/>
      <c r="AI10"/>
    </row>
    <row r="11" spans="1:35" s="33" customFormat="1" ht="15.75">
      <c r="A11" s="175"/>
      <c r="B11" s="163"/>
      <c r="C11" s="123"/>
      <c r="D11" s="123"/>
      <c r="E11" s="32"/>
      <c r="F11"/>
      <c r="G11"/>
      <c r="H11"/>
      <c r="I11"/>
      <c r="J11"/>
      <c r="K11"/>
      <c r="L11"/>
      <c r="M11"/>
      <c r="N11"/>
      <c r="O11"/>
      <c r="P11"/>
      <c r="Q11"/>
      <c r="R11"/>
      <c r="S11"/>
      <c r="T11"/>
      <c r="U11"/>
      <c r="V11"/>
      <c r="W11"/>
      <c r="X11"/>
      <c r="Y11"/>
      <c r="Z11"/>
      <c r="AA11"/>
      <c r="AB11"/>
      <c r="AC11"/>
      <c r="AD11"/>
      <c r="AE11"/>
      <c r="AF11"/>
      <c r="AG11"/>
      <c r="AH11"/>
      <c r="AI11"/>
    </row>
    <row r="12" spans="1:35" s="33" customFormat="1" ht="15.75">
      <c r="A12" s="175"/>
      <c r="B12" s="163"/>
      <c r="C12" s="123"/>
      <c r="D12" s="123"/>
      <c r="E12" s="32"/>
      <c r="F12"/>
      <c r="G12"/>
      <c r="H12"/>
      <c r="I12"/>
      <c r="J12"/>
      <c r="K12"/>
      <c r="L12"/>
      <c r="M12"/>
      <c r="N12"/>
      <c r="O12"/>
      <c r="P12"/>
      <c r="Q12"/>
      <c r="R12"/>
      <c r="S12"/>
      <c r="T12"/>
      <c r="U12"/>
      <c r="V12"/>
      <c r="W12"/>
      <c r="X12"/>
      <c r="Y12"/>
      <c r="Z12"/>
      <c r="AA12"/>
      <c r="AB12"/>
      <c r="AC12"/>
      <c r="AD12"/>
      <c r="AE12"/>
      <c r="AF12"/>
      <c r="AG12"/>
      <c r="AH12"/>
      <c r="AI12"/>
    </row>
    <row r="13" spans="1:35" s="33" customFormat="1" ht="15.75">
      <c r="A13" s="175"/>
      <c r="B13" s="163"/>
      <c r="C13" s="123"/>
      <c r="D13" s="123"/>
      <c r="E13" s="32"/>
      <c r="F13"/>
      <c r="G13"/>
      <c r="H13"/>
      <c r="I13"/>
      <c r="J13"/>
      <c r="K13"/>
      <c r="L13"/>
      <c r="M13"/>
      <c r="N13"/>
      <c r="O13"/>
      <c r="P13"/>
      <c r="Q13"/>
      <c r="R13"/>
      <c r="S13"/>
      <c r="T13"/>
      <c r="U13"/>
      <c r="V13"/>
      <c r="W13"/>
      <c r="X13"/>
      <c r="Y13"/>
      <c r="Z13"/>
      <c r="AA13"/>
      <c r="AB13"/>
      <c r="AC13"/>
      <c r="AD13"/>
      <c r="AE13"/>
      <c r="AF13"/>
      <c r="AG13"/>
      <c r="AH13"/>
      <c r="AI13"/>
    </row>
    <row r="14" spans="1:35" s="33" customFormat="1" ht="15.75">
      <c r="A14" s="175"/>
      <c r="B14" s="163"/>
      <c r="C14" s="123"/>
      <c r="D14" s="123"/>
      <c r="E14" s="32"/>
      <c r="F14"/>
      <c r="G14"/>
      <c r="H14"/>
      <c r="I14"/>
      <c r="J14"/>
      <c r="K14"/>
      <c r="L14"/>
      <c r="M14"/>
      <c r="N14"/>
      <c r="O14"/>
      <c r="P14"/>
      <c r="Q14"/>
      <c r="R14"/>
      <c r="S14"/>
      <c r="T14"/>
      <c r="U14"/>
      <c r="V14"/>
      <c r="W14"/>
      <c r="X14"/>
      <c r="Y14"/>
      <c r="Z14"/>
      <c r="AA14"/>
      <c r="AB14"/>
      <c r="AC14"/>
      <c r="AD14"/>
      <c r="AE14"/>
      <c r="AF14"/>
      <c r="AG14"/>
      <c r="AH14"/>
      <c r="AI14"/>
    </row>
    <row r="15" spans="1:35" s="33" customFormat="1" ht="15.75">
      <c r="A15" s="175"/>
      <c r="B15" s="163"/>
      <c r="C15" s="123"/>
      <c r="D15" s="123"/>
      <c r="E15" s="32"/>
      <c r="F15"/>
      <c r="G15"/>
      <c r="H15"/>
      <c r="I15"/>
      <c r="J15"/>
      <c r="K15"/>
      <c r="L15"/>
      <c r="M15"/>
      <c r="N15"/>
      <c r="O15"/>
      <c r="P15"/>
      <c r="Q15"/>
      <c r="R15"/>
      <c r="S15"/>
      <c r="T15"/>
      <c r="U15"/>
      <c r="V15"/>
      <c r="W15"/>
      <c r="X15"/>
      <c r="Y15"/>
      <c r="Z15"/>
      <c r="AA15"/>
      <c r="AB15"/>
      <c r="AC15"/>
      <c r="AD15"/>
      <c r="AE15"/>
      <c r="AF15"/>
      <c r="AG15"/>
      <c r="AH15"/>
      <c r="AI15"/>
    </row>
    <row r="16" spans="1:35" s="33" customFormat="1" ht="15.75">
      <c r="A16" s="175"/>
      <c r="B16" s="163"/>
      <c r="C16" s="123"/>
      <c r="D16" s="123"/>
      <c r="E16" s="32"/>
      <c r="F16"/>
      <c r="G16"/>
      <c r="H16"/>
      <c r="I16"/>
      <c r="J16"/>
      <c r="K16"/>
      <c r="L16"/>
      <c r="M16"/>
      <c r="N16"/>
      <c r="O16"/>
      <c r="P16"/>
      <c r="Q16"/>
      <c r="R16"/>
      <c r="S16"/>
      <c r="T16"/>
      <c r="U16"/>
      <c r="V16"/>
      <c r="W16"/>
      <c r="X16"/>
      <c r="Y16"/>
      <c r="Z16"/>
      <c r="AA16"/>
      <c r="AB16"/>
      <c r="AC16"/>
      <c r="AD16"/>
      <c r="AE16"/>
      <c r="AF16"/>
      <c r="AG16"/>
      <c r="AH16"/>
      <c r="AI16"/>
    </row>
    <row r="17" spans="1:35" s="33" customFormat="1" ht="15.75">
      <c r="A17" s="175"/>
      <c r="B17" s="163"/>
      <c r="C17" s="123"/>
      <c r="D17" s="123"/>
      <c r="E17" s="32"/>
      <c r="F17"/>
      <c r="G17"/>
      <c r="H17"/>
      <c r="I17"/>
      <c r="J17"/>
      <c r="K17"/>
      <c r="L17"/>
      <c r="M17"/>
      <c r="N17"/>
      <c r="O17"/>
      <c r="P17"/>
      <c r="Q17"/>
      <c r="R17"/>
      <c r="S17"/>
      <c r="T17"/>
      <c r="U17"/>
      <c r="V17"/>
      <c r="W17"/>
      <c r="X17"/>
      <c r="Y17"/>
      <c r="Z17"/>
      <c r="AA17"/>
      <c r="AB17"/>
      <c r="AC17"/>
      <c r="AD17"/>
      <c r="AE17"/>
      <c r="AF17"/>
      <c r="AG17"/>
      <c r="AH17"/>
      <c r="AI17"/>
    </row>
    <row r="18" spans="1:35" s="33" customFormat="1" ht="15.75">
      <c r="A18" s="175"/>
      <c r="B18" s="163"/>
      <c r="C18" s="123"/>
      <c r="D18" s="123"/>
      <c r="E18" s="32"/>
      <c r="F18"/>
      <c r="G18"/>
      <c r="H18"/>
      <c r="I18"/>
      <c r="J18"/>
      <c r="K18"/>
      <c r="L18"/>
      <c r="M18"/>
      <c r="N18"/>
      <c r="O18"/>
      <c r="P18"/>
      <c r="Q18"/>
      <c r="R18"/>
      <c r="S18"/>
      <c r="T18"/>
      <c r="U18"/>
      <c r="V18"/>
      <c r="W18"/>
      <c r="X18"/>
      <c r="Y18"/>
      <c r="Z18"/>
      <c r="AA18"/>
      <c r="AB18"/>
      <c r="AC18"/>
      <c r="AD18"/>
      <c r="AE18"/>
      <c r="AF18"/>
      <c r="AG18"/>
      <c r="AH18"/>
      <c r="AI18"/>
    </row>
    <row r="19" spans="1:35" s="33" customFormat="1" ht="15.75">
      <c r="A19" s="175"/>
      <c r="B19" s="163"/>
      <c r="C19" s="123"/>
      <c r="D19" s="123"/>
      <c r="E19" s="32"/>
      <c r="F19"/>
      <c r="G19"/>
      <c r="H19"/>
      <c r="I19"/>
      <c r="J19"/>
      <c r="K19"/>
      <c r="L19"/>
      <c r="M19"/>
      <c r="N19"/>
      <c r="O19"/>
      <c r="P19"/>
      <c r="Q19"/>
      <c r="R19"/>
      <c r="S19"/>
      <c r="T19"/>
      <c r="U19"/>
      <c r="V19"/>
      <c r="W19"/>
      <c r="X19"/>
      <c r="Y19"/>
      <c r="Z19"/>
      <c r="AA19"/>
      <c r="AB19"/>
      <c r="AC19"/>
      <c r="AD19"/>
      <c r="AE19"/>
      <c r="AF19"/>
      <c r="AG19"/>
      <c r="AH19"/>
      <c r="AI19"/>
    </row>
    <row r="20" spans="1:35" s="33" customFormat="1" ht="15.75">
      <c r="A20" s="175"/>
      <c r="B20" s="163"/>
      <c r="C20" s="123"/>
      <c r="D20" s="123"/>
      <c r="E20" s="32"/>
      <c r="F20"/>
      <c r="G20"/>
      <c r="H20"/>
      <c r="I20"/>
      <c r="J20"/>
      <c r="K20"/>
      <c r="L20"/>
      <c r="M20"/>
      <c r="N20"/>
      <c r="O20"/>
      <c r="P20"/>
      <c r="Q20"/>
      <c r="R20"/>
      <c r="S20"/>
      <c r="T20"/>
      <c r="U20"/>
      <c r="V20"/>
      <c r="W20"/>
      <c r="X20"/>
      <c r="Y20"/>
      <c r="Z20"/>
      <c r="AA20"/>
      <c r="AB20"/>
      <c r="AC20"/>
      <c r="AD20"/>
      <c r="AE20"/>
      <c r="AF20"/>
      <c r="AG20"/>
      <c r="AH20"/>
      <c r="AI20"/>
    </row>
    <row r="21" spans="1:35" s="33" customFormat="1" ht="15.75">
      <c r="A21" s="175"/>
      <c r="B21" s="163"/>
      <c r="C21" s="123"/>
      <c r="D21" s="123"/>
      <c r="E21" s="32"/>
      <c r="F21"/>
      <c r="G21"/>
      <c r="H21"/>
      <c r="I21"/>
      <c r="J21"/>
      <c r="K21"/>
      <c r="L21"/>
      <c r="M21"/>
      <c r="N21"/>
      <c r="O21"/>
      <c r="P21"/>
      <c r="Q21"/>
      <c r="R21"/>
      <c r="S21"/>
      <c r="T21"/>
      <c r="U21"/>
      <c r="V21"/>
      <c r="W21"/>
      <c r="X21"/>
      <c r="Y21"/>
      <c r="Z21"/>
      <c r="AA21"/>
      <c r="AB21"/>
      <c r="AC21"/>
      <c r="AD21"/>
      <c r="AE21"/>
      <c r="AF21"/>
      <c r="AG21"/>
      <c r="AH21"/>
      <c r="AI21"/>
    </row>
    <row r="22" spans="1:35" s="33" customFormat="1" ht="15.75">
      <c r="A22" s="175"/>
      <c r="B22" s="163"/>
      <c r="C22" s="123"/>
      <c r="D22" s="123"/>
      <c r="E22" s="32"/>
      <c r="F22"/>
      <c r="G22"/>
      <c r="H22"/>
      <c r="I22"/>
      <c r="J22"/>
      <c r="K22"/>
      <c r="L22"/>
      <c r="M22"/>
      <c r="N22"/>
      <c r="O22"/>
      <c r="P22"/>
      <c r="Q22"/>
      <c r="R22"/>
      <c r="S22"/>
      <c r="T22"/>
      <c r="U22"/>
      <c r="V22"/>
      <c r="W22"/>
      <c r="X22"/>
      <c r="Y22"/>
      <c r="Z22"/>
      <c r="AA22"/>
      <c r="AB22"/>
      <c r="AC22"/>
      <c r="AD22"/>
      <c r="AE22"/>
      <c r="AF22"/>
      <c r="AG22"/>
      <c r="AH22"/>
      <c r="AI22"/>
    </row>
    <row r="23" spans="1:35" s="33" customFormat="1" ht="15.75">
      <c r="A23" s="175"/>
      <c r="B23" s="163"/>
      <c r="C23" s="123"/>
      <c r="D23" s="123"/>
      <c r="E23" s="32"/>
      <c r="F23"/>
      <c r="G23"/>
      <c r="H23"/>
      <c r="I23"/>
      <c r="J23"/>
      <c r="K23"/>
      <c r="L23"/>
      <c r="M23"/>
      <c r="N23"/>
      <c r="O23"/>
      <c r="P23"/>
      <c r="Q23"/>
      <c r="R23"/>
      <c r="S23"/>
      <c r="T23"/>
      <c r="U23"/>
      <c r="V23"/>
      <c r="W23"/>
      <c r="X23"/>
      <c r="Y23"/>
      <c r="Z23"/>
      <c r="AA23"/>
      <c r="AB23"/>
      <c r="AC23"/>
      <c r="AD23"/>
      <c r="AE23"/>
      <c r="AF23"/>
      <c r="AG23"/>
      <c r="AH23"/>
      <c r="AI23"/>
    </row>
    <row r="24" spans="1:35" s="33" customFormat="1" ht="15.75">
      <c r="A24" s="175"/>
      <c r="B24" s="163"/>
      <c r="C24" s="123"/>
      <c r="D24" s="123"/>
      <c r="E24" s="32"/>
      <c r="F24"/>
      <c r="G24"/>
      <c r="H24"/>
      <c r="I24"/>
      <c r="J24"/>
      <c r="K24"/>
      <c r="L24"/>
      <c r="M24"/>
      <c r="N24"/>
      <c r="O24"/>
      <c r="P24"/>
      <c r="Q24"/>
      <c r="R24"/>
      <c r="S24"/>
      <c r="T24"/>
      <c r="U24"/>
      <c r="V24"/>
      <c r="W24"/>
      <c r="X24"/>
      <c r="Y24"/>
      <c r="Z24"/>
      <c r="AA24"/>
      <c r="AB24"/>
      <c r="AC24"/>
      <c r="AD24"/>
      <c r="AE24"/>
      <c r="AF24"/>
      <c r="AG24"/>
      <c r="AH24"/>
      <c r="AI24"/>
    </row>
    <row r="25" spans="1:35" s="33" customFormat="1" ht="15.75">
      <c r="A25" s="175"/>
      <c r="B25" s="163"/>
      <c r="C25" s="123"/>
      <c r="D25" s="123"/>
      <c r="E25" s="32"/>
      <c r="F25"/>
      <c r="G25"/>
      <c r="H25"/>
      <c r="I25"/>
      <c r="J25"/>
      <c r="K25"/>
      <c r="L25"/>
      <c r="M25"/>
      <c r="N25"/>
      <c r="O25"/>
      <c r="P25"/>
      <c r="Q25"/>
      <c r="R25"/>
      <c r="S25"/>
      <c r="T25"/>
      <c r="U25"/>
      <c r="V25"/>
      <c r="W25"/>
      <c r="X25"/>
      <c r="Y25"/>
      <c r="Z25"/>
      <c r="AA25"/>
      <c r="AB25"/>
      <c r="AC25"/>
      <c r="AD25"/>
      <c r="AE25"/>
      <c r="AF25"/>
      <c r="AG25"/>
      <c r="AH25"/>
      <c r="AI25"/>
    </row>
    <row r="26" spans="1:35" s="33" customFormat="1" ht="15.75">
      <c r="A26" s="175"/>
      <c r="B26" s="163"/>
      <c r="C26" s="123"/>
      <c r="D26" s="123"/>
      <c r="E26" s="32"/>
      <c r="F26"/>
      <c r="G26"/>
      <c r="H26"/>
      <c r="I26"/>
      <c r="J26"/>
      <c r="K26"/>
      <c r="L26"/>
      <c r="M26"/>
      <c r="N26"/>
      <c r="O26"/>
      <c r="P26"/>
      <c r="Q26"/>
      <c r="R26"/>
      <c r="S26"/>
      <c r="T26"/>
      <c r="U26"/>
      <c r="V26"/>
      <c r="W26"/>
      <c r="X26"/>
      <c r="Y26"/>
      <c r="Z26"/>
      <c r="AA26"/>
      <c r="AB26"/>
      <c r="AC26"/>
      <c r="AD26"/>
      <c r="AE26"/>
      <c r="AF26"/>
      <c r="AG26"/>
      <c r="AH26"/>
      <c r="AI26"/>
    </row>
    <row r="27" spans="1:35" s="33" customFormat="1" ht="15.75">
      <c r="A27" s="175"/>
      <c r="B27" s="163"/>
      <c r="C27" s="123"/>
      <c r="D27" s="123"/>
      <c r="E27" s="32"/>
      <c r="F27"/>
      <c r="G27"/>
      <c r="H27"/>
      <c r="I27"/>
      <c r="J27"/>
      <c r="K27"/>
      <c r="L27"/>
      <c r="M27"/>
      <c r="N27"/>
      <c r="O27"/>
      <c r="P27"/>
      <c r="Q27"/>
      <c r="R27"/>
      <c r="S27"/>
      <c r="T27"/>
      <c r="U27"/>
      <c r="V27"/>
      <c r="W27"/>
      <c r="X27"/>
      <c r="Y27"/>
      <c r="Z27"/>
      <c r="AA27"/>
      <c r="AB27"/>
      <c r="AC27"/>
      <c r="AD27"/>
      <c r="AE27"/>
      <c r="AF27"/>
      <c r="AG27"/>
      <c r="AH27"/>
      <c r="AI27"/>
    </row>
    <row r="28" spans="1:35" s="33" customFormat="1" ht="15.75">
      <c r="A28" s="175"/>
      <c r="B28" s="163"/>
      <c r="C28" s="123"/>
      <c r="D28" s="123"/>
      <c r="E28" s="32"/>
      <c r="F28"/>
      <c r="G28"/>
      <c r="H28"/>
      <c r="I28"/>
      <c r="J28"/>
      <c r="K28"/>
      <c r="L28"/>
      <c r="M28"/>
      <c r="N28"/>
      <c r="O28"/>
      <c r="P28"/>
      <c r="Q28"/>
      <c r="R28"/>
      <c r="S28"/>
      <c r="T28"/>
      <c r="U28"/>
      <c r="V28"/>
      <c r="W28"/>
      <c r="X28"/>
      <c r="Y28"/>
      <c r="Z28"/>
      <c r="AA28"/>
      <c r="AB28"/>
      <c r="AC28"/>
      <c r="AD28"/>
      <c r="AE28"/>
      <c r="AF28"/>
      <c r="AG28"/>
      <c r="AH28"/>
      <c r="AI28"/>
    </row>
    <row r="29" spans="1:35" s="33" customFormat="1" ht="15.75">
      <c r="A29" s="175"/>
      <c r="B29" s="163"/>
      <c r="C29" s="123"/>
      <c r="D29" s="123"/>
      <c r="E29" s="32"/>
      <c r="F29"/>
      <c r="G29"/>
      <c r="H29"/>
      <c r="I29"/>
      <c r="J29"/>
      <c r="K29"/>
      <c r="L29"/>
      <c r="M29"/>
      <c r="N29"/>
      <c r="O29"/>
      <c r="P29"/>
      <c r="Q29"/>
      <c r="R29"/>
      <c r="S29"/>
      <c r="T29"/>
      <c r="U29"/>
      <c r="V29"/>
      <c r="W29"/>
      <c r="X29"/>
      <c r="Y29"/>
      <c r="Z29"/>
      <c r="AA29"/>
      <c r="AB29"/>
      <c r="AC29"/>
      <c r="AD29"/>
      <c r="AE29"/>
      <c r="AF29"/>
      <c r="AG29"/>
      <c r="AH29"/>
      <c r="AI29"/>
    </row>
    <row r="30" spans="1:35" s="33" customFormat="1" ht="15.75">
      <c r="A30" s="175"/>
      <c r="B30" s="163"/>
      <c r="C30" s="123"/>
      <c r="D30" s="123"/>
      <c r="E30" s="32"/>
      <c r="F30"/>
      <c r="G30"/>
      <c r="H30"/>
      <c r="I30"/>
      <c r="J30"/>
      <c r="K30"/>
      <c r="L30"/>
      <c r="M30"/>
      <c r="N30"/>
      <c r="O30"/>
      <c r="P30"/>
      <c r="Q30"/>
      <c r="R30"/>
      <c r="S30"/>
      <c r="T30"/>
      <c r="U30"/>
      <c r="V30"/>
      <c r="W30"/>
      <c r="X30"/>
      <c r="Y30"/>
      <c r="Z30"/>
      <c r="AA30"/>
      <c r="AB30"/>
      <c r="AC30"/>
      <c r="AD30"/>
      <c r="AE30"/>
      <c r="AF30"/>
      <c r="AG30"/>
      <c r="AH30"/>
      <c r="AI30"/>
    </row>
    <row r="31" spans="1:35" s="33" customFormat="1" ht="15.75">
      <c r="A31" s="175"/>
      <c r="B31" s="163"/>
      <c r="C31" s="123"/>
      <c r="D31" s="123"/>
      <c r="E31" s="32"/>
      <c r="F31"/>
      <c r="G31"/>
      <c r="H31"/>
      <c r="I31"/>
      <c r="J31"/>
      <c r="K31"/>
      <c r="L31"/>
      <c r="M31"/>
      <c r="N31"/>
      <c r="O31"/>
      <c r="P31"/>
      <c r="Q31"/>
      <c r="R31"/>
      <c r="S31"/>
      <c r="T31"/>
      <c r="U31"/>
      <c r="V31"/>
      <c r="W31"/>
      <c r="X31"/>
      <c r="Y31"/>
      <c r="Z31"/>
      <c r="AA31"/>
      <c r="AB31"/>
      <c r="AC31"/>
      <c r="AD31"/>
      <c r="AE31"/>
      <c r="AF31"/>
      <c r="AG31"/>
      <c r="AH31"/>
      <c r="AI31"/>
    </row>
    <row r="32" spans="1:35" s="33" customFormat="1" ht="15.75">
      <c r="A32" s="175"/>
      <c r="B32" s="163"/>
      <c r="C32" s="123"/>
      <c r="D32" s="123"/>
      <c r="E32" s="32"/>
      <c r="F32"/>
      <c r="G32"/>
      <c r="H32"/>
      <c r="I32"/>
      <c r="J32"/>
      <c r="K32"/>
      <c r="L32"/>
      <c r="M32"/>
      <c r="N32"/>
      <c r="O32"/>
      <c r="P32"/>
      <c r="Q32"/>
      <c r="R32"/>
      <c r="S32"/>
      <c r="T32"/>
      <c r="U32"/>
      <c r="V32"/>
      <c r="W32"/>
      <c r="X32"/>
      <c r="Y32"/>
      <c r="Z32"/>
      <c r="AA32"/>
      <c r="AB32"/>
      <c r="AC32"/>
      <c r="AD32"/>
      <c r="AE32"/>
      <c r="AF32"/>
      <c r="AG32"/>
      <c r="AH32"/>
      <c r="AI32"/>
    </row>
    <row r="33" spans="1:35" s="33" customFormat="1" ht="15.75">
      <c r="A33" s="175"/>
      <c r="B33" s="163"/>
      <c r="C33" s="123"/>
      <c r="D33" s="123"/>
      <c r="E33" s="32"/>
      <c r="F33"/>
      <c r="G33"/>
      <c r="H33"/>
      <c r="I33"/>
      <c r="J33"/>
      <c r="K33"/>
      <c r="L33"/>
      <c r="M33"/>
      <c r="N33"/>
      <c r="O33"/>
      <c r="P33"/>
      <c r="Q33"/>
      <c r="R33"/>
      <c r="S33"/>
      <c r="T33"/>
      <c r="U33"/>
      <c r="V33"/>
      <c r="W33"/>
      <c r="X33"/>
      <c r="Y33"/>
      <c r="Z33"/>
      <c r="AA33"/>
      <c r="AB33"/>
      <c r="AC33"/>
      <c r="AD33"/>
      <c r="AE33"/>
      <c r="AF33"/>
      <c r="AG33"/>
      <c r="AH33"/>
      <c r="AI33"/>
    </row>
    <row r="34" spans="1:35" s="33" customFormat="1" ht="15.75">
      <c r="A34" s="175"/>
      <c r="B34" s="163"/>
      <c r="C34" s="123"/>
      <c r="D34" s="123"/>
      <c r="E34" s="32"/>
      <c r="F34"/>
      <c r="G34"/>
      <c r="H34"/>
      <c r="I34"/>
      <c r="J34"/>
      <c r="K34"/>
      <c r="L34"/>
      <c r="M34"/>
      <c r="N34"/>
      <c r="O34"/>
      <c r="P34"/>
      <c r="Q34"/>
      <c r="R34"/>
      <c r="S34"/>
      <c r="T34"/>
      <c r="U34"/>
      <c r="V34"/>
      <c r="W34"/>
      <c r="X34"/>
      <c r="Y34"/>
      <c r="Z34"/>
      <c r="AA34"/>
      <c r="AB34"/>
      <c r="AC34"/>
      <c r="AD34"/>
      <c r="AE34"/>
      <c r="AF34"/>
      <c r="AG34"/>
      <c r="AH34"/>
      <c r="AI34"/>
    </row>
    <row r="35" spans="1:35" s="33" customFormat="1" ht="15.75">
      <c r="A35" s="175"/>
      <c r="B35" s="163"/>
      <c r="C35" s="123"/>
      <c r="D35" s="123"/>
      <c r="E35" s="32"/>
      <c r="F35"/>
      <c r="G35"/>
      <c r="H35"/>
      <c r="I35"/>
      <c r="J35"/>
      <c r="K35"/>
      <c r="L35"/>
      <c r="M35"/>
      <c r="N35"/>
      <c r="O35"/>
      <c r="P35"/>
      <c r="Q35"/>
      <c r="R35"/>
      <c r="S35"/>
      <c r="T35"/>
      <c r="U35"/>
      <c r="V35"/>
      <c r="W35"/>
      <c r="X35"/>
      <c r="Y35"/>
      <c r="Z35"/>
      <c r="AA35"/>
      <c r="AB35"/>
      <c r="AC35"/>
      <c r="AD35"/>
      <c r="AE35"/>
      <c r="AF35"/>
      <c r="AG35"/>
      <c r="AH35"/>
      <c r="AI35"/>
    </row>
    <row r="36" spans="1:35" s="33" customFormat="1" ht="15.75">
      <c r="A36" s="175"/>
      <c r="B36" s="163"/>
      <c r="C36" s="123"/>
      <c r="D36" s="123"/>
      <c r="E36" s="32"/>
      <c r="F36"/>
      <c r="G36"/>
      <c r="H36"/>
      <c r="I36"/>
      <c r="J36"/>
      <c r="K36"/>
      <c r="L36"/>
      <c r="M36"/>
      <c r="N36"/>
      <c r="O36"/>
      <c r="P36"/>
      <c r="Q36"/>
      <c r="R36"/>
      <c r="S36"/>
      <c r="T36"/>
      <c r="U36"/>
      <c r="V36"/>
      <c r="W36"/>
      <c r="X36"/>
      <c r="Y36"/>
      <c r="Z36"/>
      <c r="AA36"/>
      <c r="AB36"/>
      <c r="AC36"/>
      <c r="AD36"/>
      <c r="AE36"/>
      <c r="AF36"/>
      <c r="AG36"/>
      <c r="AH36"/>
      <c r="AI36"/>
    </row>
    <row r="37" spans="1:35" s="33" customFormat="1" ht="15.75">
      <c r="A37" s="175"/>
      <c r="B37" s="163"/>
      <c r="C37" s="123"/>
      <c r="D37" s="123"/>
      <c r="E37" s="32"/>
      <c r="F37"/>
      <c r="G37"/>
      <c r="H37"/>
      <c r="I37"/>
      <c r="J37"/>
      <c r="K37"/>
      <c r="L37"/>
      <c r="M37"/>
      <c r="N37"/>
      <c r="O37"/>
      <c r="P37"/>
      <c r="Q37"/>
      <c r="R37"/>
      <c r="S37"/>
      <c r="T37"/>
      <c r="U37"/>
      <c r="V37"/>
      <c r="W37"/>
      <c r="X37"/>
      <c r="Y37"/>
      <c r="Z37"/>
      <c r="AA37"/>
      <c r="AB37"/>
      <c r="AC37"/>
      <c r="AD37"/>
      <c r="AE37"/>
      <c r="AF37"/>
      <c r="AG37"/>
      <c r="AH37"/>
      <c r="AI37"/>
    </row>
    <row r="38" spans="1:35" s="33" customFormat="1" ht="15.75">
      <c r="A38" s="175"/>
      <c r="B38" s="163"/>
      <c r="C38" s="123"/>
      <c r="D38" s="123"/>
      <c r="E38" s="32"/>
      <c r="F38"/>
      <c r="G38"/>
      <c r="H38"/>
      <c r="I38"/>
      <c r="J38"/>
      <c r="K38"/>
      <c r="L38"/>
      <c r="M38"/>
      <c r="N38"/>
      <c r="O38"/>
      <c r="P38"/>
      <c r="Q38"/>
      <c r="R38"/>
      <c r="S38"/>
      <c r="T38"/>
      <c r="U38"/>
      <c r="V38"/>
      <c r="W38"/>
      <c r="X38"/>
      <c r="Y38"/>
      <c r="Z38"/>
      <c r="AA38"/>
      <c r="AB38"/>
      <c r="AC38"/>
      <c r="AD38"/>
      <c r="AE38"/>
      <c r="AF38"/>
      <c r="AG38"/>
      <c r="AH38"/>
      <c r="AI38"/>
    </row>
    <row r="39" spans="1:35" s="33" customFormat="1" ht="15.75">
      <c r="A39" s="175"/>
      <c r="B39" s="163"/>
      <c r="C39" s="123"/>
      <c r="D39" s="123"/>
      <c r="E39" s="32"/>
      <c r="F39"/>
      <c r="G39"/>
      <c r="H39"/>
      <c r="I39"/>
      <c r="J39"/>
      <c r="K39"/>
      <c r="L39"/>
      <c r="M39"/>
      <c r="N39"/>
      <c r="O39"/>
      <c r="P39"/>
      <c r="Q39"/>
      <c r="R39"/>
      <c r="S39"/>
      <c r="T39"/>
      <c r="U39"/>
      <c r="V39"/>
      <c r="W39"/>
      <c r="X39"/>
      <c r="Y39"/>
      <c r="Z39"/>
      <c r="AA39"/>
      <c r="AB39"/>
      <c r="AC39"/>
      <c r="AD39"/>
      <c r="AE39"/>
      <c r="AF39"/>
      <c r="AG39"/>
      <c r="AH39"/>
      <c r="AI39"/>
    </row>
    <row r="40" spans="1:35" s="33" customFormat="1" ht="15.75">
      <c r="A40" s="175"/>
      <c r="B40" s="163"/>
      <c r="C40" s="123"/>
      <c r="D40" s="123"/>
      <c r="E40" s="32"/>
      <c r="F40"/>
      <c r="G40"/>
      <c r="H40"/>
      <c r="I40"/>
      <c r="J40"/>
      <c r="K40"/>
      <c r="L40"/>
      <c r="M40"/>
      <c r="N40"/>
      <c r="O40"/>
      <c r="P40"/>
      <c r="Q40"/>
      <c r="R40"/>
      <c r="S40"/>
      <c r="T40"/>
      <c r="U40"/>
      <c r="V40"/>
      <c r="W40"/>
      <c r="X40"/>
      <c r="Y40"/>
      <c r="Z40"/>
      <c r="AA40"/>
      <c r="AB40"/>
      <c r="AC40"/>
      <c r="AD40"/>
      <c r="AE40"/>
      <c r="AF40"/>
      <c r="AG40"/>
      <c r="AH40"/>
      <c r="AI40"/>
    </row>
    <row r="41" spans="1:35" s="33" customFormat="1" ht="15.75">
      <c r="A41" s="175"/>
      <c r="B41" s="163"/>
      <c r="C41" s="123"/>
      <c r="D41" s="123"/>
      <c r="E41" s="32"/>
      <c r="F41"/>
      <c r="G41"/>
      <c r="H41"/>
      <c r="I41"/>
      <c r="J41"/>
      <c r="K41"/>
      <c r="L41"/>
      <c r="M41"/>
      <c r="N41"/>
      <c r="O41"/>
      <c r="P41"/>
      <c r="Q41"/>
      <c r="R41"/>
      <c r="S41"/>
      <c r="T41"/>
      <c r="U41"/>
      <c r="V41"/>
      <c r="W41"/>
      <c r="X41"/>
      <c r="Y41"/>
      <c r="Z41"/>
      <c r="AA41"/>
      <c r="AB41"/>
      <c r="AC41"/>
      <c r="AD41"/>
      <c r="AE41"/>
      <c r="AF41"/>
      <c r="AG41"/>
      <c r="AH41"/>
      <c r="AI41"/>
    </row>
    <row r="42" spans="1:35" s="33" customFormat="1" ht="15.75">
      <c r="A42" s="175"/>
      <c r="B42" s="163"/>
      <c r="C42" s="123"/>
      <c r="D42" s="123"/>
      <c r="E42" s="32"/>
      <c r="F42"/>
      <c r="G42"/>
      <c r="H42"/>
      <c r="I42"/>
      <c r="J42"/>
      <c r="K42"/>
      <c r="L42"/>
      <c r="M42"/>
      <c r="N42"/>
      <c r="O42"/>
      <c r="P42"/>
      <c r="Q42"/>
      <c r="R42"/>
      <c r="S42"/>
      <c r="T42"/>
      <c r="U42"/>
      <c r="V42"/>
      <c r="W42"/>
      <c r="X42"/>
      <c r="Y42"/>
      <c r="Z42"/>
      <c r="AA42"/>
      <c r="AB42"/>
      <c r="AC42"/>
      <c r="AD42"/>
      <c r="AE42"/>
      <c r="AF42"/>
      <c r="AG42"/>
      <c r="AH42"/>
      <c r="AI42"/>
    </row>
    <row r="43" spans="1:35" s="33" customFormat="1" ht="15.75">
      <c r="A43" s="175"/>
      <c r="B43" s="163"/>
      <c r="C43" s="123"/>
      <c r="D43" s="123"/>
      <c r="E43" s="32"/>
      <c r="F43"/>
      <c r="G43"/>
      <c r="H43"/>
      <c r="I43"/>
      <c r="J43"/>
      <c r="K43"/>
      <c r="L43"/>
      <c r="M43"/>
      <c r="N43"/>
      <c r="O43"/>
      <c r="P43"/>
      <c r="Q43"/>
      <c r="R43"/>
      <c r="S43"/>
      <c r="T43"/>
      <c r="U43"/>
      <c r="V43"/>
      <c r="W43"/>
      <c r="X43"/>
      <c r="Y43"/>
      <c r="Z43"/>
      <c r="AA43"/>
      <c r="AB43"/>
      <c r="AC43"/>
      <c r="AD43"/>
      <c r="AE43"/>
      <c r="AF43"/>
      <c r="AG43"/>
      <c r="AH43"/>
      <c r="AI43"/>
    </row>
    <row r="44" spans="1:35" s="33" customFormat="1" ht="15.75">
      <c r="A44" s="175"/>
      <c r="B44" s="163"/>
      <c r="C44" s="123"/>
      <c r="D44" s="123"/>
      <c r="E44" s="32"/>
      <c r="F44"/>
      <c r="G44"/>
      <c r="H44"/>
      <c r="I44"/>
      <c r="J44"/>
      <c r="K44"/>
      <c r="L44"/>
      <c r="M44"/>
      <c r="N44"/>
      <c r="O44"/>
      <c r="P44"/>
      <c r="Q44"/>
      <c r="R44"/>
      <c r="S44"/>
      <c r="T44"/>
      <c r="U44"/>
      <c r="V44"/>
      <c r="W44"/>
      <c r="X44"/>
      <c r="Y44"/>
      <c r="Z44"/>
      <c r="AA44"/>
      <c r="AB44"/>
      <c r="AC44"/>
      <c r="AD44"/>
      <c r="AE44"/>
      <c r="AF44"/>
      <c r="AG44"/>
      <c r="AH44"/>
      <c r="AI44"/>
    </row>
    <row r="45" spans="1:35" s="33" customFormat="1" ht="15.75">
      <c r="A45" s="175"/>
      <c r="B45" s="163"/>
      <c r="C45" s="123"/>
      <c r="D45" s="123"/>
      <c r="E45" s="32"/>
      <c r="F45"/>
      <c r="G45"/>
      <c r="H45"/>
      <c r="I45"/>
      <c r="J45"/>
      <c r="K45"/>
      <c r="L45"/>
      <c r="M45"/>
      <c r="N45"/>
      <c r="O45"/>
      <c r="P45"/>
      <c r="Q45"/>
      <c r="R45"/>
      <c r="S45"/>
      <c r="T45"/>
      <c r="U45"/>
      <c r="V45"/>
      <c r="W45"/>
      <c r="X45"/>
      <c r="Y45"/>
      <c r="Z45"/>
      <c r="AA45"/>
      <c r="AB45"/>
      <c r="AC45"/>
      <c r="AD45"/>
      <c r="AE45"/>
      <c r="AF45"/>
      <c r="AG45"/>
      <c r="AH45"/>
      <c r="AI45"/>
    </row>
    <row r="46" spans="1:35" s="33" customFormat="1" ht="15.75">
      <c r="A46" s="175"/>
      <c r="B46" s="163"/>
      <c r="C46" s="123"/>
      <c r="D46" s="123"/>
      <c r="E46" s="32"/>
      <c r="F46"/>
      <c r="G46"/>
      <c r="H46"/>
      <c r="I46"/>
      <c r="J46"/>
      <c r="K46"/>
      <c r="L46"/>
      <c r="M46"/>
      <c r="N46"/>
      <c r="O46"/>
      <c r="P46"/>
      <c r="Q46"/>
      <c r="R46"/>
      <c r="S46"/>
      <c r="T46"/>
      <c r="U46"/>
      <c r="V46"/>
      <c r="W46"/>
      <c r="X46"/>
      <c r="Y46"/>
      <c r="Z46"/>
      <c r="AA46"/>
      <c r="AB46"/>
      <c r="AC46"/>
      <c r="AD46"/>
      <c r="AE46"/>
      <c r="AF46"/>
      <c r="AG46"/>
      <c r="AH46"/>
      <c r="AI46"/>
    </row>
    <row r="47" spans="1:35" s="33" customFormat="1" ht="15.75">
      <c r="A47" s="175"/>
      <c r="B47" s="163"/>
      <c r="C47" s="123"/>
      <c r="D47" s="123"/>
      <c r="E47" s="32"/>
      <c r="F47"/>
      <c r="G47"/>
      <c r="H47"/>
      <c r="I47"/>
      <c r="J47"/>
      <c r="K47"/>
      <c r="L47"/>
      <c r="M47"/>
      <c r="N47"/>
      <c r="O47"/>
      <c r="P47"/>
      <c r="Q47"/>
      <c r="R47"/>
      <c r="S47"/>
      <c r="T47"/>
      <c r="U47"/>
      <c r="V47"/>
      <c r="W47"/>
      <c r="X47"/>
      <c r="Y47"/>
      <c r="Z47"/>
      <c r="AA47"/>
      <c r="AB47"/>
      <c r="AC47"/>
      <c r="AD47"/>
      <c r="AE47"/>
      <c r="AF47"/>
      <c r="AG47"/>
      <c r="AH47"/>
      <c r="AI47"/>
    </row>
    <row r="48" spans="1:35" s="33" customFormat="1" ht="15.75">
      <c r="A48" s="175"/>
      <c r="B48" s="163"/>
      <c r="C48" s="123"/>
      <c r="D48" s="123"/>
      <c r="E48" s="32"/>
      <c r="F48"/>
      <c r="G48"/>
      <c r="H48"/>
      <c r="I48"/>
      <c r="J48"/>
      <c r="K48"/>
      <c r="L48"/>
      <c r="M48"/>
      <c r="N48"/>
      <c r="O48"/>
      <c r="P48"/>
      <c r="Q48"/>
      <c r="R48"/>
      <c r="S48"/>
      <c r="T48"/>
      <c r="U48"/>
      <c r="V48"/>
      <c r="W48"/>
      <c r="X48"/>
      <c r="Y48"/>
      <c r="Z48"/>
      <c r="AA48"/>
      <c r="AB48"/>
      <c r="AC48"/>
      <c r="AD48"/>
      <c r="AE48"/>
      <c r="AF48"/>
      <c r="AG48"/>
      <c r="AH48"/>
      <c r="AI48"/>
    </row>
    <row r="49" spans="1:35" s="33" customFormat="1" ht="15.75">
      <c r="A49" s="175"/>
      <c r="B49" s="163"/>
      <c r="C49" s="123"/>
      <c r="D49" s="123"/>
      <c r="E49" s="32"/>
      <c r="F49"/>
      <c r="G49"/>
      <c r="H49"/>
      <c r="I49"/>
      <c r="J49"/>
      <c r="K49"/>
      <c r="L49"/>
      <c r="M49"/>
      <c r="N49"/>
      <c r="O49"/>
      <c r="P49"/>
      <c r="Q49"/>
      <c r="R49"/>
      <c r="S49"/>
      <c r="T49"/>
      <c r="U49"/>
      <c r="V49"/>
      <c r="W49"/>
      <c r="X49"/>
      <c r="Y49"/>
      <c r="Z49"/>
      <c r="AA49"/>
      <c r="AB49"/>
      <c r="AC49"/>
      <c r="AD49"/>
      <c r="AE49"/>
      <c r="AF49"/>
      <c r="AG49"/>
      <c r="AH49"/>
      <c r="AI49"/>
    </row>
    <row r="50" spans="1:35" s="33" customFormat="1" ht="15.75">
      <c r="A50" s="175"/>
      <c r="B50" s="163"/>
      <c r="C50" s="123"/>
      <c r="D50" s="123"/>
      <c r="E50" s="32"/>
      <c r="F50"/>
      <c r="G50"/>
      <c r="H50"/>
      <c r="I50"/>
      <c r="J50"/>
      <c r="K50"/>
      <c r="L50"/>
      <c r="M50"/>
      <c r="N50"/>
      <c r="O50"/>
      <c r="P50"/>
      <c r="Q50"/>
      <c r="R50"/>
      <c r="S50"/>
      <c r="T50"/>
      <c r="U50"/>
      <c r="V50"/>
      <c r="W50"/>
      <c r="X50"/>
      <c r="Y50"/>
      <c r="Z50"/>
      <c r="AA50"/>
      <c r="AB50"/>
      <c r="AC50"/>
      <c r="AD50"/>
      <c r="AE50"/>
      <c r="AF50"/>
      <c r="AG50"/>
      <c r="AH50"/>
      <c r="AI50"/>
    </row>
    <row r="51" spans="1:35" s="33" customFormat="1" ht="15.75">
      <c r="A51" s="175"/>
      <c r="B51" s="163"/>
      <c r="C51" s="123"/>
      <c r="D51" s="123"/>
      <c r="E51" s="32"/>
      <c r="F51"/>
      <c r="G51"/>
      <c r="H51"/>
      <c r="I51"/>
      <c r="J51"/>
      <c r="K51"/>
      <c r="L51"/>
      <c r="M51"/>
      <c r="N51"/>
      <c r="O51"/>
      <c r="P51"/>
      <c r="Q51"/>
      <c r="R51"/>
      <c r="S51"/>
      <c r="T51"/>
      <c r="U51"/>
      <c r="V51"/>
      <c r="W51"/>
      <c r="X51"/>
      <c r="Y51"/>
      <c r="Z51"/>
      <c r="AA51"/>
      <c r="AB51"/>
      <c r="AC51"/>
      <c r="AD51"/>
      <c r="AE51"/>
      <c r="AF51"/>
      <c r="AG51"/>
      <c r="AH51"/>
      <c r="AI51"/>
    </row>
    <row r="52" spans="1:35" s="33" customFormat="1" ht="15.75">
      <c r="A52" s="175"/>
      <c r="B52" s="163"/>
      <c r="C52" s="123"/>
      <c r="D52" s="123"/>
      <c r="E52" s="32"/>
      <c r="F52"/>
      <c r="G52"/>
      <c r="H52"/>
      <c r="I52"/>
      <c r="J52"/>
      <c r="K52"/>
      <c r="L52"/>
      <c r="M52"/>
      <c r="N52"/>
      <c r="O52"/>
      <c r="P52"/>
      <c r="Q52"/>
      <c r="R52"/>
      <c r="S52"/>
      <c r="T52"/>
      <c r="U52"/>
      <c r="V52"/>
      <c r="W52"/>
      <c r="X52"/>
      <c r="Y52"/>
      <c r="Z52"/>
      <c r="AA52"/>
      <c r="AB52"/>
      <c r="AC52"/>
      <c r="AD52"/>
      <c r="AE52"/>
      <c r="AF52"/>
      <c r="AG52"/>
      <c r="AH52"/>
      <c r="AI52"/>
    </row>
    <row r="53" spans="1:35" s="33" customFormat="1" ht="15.75">
      <c r="A53" s="175"/>
      <c r="B53" s="163"/>
      <c r="C53" s="123"/>
      <c r="D53" s="123"/>
      <c r="E53" s="32"/>
      <c r="F53"/>
      <c r="G53"/>
      <c r="H53"/>
      <c r="I53"/>
      <c r="J53"/>
      <c r="K53"/>
      <c r="L53"/>
      <c r="M53"/>
      <c r="N53"/>
      <c r="O53"/>
      <c r="P53"/>
      <c r="Q53"/>
      <c r="R53"/>
      <c r="S53"/>
      <c r="T53"/>
      <c r="U53"/>
      <c r="V53"/>
      <c r="W53"/>
      <c r="X53"/>
      <c r="Y53"/>
      <c r="Z53"/>
      <c r="AA53"/>
      <c r="AB53"/>
      <c r="AC53"/>
      <c r="AD53"/>
      <c r="AE53"/>
      <c r="AF53"/>
      <c r="AG53"/>
      <c r="AH53"/>
      <c r="AI53"/>
    </row>
    <row r="54" spans="1:35" s="33" customFormat="1" ht="15.75">
      <c r="A54" s="175"/>
      <c r="B54" s="163"/>
      <c r="C54" s="123"/>
      <c r="D54" s="123"/>
      <c r="E54" s="32"/>
      <c r="F54"/>
      <c r="G54"/>
      <c r="H54"/>
      <c r="I54"/>
      <c r="J54"/>
      <c r="K54"/>
      <c r="L54"/>
      <c r="M54"/>
      <c r="N54"/>
      <c r="O54"/>
      <c r="P54"/>
      <c r="Q54"/>
      <c r="R54"/>
      <c r="S54"/>
      <c r="T54"/>
      <c r="U54"/>
      <c r="V54"/>
      <c r="W54"/>
      <c r="X54"/>
      <c r="Y54"/>
      <c r="Z54"/>
      <c r="AA54"/>
      <c r="AB54"/>
      <c r="AC54"/>
      <c r="AD54"/>
      <c r="AE54"/>
      <c r="AF54"/>
      <c r="AG54"/>
      <c r="AH54"/>
      <c r="AI54"/>
    </row>
    <row r="55" spans="1:35" s="33" customFormat="1" ht="15.75">
      <c r="A55" s="175"/>
      <c r="B55" s="163"/>
      <c r="C55" s="123"/>
      <c r="D55" s="123"/>
      <c r="E55" s="32"/>
      <c r="F55"/>
      <c r="G55"/>
      <c r="H55"/>
      <c r="I55"/>
      <c r="J55"/>
      <c r="K55"/>
      <c r="L55"/>
      <c r="M55"/>
      <c r="N55"/>
      <c r="O55"/>
      <c r="P55"/>
      <c r="Q55"/>
      <c r="R55"/>
      <c r="S55"/>
      <c r="T55"/>
      <c r="U55"/>
      <c r="V55"/>
      <c r="W55"/>
      <c r="X55"/>
      <c r="Y55"/>
      <c r="Z55"/>
      <c r="AA55"/>
      <c r="AB55"/>
      <c r="AC55"/>
      <c r="AD55"/>
      <c r="AE55"/>
      <c r="AF55"/>
      <c r="AG55"/>
      <c r="AH55"/>
      <c r="AI55"/>
    </row>
    <row r="56" spans="1:35" s="33" customFormat="1" ht="15.75">
      <c r="A56" s="175"/>
      <c r="B56" s="163"/>
      <c r="C56" s="123"/>
      <c r="D56" s="123"/>
      <c r="E56" s="32"/>
      <c r="F56"/>
      <c r="G56"/>
      <c r="H56"/>
      <c r="I56"/>
      <c r="J56"/>
      <c r="K56"/>
      <c r="L56"/>
      <c r="M56"/>
      <c r="N56"/>
      <c r="O56"/>
      <c r="P56"/>
      <c r="Q56"/>
      <c r="R56"/>
      <c r="S56"/>
      <c r="T56"/>
      <c r="U56"/>
      <c r="V56"/>
      <c r="W56"/>
      <c r="X56"/>
      <c r="Y56"/>
      <c r="Z56"/>
      <c r="AA56"/>
      <c r="AB56"/>
      <c r="AC56"/>
      <c r="AD56"/>
      <c r="AE56"/>
      <c r="AF56"/>
      <c r="AG56"/>
      <c r="AH56"/>
      <c r="AI56"/>
    </row>
    <row r="57" spans="1:35" s="33" customFormat="1" ht="15.75">
      <c r="A57" s="175"/>
      <c r="B57" s="163"/>
      <c r="C57" s="123"/>
      <c r="D57" s="123"/>
      <c r="E57" s="32"/>
      <c r="F57"/>
      <c r="G57"/>
      <c r="H57"/>
      <c r="I57"/>
      <c r="J57"/>
      <c r="K57"/>
      <c r="L57"/>
      <c r="M57"/>
      <c r="N57"/>
      <c r="O57"/>
      <c r="P57"/>
      <c r="Q57"/>
      <c r="R57"/>
      <c r="S57"/>
      <c r="T57"/>
      <c r="U57"/>
      <c r="V57"/>
      <c r="W57"/>
      <c r="X57"/>
      <c r="Y57"/>
      <c r="Z57"/>
      <c r="AA57"/>
      <c r="AB57"/>
      <c r="AC57"/>
      <c r="AD57"/>
      <c r="AE57"/>
      <c r="AF57"/>
      <c r="AG57"/>
      <c r="AH57"/>
      <c r="AI57"/>
    </row>
    <row r="58" spans="1:35" s="33" customFormat="1" ht="15.75">
      <c r="A58" s="175"/>
      <c r="B58" s="163"/>
      <c r="C58" s="123"/>
      <c r="D58" s="123"/>
      <c r="E58" s="32"/>
      <c r="F58"/>
      <c r="G58"/>
      <c r="H58"/>
      <c r="I58"/>
      <c r="J58"/>
      <c r="K58"/>
      <c r="L58"/>
      <c r="M58"/>
      <c r="N58"/>
      <c r="O58"/>
      <c r="P58"/>
      <c r="Q58"/>
      <c r="R58"/>
      <c r="S58"/>
      <c r="T58"/>
      <c r="U58"/>
      <c r="V58"/>
      <c r="W58"/>
      <c r="X58"/>
      <c r="Y58"/>
      <c r="Z58"/>
      <c r="AA58"/>
      <c r="AB58"/>
      <c r="AC58"/>
      <c r="AD58"/>
      <c r="AE58"/>
      <c r="AF58"/>
      <c r="AG58"/>
      <c r="AH58"/>
      <c r="AI58"/>
    </row>
    <row r="59" spans="1:35" s="33" customFormat="1" ht="15.75">
      <c r="A59" s="175"/>
      <c r="B59" s="163"/>
      <c r="C59" s="123"/>
      <c r="D59" s="123"/>
      <c r="E59" s="32"/>
      <c r="F59"/>
      <c r="G59"/>
      <c r="H59"/>
      <c r="I59"/>
      <c r="J59"/>
      <c r="K59"/>
      <c r="L59"/>
      <c r="M59"/>
      <c r="N59"/>
      <c r="O59"/>
      <c r="P59"/>
      <c r="Q59"/>
      <c r="R59"/>
      <c r="S59"/>
      <c r="T59"/>
      <c r="U59"/>
      <c r="V59"/>
      <c r="W59"/>
      <c r="X59"/>
      <c r="Y59"/>
      <c r="Z59"/>
      <c r="AA59"/>
      <c r="AB59"/>
      <c r="AC59"/>
      <c r="AD59"/>
      <c r="AE59"/>
      <c r="AF59"/>
      <c r="AG59"/>
      <c r="AH59"/>
      <c r="AI59"/>
    </row>
    <row r="60" spans="1:35" s="33" customFormat="1" ht="15.75">
      <c r="A60" s="175"/>
      <c r="B60" s="163"/>
      <c r="C60" s="123"/>
      <c r="D60" s="123"/>
      <c r="E60" s="32"/>
      <c r="F60"/>
      <c r="G60"/>
      <c r="H60"/>
      <c r="I60"/>
      <c r="J60"/>
      <c r="K60"/>
      <c r="L60"/>
      <c r="M60"/>
      <c r="N60"/>
      <c r="O60"/>
      <c r="P60"/>
      <c r="Q60"/>
      <c r="R60"/>
      <c r="S60"/>
      <c r="T60"/>
      <c r="U60"/>
      <c r="V60"/>
      <c r="W60"/>
      <c r="X60"/>
      <c r="Y60"/>
      <c r="Z60"/>
      <c r="AA60"/>
      <c r="AB60"/>
      <c r="AC60"/>
      <c r="AD60"/>
      <c r="AE60"/>
      <c r="AF60"/>
      <c r="AG60"/>
      <c r="AH60"/>
      <c r="AI60"/>
    </row>
    <row r="61" spans="1:35" s="33" customFormat="1" ht="15.75">
      <c r="A61" s="175"/>
      <c r="B61" s="163"/>
      <c r="C61" s="123"/>
      <c r="D61" s="123"/>
      <c r="E61" s="32"/>
      <c r="F61"/>
      <c r="G61"/>
      <c r="H61"/>
      <c r="I61"/>
      <c r="J61"/>
      <c r="K61"/>
      <c r="L61"/>
      <c r="M61"/>
      <c r="N61"/>
      <c r="O61"/>
      <c r="P61"/>
      <c r="Q61"/>
      <c r="R61"/>
      <c r="S61"/>
      <c r="T61"/>
      <c r="U61"/>
      <c r="V61"/>
      <c r="W61"/>
      <c r="X61"/>
      <c r="Y61"/>
      <c r="Z61"/>
      <c r="AA61"/>
      <c r="AB61"/>
      <c r="AC61"/>
      <c r="AD61"/>
      <c r="AE61"/>
      <c r="AF61"/>
      <c r="AG61"/>
      <c r="AH61"/>
      <c r="AI61"/>
    </row>
    <row r="62" spans="1:35" s="33" customFormat="1" ht="15.75">
      <c r="A62" s="175"/>
      <c r="B62" s="163"/>
      <c r="C62" s="123"/>
      <c r="D62" s="123"/>
      <c r="E62" s="32"/>
      <c r="F62"/>
      <c r="G62"/>
      <c r="H62"/>
      <c r="I62"/>
      <c r="J62"/>
      <c r="K62"/>
      <c r="L62"/>
      <c r="M62"/>
      <c r="N62"/>
      <c r="O62"/>
      <c r="P62"/>
      <c r="Q62"/>
      <c r="R62"/>
      <c r="S62"/>
      <c r="T62"/>
      <c r="U62"/>
      <c r="V62"/>
      <c r="W62"/>
      <c r="X62"/>
      <c r="Y62"/>
      <c r="Z62"/>
      <c r="AA62"/>
      <c r="AB62"/>
      <c r="AC62"/>
      <c r="AD62"/>
      <c r="AE62"/>
      <c r="AF62"/>
      <c r="AG62"/>
      <c r="AH62"/>
      <c r="AI62"/>
    </row>
    <row r="63" spans="1:35" s="33" customFormat="1" ht="15.75">
      <c r="A63" s="175"/>
      <c r="B63" s="163"/>
      <c r="C63" s="123"/>
      <c r="D63" s="123"/>
      <c r="E63" s="32"/>
      <c r="F63"/>
      <c r="G63"/>
      <c r="H63"/>
      <c r="I63"/>
      <c r="J63"/>
      <c r="K63"/>
      <c r="L63"/>
      <c r="M63"/>
      <c r="N63"/>
      <c r="O63"/>
      <c r="P63"/>
      <c r="Q63"/>
      <c r="R63"/>
      <c r="S63"/>
      <c r="T63"/>
      <c r="U63"/>
      <c r="V63"/>
      <c r="W63"/>
      <c r="X63"/>
      <c r="Y63"/>
      <c r="Z63"/>
      <c r="AA63"/>
      <c r="AB63"/>
      <c r="AC63"/>
      <c r="AD63"/>
      <c r="AE63"/>
      <c r="AF63"/>
      <c r="AG63"/>
      <c r="AH63"/>
      <c r="AI63"/>
    </row>
    <row r="64" spans="1:35" s="33" customFormat="1" ht="15.75">
      <c r="A64" s="175"/>
      <c r="B64" s="163"/>
      <c r="C64" s="123"/>
      <c r="D64" s="123"/>
      <c r="E64" s="32"/>
      <c r="F64"/>
      <c r="G64"/>
      <c r="H64"/>
      <c r="I64"/>
      <c r="J64"/>
      <c r="K64"/>
      <c r="L64"/>
      <c r="M64"/>
      <c r="N64"/>
      <c r="O64"/>
      <c r="P64"/>
      <c r="Q64"/>
      <c r="R64"/>
      <c r="S64"/>
      <c r="T64"/>
      <c r="U64"/>
      <c r="V64"/>
      <c r="W64"/>
      <c r="X64"/>
      <c r="Y64"/>
      <c r="Z64"/>
      <c r="AA64"/>
      <c r="AB64"/>
      <c r="AC64"/>
      <c r="AD64"/>
      <c r="AE64"/>
      <c r="AF64"/>
      <c r="AG64"/>
      <c r="AH64"/>
      <c r="AI64"/>
    </row>
    <row r="65" spans="1:35" s="33" customFormat="1" ht="15.75">
      <c r="A65" s="175"/>
      <c r="B65" s="163"/>
      <c r="C65" s="123"/>
      <c r="D65" s="123"/>
      <c r="E65" s="32"/>
      <c r="F65"/>
      <c r="G65"/>
      <c r="H65"/>
      <c r="I65"/>
      <c r="J65"/>
      <c r="K65"/>
      <c r="L65"/>
      <c r="M65"/>
      <c r="N65"/>
      <c r="O65"/>
      <c r="P65"/>
      <c r="Q65"/>
      <c r="R65"/>
      <c r="S65"/>
      <c r="T65"/>
      <c r="U65"/>
      <c r="V65"/>
      <c r="W65"/>
      <c r="X65"/>
      <c r="Y65"/>
      <c r="Z65"/>
      <c r="AA65"/>
      <c r="AB65"/>
      <c r="AC65"/>
      <c r="AD65"/>
      <c r="AE65"/>
      <c r="AF65"/>
      <c r="AG65"/>
      <c r="AH65"/>
      <c r="AI65"/>
    </row>
    <row r="66" spans="1:35" s="33" customFormat="1" ht="15.75">
      <c r="A66" s="175"/>
      <c r="B66" s="163"/>
      <c r="C66" s="123"/>
      <c r="D66" s="123"/>
      <c r="E66" s="32"/>
      <c r="F66"/>
      <c r="G66"/>
      <c r="H66"/>
      <c r="I66"/>
      <c r="J66"/>
      <c r="K66"/>
      <c r="L66"/>
      <c r="M66"/>
      <c r="N66"/>
      <c r="O66"/>
      <c r="P66"/>
      <c r="Q66"/>
      <c r="R66"/>
      <c r="S66"/>
      <c r="T66"/>
      <c r="U66"/>
      <c r="V66"/>
      <c r="W66"/>
      <c r="X66"/>
      <c r="Y66"/>
      <c r="Z66"/>
      <c r="AA66"/>
      <c r="AB66"/>
      <c r="AC66"/>
      <c r="AD66"/>
      <c r="AE66"/>
      <c r="AF66"/>
      <c r="AG66"/>
      <c r="AH66"/>
      <c r="AI66"/>
    </row>
    <row r="67" spans="1:35" s="33" customFormat="1" ht="15.75">
      <c r="A67" s="175"/>
      <c r="B67" s="163"/>
      <c r="C67" s="123"/>
      <c r="D67" s="123"/>
      <c r="E67" s="32"/>
      <c r="F67"/>
      <c r="G67"/>
      <c r="H67"/>
      <c r="I67"/>
      <c r="J67"/>
      <c r="K67"/>
      <c r="L67"/>
      <c r="M67"/>
      <c r="N67"/>
      <c r="O67"/>
      <c r="P67"/>
      <c r="Q67"/>
      <c r="R67"/>
      <c r="S67"/>
      <c r="T67"/>
      <c r="U67"/>
      <c r="V67"/>
      <c r="W67"/>
      <c r="X67"/>
      <c r="Y67"/>
      <c r="Z67"/>
      <c r="AA67"/>
      <c r="AB67"/>
      <c r="AC67"/>
      <c r="AD67"/>
      <c r="AE67"/>
      <c r="AF67"/>
      <c r="AG67"/>
      <c r="AH67"/>
      <c r="AI67"/>
    </row>
    <row r="68" spans="1:35" s="33" customFormat="1" ht="15.75">
      <c r="A68" s="175"/>
      <c r="B68" s="163"/>
      <c r="C68" s="123"/>
      <c r="D68" s="123"/>
      <c r="E68" s="32"/>
      <c r="F68"/>
      <c r="G68"/>
      <c r="H68"/>
      <c r="I68"/>
      <c r="J68"/>
      <c r="K68"/>
      <c r="L68"/>
      <c r="M68"/>
      <c r="N68"/>
      <c r="O68"/>
      <c r="P68"/>
      <c r="Q68"/>
      <c r="R68"/>
      <c r="S68"/>
      <c r="T68"/>
      <c r="U68"/>
      <c r="V68"/>
      <c r="W68"/>
      <c r="X68"/>
      <c r="Y68"/>
      <c r="Z68"/>
      <c r="AA68"/>
      <c r="AB68"/>
      <c r="AC68"/>
      <c r="AD68"/>
      <c r="AE68"/>
      <c r="AF68"/>
      <c r="AG68"/>
      <c r="AH68"/>
      <c r="AI68"/>
    </row>
    <row r="69" spans="1:35" s="33" customFormat="1" ht="15.75">
      <c r="A69" s="175"/>
      <c r="B69" s="163"/>
      <c r="C69" s="123"/>
      <c r="D69" s="123"/>
      <c r="E69" s="32"/>
      <c r="F69"/>
      <c r="G69"/>
      <c r="H69"/>
      <c r="I69"/>
      <c r="J69"/>
      <c r="K69"/>
      <c r="L69"/>
      <c r="M69"/>
      <c r="N69"/>
      <c r="O69"/>
      <c r="P69"/>
      <c r="Q69"/>
      <c r="R69"/>
      <c r="S69"/>
      <c r="T69"/>
      <c r="U69"/>
      <c r="V69"/>
      <c r="W69"/>
      <c r="X69"/>
      <c r="Y69"/>
      <c r="Z69"/>
      <c r="AA69"/>
      <c r="AB69"/>
      <c r="AC69"/>
      <c r="AD69"/>
      <c r="AE69"/>
      <c r="AF69"/>
      <c r="AG69"/>
      <c r="AH69"/>
      <c r="AI69"/>
    </row>
    <row r="70" spans="1:35" s="33" customFormat="1" ht="15.75">
      <c r="A70" s="175"/>
      <c r="B70" s="163"/>
      <c r="C70" s="123"/>
      <c r="D70" s="123"/>
      <c r="E70" s="32"/>
      <c r="F70"/>
      <c r="G70"/>
      <c r="H70"/>
      <c r="I70"/>
      <c r="J70"/>
      <c r="K70"/>
      <c r="L70"/>
      <c r="M70"/>
      <c r="N70"/>
      <c r="O70"/>
      <c r="P70"/>
      <c r="Q70"/>
      <c r="R70"/>
      <c r="S70"/>
      <c r="T70"/>
      <c r="U70"/>
      <c r="V70"/>
      <c r="W70"/>
      <c r="X70"/>
      <c r="Y70"/>
      <c r="Z70"/>
      <c r="AA70"/>
      <c r="AB70"/>
      <c r="AC70"/>
      <c r="AD70"/>
      <c r="AE70"/>
      <c r="AF70"/>
      <c r="AG70"/>
      <c r="AH70"/>
      <c r="AI70"/>
    </row>
    <row r="71" spans="1:35" s="33" customFormat="1" ht="15.75">
      <c r="A71" s="175"/>
      <c r="B71" s="163"/>
      <c r="C71" s="123"/>
      <c r="D71" s="123"/>
      <c r="E71" s="32"/>
      <c r="F71"/>
      <c r="G71"/>
      <c r="H71"/>
      <c r="I71"/>
      <c r="J71"/>
      <c r="K71"/>
      <c r="L71"/>
      <c r="M71"/>
      <c r="N71"/>
      <c r="O71"/>
      <c r="P71"/>
      <c r="Q71"/>
      <c r="R71"/>
      <c r="S71"/>
      <c r="T71"/>
      <c r="U71"/>
      <c r="V71"/>
      <c r="W71"/>
      <c r="X71"/>
      <c r="Y71"/>
      <c r="Z71"/>
      <c r="AA71"/>
      <c r="AB71"/>
      <c r="AC71"/>
      <c r="AD71"/>
      <c r="AE71"/>
      <c r="AF71"/>
      <c r="AG71"/>
      <c r="AH71"/>
      <c r="AI71"/>
    </row>
    <row r="72" spans="1:35" s="33" customFormat="1" ht="15.75">
      <c r="A72" s="175"/>
      <c r="B72" s="163"/>
      <c r="C72" s="123"/>
      <c r="D72" s="123"/>
      <c r="E72" s="32"/>
      <c r="F72"/>
      <c r="G72"/>
      <c r="H72"/>
      <c r="I72"/>
      <c r="J72"/>
      <c r="K72"/>
      <c r="L72"/>
      <c r="M72"/>
      <c r="N72"/>
      <c r="O72"/>
      <c r="P72"/>
      <c r="Q72"/>
      <c r="R72"/>
      <c r="S72"/>
      <c r="T72"/>
      <c r="U72"/>
      <c r="V72"/>
      <c r="W72"/>
      <c r="X72"/>
      <c r="Y72"/>
      <c r="Z72"/>
      <c r="AA72"/>
      <c r="AB72"/>
      <c r="AC72"/>
      <c r="AD72"/>
      <c r="AE72"/>
      <c r="AF72"/>
      <c r="AG72"/>
      <c r="AH72"/>
      <c r="AI72"/>
    </row>
    <row r="73" spans="1:35" s="33" customFormat="1" ht="15.75">
      <c r="A73" s="175"/>
      <c r="B73" s="163"/>
      <c r="C73" s="123"/>
      <c r="D73" s="123"/>
      <c r="E73" s="32"/>
      <c r="F73"/>
      <c r="G73"/>
      <c r="H73"/>
      <c r="I73"/>
      <c r="J73"/>
      <c r="K73"/>
      <c r="L73"/>
      <c r="M73"/>
      <c r="N73"/>
      <c r="O73"/>
      <c r="P73"/>
      <c r="Q73"/>
      <c r="R73"/>
      <c r="S73"/>
      <c r="T73"/>
      <c r="U73"/>
      <c r="V73"/>
      <c r="W73"/>
      <c r="X73"/>
      <c r="Y73"/>
      <c r="Z73"/>
      <c r="AA73"/>
      <c r="AB73"/>
      <c r="AC73"/>
      <c r="AD73"/>
      <c r="AE73"/>
      <c r="AF73"/>
      <c r="AG73"/>
      <c r="AH73"/>
      <c r="AI73"/>
    </row>
    <row r="74" spans="1:35" s="33" customFormat="1" ht="15.75">
      <c r="A74" s="175"/>
      <c r="B74" s="163"/>
      <c r="C74" s="123"/>
      <c r="D74" s="123"/>
      <c r="E74" s="32"/>
      <c r="F74"/>
      <c r="G74"/>
      <c r="H74"/>
      <c r="I74"/>
      <c r="J74"/>
      <c r="K74"/>
      <c r="L74"/>
      <c r="M74"/>
      <c r="N74"/>
      <c r="O74"/>
      <c r="P74"/>
      <c r="Q74"/>
      <c r="R74"/>
      <c r="S74"/>
      <c r="T74"/>
      <c r="U74"/>
      <c r="V74"/>
      <c r="W74"/>
      <c r="X74"/>
      <c r="Y74"/>
      <c r="Z74"/>
      <c r="AA74"/>
      <c r="AB74"/>
      <c r="AC74"/>
      <c r="AD74"/>
      <c r="AE74"/>
      <c r="AF74"/>
      <c r="AG74"/>
      <c r="AH74"/>
      <c r="AI74"/>
    </row>
    <row r="75" spans="1:35" s="33" customFormat="1" ht="15.75">
      <c r="A75" s="175"/>
      <c r="B75" s="163"/>
      <c r="C75" s="123"/>
      <c r="D75" s="123"/>
      <c r="E75" s="32"/>
      <c r="F75"/>
      <c r="G75"/>
      <c r="H75"/>
      <c r="I75"/>
      <c r="J75"/>
      <c r="K75"/>
      <c r="L75"/>
      <c r="M75"/>
      <c r="N75"/>
      <c r="O75"/>
      <c r="P75"/>
      <c r="Q75"/>
      <c r="R75"/>
      <c r="S75"/>
      <c r="T75"/>
      <c r="U75"/>
      <c r="V75"/>
      <c r="W75"/>
      <c r="X75"/>
      <c r="Y75"/>
      <c r="Z75"/>
      <c r="AA75"/>
      <c r="AB75"/>
      <c r="AC75"/>
      <c r="AD75"/>
      <c r="AE75"/>
      <c r="AF75"/>
      <c r="AG75"/>
      <c r="AH75"/>
      <c r="AI75"/>
    </row>
    <row r="76" spans="1:35" s="33" customFormat="1" ht="15.75">
      <c r="A76" s="175"/>
      <c r="B76" s="163"/>
      <c r="C76" s="123"/>
      <c r="D76" s="123"/>
      <c r="E76" s="32"/>
      <c r="F76"/>
      <c r="G76"/>
      <c r="H76"/>
      <c r="I76"/>
      <c r="J76"/>
      <c r="K76"/>
      <c r="L76"/>
      <c r="M76"/>
      <c r="N76"/>
      <c r="O76"/>
      <c r="P76"/>
      <c r="Q76"/>
      <c r="R76"/>
      <c r="S76"/>
      <c r="T76"/>
      <c r="U76"/>
      <c r="V76"/>
      <c r="W76"/>
      <c r="X76"/>
      <c r="Y76"/>
      <c r="Z76"/>
      <c r="AA76"/>
      <c r="AB76"/>
      <c r="AC76"/>
      <c r="AD76"/>
      <c r="AE76"/>
      <c r="AF76"/>
      <c r="AG76"/>
      <c r="AH76"/>
      <c r="AI76"/>
    </row>
    <row r="77" spans="1:35" s="33" customFormat="1" ht="15.75">
      <c r="A77" s="175"/>
      <c r="B77" s="163"/>
      <c r="C77" s="123"/>
      <c r="D77" s="123"/>
      <c r="E77" s="32"/>
      <c r="F77"/>
      <c r="G77"/>
      <c r="H77"/>
      <c r="I77"/>
      <c r="J77"/>
      <c r="K77"/>
      <c r="L77"/>
      <c r="M77"/>
      <c r="N77"/>
      <c r="O77"/>
      <c r="P77"/>
      <c r="Q77"/>
      <c r="R77"/>
      <c r="S77"/>
      <c r="T77"/>
      <c r="U77"/>
      <c r="V77"/>
      <c r="W77"/>
      <c r="X77"/>
      <c r="Y77"/>
      <c r="Z77"/>
      <c r="AA77"/>
      <c r="AB77"/>
      <c r="AC77"/>
      <c r="AD77"/>
      <c r="AE77"/>
      <c r="AF77"/>
      <c r="AG77"/>
      <c r="AH77"/>
      <c r="AI77"/>
    </row>
    <row r="78" spans="1:35" s="33" customFormat="1" ht="15.75">
      <c r="A78" s="175"/>
      <c r="B78" s="163"/>
      <c r="C78" s="123"/>
      <c r="D78" s="123"/>
      <c r="E78" s="32"/>
      <c r="F78"/>
      <c r="G78"/>
      <c r="H78"/>
      <c r="I78"/>
      <c r="J78"/>
      <c r="K78"/>
      <c r="L78"/>
      <c r="M78"/>
      <c r="N78"/>
      <c r="O78"/>
      <c r="P78"/>
      <c r="Q78"/>
      <c r="R78"/>
      <c r="S78"/>
      <c r="T78"/>
      <c r="U78"/>
      <c r="V78"/>
      <c r="W78"/>
      <c r="X78"/>
      <c r="Y78"/>
      <c r="Z78"/>
      <c r="AA78"/>
      <c r="AB78"/>
      <c r="AC78"/>
      <c r="AD78"/>
      <c r="AE78"/>
      <c r="AF78"/>
      <c r="AG78"/>
      <c r="AH78"/>
      <c r="AI78"/>
    </row>
    <row r="79" spans="1:35" s="33" customFormat="1" ht="15.75">
      <c r="A79" s="175"/>
      <c r="B79" s="163"/>
      <c r="C79" s="123"/>
      <c r="D79" s="123"/>
      <c r="E79" s="32"/>
      <c r="F79"/>
      <c r="G79"/>
      <c r="H79"/>
      <c r="I79"/>
      <c r="J79"/>
      <c r="K79"/>
      <c r="L79"/>
      <c r="M79"/>
      <c r="N79"/>
      <c r="O79"/>
      <c r="P79"/>
      <c r="Q79"/>
      <c r="R79"/>
      <c r="S79"/>
      <c r="T79"/>
      <c r="U79"/>
      <c r="V79"/>
      <c r="W79"/>
      <c r="X79"/>
      <c r="Y79"/>
      <c r="Z79"/>
      <c r="AA79"/>
      <c r="AB79"/>
      <c r="AC79"/>
      <c r="AD79"/>
      <c r="AE79"/>
      <c r="AF79"/>
      <c r="AG79"/>
      <c r="AH79"/>
      <c r="AI79"/>
    </row>
    <row r="80" spans="1:35" s="33" customFormat="1" ht="15.75">
      <c r="A80" s="175"/>
      <c r="B80" s="163"/>
      <c r="C80" s="123"/>
      <c r="D80" s="123"/>
      <c r="E80" s="32"/>
      <c r="F80"/>
      <c r="G80"/>
      <c r="H80"/>
      <c r="I80"/>
      <c r="J80"/>
      <c r="K80"/>
      <c r="L80"/>
      <c r="M80"/>
      <c r="N80"/>
      <c r="O80"/>
      <c r="P80"/>
      <c r="Q80"/>
      <c r="R80"/>
      <c r="S80"/>
      <c r="T80"/>
      <c r="U80"/>
      <c r="V80"/>
      <c r="W80"/>
      <c r="X80"/>
      <c r="Y80"/>
      <c r="Z80"/>
      <c r="AA80"/>
      <c r="AB80"/>
      <c r="AC80"/>
      <c r="AD80"/>
      <c r="AE80"/>
      <c r="AF80"/>
      <c r="AG80"/>
      <c r="AH80"/>
      <c r="AI80"/>
    </row>
    <row r="81" spans="1:35" s="33" customFormat="1" ht="15.75">
      <c r="A81" s="175"/>
      <c r="B81" s="163"/>
      <c r="C81" s="123"/>
      <c r="D81" s="123"/>
      <c r="E81" s="32"/>
      <c r="F81"/>
      <c r="G81"/>
      <c r="H81"/>
      <c r="I81"/>
      <c r="J81"/>
      <c r="K81"/>
      <c r="L81"/>
      <c r="M81"/>
      <c r="N81"/>
      <c r="O81"/>
      <c r="P81"/>
      <c r="Q81"/>
      <c r="R81"/>
      <c r="S81"/>
      <c r="T81"/>
      <c r="U81"/>
      <c r="V81"/>
      <c r="W81"/>
      <c r="X81"/>
      <c r="Y81"/>
      <c r="Z81"/>
      <c r="AA81"/>
      <c r="AB81"/>
      <c r="AC81"/>
      <c r="AD81"/>
      <c r="AE81"/>
      <c r="AF81"/>
      <c r="AG81"/>
      <c r="AH81"/>
      <c r="AI81"/>
    </row>
    <row r="82" spans="1:35" s="33" customFormat="1" ht="15.75">
      <c r="A82" s="175"/>
      <c r="B82" s="163"/>
      <c r="C82" s="123"/>
      <c r="D82" s="123"/>
      <c r="E82" s="32"/>
      <c r="F82"/>
      <c r="G82"/>
      <c r="H82"/>
      <c r="I82"/>
      <c r="J82"/>
      <c r="K82"/>
      <c r="L82"/>
      <c r="M82"/>
      <c r="N82"/>
      <c r="O82"/>
      <c r="P82"/>
      <c r="Q82"/>
      <c r="R82"/>
      <c r="S82"/>
      <c r="T82"/>
      <c r="U82"/>
      <c r="V82"/>
      <c r="W82"/>
      <c r="X82"/>
      <c r="Y82"/>
      <c r="Z82"/>
      <c r="AA82"/>
      <c r="AB82"/>
      <c r="AC82"/>
      <c r="AD82"/>
      <c r="AE82"/>
      <c r="AF82"/>
      <c r="AG82"/>
      <c r="AH82"/>
      <c r="AI82"/>
    </row>
    <row r="83" spans="1:35" s="33" customFormat="1" ht="15.75">
      <c r="A83" s="175"/>
      <c r="B83" s="163"/>
      <c r="C83" s="123"/>
      <c r="D83" s="123"/>
      <c r="E83" s="32"/>
      <c r="F83"/>
      <c r="G83"/>
      <c r="H83"/>
      <c r="I83"/>
      <c r="J83"/>
      <c r="K83"/>
      <c r="L83"/>
      <c r="M83"/>
      <c r="N83"/>
      <c r="O83"/>
      <c r="P83"/>
      <c r="Q83"/>
      <c r="R83"/>
      <c r="S83"/>
      <c r="T83"/>
      <c r="U83"/>
      <c r="V83"/>
      <c r="W83"/>
      <c r="X83"/>
      <c r="Y83"/>
      <c r="Z83"/>
      <c r="AA83"/>
      <c r="AB83"/>
      <c r="AC83"/>
      <c r="AD83"/>
      <c r="AE83"/>
      <c r="AF83"/>
      <c r="AG83"/>
      <c r="AH83"/>
      <c r="AI83"/>
    </row>
    <row r="84" spans="1:35" s="33" customFormat="1" ht="15.75">
      <c r="A84" s="175"/>
      <c r="B84" s="163"/>
      <c r="C84" s="123"/>
      <c r="D84" s="123"/>
      <c r="E84" s="32"/>
      <c r="F84"/>
      <c r="G84"/>
      <c r="H84"/>
      <c r="I84"/>
      <c r="J84"/>
      <c r="K84"/>
      <c r="L84"/>
      <c r="M84"/>
      <c r="N84"/>
      <c r="O84"/>
      <c r="P84"/>
      <c r="Q84"/>
      <c r="R84"/>
      <c r="S84"/>
      <c r="T84"/>
      <c r="U84"/>
      <c r="V84"/>
      <c r="W84"/>
      <c r="X84"/>
      <c r="Y84"/>
      <c r="Z84"/>
      <c r="AA84"/>
      <c r="AB84"/>
      <c r="AC84"/>
      <c r="AD84"/>
      <c r="AE84"/>
      <c r="AF84"/>
      <c r="AG84"/>
      <c r="AH84"/>
      <c r="AI84"/>
    </row>
    <row r="85" spans="1:35" s="33" customFormat="1" ht="15.75">
      <c r="A85" s="175"/>
      <c r="B85" s="163"/>
      <c r="C85" s="123"/>
      <c r="D85" s="123"/>
      <c r="E85" s="32"/>
      <c r="F85"/>
      <c r="G85"/>
      <c r="H85"/>
      <c r="I85"/>
      <c r="J85"/>
      <c r="K85"/>
      <c r="L85"/>
      <c r="M85"/>
      <c r="N85"/>
      <c r="O85"/>
      <c r="P85"/>
      <c r="Q85"/>
      <c r="R85"/>
      <c r="S85"/>
      <c r="T85"/>
      <c r="U85"/>
      <c r="V85"/>
      <c r="W85"/>
      <c r="X85"/>
      <c r="Y85"/>
      <c r="Z85"/>
      <c r="AA85"/>
      <c r="AB85"/>
      <c r="AC85"/>
      <c r="AD85"/>
      <c r="AE85"/>
      <c r="AF85"/>
      <c r="AG85"/>
      <c r="AH85"/>
      <c r="AI85"/>
    </row>
    <row r="86" spans="1:35" s="33" customFormat="1" ht="15.75">
      <c r="A86" s="175"/>
      <c r="B86" s="163"/>
      <c r="C86" s="123"/>
      <c r="D86" s="123"/>
      <c r="E86" s="32"/>
      <c r="F86"/>
      <c r="G86"/>
      <c r="H86"/>
      <c r="I86"/>
      <c r="J86"/>
      <c r="K86"/>
      <c r="L86"/>
      <c r="M86"/>
      <c r="N86"/>
      <c r="O86"/>
      <c r="P86"/>
      <c r="Q86"/>
      <c r="R86"/>
      <c r="S86"/>
      <c r="T86"/>
      <c r="U86"/>
      <c r="V86"/>
      <c r="W86"/>
      <c r="X86"/>
      <c r="Y86"/>
      <c r="Z86"/>
      <c r="AA86"/>
      <c r="AB86"/>
      <c r="AC86"/>
      <c r="AD86"/>
      <c r="AE86"/>
      <c r="AF86"/>
      <c r="AG86"/>
      <c r="AH86"/>
      <c r="AI86"/>
    </row>
    <row r="87" spans="1:35" s="33" customFormat="1" ht="15.75">
      <c r="A87" s="175"/>
      <c r="B87" s="163"/>
      <c r="C87" s="123"/>
      <c r="D87" s="123"/>
      <c r="E87" s="32"/>
      <c r="F87"/>
      <c r="G87"/>
      <c r="H87"/>
      <c r="I87"/>
      <c r="J87"/>
      <c r="K87"/>
      <c r="L87"/>
      <c r="M87"/>
      <c r="N87"/>
      <c r="O87"/>
      <c r="P87"/>
      <c r="Q87"/>
      <c r="R87"/>
      <c r="S87"/>
      <c r="T87"/>
      <c r="U87"/>
      <c r="V87"/>
      <c r="W87"/>
      <c r="X87"/>
      <c r="Y87"/>
      <c r="Z87"/>
      <c r="AA87"/>
      <c r="AB87"/>
      <c r="AC87"/>
      <c r="AD87"/>
      <c r="AE87"/>
      <c r="AF87"/>
      <c r="AG87"/>
      <c r="AH87"/>
      <c r="AI87"/>
    </row>
    <row r="88" spans="1:35" s="33" customFormat="1" ht="15.75">
      <c r="A88" s="175"/>
      <c r="B88" s="163"/>
      <c r="C88" s="123"/>
      <c r="D88" s="123"/>
      <c r="E88" s="32"/>
      <c r="F88"/>
      <c r="G88"/>
      <c r="H88"/>
      <c r="I88"/>
      <c r="J88"/>
      <c r="K88"/>
      <c r="L88"/>
      <c r="M88"/>
      <c r="N88"/>
      <c r="O88"/>
      <c r="P88"/>
      <c r="Q88"/>
      <c r="R88"/>
      <c r="S88"/>
      <c r="T88"/>
      <c r="U88"/>
      <c r="V88"/>
      <c r="W88"/>
      <c r="X88"/>
      <c r="Y88"/>
      <c r="Z88"/>
      <c r="AA88"/>
      <c r="AB88"/>
      <c r="AC88"/>
      <c r="AD88"/>
      <c r="AE88"/>
      <c r="AF88"/>
      <c r="AG88"/>
      <c r="AH88"/>
      <c r="AI88"/>
    </row>
    <row r="89" spans="1:35" s="33" customFormat="1" ht="15.75">
      <c r="A89" s="175"/>
      <c r="B89" s="163"/>
      <c r="C89" s="123"/>
      <c r="D89" s="123"/>
      <c r="E89" s="32"/>
      <c r="F89"/>
      <c r="G89"/>
      <c r="H89"/>
      <c r="I89"/>
      <c r="J89"/>
      <c r="K89"/>
      <c r="L89"/>
      <c r="M89"/>
      <c r="N89"/>
      <c r="O89"/>
      <c r="P89"/>
      <c r="Q89"/>
      <c r="R89"/>
      <c r="S89"/>
      <c r="T89"/>
      <c r="U89"/>
      <c r="V89"/>
      <c r="W89"/>
      <c r="X89"/>
      <c r="Y89"/>
      <c r="Z89"/>
      <c r="AA89"/>
      <c r="AB89"/>
      <c r="AC89"/>
      <c r="AD89"/>
      <c r="AE89"/>
      <c r="AF89"/>
      <c r="AG89"/>
      <c r="AH89"/>
      <c r="AI89"/>
    </row>
    <row r="90" spans="1:35" s="33" customFormat="1" ht="15.75">
      <c r="A90" s="175"/>
      <c r="B90" s="163"/>
      <c r="C90" s="123"/>
      <c r="D90" s="123"/>
      <c r="E90" s="32"/>
      <c r="F90"/>
      <c r="G90"/>
      <c r="H90"/>
      <c r="I90"/>
      <c r="J90"/>
      <c r="K90"/>
      <c r="L90"/>
      <c r="M90"/>
      <c r="N90"/>
      <c r="O90"/>
      <c r="P90"/>
      <c r="Q90"/>
      <c r="R90"/>
      <c r="S90"/>
      <c r="T90"/>
      <c r="U90"/>
      <c r="V90"/>
      <c r="W90"/>
      <c r="X90"/>
      <c r="Y90"/>
      <c r="Z90"/>
      <c r="AA90"/>
      <c r="AB90"/>
      <c r="AC90"/>
      <c r="AD90"/>
      <c r="AE90"/>
      <c r="AF90"/>
      <c r="AG90"/>
      <c r="AH90"/>
      <c r="AI90"/>
    </row>
    <row r="91" spans="1:35" s="33" customFormat="1" ht="15.75">
      <c r="A91" s="175"/>
      <c r="B91" s="163"/>
      <c r="C91" s="123"/>
      <c r="D91" s="123"/>
      <c r="E91" s="32"/>
      <c r="F91"/>
      <c r="G91"/>
      <c r="H91"/>
      <c r="I91"/>
      <c r="J91"/>
      <c r="K91"/>
      <c r="L91"/>
      <c r="M91"/>
      <c r="N91"/>
      <c r="O91"/>
      <c r="P91"/>
      <c r="Q91"/>
      <c r="R91"/>
      <c r="S91"/>
      <c r="T91"/>
      <c r="U91"/>
      <c r="V91"/>
      <c r="W91"/>
      <c r="X91"/>
      <c r="Y91"/>
      <c r="Z91"/>
      <c r="AA91"/>
      <c r="AB91"/>
      <c r="AC91"/>
      <c r="AD91"/>
      <c r="AE91"/>
      <c r="AF91"/>
      <c r="AG91"/>
      <c r="AH91"/>
      <c r="AI91"/>
    </row>
    <row r="92" spans="1:35" s="33" customFormat="1" ht="15.75">
      <c r="A92" s="175"/>
      <c r="B92" s="163"/>
      <c r="C92" s="123"/>
      <c r="D92" s="123"/>
      <c r="E92" s="32"/>
      <c r="F92"/>
      <c r="G92"/>
      <c r="H92"/>
      <c r="I92"/>
      <c r="J92"/>
      <c r="K92"/>
      <c r="L92"/>
      <c r="M92"/>
      <c r="N92"/>
      <c r="O92"/>
      <c r="P92"/>
      <c r="Q92"/>
      <c r="R92"/>
      <c r="S92"/>
      <c r="T92"/>
      <c r="U92"/>
      <c r="V92"/>
      <c r="W92"/>
      <c r="X92"/>
      <c r="Y92"/>
      <c r="Z92"/>
      <c r="AA92"/>
      <c r="AB92"/>
      <c r="AC92"/>
      <c r="AD92"/>
      <c r="AE92"/>
      <c r="AF92"/>
      <c r="AG92"/>
      <c r="AH92"/>
      <c r="AI92"/>
    </row>
    <row r="93" spans="1:35" s="33" customFormat="1" ht="15.75">
      <c r="A93" s="175"/>
      <c r="B93" s="163"/>
      <c r="C93" s="123"/>
      <c r="D93" s="123"/>
      <c r="E93" s="32"/>
      <c r="F93"/>
      <c r="G93"/>
      <c r="H93"/>
      <c r="I93"/>
      <c r="J93"/>
      <c r="K93"/>
      <c r="L93"/>
      <c r="M93"/>
      <c r="N93"/>
      <c r="O93"/>
      <c r="P93"/>
      <c r="Q93"/>
      <c r="R93"/>
      <c r="S93"/>
      <c r="T93"/>
      <c r="U93"/>
      <c r="V93"/>
      <c r="W93"/>
      <c r="X93"/>
      <c r="Y93"/>
      <c r="Z93"/>
      <c r="AA93"/>
      <c r="AB93"/>
      <c r="AC93"/>
      <c r="AD93"/>
      <c r="AE93"/>
      <c r="AF93"/>
      <c r="AG93"/>
      <c r="AH93"/>
      <c r="AI93"/>
    </row>
    <row r="94" spans="1:35" s="33" customFormat="1" ht="15.75">
      <c r="A94" s="175"/>
      <c r="B94" s="163"/>
      <c r="C94" s="123"/>
      <c r="D94" s="123"/>
      <c r="E94" s="32"/>
      <c r="F94"/>
      <c r="G94"/>
      <c r="H94"/>
      <c r="I94"/>
      <c r="J94"/>
      <c r="K94"/>
      <c r="L94"/>
      <c r="M94"/>
      <c r="N94"/>
      <c r="O94"/>
      <c r="P94"/>
      <c r="Q94"/>
      <c r="R94"/>
      <c r="S94"/>
      <c r="T94"/>
      <c r="U94"/>
      <c r="V94"/>
      <c r="W94"/>
      <c r="X94"/>
      <c r="Y94"/>
      <c r="Z94"/>
      <c r="AA94"/>
      <c r="AB94"/>
      <c r="AC94"/>
      <c r="AD94"/>
      <c r="AE94"/>
      <c r="AF94"/>
      <c r="AG94"/>
      <c r="AH94"/>
      <c r="AI94"/>
    </row>
    <row r="95" spans="1:35" s="33" customFormat="1" ht="15.75">
      <c r="A95" s="175"/>
      <c r="B95" s="163"/>
      <c r="C95" s="123"/>
      <c r="D95" s="123"/>
      <c r="E95" s="32"/>
      <c r="F95"/>
      <c r="G95"/>
      <c r="H95"/>
      <c r="I95"/>
      <c r="J95"/>
      <c r="K95"/>
      <c r="L95"/>
      <c r="M95"/>
      <c r="N95"/>
      <c r="O95"/>
      <c r="P95"/>
      <c r="Q95"/>
      <c r="R95"/>
      <c r="S95"/>
      <c r="T95"/>
      <c r="U95"/>
      <c r="V95"/>
      <c r="W95"/>
      <c r="X95"/>
      <c r="Y95"/>
      <c r="Z95"/>
      <c r="AA95"/>
      <c r="AB95"/>
      <c r="AC95"/>
      <c r="AD95"/>
      <c r="AE95"/>
      <c r="AF95"/>
      <c r="AG95"/>
      <c r="AH95"/>
      <c r="AI95"/>
    </row>
    <row r="96" spans="1:35" s="33" customFormat="1" ht="15.75">
      <c r="A96" s="175"/>
      <c r="B96" s="163"/>
      <c r="C96" s="123"/>
      <c r="D96" s="123"/>
      <c r="E96" s="32"/>
      <c r="F96"/>
      <c r="G96"/>
      <c r="H96"/>
      <c r="I96"/>
      <c r="J96"/>
      <c r="K96"/>
      <c r="L96"/>
      <c r="M96"/>
      <c r="N96"/>
      <c r="O96"/>
      <c r="P96"/>
      <c r="Q96"/>
      <c r="R96"/>
      <c r="S96"/>
      <c r="T96"/>
      <c r="U96"/>
      <c r="V96"/>
      <c r="W96"/>
      <c r="X96"/>
      <c r="Y96"/>
      <c r="Z96"/>
      <c r="AA96"/>
      <c r="AB96"/>
      <c r="AC96"/>
      <c r="AD96"/>
      <c r="AE96"/>
      <c r="AF96"/>
      <c r="AG96"/>
      <c r="AH96"/>
      <c r="AI96"/>
    </row>
    <row r="97" spans="1:35" s="33" customFormat="1" ht="15.75">
      <c r="A97" s="175"/>
      <c r="B97" s="163"/>
      <c r="C97" s="123"/>
      <c r="D97" s="123"/>
      <c r="E97" s="32"/>
      <c r="F97"/>
      <c r="G97"/>
      <c r="H97"/>
      <c r="I97"/>
      <c r="J97"/>
      <c r="K97"/>
      <c r="L97"/>
      <c r="M97"/>
      <c r="N97"/>
      <c r="O97"/>
      <c r="P97"/>
      <c r="Q97"/>
      <c r="R97"/>
      <c r="S97"/>
      <c r="T97"/>
      <c r="U97"/>
      <c r="V97"/>
      <c r="W97"/>
      <c r="X97"/>
      <c r="Y97"/>
      <c r="Z97"/>
      <c r="AA97"/>
      <c r="AB97"/>
      <c r="AC97"/>
      <c r="AD97"/>
      <c r="AE97"/>
      <c r="AF97"/>
      <c r="AG97"/>
      <c r="AH97"/>
      <c r="AI97"/>
    </row>
    <row r="98" spans="1:35" s="33" customFormat="1" ht="15.75">
      <c r="A98" s="175"/>
      <c r="B98" s="163"/>
      <c r="C98" s="123"/>
      <c r="D98" s="123"/>
      <c r="E98" s="32"/>
      <c r="F98"/>
      <c r="G98"/>
      <c r="H98"/>
      <c r="I98"/>
      <c r="J98"/>
      <c r="K98"/>
      <c r="L98"/>
      <c r="M98"/>
      <c r="N98"/>
      <c r="O98"/>
      <c r="P98"/>
      <c r="Q98"/>
      <c r="R98"/>
      <c r="S98"/>
      <c r="T98"/>
      <c r="U98"/>
      <c r="V98"/>
      <c r="W98"/>
      <c r="X98"/>
      <c r="Y98"/>
      <c r="Z98"/>
      <c r="AA98"/>
      <c r="AB98"/>
      <c r="AC98"/>
      <c r="AD98"/>
      <c r="AE98"/>
      <c r="AF98"/>
      <c r="AG98"/>
      <c r="AH98"/>
      <c r="AI98"/>
    </row>
    <row r="99" spans="1:35" s="33" customFormat="1" ht="15.75">
      <c r="A99" s="175"/>
      <c r="B99" s="163"/>
      <c r="C99" s="123"/>
      <c r="D99" s="123"/>
      <c r="E99" s="32"/>
      <c r="F99"/>
      <c r="G99"/>
      <c r="H99"/>
      <c r="I99"/>
      <c r="J99"/>
      <c r="K99"/>
      <c r="L99"/>
      <c r="M99"/>
      <c r="N99"/>
      <c r="O99"/>
      <c r="P99"/>
      <c r="Q99"/>
      <c r="R99"/>
      <c r="S99"/>
      <c r="T99"/>
      <c r="U99"/>
      <c r="V99"/>
      <c r="W99"/>
      <c r="X99"/>
      <c r="Y99"/>
      <c r="Z99"/>
      <c r="AA99"/>
      <c r="AB99"/>
      <c r="AC99"/>
      <c r="AD99"/>
      <c r="AE99"/>
      <c r="AF99"/>
      <c r="AG99"/>
      <c r="AH99"/>
      <c r="AI99"/>
    </row>
    <row r="100" spans="1:35" s="33" customFormat="1" ht="15.75">
      <c r="A100" s="175"/>
      <c r="B100" s="163"/>
      <c r="C100" s="123"/>
      <c r="D100" s="123"/>
      <c r="E100" s="32"/>
      <c r="F100"/>
      <c r="G100"/>
      <c r="H100"/>
      <c r="I100"/>
      <c r="J100"/>
      <c r="K100"/>
      <c r="L100"/>
      <c r="M100"/>
      <c r="N100"/>
      <c r="O100"/>
      <c r="P100"/>
      <c r="Q100"/>
      <c r="R100"/>
      <c r="S100"/>
      <c r="T100"/>
      <c r="U100"/>
      <c r="V100"/>
      <c r="W100"/>
      <c r="X100"/>
      <c r="Y100"/>
      <c r="Z100"/>
      <c r="AA100"/>
      <c r="AB100"/>
      <c r="AC100"/>
      <c r="AD100"/>
      <c r="AE100"/>
      <c r="AF100"/>
      <c r="AG100"/>
      <c r="AH100"/>
      <c r="AI100"/>
    </row>
    <row r="101" spans="1:35" s="33" customFormat="1" ht="15.75">
      <c r="A101" s="175"/>
      <c r="B101" s="163"/>
      <c r="C101" s="123"/>
      <c r="D101" s="123"/>
      <c r="E101" s="32"/>
      <c r="F101"/>
      <c r="G101"/>
      <c r="H101"/>
      <c r="I101"/>
      <c r="J101"/>
      <c r="K101"/>
      <c r="L101"/>
      <c r="M101"/>
      <c r="N101"/>
      <c r="O101"/>
      <c r="P101"/>
      <c r="Q101"/>
      <c r="R101"/>
      <c r="S101"/>
      <c r="T101"/>
      <c r="U101"/>
      <c r="V101"/>
      <c r="W101"/>
      <c r="X101"/>
      <c r="Y101"/>
      <c r="Z101"/>
      <c r="AA101"/>
      <c r="AB101"/>
      <c r="AC101"/>
      <c r="AD101"/>
      <c r="AE101"/>
      <c r="AF101"/>
      <c r="AG101"/>
      <c r="AH101"/>
      <c r="AI101"/>
    </row>
    <row r="102" spans="1:35" s="33" customFormat="1" ht="15.75">
      <c r="A102" s="175"/>
      <c r="B102" s="163"/>
      <c r="C102" s="123"/>
      <c r="D102" s="123"/>
      <c r="E102" s="32"/>
      <c r="F102"/>
      <c r="G102"/>
      <c r="H102"/>
      <c r="I102"/>
      <c r="J102"/>
      <c r="K102"/>
      <c r="L102"/>
      <c r="M102"/>
      <c r="N102"/>
      <c r="O102"/>
      <c r="P102"/>
      <c r="Q102"/>
      <c r="R102"/>
      <c r="S102"/>
      <c r="T102"/>
      <c r="U102"/>
      <c r="V102"/>
      <c r="W102"/>
      <c r="X102"/>
      <c r="Y102"/>
      <c r="Z102"/>
      <c r="AA102"/>
      <c r="AB102"/>
      <c r="AC102"/>
      <c r="AD102"/>
      <c r="AE102"/>
      <c r="AF102"/>
      <c r="AG102"/>
      <c r="AH102"/>
      <c r="AI102"/>
    </row>
    <row r="103" spans="1:35" s="33" customFormat="1" ht="15.75">
      <c r="A103" s="175"/>
      <c r="B103" s="163"/>
      <c r="C103" s="123"/>
      <c r="D103" s="123"/>
      <c r="E103" s="32"/>
      <c r="F103"/>
      <c r="G103"/>
      <c r="H103"/>
      <c r="I103"/>
      <c r="J103"/>
      <c r="K103"/>
      <c r="L103"/>
      <c r="M103"/>
      <c r="N103"/>
      <c r="O103"/>
      <c r="P103"/>
      <c r="Q103"/>
      <c r="R103"/>
      <c r="S103"/>
      <c r="T103"/>
      <c r="U103"/>
      <c r="V103"/>
      <c r="W103"/>
      <c r="X103"/>
      <c r="Y103"/>
      <c r="Z103"/>
      <c r="AA103"/>
      <c r="AB103"/>
      <c r="AC103"/>
      <c r="AD103"/>
      <c r="AE103"/>
      <c r="AF103"/>
      <c r="AG103"/>
      <c r="AH103"/>
      <c r="AI103"/>
    </row>
    <row r="104" spans="1:35" s="33" customFormat="1" ht="15.75">
      <c r="A104" s="175"/>
      <c r="B104" s="163"/>
      <c r="C104" s="123"/>
      <c r="D104" s="123"/>
      <c r="E104" s="32"/>
      <c r="F104"/>
      <c r="G104"/>
      <c r="H104"/>
      <c r="I104"/>
      <c r="J104"/>
      <c r="K104"/>
      <c r="L104"/>
      <c r="M104"/>
      <c r="N104"/>
      <c r="O104"/>
      <c r="P104"/>
      <c r="Q104"/>
      <c r="R104"/>
      <c r="S104"/>
      <c r="T104"/>
      <c r="U104"/>
      <c r="V104"/>
      <c r="W104"/>
      <c r="X104"/>
      <c r="Y104"/>
      <c r="Z104"/>
      <c r="AA104"/>
      <c r="AB104"/>
      <c r="AC104"/>
      <c r="AD104"/>
      <c r="AE104"/>
      <c r="AF104"/>
      <c r="AG104"/>
      <c r="AH104"/>
      <c r="AI104"/>
    </row>
    <row r="105" spans="1:35" s="33" customFormat="1" ht="15.75">
      <c r="A105" s="175"/>
      <c r="B105" s="163"/>
      <c r="C105" s="123"/>
      <c r="D105" s="123"/>
      <c r="E105" s="32"/>
      <c r="F105"/>
      <c r="G105"/>
      <c r="H105"/>
      <c r="I105"/>
      <c r="J105"/>
      <c r="K105"/>
      <c r="L105"/>
      <c r="M105"/>
      <c r="N105"/>
      <c r="O105"/>
      <c r="P105"/>
      <c r="Q105"/>
      <c r="R105"/>
      <c r="S105"/>
      <c r="T105"/>
      <c r="U105"/>
      <c r="V105"/>
      <c r="W105"/>
      <c r="X105"/>
      <c r="Y105"/>
      <c r="Z105"/>
      <c r="AA105"/>
      <c r="AB105"/>
      <c r="AC105"/>
      <c r="AD105"/>
      <c r="AE105"/>
      <c r="AF105"/>
      <c r="AG105"/>
      <c r="AH105"/>
      <c r="AI105"/>
    </row>
    <row r="106" spans="1:35" s="33" customFormat="1" ht="15.75">
      <c r="A106" s="175"/>
      <c r="B106" s="163"/>
      <c r="C106" s="123"/>
      <c r="D106" s="123"/>
      <c r="E106" s="32"/>
      <c r="F106"/>
      <c r="G106"/>
      <c r="H106"/>
      <c r="I106"/>
      <c r="J106"/>
      <c r="K106"/>
      <c r="L106"/>
      <c r="M106"/>
      <c r="N106"/>
      <c r="O106"/>
      <c r="P106"/>
      <c r="Q106"/>
      <c r="R106"/>
      <c r="S106"/>
      <c r="T106"/>
      <c r="U106"/>
      <c r="V106"/>
      <c r="W106"/>
      <c r="X106"/>
      <c r="Y106"/>
      <c r="Z106"/>
      <c r="AA106"/>
      <c r="AB106"/>
      <c r="AC106"/>
      <c r="AD106"/>
      <c r="AE106"/>
      <c r="AF106"/>
      <c r="AG106"/>
      <c r="AH106"/>
      <c r="AI106"/>
    </row>
    <row r="107" spans="1:35" s="33" customFormat="1" ht="15.75">
      <c r="A107" s="175"/>
      <c r="B107" s="163"/>
      <c r="C107" s="123"/>
      <c r="D107" s="123"/>
      <c r="E107" s="32"/>
      <c r="F107"/>
      <c r="G107"/>
      <c r="H107"/>
      <c r="I107"/>
      <c r="J107"/>
      <c r="K107"/>
      <c r="L107"/>
      <c r="M107"/>
      <c r="N107"/>
      <c r="O107"/>
      <c r="P107"/>
      <c r="Q107"/>
      <c r="R107"/>
      <c r="S107"/>
      <c r="T107"/>
      <c r="U107"/>
      <c r="V107"/>
      <c r="W107"/>
      <c r="X107"/>
      <c r="Y107"/>
      <c r="Z107"/>
      <c r="AA107"/>
      <c r="AB107"/>
      <c r="AC107"/>
      <c r="AD107"/>
      <c r="AE107"/>
      <c r="AF107"/>
      <c r="AG107"/>
      <c r="AH107"/>
      <c r="AI107"/>
    </row>
    <row r="108" spans="1:35" s="33" customFormat="1" ht="15.75">
      <c r="A108" s="175"/>
      <c r="B108" s="163"/>
      <c r="C108" s="123"/>
      <c r="D108" s="123"/>
      <c r="E108" s="32"/>
      <c r="F108"/>
      <c r="G108"/>
      <c r="H108"/>
      <c r="I108"/>
      <c r="J108"/>
      <c r="K108"/>
      <c r="L108"/>
      <c r="M108"/>
      <c r="N108"/>
      <c r="O108"/>
      <c r="P108"/>
      <c r="Q108"/>
      <c r="R108"/>
      <c r="S108"/>
      <c r="T108"/>
      <c r="U108"/>
      <c r="V108"/>
      <c r="W108"/>
      <c r="X108"/>
      <c r="Y108"/>
      <c r="Z108"/>
      <c r="AA108"/>
      <c r="AB108"/>
      <c r="AC108"/>
      <c r="AD108"/>
      <c r="AE108"/>
      <c r="AF108"/>
      <c r="AG108"/>
      <c r="AH108"/>
      <c r="AI108"/>
    </row>
    <row r="109" spans="1:35" s="33" customFormat="1" ht="15.75">
      <c r="A109" s="175"/>
      <c r="B109" s="163"/>
      <c r="C109" s="123"/>
      <c r="D109" s="123"/>
      <c r="E109" s="32"/>
      <c r="F109"/>
      <c r="G109"/>
      <c r="H109"/>
      <c r="I109"/>
      <c r="J109"/>
      <c r="K109"/>
      <c r="L109"/>
      <c r="M109"/>
      <c r="N109"/>
      <c r="O109"/>
      <c r="P109"/>
      <c r="Q109"/>
      <c r="R109"/>
      <c r="S109"/>
      <c r="T109"/>
      <c r="U109"/>
      <c r="V109"/>
      <c r="W109"/>
      <c r="X109"/>
      <c r="Y109"/>
      <c r="Z109"/>
      <c r="AA109"/>
      <c r="AB109"/>
      <c r="AC109"/>
      <c r="AD109"/>
      <c r="AE109"/>
      <c r="AF109"/>
      <c r="AG109"/>
      <c r="AH109"/>
      <c r="AI109"/>
    </row>
    <row r="110" spans="1:35" s="33" customFormat="1" ht="15.75">
      <c r="A110" s="175"/>
      <c r="B110" s="163"/>
      <c r="C110" s="123"/>
      <c r="D110" s="123"/>
      <c r="E110" s="32"/>
      <c r="F110"/>
      <c r="G110"/>
      <c r="H110"/>
      <c r="I110"/>
      <c r="J110"/>
      <c r="K110"/>
      <c r="L110"/>
      <c r="M110"/>
      <c r="N110"/>
      <c r="O110"/>
      <c r="P110"/>
      <c r="Q110"/>
      <c r="R110"/>
      <c r="S110"/>
      <c r="T110"/>
      <c r="U110"/>
      <c r="V110"/>
      <c r="W110"/>
      <c r="X110"/>
      <c r="Y110"/>
      <c r="Z110"/>
      <c r="AA110"/>
      <c r="AB110"/>
      <c r="AC110"/>
      <c r="AD110"/>
      <c r="AE110"/>
      <c r="AF110"/>
      <c r="AG110"/>
      <c r="AH110"/>
      <c r="AI110"/>
    </row>
    <row r="111" spans="1:35" s="33" customFormat="1" ht="15.75">
      <c r="A111" s="175"/>
      <c r="B111" s="163"/>
      <c r="C111" s="123"/>
      <c r="D111" s="123"/>
      <c r="E111" s="32"/>
      <c r="F111"/>
      <c r="G111"/>
      <c r="H111"/>
      <c r="I111"/>
      <c r="J111"/>
      <c r="K111"/>
      <c r="L111"/>
      <c r="M111"/>
      <c r="N111"/>
      <c r="O111"/>
      <c r="P111"/>
      <c r="Q111"/>
      <c r="R111"/>
      <c r="S111"/>
      <c r="T111"/>
      <c r="U111"/>
      <c r="V111"/>
      <c r="W111"/>
      <c r="X111"/>
      <c r="Y111"/>
      <c r="Z111"/>
      <c r="AA111"/>
      <c r="AB111"/>
      <c r="AC111"/>
      <c r="AD111"/>
      <c r="AE111"/>
      <c r="AF111"/>
      <c r="AG111"/>
      <c r="AH111"/>
      <c r="AI111"/>
    </row>
    <row r="112" spans="1:35" s="33" customFormat="1" ht="15.75">
      <c r="A112" s="175"/>
      <c r="B112" s="163"/>
      <c r="C112" s="123"/>
      <c r="D112" s="123"/>
      <c r="E112" s="32"/>
      <c r="F112"/>
      <c r="G112"/>
      <c r="H112"/>
      <c r="I112"/>
      <c r="J112"/>
      <c r="K112"/>
      <c r="L112"/>
      <c r="M112"/>
      <c r="N112"/>
      <c r="O112"/>
      <c r="P112"/>
      <c r="Q112"/>
      <c r="R112"/>
      <c r="S112"/>
      <c r="T112"/>
      <c r="U112"/>
      <c r="V112"/>
      <c r="W112"/>
      <c r="X112"/>
      <c r="Y112"/>
      <c r="Z112"/>
      <c r="AA112"/>
      <c r="AB112"/>
      <c r="AC112"/>
      <c r="AD112"/>
      <c r="AE112"/>
      <c r="AF112"/>
      <c r="AG112"/>
      <c r="AH112"/>
      <c r="AI112"/>
    </row>
    <row r="113" spans="1:35" s="33" customFormat="1" ht="15.75">
      <c r="A113" s="175"/>
      <c r="B113" s="163"/>
      <c r="C113" s="123"/>
      <c r="D113" s="123"/>
      <c r="E113" s="32"/>
      <c r="F113"/>
      <c r="G113"/>
      <c r="H113"/>
      <c r="I113"/>
      <c r="J113"/>
      <c r="K113"/>
      <c r="L113"/>
      <c r="M113"/>
      <c r="N113"/>
      <c r="O113"/>
      <c r="P113"/>
      <c r="Q113"/>
      <c r="R113"/>
      <c r="S113"/>
      <c r="T113"/>
      <c r="U113"/>
      <c r="V113"/>
      <c r="W113"/>
      <c r="X113"/>
      <c r="Y113"/>
      <c r="Z113"/>
      <c r="AA113"/>
      <c r="AB113"/>
      <c r="AC113"/>
      <c r="AD113"/>
      <c r="AE113"/>
      <c r="AF113"/>
      <c r="AG113"/>
      <c r="AH113"/>
      <c r="AI113"/>
    </row>
    <row r="114" spans="1:35" s="33" customFormat="1" ht="15.75">
      <c r="A114" s="175"/>
      <c r="B114" s="163"/>
      <c r="C114" s="123"/>
      <c r="D114" s="123"/>
      <c r="E114" s="32"/>
      <c r="F114"/>
      <c r="G114"/>
      <c r="H114"/>
      <c r="I114"/>
      <c r="J114"/>
      <c r="K114"/>
      <c r="L114"/>
      <c r="M114"/>
      <c r="N114"/>
      <c r="O114"/>
      <c r="P114"/>
      <c r="Q114"/>
      <c r="R114"/>
      <c r="S114"/>
      <c r="T114"/>
      <c r="U114"/>
      <c r="V114"/>
      <c r="W114"/>
      <c r="X114"/>
      <c r="Y114"/>
      <c r="Z114"/>
      <c r="AA114"/>
      <c r="AB114"/>
      <c r="AC114"/>
      <c r="AD114"/>
      <c r="AE114"/>
      <c r="AF114"/>
      <c r="AG114"/>
      <c r="AH114"/>
      <c r="AI114"/>
    </row>
    <row r="115" spans="1:35" s="33" customFormat="1" ht="15.75">
      <c r="A115" s="175"/>
      <c r="B115" s="163"/>
      <c r="C115" s="123"/>
      <c r="D115" s="123"/>
      <c r="E115" s="32"/>
      <c r="F115"/>
      <c r="G115"/>
      <c r="H115"/>
      <c r="I115"/>
      <c r="J115"/>
      <c r="K115"/>
      <c r="L115"/>
      <c r="M115"/>
      <c r="N115"/>
      <c r="O115"/>
      <c r="P115"/>
      <c r="Q115"/>
      <c r="R115"/>
      <c r="S115"/>
      <c r="T115"/>
      <c r="U115"/>
      <c r="V115"/>
      <c r="W115"/>
      <c r="X115"/>
      <c r="Y115"/>
      <c r="Z115"/>
      <c r="AA115"/>
      <c r="AB115"/>
      <c r="AC115"/>
      <c r="AD115"/>
      <c r="AE115"/>
      <c r="AF115"/>
      <c r="AG115"/>
      <c r="AH115"/>
      <c r="AI115"/>
    </row>
    <row r="116" spans="1:35" s="33" customFormat="1" ht="15.75">
      <c r="A116" s="175"/>
      <c r="B116" s="163"/>
      <c r="C116" s="123"/>
      <c r="D116" s="123"/>
      <c r="E116" s="32"/>
      <c r="F116"/>
      <c r="G116"/>
      <c r="H116"/>
      <c r="I116"/>
      <c r="J116"/>
      <c r="K116"/>
      <c r="L116"/>
      <c r="M116"/>
      <c r="N116"/>
      <c r="O116"/>
      <c r="P116"/>
      <c r="Q116"/>
      <c r="R116"/>
      <c r="S116"/>
      <c r="T116"/>
      <c r="U116"/>
      <c r="V116"/>
      <c r="W116"/>
      <c r="X116"/>
      <c r="Y116"/>
      <c r="Z116"/>
      <c r="AA116"/>
      <c r="AB116"/>
      <c r="AC116"/>
      <c r="AD116"/>
      <c r="AE116"/>
      <c r="AF116"/>
      <c r="AG116"/>
      <c r="AH116"/>
      <c r="AI116"/>
    </row>
    <row r="117" spans="1:35" s="33" customFormat="1" ht="15.75">
      <c r="A117" s="175"/>
      <c r="B117" s="163"/>
      <c r="C117" s="123"/>
      <c r="D117" s="123"/>
      <c r="E117" s="32"/>
      <c r="F117"/>
      <c r="G117"/>
      <c r="H117"/>
      <c r="I117"/>
      <c r="J117"/>
      <c r="K117"/>
      <c r="L117"/>
      <c r="M117"/>
      <c r="N117"/>
      <c r="O117"/>
      <c r="P117"/>
      <c r="Q117"/>
      <c r="R117"/>
      <c r="S117"/>
      <c r="T117"/>
      <c r="U117"/>
      <c r="V117"/>
      <c r="W117"/>
      <c r="X117"/>
      <c r="Y117"/>
      <c r="Z117"/>
      <c r="AA117"/>
      <c r="AB117"/>
      <c r="AC117"/>
      <c r="AD117"/>
      <c r="AE117"/>
      <c r="AF117"/>
      <c r="AG117"/>
      <c r="AH117"/>
      <c r="AI117"/>
    </row>
    <row r="118" spans="1:35" s="33" customFormat="1" ht="15.75">
      <c r="A118" s="175"/>
      <c r="B118" s="163"/>
      <c r="C118" s="123"/>
      <c r="D118" s="123"/>
      <c r="E118" s="32"/>
      <c r="F118"/>
      <c r="G118"/>
      <c r="H118"/>
      <c r="I118"/>
      <c r="J118"/>
      <c r="K118"/>
      <c r="L118"/>
      <c r="M118"/>
      <c r="N118"/>
      <c r="O118"/>
      <c r="P118"/>
      <c r="Q118"/>
      <c r="R118"/>
      <c r="S118"/>
      <c r="T118"/>
      <c r="U118"/>
      <c r="V118"/>
      <c r="W118"/>
      <c r="X118"/>
      <c r="Y118"/>
      <c r="Z118"/>
      <c r="AA118"/>
      <c r="AB118"/>
      <c r="AC118"/>
      <c r="AD118"/>
      <c r="AE118"/>
      <c r="AF118"/>
      <c r="AG118"/>
      <c r="AH118"/>
      <c r="AI118"/>
    </row>
    <row r="119" spans="1:35" s="33" customFormat="1" ht="15.75">
      <c r="A119" s="175"/>
      <c r="B119" s="163"/>
      <c r="C119" s="123"/>
      <c r="D119" s="123"/>
      <c r="E119" s="32"/>
      <c r="F119"/>
      <c r="G119"/>
      <c r="H119"/>
      <c r="I119"/>
      <c r="J119"/>
      <c r="K119"/>
      <c r="L119"/>
      <c r="M119"/>
      <c r="N119"/>
      <c r="O119"/>
      <c r="P119"/>
      <c r="Q119"/>
      <c r="R119"/>
      <c r="S119"/>
      <c r="T119"/>
      <c r="U119"/>
      <c r="V119"/>
      <c r="W119"/>
      <c r="X119"/>
      <c r="Y119"/>
      <c r="Z119"/>
      <c r="AA119"/>
      <c r="AB119"/>
      <c r="AC119"/>
      <c r="AD119"/>
      <c r="AE119"/>
      <c r="AF119"/>
      <c r="AG119"/>
      <c r="AH119"/>
      <c r="AI119"/>
    </row>
    <row r="120" spans="1:35" s="33" customFormat="1" ht="15.75">
      <c r="A120" s="175"/>
      <c r="B120" s="163"/>
      <c r="C120" s="123"/>
      <c r="D120" s="123"/>
      <c r="E120" s="32"/>
      <c r="F120"/>
      <c r="G120"/>
      <c r="H120"/>
      <c r="I120"/>
      <c r="J120"/>
      <c r="K120"/>
      <c r="L120"/>
      <c r="M120"/>
      <c r="N120"/>
      <c r="O120"/>
      <c r="P120"/>
      <c r="Q120"/>
      <c r="R120"/>
      <c r="S120"/>
      <c r="T120"/>
      <c r="U120"/>
      <c r="V120"/>
      <c r="W120"/>
      <c r="X120"/>
      <c r="Y120"/>
      <c r="Z120"/>
      <c r="AA120"/>
      <c r="AB120"/>
      <c r="AC120"/>
      <c r="AD120"/>
      <c r="AE120"/>
      <c r="AF120"/>
      <c r="AG120"/>
      <c r="AH120"/>
      <c r="AI120"/>
    </row>
    <row r="121" spans="1:35" s="33" customFormat="1" ht="15.75">
      <c r="A121" s="175"/>
      <c r="B121" s="163"/>
      <c r="C121" s="123"/>
      <c r="D121" s="123"/>
      <c r="E121" s="32"/>
      <c r="F121"/>
      <c r="G121"/>
      <c r="H121"/>
      <c r="I121"/>
      <c r="J121"/>
      <c r="K121"/>
      <c r="L121"/>
      <c r="M121"/>
      <c r="N121"/>
      <c r="O121"/>
      <c r="P121"/>
      <c r="Q121"/>
      <c r="R121"/>
      <c r="S121"/>
      <c r="T121"/>
      <c r="U121"/>
      <c r="V121"/>
      <c r="W121"/>
      <c r="X121"/>
      <c r="Y121"/>
      <c r="Z121"/>
      <c r="AA121"/>
      <c r="AB121"/>
      <c r="AC121"/>
      <c r="AD121"/>
      <c r="AE121"/>
      <c r="AF121"/>
      <c r="AG121"/>
      <c r="AH121"/>
      <c r="AI121"/>
    </row>
    <row r="122" spans="1:35" s="33" customFormat="1" ht="15.75">
      <c r="A122" s="175"/>
      <c r="B122" s="163"/>
      <c r="C122" s="123"/>
      <c r="D122" s="123"/>
      <c r="E122" s="32"/>
      <c r="F122"/>
      <c r="G122"/>
      <c r="H122"/>
      <c r="I122"/>
      <c r="J122"/>
      <c r="K122"/>
      <c r="L122"/>
      <c r="M122"/>
      <c r="N122"/>
      <c r="O122"/>
      <c r="P122"/>
      <c r="Q122"/>
      <c r="R122"/>
      <c r="S122"/>
      <c r="T122"/>
      <c r="U122"/>
      <c r="V122"/>
      <c r="W122"/>
      <c r="X122"/>
      <c r="Y122"/>
      <c r="Z122"/>
      <c r="AA122"/>
      <c r="AB122"/>
      <c r="AC122"/>
      <c r="AD122"/>
      <c r="AE122"/>
      <c r="AF122"/>
      <c r="AG122"/>
      <c r="AH122"/>
      <c r="AI122"/>
    </row>
    <row r="123" spans="1:35" s="33" customFormat="1" ht="15.75">
      <c r="A123" s="175"/>
      <c r="B123" s="163"/>
      <c r="C123" s="123"/>
      <c r="D123" s="123"/>
      <c r="E123" s="32"/>
      <c r="F123"/>
      <c r="G123"/>
      <c r="H123"/>
      <c r="I123"/>
      <c r="J123"/>
      <c r="K123"/>
      <c r="L123"/>
      <c r="M123"/>
      <c r="N123"/>
      <c r="O123"/>
      <c r="P123"/>
      <c r="Q123"/>
      <c r="R123"/>
      <c r="S123"/>
      <c r="T123"/>
      <c r="U123"/>
      <c r="V123"/>
      <c r="W123"/>
      <c r="X123"/>
      <c r="Y123"/>
      <c r="Z123"/>
      <c r="AA123"/>
      <c r="AB123"/>
      <c r="AC123"/>
      <c r="AD123"/>
      <c r="AE123"/>
      <c r="AF123"/>
      <c r="AG123"/>
      <c r="AH123"/>
      <c r="AI123"/>
    </row>
    <row r="124" spans="1:35" s="33" customFormat="1" ht="15.75">
      <c r="A124" s="175"/>
      <c r="B124" s="163"/>
      <c r="C124" s="123"/>
      <c r="D124" s="123"/>
      <c r="E124" s="32"/>
      <c r="F124"/>
      <c r="G124"/>
      <c r="H124"/>
      <c r="I124"/>
      <c r="J124"/>
      <c r="K124"/>
      <c r="L124"/>
      <c r="M124"/>
      <c r="N124"/>
      <c r="O124"/>
      <c r="P124"/>
      <c r="Q124"/>
      <c r="R124"/>
      <c r="S124"/>
      <c r="T124"/>
      <c r="U124"/>
      <c r="V124"/>
      <c r="W124"/>
      <c r="X124"/>
      <c r="Y124"/>
      <c r="Z124"/>
      <c r="AA124"/>
      <c r="AB124"/>
      <c r="AC124"/>
      <c r="AD124"/>
      <c r="AE124"/>
      <c r="AF124"/>
      <c r="AG124"/>
      <c r="AH124"/>
      <c r="AI124"/>
    </row>
    <row r="125" spans="1:35" s="33" customFormat="1" ht="15.75">
      <c r="A125" s="175"/>
      <c r="B125" s="163"/>
      <c r="C125" s="123"/>
      <c r="D125" s="123"/>
      <c r="E125" s="32"/>
      <c r="F125"/>
      <c r="G125"/>
      <c r="H125"/>
      <c r="I125"/>
      <c r="J125"/>
      <c r="K125"/>
      <c r="L125"/>
      <c r="M125"/>
      <c r="N125"/>
      <c r="O125"/>
      <c r="P125"/>
      <c r="Q125"/>
      <c r="R125"/>
      <c r="S125"/>
      <c r="T125"/>
      <c r="U125"/>
      <c r="V125"/>
      <c r="W125"/>
      <c r="X125"/>
      <c r="Y125"/>
      <c r="Z125"/>
      <c r="AA125"/>
      <c r="AB125"/>
      <c r="AC125"/>
      <c r="AD125"/>
      <c r="AE125"/>
      <c r="AF125"/>
      <c r="AG125"/>
      <c r="AH125"/>
      <c r="AI125"/>
    </row>
    <row r="126" spans="1:35" s="33" customFormat="1" ht="15.75">
      <c r="A126" s="175"/>
      <c r="B126" s="163"/>
      <c r="C126" s="123"/>
      <c r="D126" s="123"/>
      <c r="E126" s="32"/>
      <c r="F126"/>
      <c r="G126"/>
      <c r="H126"/>
      <c r="I126"/>
      <c r="J126"/>
      <c r="K126"/>
      <c r="L126"/>
      <c r="M126"/>
      <c r="N126"/>
      <c r="O126"/>
      <c r="P126"/>
      <c r="Q126"/>
      <c r="R126"/>
      <c r="S126"/>
      <c r="T126"/>
      <c r="U126"/>
      <c r="V126"/>
      <c r="W126"/>
      <c r="X126"/>
      <c r="Y126"/>
      <c r="Z126"/>
      <c r="AA126"/>
      <c r="AB126"/>
      <c r="AC126"/>
      <c r="AD126"/>
      <c r="AE126"/>
      <c r="AF126"/>
      <c r="AG126"/>
      <c r="AH126"/>
      <c r="AI126"/>
    </row>
    <row r="127" spans="1:35" s="33" customFormat="1" ht="15.75">
      <c r="A127" s="175"/>
      <c r="B127" s="163"/>
      <c r="C127" s="123"/>
      <c r="D127" s="123"/>
      <c r="E127" s="32"/>
      <c r="F127"/>
      <c r="G127"/>
      <c r="H127"/>
      <c r="I127"/>
      <c r="J127"/>
      <c r="K127"/>
      <c r="L127"/>
      <c r="M127"/>
      <c r="N127"/>
      <c r="O127"/>
      <c r="P127"/>
      <c r="Q127"/>
      <c r="R127"/>
      <c r="S127"/>
      <c r="T127"/>
      <c r="U127"/>
      <c r="V127"/>
      <c r="W127"/>
      <c r="X127"/>
      <c r="Y127"/>
      <c r="Z127"/>
      <c r="AA127"/>
      <c r="AB127"/>
      <c r="AC127"/>
      <c r="AD127"/>
      <c r="AE127"/>
      <c r="AF127"/>
      <c r="AG127"/>
      <c r="AH127"/>
      <c r="AI127"/>
    </row>
    <row r="128" spans="1:35" s="33" customFormat="1" ht="15.75">
      <c r="A128" s="175"/>
      <c r="B128" s="163"/>
      <c r="C128" s="123"/>
      <c r="D128" s="123"/>
      <c r="E128" s="32"/>
      <c r="F128"/>
      <c r="G128"/>
      <c r="H128"/>
      <c r="I128"/>
      <c r="J128"/>
      <c r="K128"/>
      <c r="L128"/>
      <c r="M128"/>
      <c r="N128"/>
      <c r="O128"/>
      <c r="P128"/>
      <c r="Q128"/>
      <c r="R128"/>
      <c r="S128"/>
      <c r="T128"/>
      <c r="U128"/>
      <c r="V128"/>
      <c r="W128"/>
      <c r="X128"/>
      <c r="Y128"/>
      <c r="Z128"/>
      <c r="AA128"/>
      <c r="AB128"/>
      <c r="AC128"/>
      <c r="AD128"/>
      <c r="AE128"/>
      <c r="AF128"/>
      <c r="AG128"/>
      <c r="AH128"/>
      <c r="AI128"/>
    </row>
    <row r="129" spans="1:35" s="33" customFormat="1" ht="15.75">
      <c r="A129" s="175"/>
      <c r="B129" s="163"/>
      <c r="C129" s="123"/>
      <c r="D129" s="123"/>
      <c r="E129" s="32"/>
      <c r="F129"/>
      <c r="G129"/>
      <c r="H129"/>
      <c r="I129"/>
      <c r="J129"/>
      <c r="K129"/>
      <c r="L129"/>
      <c r="M129"/>
      <c r="N129"/>
      <c r="O129"/>
      <c r="P129"/>
      <c r="Q129"/>
      <c r="R129"/>
      <c r="S129"/>
      <c r="T129"/>
      <c r="U129"/>
      <c r="V129"/>
      <c r="W129"/>
      <c r="X129"/>
      <c r="Y129"/>
      <c r="Z129"/>
      <c r="AA129"/>
      <c r="AB129"/>
      <c r="AC129"/>
      <c r="AD129"/>
      <c r="AE129"/>
      <c r="AF129"/>
      <c r="AG129"/>
      <c r="AH129"/>
      <c r="AI129"/>
    </row>
    <row r="130" spans="1:35" s="33" customFormat="1" ht="15.75">
      <c r="A130" s="175"/>
      <c r="B130" s="163"/>
      <c r="C130" s="123"/>
      <c r="D130" s="123"/>
      <c r="E130" s="32"/>
      <c r="F130"/>
      <c r="G130"/>
      <c r="H130"/>
      <c r="I130"/>
      <c r="J130"/>
      <c r="K130"/>
      <c r="L130"/>
      <c r="M130"/>
      <c r="N130"/>
      <c r="O130"/>
      <c r="P130"/>
      <c r="Q130"/>
      <c r="R130"/>
      <c r="S130"/>
      <c r="T130"/>
      <c r="U130"/>
      <c r="V130"/>
      <c r="W130"/>
      <c r="X130"/>
      <c r="Y130"/>
      <c r="Z130"/>
      <c r="AA130"/>
      <c r="AB130"/>
      <c r="AC130"/>
      <c r="AD130"/>
      <c r="AE130"/>
      <c r="AF130"/>
      <c r="AG130"/>
      <c r="AH130"/>
      <c r="AI130"/>
    </row>
    <row r="131" spans="1:35" s="33" customFormat="1" ht="15.75">
      <c r="A131" s="175"/>
      <c r="B131" s="163"/>
      <c r="C131" s="123"/>
      <c r="D131" s="123"/>
      <c r="E131" s="32"/>
      <c r="F131"/>
      <c r="G131"/>
      <c r="H131"/>
      <c r="I131"/>
      <c r="J131"/>
      <c r="K131"/>
      <c r="L131"/>
      <c r="M131"/>
      <c r="N131"/>
      <c r="O131"/>
      <c r="P131"/>
      <c r="Q131"/>
      <c r="R131"/>
      <c r="S131"/>
      <c r="T131"/>
      <c r="U131"/>
      <c r="V131"/>
      <c r="W131"/>
      <c r="X131"/>
      <c r="Y131"/>
      <c r="Z131"/>
      <c r="AA131"/>
      <c r="AB131"/>
      <c r="AC131"/>
      <c r="AD131"/>
      <c r="AE131"/>
      <c r="AF131"/>
      <c r="AG131"/>
      <c r="AH131"/>
      <c r="AI131"/>
    </row>
    <row r="132" spans="1:35" s="33" customFormat="1" ht="15.75">
      <c r="A132" s="175"/>
      <c r="B132" s="163"/>
      <c r="C132" s="123"/>
      <c r="D132" s="123"/>
      <c r="E132" s="32"/>
      <c r="F132"/>
      <c r="G132"/>
      <c r="H132"/>
      <c r="I132"/>
      <c r="J132"/>
      <c r="K132"/>
      <c r="L132"/>
      <c r="M132"/>
      <c r="N132"/>
      <c r="O132"/>
      <c r="P132"/>
      <c r="Q132"/>
      <c r="R132"/>
      <c r="S132"/>
      <c r="T132"/>
      <c r="U132"/>
      <c r="V132"/>
      <c r="W132"/>
      <c r="X132"/>
      <c r="Y132"/>
      <c r="Z132"/>
      <c r="AA132"/>
      <c r="AB132"/>
      <c r="AC132"/>
      <c r="AD132"/>
      <c r="AE132"/>
      <c r="AF132"/>
      <c r="AG132"/>
      <c r="AH132"/>
      <c r="AI132"/>
    </row>
    <row r="133" spans="1:35" s="33" customFormat="1" ht="15.75">
      <c r="A133" s="175"/>
      <c r="B133" s="163"/>
      <c r="C133" s="123"/>
      <c r="D133" s="123"/>
      <c r="E133" s="32"/>
      <c r="F133"/>
      <c r="G133"/>
      <c r="H133"/>
      <c r="I133"/>
      <c r="J133"/>
      <c r="K133"/>
      <c r="L133"/>
      <c r="M133"/>
      <c r="N133"/>
      <c r="O133"/>
      <c r="P133"/>
      <c r="Q133"/>
      <c r="R133"/>
      <c r="S133"/>
      <c r="T133"/>
      <c r="U133"/>
      <c r="V133"/>
      <c r="W133"/>
      <c r="X133"/>
      <c r="Y133"/>
      <c r="Z133"/>
      <c r="AA133"/>
      <c r="AB133"/>
      <c r="AC133"/>
      <c r="AD133"/>
      <c r="AE133"/>
      <c r="AF133"/>
      <c r="AG133"/>
      <c r="AH133"/>
      <c r="AI133"/>
    </row>
    <row r="134" spans="1:35" s="33" customFormat="1" ht="15.75">
      <c r="A134" s="175"/>
      <c r="B134" s="163"/>
      <c r="C134" s="123"/>
      <c r="D134" s="123"/>
      <c r="E134" s="32"/>
      <c r="F134"/>
      <c r="G134"/>
      <c r="H134"/>
      <c r="I134"/>
      <c r="J134"/>
      <c r="K134"/>
      <c r="L134"/>
      <c r="M134"/>
      <c r="N134"/>
      <c r="O134"/>
      <c r="P134"/>
      <c r="Q134"/>
      <c r="R134"/>
      <c r="S134"/>
      <c r="T134"/>
      <c r="U134"/>
      <c r="V134"/>
      <c r="W134"/>
      <c r="X134"/>
      <c r="Y134"/>
      <c r="Z134"/>
      <c r="AA134"/>
      <c r="AB134"/>
      <c r="AC134"/>
      <c r="AD134"/>
      <c r="AE134"/>
      <c r="AF134"/>
      <c r="AG134"/>
      <c r="AH134"/>
      <c r="AI134"/>
    </row>
    <row r="135" spans="1:35" s="33" customFormat="1" ht="15.75">
      <c r="A135" s="175"/>
      <c r="B135" s="163"/>
      <c r="C135" s="123"/>
      <c r="D135" s="123"/>
      <c r="E135" s="32"/>
      <c r="F135"/>
      <c r="G135"/>
      <c r="H135"/>
      <c r="I135"/>
      <c r="J135"/>
      <c r="K135"/>
      <c r="L135"/>
      <c r="M135"/>
      <c r="N135"/>
      <c r="O135"/>
      <c r="P135"/>
      <c r="Q135"/>
      <c r="R135"/>
      <c r="S135"/>
      <c r="T135"/>
      <c r="U135"/>
      <c r="V135"/>
      <c r="W135"/>
      <c r="X135"/>
      <c r="Y135"/>
      <c r="Z135"/>
      <c r="AA135"/>
      <c r="AB135"/>
      <c r="AC135"/>
      <c r="AD135"/>
      <c r="AE135"/>
      <c r="AF135"/>
      <c r="AG135"/>
      <c r="AH135"/>
      <c r="AI135"/>
    </row>
    <row r="136" spans="1:35" s="33" customFormat="1" ht="15.75">
      <c r="A136" s="175"/>
      <c r="B136" s="163"/>
      <c r="C136" s="123"/>
      <c r="D136" s="123"/>
      <c r="E136" s="32"/>
      <c r="F136"/>
      <c r="G136"/>
      <c r="H136"/>
      <c r="I136"/>
      <c r="J136"/>
      <c r="K136"/>
      <c r="L136"/>
      <c r="M136"/>
      <c r="N136"/>
      <c r="O136"/>
      <c r="P136"/>
      <c r="Q136"/>
      <c r="R136"/>
      <c r="S136"/>
      <c r="T136"/>
      <c r="U136"/>
      <c r="V136"/>
      <c r="W136"/>
      <c r="X136"/>
      <c r="Y136"/>
      <c r="Z136"/>
      <c r="AA136"/>
      <c r="AB136"/>
      <c r="AC136"/>
      <c r="AD136"/>
      <c r="AE136"/>
      <c r="AF136"/>
      <c r="AG136"/>
      <c r="AH136"/>
      <c r="AI136"/>
    </row>
    <row r="137" spans="1:35" s="33" customFormat="1" ht="15.75">
      <c r="A137" s="175"/>
      <c r="B137" s="163"/>
      <c r="C137" s="123"/>
      <c r="D137" s="123"/>
      <c r="E137" s="32"/>
      <c r="F137"/>
      <c r="G137"/>
      <c r="H137"/>
      <c r="I137"/>
      <c r="J137"/>
      <c r="K137"/>
      <c r="L137"/>
      <c r="M137"/>
      <c r="N137"/>
      <c r="O137"/>
      <c r="P137"/>
      <c r="Q137"/>
      <c r="R137"/>
      <c r="S137"/>
      <c r="T137"/>
      <c r="U137"/>
      <c r="V137"/>
      <c r="W137"/>
      <c r="X137"/>
      <c r="Y137"/>
      <c r="Z137"/>
      <c r="AA137"/>
      <c r="AB137"/>
      <c r="AC137"/>
      <c r="AD137"/>
      <c r="AE137"/>
      <c r="AF137"/>
      <c r="AG137"/>
      <c r="AH137"/>
      <c r="AI137"/>
    </row>
    <row r="138" spans="1:35" s="33" customFormat="1" ht="15.75">
      <c r="A138" s="175"/>
      <c r="B138" s="163"/>
      <c r="C138" s="123"/>
      <c r="D138" s="123"/>
      <c r="E138" s="32"/>
      <c r="F138"/>
      <c r="G138"/>
      <c r="H138"/>
      <c r="I138"/>
      <c r="J138"/>
      <c r="K138"/>
      <c r="L138"/>
      <c r="M138"/>
      <c r="N138"/>
      <c r="O138"/>
      <c r="P138"/>
      <c r="Q138"/>
      <c r="R138"/>
      <c r="S138"/>
      <c r="T138"/>
      <c r="U138"/>
      <c r="V138"/>
      <c r="W138"/>
      <c r="X138"/>
      <c r="Y138"/>
      <c r="Z138"/>
      <c r="AA138"/>
      <c r="AB138"/>
      <c r="AC138"/>
      <c r="AD138"/>
      <c r="AE138"/>
      <c r="AF138"/>
      <c r="AG138"/>
      <c r="AH138"/>
      <c r="AI138"/>
    </row>
    <row r="139" spans="1:35" s="33" customFormat="1" ht="15.75">
      <c r="A139" s="175"/>
      <c r="B139" s="163"/>
      <c r="C139" s="123"/>
      <c r="D139" s="123"/>
      <c r="E139" s="32"/>
      <c r="F139"/>
      <c r="G139"/>
      <c r="H139"/>
      <c r="I139"/>
      <c r="J139"/>
      <c r="K139"/>
      <c r="L139"/>
      <c r="M139"/>
      <c r="N139"/>
      <c r="O139"/>
      <c r="P139"/>
      <c r="Q139"/>
      <c r="R139"/>
      <c r="S139"/>
      <c r="T139"/>
      <c r="U139"/>
      <c r="V139"/>
      <c r="W139"/>
      <c r="X139"/>
      <c r="Y139"/>
      <c r="Z139"/>
      <c r="AA139"/>
      <c r="AB139"/>
      <c r="AC139"/>
      <c r="AD139"/>
      <c r="AE139"/>
      <c r="AF139"/>
      <c r="AG139"/>
      <c r="AH139"/>
      <c r="AI139"/>
    </row>
    <row r="140" spans="1:35" s="33" customFormat="1" ht="15.75">
      <c r="A140" s="175"/>
      <c r="B140" s="163"/>
      <c r="C140" s="123"/>
      <c r="D140" s="123"/>
      <c r="E140" s="32"/>
      <c r="F140"/>
      <c r="G140"/>
      <c r="H140"/>
      <c r="I140"/>
      <c r="J140"/>
      <c r="K140"/>
      <c r="L140"/>
      <c r="M140"/>
      <c r="N140"/>
      <c r="O140"/>
      <c r="P140"/>
      <c r="Q140"/>
      <c r="R140"/>
      <c r="S140"/>
      <c r="T140"/>
      <c r="U140"/>
      <c r="V140"/>
      <c r="W140"/>
      <c r="X140"/>
      <c r="Y140"/>
      <c r="Z140"/>
      <c r="AA140"/>
      <c r="AB140"/>
      <c r="AC140"/>
      <c r="AD140"/>
      <c r="AE140"/>
      <c r="AF140"/>
      <c r="AG140"/>
      <c r="AH140"/>
      <c r="AI140"/>
    </row>
    <row r="141" spans="1:35" s="33" customFormat="1" ht="15.75">
      <c r="A141" s="175"/>
      <c r="B141" s="163"/>
      <c r="C141" s="123"/>
      <c r="D141" s="123"/>
      <c r="E141" s="32"/>
      <c r="F141"/>
      <c r="G141"/>
      <c r="H141"/>
      <c r="I141"/>
      <c r="J141"/>
      <c r="K141"/>
      <c r="L141"/>
      <c r="M141"/>
      <c r="N141"/>
      <c r="O141"/>
      <c r="P141"/>
      <c r="Q141"/>
      <c r="R141"/>
      <c r="S141"/>
      <c r="T141"/>
      <c r="U141"/>
      <c r="V141"/>
      <c r="W141"/>
      <c r="X141"/>
      <c r="Y141"/>
      <c r="Z141"/>
      <c r="AA141"/>
      <c r="AB141"/>
      <c r="AC141"/>
      <c r="AD141"/>
      <c r="AE141"/>
      <c r="AF141"/>
      <c r="AG141"/>
      <c r="AH141"/>
      <c r="AI141"/>
    </row>
    <row r="142" spans="1:35" s="33" customFormat="1" ht="15.75">
      <c r="A142" s="175"/>
      <c r="B142" s="163"/>
      <c r="C142" s="123"/>
      <c r="D142" s="123"/>
      <c r="E142" s="32"/>
      <c r="F142"/>
      <c r="G142"/>
      <c r="H142"/>
      <c r="I142"/>
      <c r="J142"/>
      <c r="K142"/>
      <c r="L142"/>
      <c r="M142"/>
      <c r="N142"/>
      <c r="O142"/>
      <c r="P142"/>
      <c r="Q142"/>
      <c r="R142"/>
      <c r="S142"/>
      <c r="T142"/>
      <c r="U142"/>
      <c r="V142"/>
      <c r="W142"/>
      <c r="X142"/>
      <c r="Y142"/>
      <c r="Z142"/>
      <c r="AA142"/>
      <c r="AB142"/>
      <c r="AC142"/>
      <c r="AD142"/>
      <c r="AE142"/>
      <c r="AF142"/>
      <c r="AG142"/>
      <c r="AH142"/>
      <c r="AI142"/>
    </row>
    <row r="143" spans="1:35" s="33" customFormat="1" ht="15.75">
      <c r="A143" s="175"/>
      <c r="B143" s="163"/>
      <c r="C143" s="123"/>
      <c r="D143" s="123"/>
      <c r="E143" s="32"/>
      <c r="F143"/>
      <c r="G143"/>
      <c r="H143"/>
      <c r="I143"/>
      <c r="J143"/>
      <c r="K143"/>
      <c r="L143"/>
      <c r="M143"/>
      <c r="N143"/>
      <c r="O143"/>
      <c r="P143"/>
      <c r="Q143"/>
      <c r="R143"/>
      <c r="S143"/>
      <c r="T143"/>
      <c r="U143"/>
      <c r="V143"/>
      <c r="W143"/>
      <c r="X143"/>
      <c r="Y143"/>
      <c r="Z143"/>
      <c r="AA143"/>
      <c r="AB143"/>
      <c r="AC143"/>
      <c r="AD143"/>
      <c r="AE143"/>
      <c r="AF143"/>
      <c r="AG143"/>
      <c r="AH143"/>
      <c r="AI143"/>
    </row>
    <row r="144" spans="1:35" s="33" customFormat="1" ht="15.75">
      <c r="A144" s="175"/>
      <c r="B144" s="163"/>
      <c r="C144" s="123"/>
      <c r="D144" s="123"/>
      <c r="E144" s="32"/>
      <c r="F144"/>
      <c r="G144"/>
      <c r="H144"/>
      <c r="I144"/>
      <c r="J144"/>
      <c r="K144"/>
      <c r="L144"/>
      <c r="M144"/>
      <c r="N144"/>
      <c r="O144"/>
      <c r="P144"/>
      <c r="Q144"/>
      <c r="R144"/>
      <c r="S144"/>
      <c r="T144"/>
      <c r="U144"/>
      <c r="V144"/>
      <c r="W144"/>
      <c r="X144"/>
      <c r="Y144"/>
      <c r="Z144"/>
      <c r="AA144"/>
      <c r="AB144"/>
      <c r="AC144"/>
      <c r="AD144"/>
      <c r="AE144"/>
      <c r="AF144"/>
      <c r="AG144"/>
      <c r="AH144"/>
      <c r="AI144"/>
    </row>
    <row r="145" spans="1:35" s="33" customFormat="1" ht="15.75">
      <c r="A145" s="175"/>
      <c r="B145" s="163"/>
      <c r="C145" s="123"/>
      <c r="D145" s="123"/>
      <c r="E145" s="32"/>
      <c r="F145"/>
      <c r="G145"/>
      <c r="H145"/>
      <c r="I145"/>
      <c r="J145"/>
      <c r="K145"/>
      <c r="L145"/>
      <c r="M145"/>
      <c r="N145"/>
      <c r="O145"/>
      <c r="P145"/>
      <c r="Q145"/>
      <c r="R145"/>
      <c r="S145"/>
      <c r="T145"/>
      <c r="U145"/>
      <c r="V145"/>
      <c r="W145"/>
      <c r="X145"/>
      <c r="Y145"/>
      <c r="Z145"/>
      <c r="AA145"/>
      <c r="AB145"/>
      <c r="AC145"/>
      <c r="AD145"/>
      <c r="AE145"/>
      <c r="AF145"/>
      <c r="AG145"/>
      <c r="AH145"/>
      <c r="AI145"/>
    </row>
    <row r="146" spans="1:35" s="33" customFormat="1" ht="15.75">
      <c r="A146" s="175"/>
      <c r="B146" s="163"/>
      <c r="C146" s="123"/>
      <c r="D146" s="123"/>
      <c r="E146" s="32"/>
      <c r="F146"/>
      <c r="G146"/>
      <c r="H146"/>
      <c r="I146"/>
      <c r="J146"/>
      <c r="K146"/>
      <c r="L146"/>
      <c r="M146"/>
      <c r="N146"/>
      <c r="O146"/>
      <c r="P146"/>
      <c r="Q146"/>
      <c r="R146"/>
      <c r="S146"/>
      <c r="T146"/>
      <c r="U146"/>
      <c r="V146"/>
      <c r="W146"/>
      <c r="X146"/>
      <c r="Y146"/>
      <c r="Z146"/>
      <c r="AA146"/>
      <c r="AB146"/>
      <c r="AC146"/>
      <c r="AD146"/>
      <c r="AE146"/>
      <c r="AF146"/>
      <c r="AG146"/>
      <c r="AH146"/>
      <c r="AI146"/>
    </row>
    <row r="147" spans="1:35" s="33" customFormat="1" ht="15.75">
      <c r="A147" s="175"/>
      <c r="B147" s="163"/>
      <c r="C147" s="123"/>
      <c r="D147" s="123"/>
      <c r="E147" s="32"/>
      <c r="F147"/>
      <c r="G147"/>
      <c r="H147"/>
      <c r="I147"/>
      <c r="J147"/>
      <c r="K147"/>
      <c r="L147"/>
      <c r="M147"/>
      <c r="N147"/>
      <c r="O147"/>
      <c r="P147"/>
      <c r="Q147"/>
      <c r="R147"/>
      <c r="S147"/>
      <c r="T147"/>
      <c r="U147"/>
      <c r="V147"/>
      <c r="W147"/>
      <c r="X147"/>
      <c r="Y147"/>
      <c r="Z147"/>
      <c r="AA147"/>
      <c r="AB147"/>
      <c r="AC147"/>
      <c r="AD147"/>
      <c r="AE147"/>
      <c r="AF147"/>
      <c r="AG147"/>
      <c r="AH147"/>
      <c r="AI147"/>
    </row>
    <row r="148" spans="1:35" s="33" customFormat="1" ht="15.75">
      <c r="A148" s="175"/>
      <c r="B148" s="163"/>
      <c r="C148" s="123"/>
      <c r="D148" s="123"/>
      <c r="E148" s="32"/>
      <c r="F148"/>
      <c r="G148"/>
      <c r="H148"/>
      <c r="I148"/>
      <c r="J148"/>
      <c r="K148"/>
      <c r="L148"/>
      <c r="M148"/>
      <c r="N148"/>
      <c r="O148"/>
      <c r="P148"/>
      <c r="Q148"/>
      <c r="R148"/>
      <c r="S148"/>
      <c r="T148"/>
      <c r="U148"/>
      <c r="V148"/>
      <c r="W148"/>
      <c r="X148"/>
      <c r="Y148"/>
      <c r="Z148"/>
      <c r="AA148"/>
      <c r="AB148"/>
      <c r="AC148"/>
      <c r="AD148"/>
      <c r="AE148"/>
      <c r="AF148"/>
      <c r="AG148"/>
      <c r="AH148"/>
      <c r="AI148"/>
    </row>
    <row r="149" spans="1:35" s="33" customFormat="1" ht="15.75">
      <c r="A149" s="175"/>
      <c r="B149" s="163"/>
      <c r="C149" s="123"/>
      <c r="D149" s="123"/>
      <c r="E149" s="32"/>
      <c r="F149"/>
      <c r="G149"/>
      <c r="H149"/>
      <c r="I149"/>
      <c r="J149"/>
      <c r="K149"/>
      <c r="L149"/>
      <c r="M149"/>
      <c r="N149"/>
      <c r="O149"/>
      <c r="P149"/>
      <c r="Q149"/>
      <c r="R149"/>
      <c r="S149"/>
      <c r="T149"/>
      <c r="U149"/>
      <c r="V149"/>
      <c r="W149"/>
      <c r="X149"/>
      <c r="Y149"/>
      <c r="Z149"/>
      <c r="AA149"/>
      <c r="AB149"/>
      <c r="AC149"/>
      <c r="AD149"/>
      <c r="AE149"/>
      <c r="AF149"/>
      <c r="AG149"/>
      <c r="AH149"/>
      <c r="AI149"/>
    </row>
    <row r="150" spans="1:35" s="33" customFormat="1" ht="15.75">
      <c r="A150" s="175"/>
      <c r="B150" s="163"/>
      <c r="C150" s="123"/>
      <c r="D150" s="123"/>
      <c r="E150" s="32"/>
      <c r="F150"/>
      <c r="G150"/>
      <c r="H150"/>
      <c r="I150"/>
      <c r="J150"/>
      <c r="K150"/>
      <c r="L150"/>
      <c r="M150"/>
      <c r="N150"/>
      <c r="O150"/>
      <c r="P150"/>
      <c r="Q150"/>
      <c r="R150"/>
      <c r="S150"/>
      <c r="T150"/>
      <c r="U150"/>
      <c r="V150"/>
      <c r="W150"/>
      <c r="X150"/>
      <c r="Y150"/>
      <c r="Z150"/>
      <c r="AA150"/>
      <c r="AB150"/>
      <c r="AC150"/>
      <c r="AD150"/>
      <c r="AE150"/>
      <c r="AF150"/>
      <c r="AG150"/>
      <c r="AH150"/>
      <c r="AI150"/>
    </row>
    <row r="151" spans="1:35" s="33" customFormat="1" ht="15.75">
      <c r="A151" s="175"/>
      <c r="B151" s="163"/>
      <c r="C151" s="123"/>
      <c r="D151" s="123"/>
      <c r="E151" s="32"/>
      <c r="F151"/>
      <c r="G151"/>
      <c r="H151"/>
      <c r="I151"/>
      <c r="J151"/>
      <c r="K151"/>
      <c r="L151"/>
      <c r="M151"/>
      <c r="N151"/>
      <c r="O151"/>
      <c r="P151"/>
      <c r="Q151"/>
      <c r="R151"/>
      <c r="S151"/>
      <c r="T151"/>
      <c r="U151"/>
      <c r="V151"/>
      <c r="W151"/>
      <c r="X151"/>
      <c r="Y151"/>
      <c r="Z151"/>
      <c r="AA151"/>
      <c r="AB151"/>
      <c r="AC151"/>
      <c r="AD151"/>
      <c r="AE151"/>
      <c r="AF151"/>
      <c r="AG151"/>
      <c r="AH151"/>
      <c r="AI151"/>
    </row>
    <row r="152" spans="1:35" s="33" customFormat="1" ht="15.75">
      <c r="A152" s="175"/>
      <c r="B152" s="163"/>
      <c r="C152" s="123"/>
      <c r="D152" s="123"/>
      <c r="E152" s="32"/>
      <c r="F152"/>
      <c r="G152"/>
      <c r="H152"/>
      <c r="I152"/>
      <c r="J152"/>
      <c r="K152"/>
      <c r="L152"/>
      <c r="M152"/>
      <c r="N152"/>
      <c r="O152"/>
      <c r="P152"/>
      <c r="Q152"/>
      <c r="R152"/>
      <c r="S152"/>
      <c r="T152"/>
      <c r="U152"/>
      <c r="V152"/>
      <c r="W152"/>
      <c r="X152"/>
      <c r="Y152"/>
      <c r="Z152"/>
      <c r="AA152"/>
      <c r="AB152"/>
      <c r="AC152"/>
      <c r="AD152"/>
      <c r="AE152"/>
      <c r="AF152"/>
      <c r="AG152"/>
      <c r="AH152"/>
      <c r="AI152"/>
    </row>
    <row r="153" spans="1:35" s="33" customFormat="1" ht="15.75">
      <c r="A153" s="175"/>
      <c r="B153" s="163"/>
      <c r="C153" s="123"/>
      <c r="D153" s="123"/>
      <c r="E153" s="32"/>
      <c r="F153"/>
      <c r="G153"/>
      <c r="H153"/>
      <c r="I153"/>
      <c r="J153"/>
      <c r="K153"/>
      <c r="L153"/>
      <c r="M153"/>
      <c r="N153"/>
      <c r="O153"/>
      <c r="P153"/>
      <c r="Q153"/>
      <c r="R153"/>
      <c r="S153"/>
      <c r="T153"/>
      <c r="U153"/>
      <c r="V153"/>
      <c r="W153"/>
      <c r="X153"/>
      <c r="Y153"/>
      <c r="Z153"/>
      <c r="AA153"/>
      <c r="AB153"/>
      <c r="AC153"/>
      <c r="AD153"/>
      <c r="AE153"/>
      <c r="AF153"/>
      <c r="AG153"/>
      <c r="AH153"/>
      <c r="AI153"/>
    </row>
    <row r="154" spans="1:35" s="33" customFormat="1" ht="15.75">
      <c r="A154" s="175"/>
      <c r="B154" s="163"/>
      <c r="C154" s="123"/>
      <c r="D154" s="123"/>
      <c r="E154" s="32"/>
      <c r="F154"/>
      <c r="G154"/>
      <c r="H154"/>
      <c r="I154"/>
      <c r="J154"/>
      <c r="K154"/>
      <c r="L154"/>
      <c r="M154"/>
      <c r="N154"/>
      <c r="O154"/>
      <c r="P154"/>
      <c r="Q154"/>
      <c r="R154"/>
      <c r="S154"/>
      <c r="T154"/>
      <c r="U154"/>
      <c r="V154"/>
      <c r="W154"/>
      <c r="X154"/>
      <c r="Y154"/>
      <c r="Z154"/>
      <c r="AA154"/>
      <c r="AB154"/>
      <c r="AC154"/>
      <c r="AD154"/>
      <c r="AE154"/>
      <c r="AF154"/>
      <c r="AG154"/>
      <c r="AH154"/>
      <c r="AI154"/>
    </row>
    <row r="155" spans="1:35" s="33" customFormat="1" ht="15.75">
      <c r="A155" s="175"/>
      <c r="B155" s="163"/>
      <c r="C155" s="123"/>
      <c r="D155" s="123"/>
      <c r="E155" s="32"/>
      <c r="F155"/>
      <c r="G155"/>
      <c r="H155"/>
      <c r="I155"/>
      <c r="J155"/>
      <c r="K155"/>
      <c r="L155"/>
      <c r="M155"/>
      <c r="N155"/>
      <c r="O155"/>
      <c r="P155"/>
      <c r="Q155"/>
      <c r="R155"/>
      <c r="S155"/>
      <c r="T155"/>
      <c r="U155"/>
      <c r="V155"/>
      <c r="W155"/>
      <c r="X155"/>
      <c r="Y155"/>
      <c r="Z155"/>
      <c r="AA155"/>
      <c r="AB155"/>
      <c r="AC155"/>
      <c r="AD155"/>
      <c r="AE155"/>
      <c r="AF155"/>
      <c r="AG155"/>
      <c r="AH155"/>
      <c r="AI155"/>
    </row>
    <row r="156" spans="1:35" s="33" customFormat="1" ht="15.75">
      <c r="A156" s="175"/>
      <c r="B156" s="163"/>
      <c r="C156" s="123"/>
      <c r="D156" s="123"/>
      <c r="E156" s="32"/>
      <c r="F156"/>
      <c r="G156"/>
      <c r="H156"/>
      <c r="I156"/>
      <c r="J156"/>
      <c r="K156"/>
      <c r="L156"/>
      <c r="M156"/>
      <c r="N156"/>
      <c r="O156"/>
      <c r="P156"/>
      <c r="Q156"/>
      <c r="R156"/>
      <c r="S156"/>
      <c r="T156"/>
      <c r="U156"/>
      <c r="V156"/>
      <c r="W156"/>
      <c r="X156"/>
      <c r="Y156"/>
      <c r="Z156"/>
      <c r="AA156"/>
      <c r="AB156"/>
      <c r="AC156"/>
      <c r="AD156"/>
      <c r="AE156"/>
      <c r="AF156"/>
      <c r="AG156"/>
      <c r="AH156"/>
      <c r="AI156"/>
    </row>
    <row r="157" spans="1:35" s="33" customFormat="1" ht="15.75">
      <c r="A157" s="175"/>
      <c r="B157" s="163"/>
      <c r="C157" s="123"/>
      <c r="D157" s="123"/>
      <c r="E157" s="32"/>
      <c r="F157"/>
      <c r="G157"/>
      <c r="H157"/>
      <c r="I157"/>
      <c r="J157"/>
      <c r="K157"/>
      <c r="L157"/>
      <c r="M157"/>
      <c r="N157"/>
      <c r="O157"/>
      <c r="P157"/>
      <c r="Q157"/>
      <c r="R157"/>
      <c r="S157"/>
      <c r="T157"/>
      <c r="U157"/>
      <c r="V157"/>
      <c r="W157"/>
      <c r="X157"/>
      <c r="Y157"/>
      <c r="Z157"/>
      <c r="AA157"/>
      <c r="AB157"/>
      <c r="AC157"/>
      <c r="AD157"/>
      <c r="AE157"/>
      <c r="AF157"/>
      <c r="AG157"/>
      <c r="AH157"/>
      <c r="AI157"/>
    </row>
    <row r="158" spans="1:35" s="33" customFormat="1" ht="15.75">
      <c r="A158" s="175"/>
      <c r="B158" s="163"/>
      <c r="C158" s="123"/>
      <c r="D158" s="123"/>
      <c r="E158" s="32"/>
      <c r="F158"/>
      <c r="G158"/>
      <c r="H158"/>
      <c r="I158"/>
      <c r="J158"/>
      <c r="K158"/>
      <c r="L158"/>
      <c r="M158"/>
      <c r="N158"/>
      <c r="O158"/>
      <c r="P158"/>
      <c r="Q158"/>
      <c r="R158"/>
      <c r="S158"/>
      <c r="T158"/>
      <c r="U158"/>
      <c r="V158"/>
      <c r="W158"/>
      <c r="X158"/>
      <c r="Y158"/>
      <c r="Z158"/>
      <c r="AA158"/>
      <c r="AB158"/>
      <c r="AC158"/>
      <c r="AD158"/>
      <c r="AE158"/>
      <c r="AF158"/>
      <c r="AG158"/>
      <c r="AH158"/>
      <c r="AI158"/>
    </row>
    <row r="159" spans="1:35" s="33" customFormat="1" ht="15.75">
      <c r="A159" s="175"/>
      <c r="B159" s="163"/>
      <c r="C159" s="123"/>
      <c r="D159" s="123"/>
      <c r="E159" s="32"/>
      <c r="F159"/>
      <c r="G159"/>
      <c r="H159"/>
      <c r="I159"/>
      <c r="J159"/>
      <c r="K159"/>
      <c r="L159"/>
      <c r="M159"/>
      <c r="N159"/>
      <c r="O159"/>
      <c r="P159"/>
      <c r="Q159"/>
      <c r="R159"/>
      <c r="S159"/>
      <c r="T159"/>
      <c r="U159"/>
      <c r="V159"/>
      <c r="W159"/>
      <c r="X159"/>
      <c r="Y159"/>
      <c r="Z159"/>
      <c r="AA159"/>
      <c r="AB159"/>
      <c r="AC159"/>
      <c r="AD159"/>
      <c r="AE159"/>
      <c r="AF159"/>
      <c r="AG159"/>
      <c r="AH159"/>
      <c r="AI159"/>
    </row>
    <row r="160" spans="1:35" s="33" customFormat="1" ht="15.75">
      <c r="A160" s="175"/>
      <c r="B160" s="163"/>
      <c r="C160" s="123"/>
      <c r="D160" s="123"/>
      <c r="E160" s="32"/>
      <c r="F160"/>
      <c r="G160"/>
      <c r="H160"/>
      <c r="I160"/>
      <c r="J160"/>
      <c r="K160"/>
      <c r="L160"/>
      <c r="M160"/>
      <c r="N160"/>
      <c r="O160"/>
      <c r="P160"/>
      <c r="Q160"/>
      <c r="R160"/>
      <c r="S160"/>
      <c r="T160"/>
      <c r="U160"/>
      <c r="V160"/>
      <c r="W160"/>
      <c r="X160"/>
      <c r="Y160"/>
      <c r="Z160"/>
      <c r="AA160"/>
      <c r="AB160"/>
      <c r="AC160"/>
      <c r="AD160"/>
      <c r="AE160"/>
      <c r="AF160"/>
      <c r="AG160"/>
      <c r="AH160"/>
      <c r="AI160"/>
    </row>
    <row r="161" spans="1:35" s="33" customFormat="1" ht="15.75">
      <c r="A161" s="175"/>
      <c r="B161" s="163"/>
      <c r="C161" s="123"/>
      <c r="D161" s="123"/>
      <c r="E161" s="32"/>
      <c r="F161"/>
      <c r="G161"/>
      <c r="H161"/>
      <c r="I161"/>
      <c r="J161"/>
      <c r="K161"/>
      <c r="L161"/>
      <c r="M161"/>
      <c r="N161"/>
      <c r="O161"/>
      <c r="P161"/>
      <c r="Q161"/>
      <c r="R161"/>
      <c r="S161"/>
      <c r="T161"/>
      <c r="U161"/>
      <c r="V161"/>
      <c r="W161"/>
      <c r="X161"/>
      <c r="Y161"/>
      <c r="Z161"/>
      <c r="AA161"/>
      <c r="AB161"/>
      <c r="AC161"/>
      <c r="AD161"/>
      <c r="AE161"/>
      <c r="AF161"/>
      <c r="AG161"/>
      <c r="AH161"/>
      <c r="AI161"/>
    </row>
    <row r="162" spans="1:35" s="33" customFormat="1" ht="15.75">
      <c r="A162" s="175"/>
      <c r="B162" s="163"/>
      <c r="C162" s="123"/>
      <c r="D162" s="123"/>
      <c r="E162" s="32"/>
      <c r="F162"/>
      <c r="G162"/>
      <c r="H162"/>
      <c r="I162"/>
      <c r="J162"/>
      <c r="K162"/>
      <c r="L162"/>
      <c r="M162"/>
      <c r="N162"/>
      <c r="O162"/>
      <c r="P162"/>
      <c r="Q162"/>
      <c r="R162"/>
      <c r="S162"/>
      <c r="T162"/>
      <c r="U162"/>
      <c r="V162"/>
      <c r="W162"/>
      <c r="X162"/>
      <c r="Y162"/>
      <c r="Z162"/>
      <c r="AA162"/>
      <c r="AB162"/>
      <c r="AC162"/>
      <c r="AD162"/>
      <c r="AE162"/>
      <c r="AF162"/>
      <c r="AG162"/>
      <c r="AH162"/>
      <c r="AI162"/>
    </row>
    <row r="163" spans="1:35" s="33" customFormat="1" ht="15.75">
      <c r="A163" s="175"/>
      <c r="B163" s="163"/>
      <c r="C163" s="123"/>
      <c r="D163" s="123"/>
      <c r="E163" s="32"/>
      <c r="F163"/>
      <c r="G163"/>
      <c r="H163"/>
      <c r="I163"/>
      <c r="J163"/>
      <c r="K163"/>
      <c r="L163"/>
      <c r="M163"/>
      <c r="N163"/>
      <c r="O163"/>
      <c r="P163"/>
      <c r="Q163"/>
      <c r="R163"/>
      <c r="S163"/>
      <c r="T163"/>
      <c r="U163"/>
      <c r="V163"/>
      <c r="W163"/>
      <c r="X163"/>
      <c r="Y163"/>
      <c r="Z163"/>
      <c r="AA163"/>
      <c r="AB163"/>
      <c r="AC163"/>
      <c r="AD163"/>
      <c r="AE163"/>
      <c r="AF163"/>
      <c r="AG163"/>
      <c r="AH163"/>
      <c r="AI163"/>
    </row>
    <row r="164" spans="1:35" s="33" customFormat="1" ht="15.75">
      <c r="A164" s="175"/>
      <c r="B164" s="163"/>
      <c r="C164" s="123"/>
      <c r="D164" s="123"/>
      <c r="E164" s="32"/>
      <c r="F164"/>
      <c r="G164"/>
      <c r="H164"/>
      <c r="I164"/>
      <c r="J164"/>
      <c r="K164"/>
      <c r="L164"/>
      <c r="M164"/>
      <c r="N164"/>
      <c r="O164"/>
      <c r="P164"/>
      <c r="Q164"/>
      <c r="R164"/>
      <c r="S164"/>
      <c r="T164"/>
      <c r="U164"/>
      <c r="V164"/>
      <c r="W164"/>
      <c r="X164"/>
      <c r="Y164"/>
      <c r="Z164"/>
      <c r="AA164"/>
      <c r="AB164"/>
      <c r="AC164"/>
      <c r="AD164"/>
      <c r="AE164"/>
      <c r="AF164"/>
      <c r="AG164"/>
      <c r="AH164"/>
      <c r="AI164"/>
    </row>
    <row r="165" spans="1:35" s="33" customFormat="1" ht="15.75">
      <c r="A165" s="175"/>
      <c r="B165" s="163"/>
      <c r="C165" s="123"/>
      <c r="D165" s="123"/>
      <c r="E165" s="32"/>
      <c r="F165"/>
      <c r="G165"/>
      <c r="H165"/>
      <c r="I165"/>
      <c r="J165"/>
      <c r="K165"/>
      <c r="L165"/>
      <c r="M165"/>
      <c r="N165"/>
      <c r="O165"/>
      <c r="P165"/>
      <c r="Q165"/>
      <c r="R165"/>
      <c r="S165"/>
      <c r="T165"/>
      <c r="U165"/>
      <c r="V165"/>
      <c r="W165"/>
      <c r="X165"/>
      <c r="Y165"/>
      <c r="Z165"/>
      <c r="AA165"/>
      <c r="AB165"/>
      <c r="AC165"/>
      <c r="AD165"/>
      <c r="AE165"/>
      <c r="AF165"/>
      <c r="AG165"/>
      <c r="AH165"/>
      <c r="AI165"/>
    </row>
    <row r="166" spans="1:35" s="33" customFormat="1" ht="15.75">
      <c r="A166" s="175"/>
      <c r="B166" s="163"/>
      <c r="C166" s="123"/>
      <c r="D166" s="123"/>
      <c r="E166" s="32"/>
      <c r="F166"/>
      <c r="G166"/>
      <c r="H166"/>
      <c r="I166"/>
      <c r="J166"/>
      <c r="K166"/>
      <c r="L166"/>
      <c r="M166"/>
      <c r="N166"/>
      <c r="O166"/>
      <c r="P166"/>
      <c r="Q166"/>
      <c r="R166"/>
      <c r="S166"/>
      <c r="T166"/>
      <c r="U166"/>
      <c r="V166"/>
      <c r="W166"/>
      <c r="X166"/>
      <c r="Y166"/>
      <c r="Z166"/>
      <c r="AA166"/>
      <c r="AB166"/>
      <c r="AC166"/>
      <c r="AD166"/>
      <c r="AE166"/>
      <c r="AF166"/>
      <c r="AG166"/>
      <c r="AH166"/>
      <c r="AI166"/>
    </row>
    <row r="167" spans="1:35" s="33" customFormat="1" ht="15.75">
      <c r="A167" s="175"/>
      <c r="B167" s="163"/>
      <c r="C167" s="123"/>
      <c r="D167" s="123"/>
      <c r="E167" s="32"/>
      <c r="F167"/>
      <c r="G167"/>
      <c r="H167"/>
      <c r="I167"/>
      <c r="J167"/>
      <c r="K167"/>
      <c r="L167"/>
      <c r="M167"/>
      <c r="N167"/>
      <c r="O167"/>
      <c r="P167"/>
      <c r="Q167"/>
      <c r="R167"/>
      <c r="S167"/>
      <c r="T167"/>
      <c r="U167"/>
      <c r="V167"/>
      <c r="W167"/>
      <c r="X167"/>
      <c r="Y167"/>
      <c r="Z167"/>
      <c r="AA167"/>
      <c r="AB167"/>
      <c r="AC167"/>
      <c r="AD167"/>
      <c r="AE167"/>
      <c r="AF167"/>
      <c r="AG167"/>
      <c r="AH167"/>
      <c r="AI167"/>
    </row>
    <row r="168" spans="1:35" s="33" customFormat="1" ht="15.75">
      <c r="A168" s="175"/>
      <c r="B168" s="163"/>
      <c r="C168" s="123"/>
      <c r="D168" s="123"/>
      <c r="E168" s="32"/>
      <c r="F168"/>
      <c r="G168"/>
      <c r="H168"/>
      <c r="I168"/>
      <c r="J168"/>
      <c r="K168"/>
      <c r="L168"/>
      <c r="M168"/>
      <c r="N168"/>
      <c r="O168"/>
      <c r="P168"/>
      <c r="Q168"/>
      <c r="R168"/>
      <c r="S168"/>
      <c r="T168"/>
      <c r="U168"/>
      <c r="V168"/>
      <c r="W168"/>
      <c r="X168"/>
      <c r="Y168"/>
      <c r="Z168"/>
      <c r="AA168"/>
      <c r="AB168"/>
      <c r="AC168"/>
      <c r="AD168"/>
      <c r="AE168"/>
      <c r="AF168"/>
      <c r="AG168"/>
      <c r="AH168"/>
      <c r="AI168"/>
    </row>
    <row r="169" spans="1:35" s="33" customFormat="1" ht="15.75">
      <c r="A169" s="175"/>
      <c r="B169" s="163"/>
      <c r="C169" s="123"/>
      <c r="D169" s="123"/>
      <c r="E169" s="32"/>
      <c r="F169"/>
      <c r="G169"/>
      <c r="H169"/>
      <c r="I169"/>
      <c r="J169"/>
      <c r="K169"/>
      <c r="L169"/>
      <c r="M169"/>
      <c r="N169"/>
      <c r="O169"/>
      <c r="P169"/>
      <c r="Q169"/>
      <c r="R169"/>
      <c r="S169"/>
      <c r="T169"/>
      <c r="U169"/>
      <c r="V169"/>
      <c r="W169"/>
      <c r="X169"/>
      <c r="Y169"/>
      <c r="Z169"/>
      <c r="AA169"/>
      <c r="AB169"/>
      <c r="AC169"/>
      <c r="AD169"/>
      <c r="AE169"/>
      <c r="AF169"/>
      <c r="AG169"/>
      <c r="AH169"/>
      <c r="AI169"/>
    </row>
    <row r="170" spans="1:35" s="33" customFormat="1" ht="15.75">
      <c r="A170" s="175"/>
      <c r="B170" s="163"/>
      <c r="C170" s="123"/>
      <c r="D170" s="123"/>
      <c r="E170" s="32"/>
      <c r="F170"/>
      <c r="G170"/>
      <c r="H170"/>
      <c r="I170"/>
      <c r="J170"/>
      <c r="K170"/>
      <c r="L170"/>
      <c r="M170"/>
      <c r="N170"/>
      <c r="O170"/>
      <c r="P170"/>
      <c r="Q170"/>
      <c r="R170"/>
      <c r="S170"/>
      <c r="T170"/>
      <c r="U170"/>
      <c r="V170"/>
      <c r="W170"/>
      <c r="X170"/>
      <c r="Y170"/>
      <c r="Z170"/>
      <c r="AA170"/>
      <c r="AB170"/>
      <c r="AC170"/>
      <c r="AD170"/>
      <c r="AE170"/>
      <c r="AF170"/>
      <c r="AG170"/>
      <c r="AH170"/>
      <c r="AI170"/>
    </row>
    <row r="171" spans="1:35" s="33" customFormat="1" ht="15.75">
      <c r="A171" s="175"/>
      <c r="B171" s="163"/>
      <c r="C171" s="123"/>
      <c r="D171" s="123"/>
      <c r="E171" s="32"/>
      <c r="F171"/>
      <c r="G171"/>
      <c r="H171"/>
      <c r="I171"/>
      <c r="J171"/>
      <c r="K171"/>
      <c r="L171"/>
      <c r="M171"/>
      <c r="N171"/>
      <c r="O171"/>
      <c r="P171"/>
      <c r="Q171"/>
      <c r="R171"/>
      <c r="S171"/>
      <c r="T171"/>
      <c r="U171"/>
      <c r="V171"/>
      <c r="W171"/>
      <c r="X171"/>
      <c r="Y171"/>
      <c r="Z171"/>
      <c r="AA171"/>
      <c r="AB171"/>
      <c r="AC171"/>
      <c r="AD171"/>
      <c r="AE171"/>
      <c r="AF171"/>
      <c r="AG171"/>
      <c r="AH171"/>
      <c r="AI171"/>
    </row>
    <row r="172" spans="1:35" s="33" customFormat="1" ht="15.75">
      <c r="A172" s="175"/>
      <c r="B172" s="163"/>
      <c r="C172" s="123"/>
      <c r="D172" s="123"/>
      <c r="E172" s="32"/>
      <c r="F172"/>
      <c r="G172"/>
      <c r="H172"/>
      <c r="I172"/>
      <c r="J172"/>
      <c r="K172"/>
      <c r="L172"/>
      <c r="M172"/>
      <c r="N172"/>
      <c r="O172"/>
      <c r="P172"/>
      <c r="Q172"/>
      <c r="R172"/>
      <c r="S172"/>
      <c r="T172"/>
      <c r="U172"/>
      <c r="V172"/>
      <c r="W172"/>
      <c r="X172"/>
      <c r="Y172"/>
      <c r="Z172"/>
      <c r="AA172"/>
      <c r="AB172"/>
      <c r="AC172"/>
      <c r="AD172"/>
      <c r="AE172"/>
      <c r="AF172"/>
      <c r="AG172"/>
      <c r="AH172"/>
      <c r="AI172"/>
    </row>
    <row r="173" spans="1:35" s="33" customFormat="1" ht="15.75">
      <c r="A173" s="175"/>
      <c r="B173" s="163"/>
      <c r="C173" s="123"/>
      <c r="D173" s="123"/>
      <c r="E173" s="32"/>
      <c r="F173"/>
      <c r="G173"/>
      <c r="H173"/>
      <c r="I173"/>
      <c r="J173"/>
      <c r="K173"/>
      <c r="L173"/>
      <c r="M173"/>
      <c r="N173"/>
      <c r="O173"/>
      <c r="P173"/>
      <c r="Q173"/>
      <c r="R173"/>
      <c r="S173"/>
      <c r="T173"/>
      <c r="U173"/>
      <c r="V173"/>
      <c r="W173"/>
      <c r="X173"/>
      <c r="Y173"/>
      <c r="Z173"/>
      <c r="AA173"/>
      <c r="AB173"/>
      <c r="AC173"/>
      <c r="AD173"/>
      <c r="AE173"/>
      <c r="AF173"/>
      <c r="AG173"/>
      <c r="AH173"/>
      <c r="AI173"/>
    </row>
    <row r="174" spans="1:35" s="33" customFormat="1" ht="15.75">
      <c r="A174" s="175"/>
      <c r="B174" s="163"/>
      <c r="C174" s="123"/>
      <c r="D174" s="123"/>
      <c r="E174" s="32"/>
      <c r="F174"/>
      <c r="G174"/>
      <c r="H174"/>
      <c r="I174"/>
      <c r="J174"/>
      <c r="K174"/>
      <c r="L174"/>
      <c r="M174"/>
      <c r="N174"/>
      <c r="O174"/>
      <c r="P174"/>
      <c r="Q174"/>
      <c r="R174"/>
      <c r="S174"/>
      <c r="T174"/>
      <c r="U174"/>
      <c r="V174"/>
      <c r="W174"/>
      <c r="X174"/>
      <c r="Y174"/>
      <c r="Z174"/>
      <c r="AA174"/>
      <c r="AB174"/>
      <c r="AC174"/>
      <c r="AD174"/>
      <c r="AE174"/>
      <c r="AF174"/>
      <c r="AG174"/>
      <c r="AH174"/>
      <c r="AI174"/>
    </row>
    <row r="175" spans="1:35" s="33" customFormat="1" ht="15.75">
      <c r="A175" s="175"/>
      <c r="B175" s="163"/>
      <c r="C175" s="123"/>
      <c r="D175" s="123"/>
      <c r="E175" s="32"/>
      <c r="F175"/>
      <c r="G175"/>
      <c r="H175"/>
      <c r="I175"/>
      <c r="J175"/>
      <c r="K175"/>
      <c r="L175"/>
      <c r="M175"/>
      <c r="N175"/>
      <c r="O175"/>
      <c r="P175"/>
      <c r="Q175"/>
      <c r="R175"/>
      <c r="S175"/>
      <c r="T175"/>
      <c r="U175"/>
      <c r="V175"/>
      <c r="W175"/>
      <c r="X175"/>
      <c r="Y175"/>
      <c r="Z175"/>
      <c r="AA175"/>
      <c r="AB175"/>
      <c r="AC175"/>
      <c r="AD175"/>
      <c r="AE175"/>
      <c r="AF175"/>
      <c r="AG175"/>
      <c r="AH175"/>
      <c r="AI175"/>
    </row>
    <row r="176" spans="1:35" s="33" customFormat="1" ht="15.75">
      <c r="A176" s="175"/>
      <c r="B176" s="163"/>
      <c r="C176" s="123"/>
      <c r="D176" s="123"/>
      <c r="E176" s="32"/>
      <c r="F176"/>
      <c r="G176"/>
      <c r="H176"/>
      <c r="I176"/>
      <c r="J176"/>
      <c r="K176"/>
      <c r="L176"/>
      <c r="M176"/>
      <c r="N176"/>
      <c r="O176"/>
      <c r="P176"/>
      <c r="Q176"/>
      <c r="R176"/>
      <c r="S176"/>
      <c r="T176"/>
      <c r="U176"/>
      <c r="V176"/>
      <c r="W176"/>
      <c r="X176"/>
      <c r="Y176"/>
      <c r="Z176"/>
      <c r="AA176"/>
      <c r="AB176"/>
      <c r="AC176"/>
      <c r="AD176"/>
      <c r="AE176"/>
      <c r="AF176"/>
      <c r="AG176"/>
      <c r="AH176"/>
      <c r="AI176"/>
    </row>
    <row r="177" spans="1:35" s="33" customFormat="1" ht="15.75">
      <c r="A177" s="175"/>
      <c r="B177" s="163"/>
      <c r="C177" s="123"/>
      <c r="D177" s="123"/>
      <c r="E177" s="32"/>
      <c r="F177"/>
      <c r="G177"/>
      <c r="H177"/>
      <c r="I177"/>
      <c r="J177"/>
      <c r="K177"/>
      <c r="L177"/>
      <c r="M177"/>
      <c r="N177"/>
      <c r="O177"/>
      <c r="P177"/>
      <c r="Q177"/>
      <c r="R177"/>
      <c r="S177"/>
      <c r="T177"/>
      <c r="U177"/>
      <c r="V177"/>
      <c r="W177"/>
      <c r="X177"/>
      <c r="Y177"/>
      <c r="Z177"/>
      <c r="AA177"/>
      <c r="AB177"/>
      <c r="AC177"/>
      <c r="AD177"/>
      <c r="AE177"/>
      <c r="AF177"/>
      <c r="AG177"/>
      <c r="AH177"/>
      <c r="AI177"/>
    </row>
    <row r="178" spans="1:35" s="33" customFormat="1" ht="15.75">
      <c r="A178" s="175"/>
      <c r="B178" s="163"/>
      <c r="C178" s="123"/>
      <c r="D178" s="123"/>
      <c r="E178" s="32"/>
      <c r="F178"/>
      <c r="G178"/>
      <c r="H178"/>
      <c r="I178"/>
      <c r="J178"/>
      <c r="K178"/>
      <c r="L178"/>
      <c r="M178"/>
      <c r="N178"/>
      <c r="O178"/>
      <c r="P178"/>
      <c r="Q178"/>
      <c r="R178"/>
      <c r="S178"/>
      <c r="T178"/>
      <c r="U178"/>
      <c r="V178"/>
      <c r="W178"/>
      <c r="X178"/>
      <c r="Y178"/>
      <c r="Z178"/>
      <c r="AA178"/>
      <c r="AB178"/>
      <c r="AC178"/>
      <c r="AD178"/>
      <c r="AE178"/>
      <c r="AF178"/>
      <c r="AG178"/>
      <c r="AH178"/>
      <c r="AI178"/>
    </row>
    <row r="179" spans="1:35" s="33" customFormat="1" ht="15.75">
      <c r="A179" s="175"/>
      <c r="B179" s="163"/>
      <c r="C179" s="123"/>
      <c r="D179" s="123"/>
      <c r="E179" s="32"/>
      <c r="F179"/>
      <c r="G179"/>
      <c r="H179"/>
      <c r="I179"/>
      <c r="J179"/>
      <c r="K179"/>
      <c r="L179"/>
      <c r="M179"/>
      <c r="N179"/>
      <c r="O179"/>
      <c r="P179"/>
      <c r="Q179"/>
      <c r="R179"/>
      <c r="S179"/>
      <c r="T179"/>
      <c r="U179"/>
      <c r="V179"/>
      <c r="W179"/>
      <c r="X179"/>
      <c r="Y179"/>
      <c r="Z179"/>
      <c r="AA179"/>
      <c r="AB179"/>
      <c r="AC179"/>
      <c r="AD179"/>
      <c r="AE179"/>
      <c r="AF179"/>
      <c r="AG179"/>
      <c r="AH179"/>
      <c r="AI179"/>
    </row>
    <row r="180" spans="1:35" s="33" customFormat="1" ht="15.75">
      <c r="A180" s="175"/>
      <c r="B180" s="163"/>
      <c r="C180" s="123"/>
      <c r="D180" s="123"/>
      <c r="E180" s="32"/>
      <c r="F180"/>
      <c r="G180"/>
      <c r="H180"/>
      <c r="I180"/>
      <c r="J180"/>
      <c r="K180"/>
      <c r="L180"/>
      <c r="M180"/>
      <c r="N180"/>
      <c r="O180"/>
      <c r="P180"/>
      <c r="Q180"/>
      <c r="R180"/>
      <c r="S180"/>
      <c r="T180"/>
      <c r="U180"/>
      <c r="V180"/>
      <c r="W180"/>
      <c r="X180"/>
      <c r="Y180"/>
      <c r="Z180"/>
      <c r="AA180"/>
      <c r="AB180"/>
      <c r="AC180"/>
      <c r="AD180"/>
      <c r="AE180"/>
      <c r="AF180"/>
      <c r="AG180"/>
      <c r="AH180"/>
      <c r="AI180"/>
    </row>
    <row r="181" spans="1:35" s="33" customFormat="1" ht="15.75">
      <c r="A181" s="175"/>
      <c r="B181" s="163"/>
      <c r="C181" s="123"/>
      <c r="D181" s="123"/>
      <c r="E181" s="32"/>
      <c r="F181"/>
      <c r="G181"/>
      <c r="H181"/>
      <c r="I181"/>
      <c r="J181"/>
      <c r="K181"/>
      <c r="L181"/>
      <c r="M181"/>
      <c r="N181"/>
      <c r="O181"/>
      <c r="P181"/>
      <c r="Q181"/>
      <c r="R181"/>
      <c r="S181"/>
      <c r="T181"/>
      <c r="U181"/>
      <c r="V181"/>
      <c r="W181"/>
      <c r="X181"/>
      <c r="Y181"/>
      <c r="Z181"/>
      <c r="AA181"/>
      <c r="AB181"/>
      <c r="AC181"/>
      <c r="AD181"/>
      <c r="AE181"/>
      <c r="AF181"/>
      <c r="AG181"/>
      <c r="AH181"/>
      <c r="AI181"/>
    </row>
    <row r="182" spans="1:35" s="33" customFormat="1" ht="15.75">
      <c r="A182" s="175"/>
      <c r="B182" s="163"/>
      <c r="C182" s="123"/>
      <c r="D182" s="123"/>
      <c r="E182" s="32"/>
      <c r="F182"/>
      <c r="G182"/>
      <c r="H182"/>
      <c r="I182"/>
      <c r="J182"/>
      <c r="K182"/>
      <c r="L182"/>
      <c r="M182"/>
      <c r="N182"/>
      <c r="O182"/>
      <c r="P182"/>
      <c r="Q182"/>
      <c r="R182"/>
      <c r="S182"/>
      <c r="T182"/>
      <c r="U182"/>
      <c r="V182"/>
      <c r="W182"/>
      <c r="X182"/>
      <c r="Y182"/>
      <c r="Z182"/>
      <c r="AA182"/>
      <c r="AB182"/>
      <c r="AC182"/>
      <c r="AD182"/>
      <c r="AE182"/>
      <c r="AF182"/>
      <c r="AG182"/>
      <c r="AH182"/>
      <c r="AI182"/>
    </row>
    <row r="183" spans="1:35" s="33" customFormat="1" ht="15.75">
      <c r="A183" s="175"/>
      <c r="B183" s="163"/>
      <c r="C183" s="123"/>
      <c r="D183" s="123"/>
      <c r="E183" s="32"/>
      <c r="F183"/>
      <c r="G183"/>
      <c r="H183"/>
      <c r="I183"/>
      <c r="J183"/>
      <c r="K183"/>
      <c r="L183"/>
      <c r="M183"/>
      <c r="N183"/>
      <c r="O183"/>
      <c r="P183"/>
      <c r="Q183"/>
      <c r="R183"/>
      <c r="S183"/>
      <c r="T183"/>
      <c r="U183"/>
      <c r="V183"/>
      <c r="W183"/>
      <c r="X183"/>
      <c r="Y183"/>
      <c r="Z183"/>
      <c r="AA183"/>
      <c r="AB183"/>
      <c r="AC183"/>
      <c r="AD183"/>
      <c r="AE183"/>
      <c r="AF183"/>
      <c r="AG183"/>
      <c r="AH183"/>
      <c r="AI183"/>
    </row>
    <row r="184" spans="1:35" s="33" customFormat="1" ht="15.75">
      <c r="A184" s="175"/>
      <c r="B184" s="163"/>
      <c r="C184" s="123"/>
      <c r="D184" s="123"/>
      <c r="E184" s="32"/>
      <c r="F184"/>
      <c r="G184"/>
      <c r="H184"/>
      <c r="I184"/>
      <c r="J184"/>
      <c r="K184"/>
      <c r="L184"/>
      <c r="M184"/>
      <c r="N184"/>
      <c r="O184"/>
      <c r="P184"/>
      <c r="Q184"/>
      <c r="R184"/>
      <c r="S184"/>
      <c r="T184"/>
      <c r="U184"/>
      <c r="V184"/>
      <c r="W184"/>
      <c r="X184"/>
      <c r="Y184"/>
      <c r="Z184"/>
      <c r="AA184"/>
      <c r="AB184"/>
      <c r="AC184"/>
      <c r="AD184"/>
      <c r="AE184"/>
      <c r="AF184"/>
      <c r="AG184"/>
      <c r="AH184"/>
      <c r="AI184"/>
    </row>
    <row r="185" spans="1:35" s="33" customFormat="1" ht="15.75">
      <c r="A185" s="175"/>
      <c r="B185" s="163"/>
      <c r="C185" s="123"/>
      <c r="D185" s="123"/>
      <c r="E185" s="32"/>
      <c r="F185"/>
      <c r="G185"/>
      <c r="H185"/>
      <c r="I185"/>
      <c r="J185"/>
      <c r="K185"/>
      <c r="L185"/>
      <c r="M185"/>
      <c r="N185"/>
      <c r="O185"/>
      <c r="P185"/>
      <c r="Q185"/>
      <c r="R185"/>
      <c r="S185"/>
      <c r="T185"/>
      <c r="U185"/>
      <c r="V185"/>
      <c r="W185"/>
      <c r="X185"/>
      <c r="Y185"/>
      <c r="Z185"/>
      <c r="AA185"/>
      <c r="AB185"/>
      <c r="AC185"/>
      <c r="AD185"/>
      <c r="AE185"/>
      <c r="AF185"/>
      <c r="AG185"/>
      <c r="AH185"/>
      <c r="AI185"/>
    </row>
    <row r="186" spans="1:35" s="33" customFormat="1" ht="15.75">
      <c r="A186" s="175"/>
      <c r="B186" s="163"/>
      <c r="C186" s="123"/>
      <c r="D186" s="123"/>
      <c r="E186" s="32"/>
      <c r="F186"/>
      <c r="G186"/>
      <c r="H186"/>
      <c r="I186"/>
      <c r="J186"/>
      <c r="K186"/>
      <c r="L186"/>
      <c r="M186"/>
      <c r="N186"/>
      <c r="O186"/>
      <c r="P186"/>
      <c r="Q186"/>
      <c r="R186"/>
      <c r="S186"/>
      <c r="T186"/>
      <c r="U186"/>
      <c r="V186"/>
      <c r="W186"/>
      <c r="X186"/>
      <c r="Y186"/>
      <c r="Z186"/>
      <c r="AA186"/>
      <c r="AB186"/>
      <c r="AC186"/>
      <c r="AD186"/>
      <c r="AE186"/>
      <c r="AF186"/>
      <c r="AG186"/>
      <c r="AH186"/>
      <c r="AI186"/>
    </row>
    <row r="187" spans="1:35" s="33" customFormat="1" ht="15.75">
      <c r="A187" s="175"/>
      <c r="B187" s="163"/>
      <c r="C187" s="123"/>
      <c r="D187" s="123"/>
      <c r="E187" s="32"/>
      <c r="F187"/>
      <c r="G187"/>
      <c r="H187"/>
      <c r="I187"/>
      <c r="J187"/>
      <c r="K187"/>
      <c r="L187"/>
      <c r="M187"/>
      <c r="N187"/>
      <c r="O187"/>
      <c r="P187"/>
      <c r="Q187"/>
      <c r="R187"/>
      <c r="S187"/>
      <c r="T187"/>
      <c r="U187"/>
      <c r="V187"/>
      <c r="W187"/>
      <c r="X187"/>
      <c r="Y187"/>
      <c r="Z187"/>
      <c r="AA187"/>
      <c r="AB187"/>
      <c r="AC187"/>
      <c r="AD187"/>
      <c r="AE187"/>
      <c r="AF187"/>
      <c r="AG187"/>
      <c r="AH187"/>
      <c r="AI187"/>
    </row>
    <row r="188" spans="1:35" s="33" customFormat="1" ht="15.75">
      <c r="A188" s="175"/>
      <c r="B188" s="163"/>
      <c r="C188" s="123"/>
      <c r="D188" s="123"/>
      <c r="E188" s="32"/>
      <c r="F188"/>
      <c r="G188"/>
      <c r="H188"/>
      <c r="I188"/>
      <c r="J188"/>
      <c r="K188"/>
      <c r="L188"/>
      <c r="M188"/>
      <c r="N188"/>
      <c r="O188"/>
      <c r="P188"/>
      <c r="Q188"/>
      <c r="R188"/>
      <c r="S188"/>
      <c r="T188"/>
      <c r="U188"/>
      <c r="V188"/>
      <c r="W188"/>
      <c r="X188"/>
      <c r="Y188"/>
      <c r="Z188"/>
      <c r="AA188"/>
      <c r="AB188"/>
      <c r="AC188"/>
      <c r="AD188"/>
      <c r="AE188"/>
      <c r="AF188"/>
      <c r="AG188"/>
      <c r="AH188"/>
      <c r="AI188"/>
    </row>
    <row r="189" spans="1:35" s="33" customFormat="1" ht="15.75">
      <c r="A189" s="175"/>
      <c r="B189" s="163"/>
      <c r="C189" s="123"/>
      <c r="D189" s="123"/>
      <c r="E189" s="32"/>
      <c r="F189"/>
      <c r="G189"/>
      <c r="H189"/>
      <c r="I189"/>
      <c r="J189"/>
      <c r="K189"/>
      <c r="L189"/>
      <c r="M189"/>
      <c r="N189"/>
      <c r="O189"/>
      <c r="P189"/>
      <c r="Q189"/>
      <c r="R189"/>
      <c r="S189"/>
      <c r="T189"/>
      <c r="U189"/>
      <c r="V189"/>
      <c r="W189"/>
      <c r="X189"/>
      <c r="Y189"/>
      <c r="Z189"/>
      <c r="AA189"/>
      <c r="AB189"/>
      <c r="AC189"/>
      <c r="AD189"/>
      <c r="AE189"/>
      <c r="AF189"/>
      <c r="AG189"/>
      <c r="AH189"/>
      <c r="AI189"/>
    </row>
    <row r="190" spans="1:35" s="33" customFormat="1" ht="15.75">
      <c r="A190" s="175"/>
      <c r="B190" s="163"/>
      <c r="C190" s="123"/>
      <c r="D190" s="123"/>
      <c r="E190" s="32"/>
      <c r="F190"/>
      <c r="G190"/>
      <c r="H190"/>
      <c r="I190"/>
      <c r="J190"/>
      <c r="K190"/>
      <c r="L190"/>
      <c r="M190"/>
      <c r="N190"/>
      <c r="O190"/>
      <c r="P190"/>
      <c r="Q190"/>
      <c r="R190"/>
      <c r="S190"/>
      <c r="T190"/>
      <c r="U190"/>
      <c r="V190"/>
      <c r="W190"/>
      <c r="X190"/>
      <c r="Y190"/>
      <c r="Z190"/>
      <c r="AA190"/>
      <c r="AB190"/>
      <c r="AC190"/>
      <c r="AD190"/>
      <c r="AE190"/>
      <c r="AF190"/>
      <c r="AG190"/>
      <c r="AH190"/>
      <c r="AI190"/>
    </row>
    <row r="191" spans="1:35" s="33" customFormat="1" ht="15.75">
      <c r="A191" s="175"/>
      <c r="B191" s="163"/>
      <c r="C191" s="123"/>
      <c r="D191" s="123"/>
      <c r="E191" s="32"/>
      <c r="F191"/>
      <c r="G191"/>
      <c r="H191"/>
      <c r="I191"/>
      <c r="J191"/>
      <c r="K191"/>
      <c r="L191"/>
      <c r="M191"/>
      <c r="N191"/>
      <c r="O191"/>
      <c r="P191"/>
      <c r="Q191"/>
      <c r="R191"/>
      <c r="S191"/>
      <c r="T191"/>
      <c r="U191"/>
      <c r="V191"/>
      <c r="W191"/>
      <c r="X191"/>
      <c r="Y191"/>
      <c r="Z191"/>
      <c r="AA191"/>
      <c r="AB191"/>
      <c r="AC191"/>
      <c r="AD191"/>
      <c r="AE191"/>
      <c r="AF191"/>
      <c r="AG191"/>
      <c r="AH191"/>
      <c r="AI191"/>
    </row>
    <row r="192" spans="1:35" s="33" customFormat="1" ht="15.75">
      <c r="A192" s="175"/>
      <c r="B192" s="163"/>
      <c r="C192" s="123"/>
      <c r="D192" s="123"/>
      <c r="E192" s="32"/>
      <c r="F192"/>
      <c r="G192"/>
      <c r="H192"/>
      <c r="I192"/>
      <c r="J192"/>
      <c r="K192"/>
      <c r="L192"/>
      <c r="M192"/>
      <c r="N192"/>
      <c r="O192"/>
      <c r="P192"/>
      <c r="Q192"/>
      <c r="R192"/>
      <c r="S192"/>
      <c r="T192"/>
      <c r="U192"/>
      <c r="V192"/>
      <c r="W192"/>
      <c r="X192"/>
      <c r="Y192"/>
      <c r="Z192"/>
      <c r="AA192"/>
      <c r="AB192"/>
      <c r="AC192"/>
      <c r="AD192"/>
      <c r="AE192"/>
      <c r="AF192"/>
      <c r="AG192"/>
      <c r="AH192"/>
      <c r="AI192"/>
    </row>
    <row r="193" spans="1:35" s="33" customFormat="1" ht="15.75">
      <c r="A193" s="175"/>
      <c r="B193" s="163"/>
      <c r="C193" s="123"/>
      <c r="D193" s="123"/>
      <c r="E193" s="32"/>
      <c r="F193"/>
      <c r="G193"/>
      <c r="H193"/>
      <c r="I193"/>
      <c r="J193"/>
      <c r="K193"/>
      <c r="L193"/>
      <c r="M193"/>
      <c r="N193"/>
      <c r="O193"/>
      <c r="P193"/>
      <c r="Q193"/>
      <c r="R193"/>
      <c r="S193"/>
      <c r="T193"/>
      <c r="U193"/>
      <c r="V193"/>
      <c r="W193"/>
      <c r="X193"/>
      <c r="Y193"/>
      <c r="Z193"/>
      <c r="AA193"/>
      <c r="AB193"/>
      <c r="AC193"/>
      <c r="AD193"/>
      <c r="AE193"/>
      <c r="AF193"/>
      <c r="AG193"/>
      <c r="AH193"/>
      <c r="AI193"/>
    </row>
    <row r="194" spans="1:35" s="33" customFormat="1" ht="15.75">
      <c r="A194" s="175"/>
      <c r="B194" s="163"/>
      <c r="C194" s="123"/>
      <c r="D194" s="123"/>
      <c r="E194" s="32"/>
      <c r="F194"/>
      <c r="G194"/>
      <c r="H194"/>
      <c r="I194"/>
      <c r="J194"/>
      <c r="K194"/>
      <c r="L194"/>
      <c r="M194"/>
      <c r="N194"/>
      <c r="O194"/>
      <c r="P194"/>
      <c r="Q194"/>
      <c r="R194"/>
      <c r="S194"/>
      <c r="T194"/>
      <c r="U194"/>
      <c r="V194"/>
      <c r="W194"/>
      <c r="X194"/>
      <c r="Y194"/>
      <c r="Z194"/>
      <c r="AA194"/>
      <c r="AB194"/>
      <c r="AC194"/>
      <c r="AD194"/>
      <c r="AE194"/>
      <c r="AF194"/>
      <c r="AG194"/>
      <c r="AH194"/>
      <c r="AI194"/>
    </row>
    <row r="195" spans="1:35" s="33" customFormat="1" ht="15.75">
      <c r="A195" s="175"/>
      <c r="B195" s="163"/>
      <c r="C195" s="123"/>
      <c r="D195" s="123"/>
      <c r="E195" s="32"/>
      <c r="F195"/>
      <c r="G195"/>
      <c r="H195"/>
      <c r="I195"/>
      <c r="J195"/>
      <c r="K195"/>
      <c r="L195"/>
      <c r="M195"/>
      <c r="N195"/>
      <c r="O195"/>
      <c r="P195"/>
      <c r="Q195"/>
      <c r="R195"/>
      <c r="S195"/>
      <c r="T195"/>
      <c r="U195"/>
      <c r="V195"/>
      <c r="W195"/>
      <c r="X195"/>
      <c r="Y195"/>
      <c r="Z195"/>
      <c r="AA195"/>
      <c r="AB195"/>
      <c r="AC195"/>
      <c r="AD195"/>
      <c r="AE195"/>
      <c r="AF195"/>
      <c r="AG195"/>
      <c r="AH195"/>
      <c r="AI195"/>
    </row>
    <row r="196" spans="1:35" s="33" customFormat="1" ht="15.75">
      <c r="A196" s="175"/>
      <c r="B196" s="163"/>
      <c r="C196" s="123"/>
      <c r="D196" s="123"/>
      <c r="E196" s="32"/>
      <c r="F196"/>
      <c r="G196"/>
      <c r="H196"/>
      <c r="I196"/>
      <c r="J196"/>
      <c r="K196"/>
      <c r="L196"/>
      <c r="M196"/>
      <c r="N196"/>
      <c r="O196"/>
      <c r="P196"/>
      <c r="Q196"/>
      <c r="R196"/>
      <c r="S196"/>
      <c r="T196"/>
      <c r="U196"/>
      <c r="V196"/>
      <c r="W196"/>
      <c r="X196"/>
      <c r="Y196"/>
      <c r="Z196"/>
      <c r="AA196"/>
      <c r="AB196"/>
      <c r="AC196"/>
      <c r="AD196"/>
      <c r="AE196"/>
      <c r="AF196"/>
      <c r="AG196"/>
      <c r="AH196"/>
      <c r="AI196"/>
    </row>
    <row r="197" spans="1:35" s="33" customFormat="1" ht="15.75">
      <c r="A197" s="175"/>
      <c r="B197" s="163"/>
      <c r="C197" s="123"/>
      <c r="D197" s="123"/>
      <c r="E197" s="32"/>
      <c r="F197"/>
      <c r="G197"/>
      <c r="H197"/>
      <c r="I197"/>
      <c r="J197"/>
      <c r="K197"/>
      <c r="L197"/>
      <c r="M197"/>
      <c r="N197"/>
      <c r="O197"/>
      <c r="P197"/>
      <c r="Q197"/>
      <c r="R197"/>
      <c r="S197"/>
      <c r="T197"/>
      <c r="U197"/>
      <c r="V197"/>
      <c r="W197"/>
      <c r="X197"/>
      <c r="Y197"/>
      <c r="Z197"/>
      <c r="AA197"/>
      <c r="AB197"/>
      <c r="AC197"/>
      <c r="AD197"/>
      <c r="AE197"/>
      <c r="AF197"/>
      <c r="AG197"/>
      <c r="AH197"/>
      <c r="AI197"/>
    </row>
    <row r="198" spans="1:35" s="33" customFormat="1" ht="15.75">
      <c r="A198" s="175"/>
      <c r="B198" s="163"/>
      <c r="C198" s="123"/>
      <c r="D198" s="123"/>
      <c r="E198" s="32"/>
      <c r="F198"/>
      <c r="G198"/>
      <c r="H198"/>
      <c r="I198"/>
      <c r="J198"/>
      <c r="K198"/>
      <c r="L198"/>
      <c r="M198"/>
      <c r="N198"/>
      <c r="O198"/>
      <c r="P198"/>
      <c r="Q198"/>
      <c r="R198"/>
      <c r="S198"/>
      <c r="T198"/>
      <c r="U198"/>
      <c r="V198"/>
      <c r="W198"/>
      <c r="X198"/>
      <c r="Y198"/>
      <c r="Z198"/>
      <c r="AA198"/>
      <c r="AB198"/>
      <c r="AC198"/>
      <c r="AD198"/>
      <c r="AE198"/>
      <c r="AF198"/>
      <c r="AG198"/>
      <c r="AH198"/>
      <c r="AI198"/>
    </row>
    <row r="199" spans="1:35" s="33" customFormat="1" ht="15.75">
      <c r="A199" s="175"/>
      <c r="B199" s="163"/>
      <c r="C199" s="123"/>
      <c r="D199" s="123"/>
      <c r="E199" s="32"/>
      <c r="F199"/>
      <c r="G199"/>
      <c r="H199"/>
      <c r="I199"/>
      <c r="J199"/>
      <c r="K199"/>
      <c r="L199"/>
      <c r="M199"/>
      <c r="N199"/>
      <c r="O199"/>
      <c r="P199"/>
      <c r="Q199"/>
      <c r="R199"/>
      <c r="S199"/>
      <c r="T199"/>
      <c r="U199"/>
      <c r="V199"/>
      <c r="W199"/>
      <c r="X199"/>
      <c r="Y199"/>
      <c r="Z199"/>
      <c r="AA199"/>
      <c r="AB199"/>
      <c r="AC199"/>
      <c r="AD199"/>
      <c r="AE199"/>
      <c r="AF199"/>
      <c r="AG199"/>
      <c r="AH199"/>
      <c r="AI199"/>
    </row>
    <row r="200" spans="1:35" s="33" customFormat="1" ht="15.75">
      <c r="A200" s="175"/>
      <c r="B200" s="163"/>
      <c r="C200" s="123"/>
      <c r="D200" s="123"/>
      <c r="E200" s="32"/>
      <c r="F200"/>
      <c r="G200"/>
      <c r="H200"/>
      <c r="I200"/>
      <c r="J200"/>
      <c r="K200"/>
      <c r="L200"/>
      <c r="M200"/>
      <c r="N200"/>
      <c r="O200"/>
      <c r="P200"/>
      <c r="Q200"/>
      <c r="R200"/>
      <c r="S200"/>
      <c r="T200"/>
      <c r="U200"/>
      <c r="V200"/>
      <c r="W200"/>
      <c r="X200"/>
      <c r="Y200"/>
      <c r="Z200"/>
      <c r="AA200"/>
      <c r="AB200"/>
      <c r="AC200"/>
      <c r="AD200"/>
      <c r="AE200"/>
      <c r="AF200"/>
      <c r="AG200"/>
      <c r="AH200"/>
      <c r="AI200"/>
    </row>
    <row r="201" spans="1:35" s="33" customFormat="1" ht="15.75">
      <c r="A201" s="175"/>
      <c r="B201" s="163"/>
      <c r="C201" s="123"/>
      <c r="D201" s="123"/>
      <c r="E201" s="32"/>
      <c r="F201"/>
      <c r="G201"/>
      <c r="H201"/>
      <c r="I201"/>
      <c r="J201"/>
      <c r="K201"/>
      <c r="L201"/>
      <c r="M201"/>
      <c r="N201"/>
      <c r="O201"/>
      <c r="P201"/>
      <c r="Q201"/>
      <c r="R201"/>
      <c r="S201"/>
      <c r="T201"/>
      <c r="U201"/>
      <c r="V201"/>
      <c r="W201"/>
      <c r="X201"/>
      <c r="Y201"/>
      <c r="Z201"/>
      <c r="AA201"/>
      <c r="AB201"/>
      <c r="AC201"/>
      <c r="AD201"/>
      <c r="AE201"/>
      <c r="AF201"/>
      <c r="AG201"/>
      <c r="AH201"/>
      <c r="AI201"/>
    </row>
    <row r="202" spans="1:35" s="33" customFormat="1" ht="15.75">
      <c r="A202" s="175"/>
      <c r="B202" s="163"/>
      <c r="C202" s="123"/>
      <c r="D202" s="123"/>
      <c r="E202" s="32"/>
      <c r="F202"/>
      <c r="G202"/>
      <c r="H202"/>
      <c r="I202"/>
      <c r="J202"/>
      <c r="K202"/>
      <c r="L202"/>
      <c r="M202"/>
      <c r="N202"/>
      <c r="O202"/>
      <c r="P202"/>
      <c r="Q202"/>
      <c r="R202"/>
      <c r="S202"/>
      <c r="T202"/>
      <c r="U202"/>
      <c r="V202"/>
      <c r="W202"/>
      <c r="X202"/>
      <c r="Y202"/>
      <c r="Z202"/>
      <c r="AA202"/>
      <c r="AB202"/>
      <c r="AC202"/>
      <c r="AD202"/>
      <c r="AE202"/>
      <c r="AF202"/>
      <c r="AG202"/>
      <c r="AH202"/>
      <c r="AI202"/>
    </row>
    <row r="203" spans="1:35" s="33" customFormat="1" ht="15.75">
      <c r="A203" s="175"/>
      <c r="B203" s="163"/>
      <c r="C203" s="123"/>
      <c r="D203" s="123"/>
      <c r="E203" s="32"/>
      <c r="F203"/>
      <c r="G203"/>
      <c r="H203"/>
      <c r="I203"/>
      <c r="J203"/>
      <c r="K203"/>
      <c r="L203"/>
      <c r="M203"/>
      <c r="N203"/>
      <c r="O203"/>
      <c r="P203"/>
      <c r="Q203"/>
      <c r="R203"/>
      <c r="S203"/>
      <c r="T203"/>
      <c r="U203"/>
      <c r="V203"/>
      <c r="W203"/>
      <c r="X203"/>
      <c r="Y203"/>
      <c r="Z203"/>
      <c r="AA203"/>
      <c r="AB203"/>
      <c r="AC203"/>
      <c r="AD203"/>
      <c r="AE203"/>
      <c r="AF203"/>
      <c r="AG203"/>
      <c r="AH203"/>
      <c r="AI203"/>
    </row>
    <row r="204" spans="1:35" s="33" customFormat="1" ht="15.75">
      <c r="A204" s="175"/>
      <c r="B204" s="163"/>
      <c r="C204" s="123"/>
      <c r="D204" s="123"/>
      <c r="E204" s="32"/>
      <c r="F204"/>
      <c r="G204"/>
      <c r="H204"/>
      <c r="I204"/>
      <c r="J204"/>
      <c r="K204"/>
      <c r="L204"/>
      <c r="M204"/>
      <c r="N204"/>
      <c r="O204"/>
      <c r="P204"/>
      <c r="Q204"/>
      <c r="R204"/>
      <c r="S204"/>
      <c r="T204"/>
      <c r="U204"/>
      <c r="V204"/>
      <c r="W204"/>
      <c r="X204"/>
      <c r="Y204"/>
      <c r="Z204"/>
      <c r="AA204"/>
      <c r="AB204"/>
      <c r="AC204"/>
      <c r="AD204"/>
      <c r="AE204"/>
      <c r="AF204"/>
      <c r="AG204"/>
      <c r="AH204"/>
      <c r="AI204"/>
    </row>
    <row r="205" spans="1:35" s="33" customFormat="1" ht="15.75">
      <c r="A205" s="175"/>
      <c r="B205" s="163"/>
      <c r="C205" s="123"/>
      <c r="D205" s="123"/>
      <c r="E205" s="32"/>
      <c r="F205"/>
      <c r="G205"/>
      <c r="H205"/>
      <c r="I205"/>
      <c r="J205"/>
      <c r="K205"/>
      <c r="L205"/>
      <c r="M205"/>
      <c r="N205"/>
      <c r="O205"/>
      <c r="P205"/>
      <c r="Q205"/>
      <c r="R205"/>
      <c r="S205"/>
      <c r="T205"/>
      <c r="U205"/>
      <c r="V205"/>
      <c r="W205"/>
      <c r="X205"/>
      <c r="Y205"/>
      <c r="Z205"/>
      <c r="AA205"/>
      <c r="AB205"/>
      <c r="AC205"/>
      <c r="AD205"/>
      <c r="AE205"/>
      <c r="AF205"/>
      <c r="AG205"/>
      <c r="AH205"/>
      <c r="AI205"/>
    </row>
    <row r="206" spans="1:35" s="33" customFormat="1" ht="15.75">
      <c r="A206" s="175"/>
      <c r="B206" s="163"/>
      <c r="C206" s="123"/>
      <c r="D206" s="123"/>
      <c r="E206" s="32"/>
      <c r="F206"/>
      <c r="G206"/>
      <c r="H206"/>
      <c r="I206"/>
      <c r="J206"/>
      <c r="K206"/>
      <c r="L206"/>
      <c r="M206"/>
      <c r="N206"/>
      <c r="O206"/>
      <c r="P206"/>
      <c r="Q206"/>
      <c r="R206"/>
      <c r="S206"/>
      <c r="T206"/>
      <c r="U206"/>
      <c r="V206"/>
      <c r="W206"/>
      <c r="X206"/>
      <c r="Y206"/>
      <c r="Z206"/>
      <c r="AA206"/>
      <c r="AB206"/>
      <c r="AC206"/>
      <c r="AD206"/>
      <c r="AE206"/>
      <c r="AF206"/>
      <c r="AG206"/>
      <c r="AH206"/>
      <c r="AI206"/>
    </row>
    <row r="207" spans="1:35" s="33" customFormat="1" ht="15.75">
      <c r="A207" s="175"/>
      <c r="B207" s="163"/>
      <c r="C207" s="123"/>
      <c r="D207" s="123"/>
      <c r="E207" s="32"/>
      <c r="F207"/>
      <c r="G207"/>
      <c r="H207"/>
      <c r="I207"/>
      <c r="J207"/>
      <c r="K207"/>
      <c r="L207"/>
      <c r="M207"/>
      <c r="N207"/>
      <c r="O207"/>
      <c r="P207"/>
      <c r="Q207"/>
      <c r="R207"/>
      <c r="S207"/>
      <c r="T207"/>
      <c r="U207"/>
      <c r="V207"/>
      <c r="W207"/>
      <c r="X207"/>
      <c r="Y207"/>
      <c r="Z207"/>
      <c r="AA207"/>
      <c r="AB207"/>
      <c r="AC207"/>
      <c r="AD207"/>
      <c r="AE207"/>
      <c r="AF207"/>
      <c r="AG207"/>
      <c r="AH207"/>
      <c r="AI207"/>
    </row>
    <row r="208" spans="1:35" s="33" customFormat="1" ht="15.75">
      <c r="A208" s="175"/>
      <c r="B208" s="163"/>
      <c r="C208" s="123"/>
      <c r="D208" s="123"/>
      <c r="E208" s="32"/>
      <c r="F208"/>
      <c r="G208"/>
      <c r="H208"/>
      <c r="I208"/>
      <c r="J208"/>
      <c r="K208"/>
      <c r="L208"/>
      <c r="M208"/>
      <c r="N208"/>
      <c r="O208"/>
      <c r="P208"/>
      <c r="Q208"/>
      <c r="R208"/>
      <c r="S208"/>
      <c r="T208"/>
      <c r="U208"/>
      <c r="V208"/>
      <c r="W208"/>
      <c r="X208"/>
      <c r="Y208"/>
      <c r="Z208"/>
      <c r="AA208"/>
      <c r="AB208"/>
      <c r="AC208"/>
      <c r="AD208"/>
      <c r="AE208"/>
      <c r="AF208"/>
      <c r="AG208"/>
      <c r="AH208"/>
      <c r="AI208"/>
    </row>
    <row r="209" spans="1:35" s="33" customFormat="1" ht="15.75">
      <c r="A209" s="175"/>
      <c r="B209" s="163"/>
      <c r="C209" s="123"/>
      <c r="D209" s="123"/>
      <c r="E209" s="32"/>
      <c r="F209"/>
      <c r="G209"/>
      <c r="H209"/>
      <c r="I209"/>
      <c r="J209"/>
      <c r="K209"/>
      <c r="L209"/>
      <c r="M209"/>
      <c r="N209"/>
      <c r="O209"/>
      <c r="P209"/>
      <c r="Q209"/>
      <c r="R209"/>
      <c r="S209"/>
      <c r="T209"/>
      <c r="U209"/>
      <c r="V209"/>
      <c r="W209"/>
      <c r="X209"/>
      <c r="Y209"/>
      <c r="Z209"/>
      <c r="AA209"/>
      <c r="AB209"/>
      <c r="AC209"/>
      <c r="AD209"/>
      <c r="AE209"/>
      <c r="AF209"/>
      <c r="AG209"/>
      <c r="AH209"/>
      <c r="AI209"/>
    </row>
    <row r="210" spans="1:35" s="33" customFormat="1" ht="15.75">
      <c r="A210" s="175"/>
      <c r="B210" s="163"/>
      <c r="C210" s="123"/>
      <c r="D210" s="123"/>
      <c r="E210" s="32"/>
      <c r="F210"/>
      <c r="G210"/>
      <c r="H210"/>
      <c r="I210"/>
      <c r="J210"/>
      <c r="K210"/>
      <c r="L210"/>
      <c r="M210"/>
      <c r="N210"/>
      <c r="O210"/>
      <c r="P210"/>
      <c r="Q210"/>
      <c r="R210"/>
      <c r="S210"/>
      <c r="T210"/>
      <c r="U210"/>
      <c r="V210"/>
      <c r="W210"/>
      <c r="X210"/>
      <c r="Y210"/>
      <c r="Z210"/>
      <c r="AA210"/>
      <c r="AB210"/>
      <c r="AC210"/>
      <c r="AD210"/>
      <c r="AE210"/>
      <c r="AF210"/>
      <c r="AG210"/>
      <c r="AH210"/>
      <c r="AI210"/>
    </row>
    <row r="211" spans="1:35" s="33" customFormat="1" ht="15.75">
      <c r="A211" s="175"/>
      <c r="B211" s="163"/>
      <c r="C211" s="123"/>
      <c r="D211" s="123"/>
      <c r="E211" s="32"/>
      <c r="F211"/>
      <c r="G211"/>
      <c r="H211"/>
      <c r="I211"/>
      <c r="J211"/>
      <c r="K211"/>
      <c r="L211"/>
      <c r="M211"/>
      <c r="N211"/>
      <c r="O211"/>
      <c r="P211"/>
      <c r="Q211"/>
      <c r="R211"/>
      <c r="S211"/>
      <c r="T211"/>
      <c r="U211"/>
      <c r="V211"/>
      <c r="W211"/>
      <c r="X211"/>
      <c r="Y211"/>
      <c r="Z211"/>
      <c r="AA211"/>
      <c r="AB211"/>
      <c r="AC211"/>
      <c r="AD211"/>
      <c r="AE211"/>
      <c r="AF211"/>
      <c r="AG211"/>
      <c r="AH211"/>
      <c r="AI211"/>
    </row>
    <row r="212" spans="1:35" s="33" customFormat="1" ht="15.75">
      <c r="A212" s="175"/>
      <c r="B212" s="163"/>
      <c r="C212" s="123"/>
      <c r="D212" s="123"/>
      <c r="E212" s="32"/>
      <c r="F212"/>
      <c r="G212"/>
      <c r="H212"/>
      <c r="I212"/>
      <c r="J212"/>
      <c r="K212"/>
      <c r="L212"/>
      <c r="M212"/>
      <c r="N212"/>
      <c r="O212"/>
      <c r="P212"/>
      <c r="Q212"/>
      <c r="R212"/>
      <c r="S212"/>
      <c r="T212"/>
      <c r="U212"/>
      <c r="V212"/>
      <c r="W212"/>
      <c r="X212"/>
      <c r="Y212"/>
      <c r="Z212"/>
      <c r="AA212"/>
      <c r="AB212"/>
      <c r="AC212"/>
      <c r="AD212"/>
      <c r="AE212"/>
      <c r="AF212"/>
      <c r="AG212"/>
      <c r="AH212"/>
      <c r="AI212"/>
    </row>
    <row r="213" spans="1:35" s="33" customFormat="1" ht="15.75">
      <c r="A213" s="175"/>
      <c r="B213" s="163"/>
      <c r="C213" s="123"/>
      <c r="D213" s="123"/>
      <c r="E213" s="32"/>
      <c r="F213"/>
      <c r="G213"/>
      <c r="H213"/>
      <c r="I213"/>
      <c r="J213"/>
      <c r="K213"/>
      <c r="L213"/>
      <c r="M213"/>
      <c r="N213"/>
      <c r="O213"/>
      <c r="P213"/>
      <c r="Q213"/>
      <c r="R213"/>
      <c r="S213"/>
      <c r="T213"/>
      <c r="U213"/>
      <c r="V213"/>
      <c r="W213"/>
      <c r="X213"/>
      <c r="Y213"/>
      <c r="Z213"/>
      <c r="AA213"/>
      <c r="AB213"/>
      <c r="AC213"/>
      <c r="AD213"/>
      <c r="AE213"/>
      <c r="AF213"/>
      <c r="AG213"/>
      <c r="AH213"/>
      <c r="AI213"/>
    </row>
    <row r="214" spans="1:35" s="33" customFormat="1" ht="15.75">
      <c r="A214" s="175"/>
      <c r="B214" s="163"/>
      <c r="C214" s="123"/>
      <c r="D214" s="123"/>
      <c r="E214" s="32"/>
      <c r="F214"/>
      <c r="G214"/>
      <c r="H214"/>
      <c r="I214"/>
      <c r="J214"/>
      <c r="K214"/>
      <c r="L214"/>
      <c r="M214"/>
      <c r="N214"/>
      <c r="O214"/>
      <c r="P214"/>
      <c r="Q214"/>
      <c r="R214"/>
      <c r="S214"/>
      <c r="T214"/>
      <c r="U214"/>
      <c r="V214"/>
      <c r="W214"/>
      <c r="X214"/>
      <c r="Y214"/>
      <c r="Z214"/>
      <c r="AA214"/>
      <c r="AB214"/>
      <c r="AC214"/>
      <c r="AD214"/>
      <c r="AE214"/>
      <c r="AF214"/>
      <c r="AG214"/>
      <c r="AH214"/>
      <c r="AI214"/>
    </row>
    <row r="215" spans="1:35" s="33" customFormat="1" ht="15.75">
      <c r="A215" s="175"/>
      <c r="B215" s="163"/>
      <c r="C215" s="123"/>
      <c r="D215" s="123"/>
      <c r="E215" s="32"/>
      <c r="F215"/>
      <c r="G215"/>
      <c r="H215"/>
      <c r="I215"/>
      <c r="J215"/>
      <c r="K215"/>
      <c r="L215"/>
      <c r="M215"/>
      <c r="N215"/>
      <c r="O215"/>
      <c r="P215"/>
      <c r="Q215"/>
      <c r="R215"/>
      <c r="S215"/>
      <c r="T215"/>
      <c r="U215"/>
      <c r="V215"/>
      <c r="W215"/>
      <c r="X215"/>
      <c r="Y215"/>
      <c r="Z215"/>
      <c r="AA215"/>
      <c r="AB215"/>
      <c r="AC215"/>
      <c r="AD215"/>
      <c r="AE215"/>
      <c r="AF215"/>
      <c r="AG215"/>
      <c r="AH215"/>
      <c r="AI215"/>
    </row>
    <row r="216" spans="1:35" s="33" customFormat="1" ht="15.75">
      <c r="A216" s="175"/>
      <c r="B216" s="163"/>
      <c r="C216" s="123"/>
      <c r="D216" s="123"/>
      <c r="E216" s="32"/>
      <c r="F216"/>
      <c r="G216"/>
      <c r="H216"/>
      <c r="I216"/>
      <c r="J216"/>
      <c r="K216"/>
      <c r="L216"/>
      <c r="M216"/>
      <c r="N216"/>
      <c r="O216"/>
      <c r="P216"/>
      <c r="Q216"/>
      <c r="R216"/>
      <c r="S216"/>
      <c r="T216"/>
      <c r="U216"/>
      <c r="V216"/>
      <c r="W216"/>
      <c r="X216"/>
      <c r="Y216"/>
      <c r="Z216"/>
      <c r="AA216"/>
      <c r="AB216"/>
      <c r="AC216"/>
      <c r="AD216"/>
      <c r="AE216"/>
      <c r="AF216"/>
      <c r="AG216"/>
      <c r="AH216"/>
      <c r="AI216"/>
    </row>
    <row r="217" spans="1:35" s="33" customFormat="1" ht="15.75">
      <c r="A217" s="175"/>
      <c r="B217" s="163"/>
      <c r="C217" s="123"/>
      <c r="D217" s="123"/>
      <c r="E217" s="32"/>
      <c r="F217"/>
      <c r="G217"/>
      <c r="H217"/>
      <c r="I217"/>
      <c r="J217"/>
      <c r="K217"/>
      <c r="L217"/>
      <c r="M217"/>
      <c r="N217"/>
      <c r="O217"/>
      <c r="P217"/>
      <c r="Q217"/>
      <c r="R217"/>
      <c r="S217"/>
      <c r="T217"/>
      <c r="U217"/>
      <c r="V217"/>
      <c r="W217"/>
      <c r="X217"/>
      <c r="Y217"/>
      <c r="Z217"/>
      <c r="AA217"/>
      <c r="AB217"/>
      <c r="AC217"/>
      <c r="AD217"/>
      <c r="AE217"/>
      <c r="AF217"/>
      <c r="AG217"/>
      <c r="AH217"/>
      <c r="AI217"/>
    </row>
    <row r="218" spans="1:35" s="33" customFormat="1" ht="15.75">
      <c r="A218" s="175"/>
      <c r="B218" s="163"/>
      <c r="C218" s="123"/>
      <c r="D218" s="123"/>
      <c r="E218" s="32"/>
      <c r="F218"/>
      <c r="G218"/>
      <c r="H218"/>
      <c r="I218"/>
      <c r="J218"/>
      <c r="K218"/>
      <c r="L218"/>
      <c r="M218"/>
      <c r="N218"/>
      <c r="O218"/>
      <c r="P218"/>
      <c r="Q218"/>
      <c r="R218"/>
      <c r="S218"/>
      <c r="T218"/>
      <c r="U218"/>
      <c r="V218"/>
      <c r="W218"/>
      <c r="X218"/>
      <c r="Y218"/>
      <c r="Z218"/>
      <c r="AA218"/>
      <c r="AB218"/>
      <c r="AC218"/>
      <c r="AD218"/>
      <c r="AE218"/>
      <c r="AF218"/>
      <c r="AG218"/>
      <c r="AH218"/>
      <c r="AI218"/>
    </row>
    <row r="219" spans="1:35" s="33" customFormat="1" ht="15.75">
      <c r="A219" s="175"/>
      <c r="B219" s="163"/>
      <c r="C219" s="123"/>
      <c r="D219" s="123"/>
      <c r="E219" s="32"/>
      <c r="F219"/>
      <c r="G219"/>
      <c r="H219"/>
      <c r="I219"/>
      <c r="J219"/>
      <c r="K219"/>
      <c r="L219"/>
      <c r="M219"/>
      <c r="N219"/>
      <c r="O219"/>
      <c r="P219"/>
      <c r="Q219"/>
      <c r="R219"/>
      <c r="S219"/>
      <c r="T219"/>
      <c r="U219"/>
      <c r="V219"/>
      <c r="W219"/>
      <c r="X219"/>
      <c r="Y219"/>
      <c r="Z219"/>
      <c r="AA219"/>
      <c r="AB219"/>
      <c r="AC219"/>
      <c r="AD219"/>
      <c r="AE219"/>
      <c r="AF219"/>
      <c r="AG219"/>
      <c r="AH219"/>
      <c r="AI219"/>
    </row>
    <row r="220" spans="1:35" s="33" customFormat="1" ht="15.75">
      <c r="A220" s="175"/>
      <c r="B220" s="163"/>
      <c r="C220" s="123"/>
      <c r="D220" s="123"/>
      <c r="E220" s="32"/>
      <c r="F220"/>
      <c r="G220"/>
      <c r="H220"/>
      <c r="I220"/>
      <c r="J220"/>
      <c r="K220"/>
      <c r="L220"/>
      <c r="M220"/>
      <c r="N220"/>
      <c r="O220"/>
      <c r="P220"/>
      <c r="Q220"/>
      <c r="R220"/>
      <c r="S220"/>
      <c r="T220"/>
      <c r="U220"/>
      <c r="V220"/>
      <c r="W220"/>
      <c r="X220"/>
      <c r="Y220"/>
      <c r="Z220"/>
      <c r="AA220"/>
      <c r="AB220"/>
      <c r="AC220"/>
      <c r="AD220"/>
      <c r="AE220"/>
      <c r="AF220"/>
      <c r="AG220"/>
      <c r="AH220"/>
      <c r="AI220"/>
    </row>
    <row r="221" spans="1:35" s="33" customFormat="1" ht="15.75">
      <c r="A221" s="175"/>
      <c r="B221" s="163"/>
      <c r="C221" s="123"/>
      <c r="D221" s="123"/>
      <c r="E221" s="32"/>
      <c r="F221"/>
      <c r="G221"/>
      <c r="H221"/>
      <c r="I221"/>
      <c r="J221"/>
      <c r="K221"/>
      <c r="L221"/>
      <c r="M221"/>
      <c r="N221"/>
      <c r="O221"/>
      <c r="P221"/>
      <c r="Q221"/>
      <c r="R221"/>
      <c r="S221"/>
      <c r="T221"/>
      <c r="U221"/>
      <c r="V221"/>
      <c r="W221"/>
      <c r="X221"/>
      <c r="Y221"/>
      <c r="Z221"/>
      <c r="AA221"/>
      <c r="AB221"/>
      <c r="AC221"/>
      <c r="AD221"/>
      <c r="AE221"/>
      <c r="AF221"/>
      <c r="AG221"/>
      <c r="AH221"/>
      <c r="AI221"/>
    </row>
    <row r="222" spans="1:35" s="33" customFormat="1" ht="15.75">
      <c r="A222" s="175"/>
      <c r="B222" s="163"/>
      <c r="C222" s="123"/>
      <c r="D222" s="123"/>
      <c r="E222" s="32"/>
      <c r="F222"/>
      <c r="G222"/>
      <c r="H222"/>
      <c r="I222"/>
      <c r="J222"/>
      <c r="K222"/>
      <c r="L222"/>
      <c r="M222"/>
      <c r="N222"/>
      <c r="O222"/>
      <c r="P222"/>
      <c r="Q222"/>
      <c r="R222"/>
      <c r="S222"/>
      <c r="T222"/>
      <c r="U222"/>
      <c r="V222"/>
      <c r="W222"/>
      <c r="X222"/>
      <c r="Y222"/>
      <c r="Z222"/>
      <c r="AA222"/>
      <c r="AB222"/>
      <c r="AC222"/>
      <c r="AD222"/>
      <c r="AE222"/>
      <c r="AF222"/>
      <c r="AG222"/>
      <c r="AH222"/>
      <c r="AI222"/>
    </row>
    <row r="223" spans="1:35" s="33" customFormat="1" ht="15.75">
      <c r="A223" s="175"/>
      <c r="B223" s="163"/>
      <c r="C223" s="123"/>
      <c r="D223" s="123"/>
      <c r="E223" s="32"/>
      <c r="F223"/>
      <c r="G223"/>
      <c r="H223"/>
      <c r="I223"/>
      <c r="J223"/>
      <c r="K223"/>
      <c r="L223"/>
      <c r="M223"/>
      <c r="N223"/>
      <c r="O223"/>
      <c r="P223"/>
      <c r="Q223"/>
      <c r="R223"/>
      <c r="S223"/>
      <c r="T223"/>
      <c r="U223"/>
      <c r="V223"/>
      <c r="W223"/>
      <c r="X223"/>
      <c r="Y223"/>
      <c r="Z223"/>
      <c r="AA223"/>
      <c r="AB223"/>
      <c r="AC223"/>
      <c r="AD223"/>
      <c r="AE223"/>
      <c r="AF223"/>
      <c r="AG223"/>
      <c r="AH223"/>
      <c r="AI223"/>
    </row>
    <row r="224" spans="1:35" s="33" customFormat="1" ht="15.75">
      <c r="A224" s="175"/>
      <c r="B224" s="163"/>
      <c r="C224" s="123"/>
      <c r="D224" s="123"/>
      <c r="E224" s="32"/>
      <c r="F224"/>
      <c r="G224"/>
      <c r="H224"/>
      <c r="I224"/>
      <c r="J224"/>
      <c r="K224"/>
      <c r="L224"/>
      <c r="M224"/>
      <c r="N224"/>
      <c r="O224"/>
      <c r="P224"/>
      <c r="Q224"/>
      <c r="R224"/>
      <c r="S224"/>
      <c r="T224"/>
      <c r="U224"/>
      <c r="V224"/>
      <c r="W224"/>
      <c r="X224"/>
      <c r="Y224"/>
      <c r="Z224"/>
      <c r="AA224"/>
      <c r="AB224"/>
      <c r="AC224"/>
      <c r="AD224"/>
      <c r="AE224"/>
      <c r="AF224"/>
      <c r="AG224"/>
      <c r="AH224"/>
      <c r="AI224"/>
    </row>
    <row r="225" spans="1:35" s="33" customFormat="1" ht="15.75">
      <c r="A225" s="175"/>
      <c r="B225" s="163"/>
      <c r="C225" s="123"/>
      <c r="D225" s="123"/>
      <c r="E225" s="32"/>
      <c r="F225"/>
      <c r="G225"/>
      <c r="H225"/>
      <c r="I225"/>
      <c r="J225"/>
      <c r="K225"/>
      <c r="L225"/>
      <c r="M225"/>
      <c r="N225"/>
      <c r="O225"/>
      <c r="P225"/>
      <c r="Q225"/>
      <c r="R225"/>
      <c r="S225"/>
      <c r="T225"/>
      <c r="U225"/>
      <c r="V225"/>
      <c r="W225"/>
      <c r="X225"/>
      <c r="Y225"/>
      <c r="Z225"/>
      <c r="AA225"/>
      <c r="AB225"/>
      <c r="AC225"/>
      <c r="AD225"/>
      <c r="AE225"/>
      <c r="AF225"/>
      <c r="AG225"/>
      <c r="AH225"/>
      <c r="AI225"/>
    </row>
    <row r="226" spans="1:35" s="33" customFormat="1" ht="15.75">
      <c r="A226" s="175"/>
      <c r="B226" s="163"/>
      <c r="C226" s="123"/>
      <c r="D226" s="123"/>
      <c r="E226" s="32"/>
      <c r="F226"/>
      <c r="G226"/>
      <c r="H226"/>
      <c r="I226"/>
      <c r="J226"/>
      <c r="K226"/>
      <c r="L226"/>
      <c r="M226"/>
      <c r="N226"/>
      <c r="O226"/>
      <c r="P226"/>
      <c r="Q226"/>
      <c r="R226"/>
      <c r="S226"/>
      <c r="T226"/>
      <c r="U226"/>
      <c r="V226"/>
      <c r="W226"/>
      <c r="X226"/>
      <c r="Y226"/>
      <c r="Z226"/>
      <c r="AA226"/>
      <c r="AB226"/>
      <c r="AC226"/>
      <c r="AD226"/>
      <c r="AE226"/>
      <c r="AF226"/>
      <c r="AG226"/>
      <c r="AH226"/>
      <c r="AI226"/>
    </row>
    <row r="227" spans="1:35" s="33" customFormat="1" ht="15.75">
      <c r="A227" s="175"/>
      <c r="B227" s="163"/>
      <c r="C227" s="123"/>
      <c r="D227" s="123"/>
      <c r="E227" s="32"/>
      <c r="F227"/>
      <c r="G227"/>
      <c r="H227"/>
      <c r="I227"/>
      <c r="J227"/>
      <c r="K227"/>
      <c r="L227"/>
      <c r="M227"/>
      <c r="N227"/>
      <c r="O227"/>
      <c r="P227"/>
      <c r="Q227"/>
      <c r="R227"/>
      <c r="S227"/>
      <c r="T227"/>
      <c r="U227"/>
      <c r="V227"/>
      <c r="W227"/>
      <c r="X227"/>
      <c r="Y227"/>
      <c r="Z227"/>
      <c r="AA227"/>
      <c r="AB227"/>
      <c r="AC227"/>
      <c r="AD227"/>
      <c r="AE227"/>
      <c r="AF227"/>
      <c r="AG227"/>
      <c r="AH227"/>
      <c r="AI227"/>
    </row>
    <row r="228" spans="1:35" s="33" customFormat="1" ht="15.75">
      <c r="A228" s="175"/>
      <c r="B228" s="163"/>
      <c r="C228" s="123"/>
      <c r="D228" s="123"/>
      <c r="E228" s="32"/>
      <c r="F228"/>
      <c r="G228"/>
      <c r="H228"/>
      <c r="I228"/>
      <c r="J228"/>
      <c r="K228"/>
      <c r="L228"/>
      <c r="M228"/>
      <c r="N228"/>
      <c r="O228"/>
      <c r="P228"/>
      <c r="Q228"/>
      <c r="R228"/>
      <c r="S228"/>
      <c r="T228"/>
      <c r="U228"/>
      <c r="V228"/>
      <c r="W228"/>
      <c r="X228"/>
      <c r="Y228"/>
      <c r="Z228"/>
      <c r="AA228"/>
      <c r="AB228"/>
      <c r="AC228"/>
      <c r="AD228"/>
      <c r="AE228"/>
      <c r="AF228"/>
      <c r="AG228"/>
      <c r="AH228"/>
      <c r="AI228"/>
    </row>
    <row r="229" spans="1:35" s="33" customFormat="1" ht="15.75">
      <c r="A229" s="175"/>
      <c r="B229" s="163"/>
      <c r="C229" s="123"/>
      <c r="D229" s="123"/>
      <c r="E229" s="32"/>
      <c r="F229"/>
      <c r="G229"/>
      <c r="H229"/>
      <c r="I229"/>
      <c r="J229"/>
      <c r="K229"/>
      <c r="L229"/>
      <c r="M229"/>
      <c r="N229"/>
      <c r="O229"/>
      <c r="P229"/>
      <c r="Q229"/>
      <c r="R229"/>
      <c r="S229"/>
      <c r="T229"/>
      <c r="U229"/>
      <c r="V229"/>
      <c r="W229"/>
      <c r="X229"/>
      <c r="Y229"/>
      <c r="Z229"/>
      <c r="AA229"/>
      <c r="AB229"/>
      <c r="AC229"/>
      <c r="AD229"/>
      <c r="AE229"/>
      <c r="AF229"/>
      <c r="AG229"/>
      <c r="AH229"/>
      <c r="AI229"/>
    </row>
    <row r="230" spans="1:35" s="33" customFormat="1" ht="15.75">
      <c r="A230" s="175"/>
      <c r="B230" s="163"/>
      <c r="C230" s="123"/>
      <c r="D230" s="123"/>
      <c r="E230" s="32"/>
      <c r="F230"/>
      <c r="G230"/>
      <c r="H230"/>
      <c r="I230"/>
      <c r="J230"/>
      <c r="K230"/>
      <c r="L230"/>
      <c r="M230"/>
      <c r="N230"/>
      <c r="O230"/>
      <c r="P230"/>
      <c r="Q230"/>
      <c r="R230"/>
      <c r="S230"/>
      <c r="T230"/>
      <c r="U230"/>
      <c r="V230"/>
      <c r="W230"/>
      <c r="X230"/>
      <c r="Y230"/>
      <c r="Z230"/>
      <c r="AA230"/>
      <c r="AB230"/>
      <c r="AC230"/>
      <c r="AD230"/>
      <c r="AE230"/>
      <c r="AF230"/>
      <c r="AG230"/>
      <c r="AH230"/>
      <c r="AI230"/>
    </row>
    <row r="231" spans="1:35" s="33" customFormat="1" ht="15.75">
      <c r="A231" s="175"/>
      <c r="B231" s="163"/>
      <c r="C231" s="123"/>
      <c r="D231" s="123"/>
      <c r="E231" s="32"/>
      <c r="F231"/>
      <c r="G231"/>
      <c r="H231"/>
      <c r="I231"/>
      <c r="J231"/>
      <c r="K231"/>
      <c r="L231"/>
      <c r="M231"/>
      <c r="N231"/>
      <c r="O231"/>
      <c r="P231"/>
      <c r="Q231"/>
      <c r="R231"/>
      <c r="S231"/>
      <c r="T231"/>
      <c r="U231"/>
      <c r="V231"/>
      <c r="W231"/>
      <c r="X231"/>
      <c r="Y231"/>
      <c r="Z231"/>
      <c r="AA231"/>
      <c r="AB231"/>
      <c r="AC231"/>
      <c r="AD231"/>
      <c r="AE231"/>
      <c r="AF231"/>
      <c r="AG231"/>
      <c r="AH231"/>
      <c r="AI231"/>
    </row>
    <row r="232" spans="1:35" s="33" customFormat="1" ht="15.75">
      <c r="A232" s="175"/>
      <c r="B232" s="163"/>
      <c r="C232" s="123"/>
      <c r="D232" s="123"/>
      <c r="E232" s="32"/>
      <c r="F232"/>
      <c r="G232"/>
      <c r="H232"/>
      <c r="I232"/>
      <c r="J232"/>
      <c r="K232"/>
      <c r="L232"/>
      <c r="M232"/>
      <c r="N232"/>
      <c r="O232"/>
      <c r="P232"/>
      <c r="Q232"/>
      <c r="R232"/>
      <c r="S232"/>
      <c r="T232"/>
      <c r="U232"/>
      <c r="V232"/>
      <c r="W232"/>
      <c r="X232"/>
      <c r="Y232"/>
      <c r="Z232"/>
      <c r="AA232"/>
      <c r="AB232"/>
      <c r="AC232"/>
      <c r="AD232"/>
      <c r="AE232"/>
      <c r="AF232"/>
      <c r="AG232"/>
      <c r="AH232"/>
      <c r="AI232"/>
    </row>
    <row r="233" spans="1:35" s="33" customFormat="1" ht="15.75">
      <c r="A233" s="175"/>
      <c r="B233" s="163"/>
      <c r="C233" s="123"/>
      <c r="D233" s="123"/>
      <c r="E233" s="32"/>
      <c r="F233"/>
      <c r="G233"/>
      <c r="H233"/>
      <c r="I233"/>
      <c r="J233"/>
      <c r="K233"/>
      <c r="L233"/>
      <c r="M233"/>
      <c r="N233"/>
      <c r="O233"/>
      <c r="P233"/>
      <c r="Q233"/>
      <c r="R233"/>
      <c r="S233"/>
      <c r="T233"/>
      <c r="U233"/>
      <c r="V233"/>
      <c r="W233"/>
      <c r="X233"/>
      <c r="Y233"/>
      <c r="Z233"/>
      <c r="AA233"/>
      <c r="AB233"/>
      <c r="AC233"/>
      <c r="AD233"/>
      <c r="AE233"/>
      <c r="AF233"/>
      <c r="AG233"/>
      <c r="AH233"/>
      <c r="AI233"/>
    </row>
    <row r="234" spans="1:35" s="33" customFormat="1" ht="15.75">
      <c r="A234" s="175"/>
      <c r="B234" s="163"/>
      <c r="C234" s="123"/>
      <c r="D234" s="123"/>
      <c r="E234" s="32"/>
      <c r="F234"/>
      <c r="G234"/>
      <c r="H234"/>
      <c r="I234"/>
      <c r="J234"/>
      <c r="K234"/>
      <c r="L234"/>
      <c r="M234"/>
      <c r="N234"/>
      <c r="O234"/>
      <c r="P234"/>
      <c r="Q234"/>
      <c r="R234"/>
      <c r="S234"/>
      <c r="T234"/>
      <c r="U234"/>
      <c r="V234"/>
      <c r="W234"/>
      <c r="X234"/>
      <c r="Y234"/>
      <c r="Z234"/>
      <c r="AA234"/>
      <c r="AB234"/>
      <c r="AC234"/>
      <c r="AD234"/>
      <c r="AE234"/>
      <c r="AF234"/>
      <c r="AG234"/>
      <c r="AH234"/>
      <c r="AI234"/>
    </row>
    <row r="235" spans="1:35" s="33" customFormat="1" ht="15.75">
      <c r="A235" s="175"/>
      <c r="B235" s="163"/>
      <c r="C235" s="123"/>
      <c r="D235" s="123"/>
      <c r="E235" s="32"/>
      <c r="F235"/>
      <c r="G235"/>
      <c r="H235"/>
      <c r="I235"/>
      <c r="J235"/>
      <c r="K235"/>
      <c r="L235"/>
      <c r="M235"/>
      <c r="N235"/>
      <c r="O235"/>
      <c r="P235"/>
      <c r="Q235"/>
      <c r="R235"/>
      <c r="S235"/>
      <c r="T235"/>
      <c r="U235"/>
      <c r="V235"/>
      <c r="W235"/>
      <c r="X235"/>
      <c r="Y235"/>
      <c r="Z235"/>
      <c r="AA235"/>
      <c r="AB235"/>
      <c r="AC235"/>
      <c r="AD235"/>
      <c r="AE235"/>
      <c r="AF235"/>
      <c r="AG235"/>
      <c r="AH235"/>
      <c r="AI235"/>
    </row>
    <row r="236" spans="1:35" s="33" customFormat="1" ht="15.75">
      <c r="A236" s="175"/>
      <c r="B236" s="163"/>
      <c r="C236" s="123"/>
      <c r="D236" s="123"/>
      <c r="E236" s="32"/>
      <c r="F236"/>
      <c r="G236"/>
      <c r="H236"/>
      <c r="I236"/>
      <c r="J236"/>
      <c r="K236"/>
      <c r="L236"/>
      <c r="M236"/>
      <c r="N236"/>
      <c r="O236"/>
      <c r="P236"/>
      <c r="Q236"/>
      <c r="R236"/>
      <c r="S236"/>
      <c r="T236"/>
      <c r="U236"/>
      <c r="V236"/>
      <c r="W236"/>
      <c r="X236"/>
      <c r="Y236"/>
      <c r="Z236"/>
      <c r="AA236"/>
      <c r="AB236"/>
      <c r="AC236"/>
      <c r="AD236"/>
      <c r="AE236"/>
      <c r="AF236"/>
      <c r="AG236"/>
      <c r="AH236"/>
      <c r="AI236"/>
    </row>
    <row r="237" spans="1:35" s="33" customFormat="1" ht="15.75">
      <c r="A237" s="175"/>
      <c r="B237" s="163"/>
      <c r="C237" s="123"/>
      <c r="D237" s="123"/>
      <c r="E237" s="32"/>
      <c r="F237"/>
      <c r="G237"/>
      <c r="H237"/>
      <c r="I237"/>
      <c r="J237"/>
      <c r="K237"/>
      <c r="L237"/>
      <c r="M237"/>
      <c r="N237"/>
      <c r="O237"/>
      <c r="P237"/>
      <c r="Q237"/>
      <c r="R237"/>
      <c r="S237"/>
      <c r="T237"/>
      <c r="U237"/>
      <c r="V237"/>
      <c r="W237"/>
      <c r="X237"/>
      <c r="Y237"/>
      <c r="Z237"/>
      <c r="AA237"/>
      <c r="AB237"/>
      <c r="AC237"/>
      <c r="AD237"/>
      <c r="AE237"/>
      <c r="AF237"/>
      <c r="AG237"/>
      <c r="AH237"/>
      <c r="AI237"/>
    </row>
    <row r="238" spans="1:35" s="33" customFormat="1" ht="15.75">
      <c r="A238" s="175"/>
      <c r="B238" s="163"/>
      <c r="C238" s="123"/>
      <c r="D238" s="123"/>
      <c r="E238" s="32"/>
      <c r="F238"/>
      <c r="G238"/>
      <c r="H238"/>
      <c r="I238"/>
      <c r="J238"/>
      <c r="K238"/>
      <c r="L238"/>
      <c r="M238"/>
      <c r="N238"/>
      <c r="O238"/>
      <c r="P238"/>
      <c r="Q238"/>
      <c r="R238"/>
      <c r="S238"/>
      <c r="T238"/>
      <c r="U238"/>
      <c r="V238"/>
      <c r="W238"/>
      <c r="X238"/>
      <c r="Y238"/>
      <c r="Z238"/>
      <c r="AA238"/>
      <c r="AB238"/>
      <c r="AC238"/>
      <c r="AD238"/>
      <c r="AE238"/>
      <c r="AF238"/>
      <c r="AG238"/>
      <c r="AH238"/>
      <c r="AI238"/>
    </row>
    <row r="239" spans="1:35" s="33" customFormat="1" ht="15.75">
      <c r="A239" s="175"/>
      <c r="B239" s="163"/>
      <c r="C239" s="123"/>
      <c r="D239" s="123"/>
      <c r="E239" s="32"/>
      <c r="F239"/>
      <c r="G239"/>
      <c r="H239"/>
      <c r="I239"/>
      <c r="J239"/>
      <c r="K239"/>
      <c r="L239"/>
      <c r="M239"/>
      <c r="N239"/>
      <c r="O239"/>
      <c r="P239"/>
      <c r="Q239"/>
      <c r="R239"/>
      <c r="S239"/>
      <c r="T239"/>
      <c r="U239"/>
      <c r="V239"/>
      <c r="W239"/>
      <c r="X239"/>
      <c r="Y239"/>
      <c r="Z239"/>
      <c r="AA239"/>
      <c r="AB239"/>
      <c r="AC239"/>
      <c r="AD239"/>
      <c r="AE239"/>
      <c r="AF239"/>
      <c r="AG239"/>
      <c r="AH239"/>
      <c r="AI239"/>
    </row>
    <row r="240" spans="1:35" s="33" customFormat="1" ht="15.75">
      <c r="A240" s="175"/>
      <c r="B240" s="163"/>
      <c r="C240" s="123"/>
      <c r="D240" s="123"/>
      <c r="E240" s="32"/>
      <c r="F240"/>
      <c r="G240"/>
      <c r="H240"/>
      <c r="I240"/>
      <c r="J240"/>
      <c r="K240"/>
      <c r="L240"/>
      <c r="M240"/>
      <c r="N240"/>
      <c r="O240"/>
      <c r="P240"/>
      <c r="Q240"/>
      <c r="R240"/>
      <c r="S240"/>
      <c r="T240"/>
      <c r="U240"/>
      <c r="V240"/>
      <c r="W240"/>
      <c r="X240"/>
      <c r="Y240"/>
      <c r="Z240"/>
      <c r="AA240"/>
      <c r="AB240"/>
      <c r="AC240"/>
      <c r="AD240"/>
      <c r="AE240"/>
      <c r="AF240"/>
      <c r="AG240"/>
      <c r="AH240"/>
      <c r="AI240"/>
    </row>
    <row r="241" spans="1:35" s="33" customFormat="1" ht="15.75">
      <c r="A241" s="175"/>
      <c r="B241" s="163"/>
      <c r="C241" s="123"/>
      <c r="D241" s="123"/>
      <c r="E241" s="32"/>
      <c r="F241"/>
      <c r="G241"/>
      <c r="H241"/>
      <c r="I241"/>
      <c r="J241"/>
      <c r="K241"/>
      <c r="L241"/>
      <c r="M241"/>
      <c r="N241"/>
      <c r="O241"/>
      <c r="P241"/>
      <c r="Q241"/>
      <c r="R241"/>
      <c r="S241"/>
      <c r="T241"/>
      <c r="U241"/>
      <c r="V241"/>
      <c r="W241"/>
      <c r="X241"/>
      <c r="Y241"/>
      <c r="Z241"/>
      <c r="AA241"/>
      <c r="AB241"/>
      <c r="AC241"/>
      <c r="AD241"/>
      <c r="AE241"/>
      <c r="AF241"/>
      <c r="AG241"/>
      <c r="AH241"/>
      <c r="AI241"/>
    </row>
    <row r="242" spans="1:35" s="33" customFormat="1" ht="15.75">
      <c r="A242" s="175"/>
      <c r="B242" s="163"/>
      <c r="C242" s="123"/>
      <c r="D242" s="123"/>
      <c r="E242" s="32"/>
      <c r="F242"/>
      <c r="G242"/>
      <c r="H242"/>
      <c r="I242"/>
      <c r="J242"/>
      <c r="K242"/>
      <c r="L242"/>
      <c r="M242"/>
      <c r="N242"/>
      <c r="O242"/>
      <c r="P242"/>
      <c r="Q242"/>
      <c r="R242"/>
      <c r="S242"/>
      <c r="T242"/>
      <c r="U242"/>
      <c r="V242"/>
      <c r="W242"/>
      <c r="X242"/>
      <c r="Y242"/>
      <c r="Z242"/>
      <c r="AA242"/>
      <c r="AB242"/>
      <c r="AC242"/>
      <c r="AD242"/>
      <c r="AE242"/>
      <c r="AF242"/>
      <c r="AG242"/>
      <c r="AH242"/>
      <c r="AI242"/>
    </row>
    <row r="243" spans="1:35" s="33" customFormat="1" ht="15.75">
      <c r="A243" s="175"/>
      <c r="B243" s="163"/>
      <c r="C243" s="123"/>
      <c r="D243" s="123"/>
      <c r="E243" s="32"/>
      <c r="F243"/>
      <c r="G243"/>
      <c r="H243"/>
      <c r="I243"/>
      <c r="J243"/>
      <c r="K243"/>
      <c r="L243"/>
      <c r="M243"/>
      <c r="N243"/>
      <c r="O243"/>
      <c r="P243"/>
      <c r="Q243"/>
      <c r="R243"/>
      <c r="S243"/>
      <c r="T243"/>
      <c r="U243"/>
      <c r="V243"/>
      <c r="W243"/>
      <c r="X243"/>
      <c r="Y243"/>
      <c r="Z243"/>
      <c r="AA243"/>
      <c r="AB243"/>
      <c r="AC243"/>
      <c r="AD243"/>
      <c r="AE243"/>
      <c r="AF243"/>
      <c r="AG243"/>
      <c r="AH243"/>
      <c r="AI243"/>
    </row>
    <row r="244" spans="1:35" s="33" customFormat="1" ht="15.75">
      <c r="A244" s="175"/>
      <c r="B244" s="163"/>
      <c r="C244" s="123"/>
      <c r="D244" s="123"/>
      <c r="E244" s="32"/>
      <c r="F244"/>
      <c r="G244"/>
      <c r="H244"/>
      <c r="I244"/>
      <c r="J244"/>
      <c r="K244"/>
      <c r="L244"/>
      <c r="M244"/>
      <c r="N244"/>
      <c r="O244"/>
      <c r="P244"/>
      <c r="Q244"/>
      <c r="R244"/>
      <c r="S244"/>
      <c r="T244"/>
      <c r="U244"/>
      <c r="V244"/>
      <c r="W244"/>
      <c r="X244"/>
      <c r="Y244"/>
      <c r="Z244"/>
      <c r="AA244"/>
      <c r="AB244"/>
      <c r="AC244"/>
      <c r="AD244"/>
      <c r="AE244"/>
      <c r="AF244"/>
      <c r="AG244"/>
      <c r="AH244"/>
      <c r="AI244"/>
    </row>
    <row r="245" spans="1:35" s="33" customFormat="1" ht="15.75">
      <c r="A245" s="175"/>
      <c r="B245" s="163"/>
      <c r="C245" s="123"/>
      <c r="D245" s="123"/>
      <c r="E245" s="32"/>
      <c r="F245"/>
      <c r="G245"/>
      <c r="H245"/>
      <c r="I245"/>
      <c r="J245"/>
      <c r="K245"/>
      <c r="L245"/>
      <c r="M245"/>
      <c r="N245"/>
      <c r="O245"/>
      <c r="P245"/>
      <c r="Q245"/>
      <c r="R245"/>
      <c r="S245"/>
      <c r="T245"/>
      <c r="U245"/>
      <c r="V245"/>
      <c r="W245"/>
      <c r="X245"/>
      <c r="Y245"/>
      <c r="Z245"/>
      <c r="AA245"/>
      <c r="AB245"/>
      <c r="AC245"/>
      <c r="AD245"/>
      <c r="AE245"/>
      <c r="AF245"/>
      <c r="AG245"/>
      <c r="AH245"/>
      <c r="AI245"/>
    </row>
    <row r="246" spans="1:35" s="33" customFormat="1" ht="15.75">
      <c r="A246" s="175"/>
      <c r="B246" s="163"/>
      <c r="C246" s="123"/>
      <c r="D246" s="123"/>
      <c r="E246" s="32"/>
      <c r="F246"/>
      <c r="G246"/>
      <c r="H246"/>
      <c r="I246"/>
      <c r="J246"/>
      <c r="K246"/>
      <c r="L246"/>
      <c r="M246"/>
      <c r="N246"/>
      <c r="O246"/>
      <c r="P246"/>
      <c r="Q246"/>
      <c r="R246"/>
      <c r="S246"/>
      <c r="T246"/>
      <c r="U246"/>
      <c r="V246"/>
      <c r="W246"/>
      <c r="X246"/>
      <c r="Y246"/>
      <c r="Z246"/>
      <c r="AA246"/>
      <c r="AB246"/>
      <c r="AC246"/>
      <c r="AD246"/>
      <c r="AE246"/>
      <c r="AF246"/>
      <c r="AG246"/>
      <c r="AH246"/>
      <c r="AI246"/>
    </row>
    <row r="247" spans="1:35" s="33" customFormat="1" ht="15.75">
      <c r="A247" s="175"/>
      <c r="B247" s="163"/>
      <c r="C247" s="123"/>
      <c r="D247" s="123"/>
      <c r="E247" s="32"/>
      <c r="F247"/>
      <c r="G247"/>
      <c r="H247"/>
      <c r="I247"/>
      <c r="J247"/>
      <c r="K247"/>
      <c r="L247"/>
      <c r="M247"/>
      <c r="N247"/>
      <c r="O247"/>
      <c r="P247"/>
      <c r="Q247"/>
      <c r="R247"/>
      <c r="S247"/>
      <c r="T247"/>
      <c r="U247"/>
      <c r="V247"/>
      <c r="W247"/>
      <c r="X247"/>
      <c r="Y247"/>
      <c r="Z247"/>
      <c r="AA247"/>
      <c r="AB247"/>
      <c r="AC247"/>
      <c r="AD247"/>
      <c r="AE247"/>
      <c r="AF247"/>
      <c r="AG247"/>
      <c r="AH247"/>
      <c r="AI247"/>
    </row>
    <row r="248" spans="1:35" s="33" customFormat="1" ht="15.75">
      <c r="A248" s="175"/>
      <c r="B248" s="163"/>
      <c r="C248" s="123"/>
      <c r="D248" s="123"/>
      <c r="E248" s="32"/>
      <c r="F248"/>
      <c r="G248"/>
      <c r="H248"/>
      <c r="I248"/>
      <c r="J248"/>
      <c r="K248"/>
      <c r="L248"/>
      <c r="M248"/>
      <c r="N248"/>
      <c r="O248"/>
      <c r="P248"/>
      <c r="Q248"/>
      <c r="R248"/>
      <c r="S248"/>
      <c r="T248"/>
      <c r="U248"/>
      <c r="V248"/>
      <c r="W248"/>
      <c r="X248"/>
      <c r="Y248"/>
      <c r="Z248"/>
      <c r="AA248"/>
      <c r="AB248"/>
      <c r="AC248"/>
      <c r="AD248"/>
      <c r="AE248"/>
      <c r="AF248"/>
      <c r="AG248"/>
      <c r="AH248"/>
      <c r="AI248"/>
    </row>
    <row r="249" spans="1:35" s="33" customFormat="1" ht="15.75">
      <c r="A249" s="175"/>
      <c r="B249" s="163"/>
      <c r="C249" s="123"/>
      <c r="D249" s="123"/>
      <c r="E249" s="32"/>
      <c r="F249"/>
      <c r="G249"/>
      <c r="H249"/>
      <c r="I249"/>
      <c r="J249"/>
      <c r="K249"/>
      <c r="L249"/>
      <c r="M249"/>
      <c r="N249"/>
      <c r="O249"/>
      <c r="P249"/>
      <c r="Q249"/>
      <c r="R249"/>
      <c r="S249"/>
      <c r="T249"/>
      <c r="U249"/>
      <c r="V249"/>
      <c r="W249"/>
      <c r="X249"/>
      <c r="Y249"/>
      <c r="Z249"/>
      <c r="AA249"/>
      <c r="AB249"/>
      <c r="AC249"/>
      <c r="AD249"/>
      <c r="AE249"/>
      <c r="AF249"/>
      <c r="AG249"/>
      <c r="AH249"/>
      <c r="AI249"/>
    </row>
    <row r="250" spans="1:35" s="33" customFormat="1" ht="15.75">
      <c r="A250" s="175"/>
      <c r="B250" s="163"/>
      <c r="C250" s="123"/>
      <c r="D250" s="123"/>
      <c r="E250" s="32"/>
      <c r="F250"/>
      <c r="G250"/>
      <c r="H250"/>
      <c r="I250"/>
      <c r="J250"/>
      <c r="K250"/>
      <c r="L250"/>
      <c r="M250"/>
      <c r="N250"/>
      <c r="O250"/>
      <c r="P250"/>
      <c r="Q250"/>
      <c r="R250"/>
      <c r="S250"/>
      <c r="T250"/>
      <c r="U250"/>
      <c r="V250"/>
      <c r="W250"/>
      <c r="X250"/>
      <c r="Y250"/>
      <c r="Z250"/>
      <c r="AA250"/>
      <c r="AB250"/>
      <c r="AC250"/>
      <c r="AD250"/>
      <c r="AE250"/>
      <c r="AF250"/>
      <c r="AG250"/>
      <c r="AH250"/>
      <c r="AI250"/>
    </row>
    <row r="251" spans="1:35" s="33" customFormat="1" ht="15.75">
      <c r="A251" s="175"/>
      <c r="B251" s="163"/>
      <c r="C251" s="123"/>
      <c r="D251" s="123"/>
      <c r="E251" s="32"/>
      <c r="F251"/>
      <c r="G251"/>
      <c r="H251"/>
      <c r="I251"/>
      <c r="J251"/>
      <c r="K251"/>
      <c r="L251"/>
      <c r="M251"/>
      <c r="N251"/>
      <c r="O251"/>
      <c r="P251"/>
      <c r="Q251"/>
      <c r="R251"/>
      <c r="S251"/>
      <c r="T251"/>
      <c r="U251"/>
      <c r="V251"/>
      <c r="W251"/>
      <c r="X251"/>
      <c r="Y251"/>
      <c r="Z251"/>
      <c r="AA251"/>
      <c r="AB251"/>
      <c r="AC251"/>
      <c r="AD251"/>
      <c r="AE251"/>
      <c r="AF251"/>
      <c r="AG251"/>
      <c r="AH251"/>
      <c r="AI251"/>
    </row>
    <row r="252" spans="1:35" s="33" customFormat="1" ht="15.75">
      <c r="A252" s="175"/>
      <c r="B252" s="163"/>
      <c r="C252" s="123"/>
      <c r="D252" s="123"/>
      <c r="E252" s="32"/>
      <c r="F252"/>
      <c r="G252"/>
      <c r="H252"/>
      <c r="I252"/>
      <c r="J252"/>
      <c r="K252"/>
      <c r="L252"/>
      <c r="M252"/>
      <c r="N252"/>
      <c r="O252"/>
      <c r="P252"/>
      <c r="Q252"/>
      <c r="R252"/>
      <c r="S252"/>
      <c r="T252"/>
      <c r="U252"/>
      <c r="V252"/>
      <c r="W252"/>
      <c r="X252"/>
      <c r="Y252"/>
      <c r="Z252"/>
      <c r="AA252"/>
      <c r="AB252"/>
      <c r="AC252"/>
      <c r="AD252"/>
      <c r="AE252"/>
      <c r="AF252"/>
      <c r="AG252"/>
      <c r="AH252"/>
      <c r="AI252"/>
    </row>
    <row r="253" spans="1:35" s="33" customFormat="1" ht="15.75">
      <c r="A253" s="175"/>
      <c r="B253" s="163"/>
      <c r="C253" s="123"/>
      <c r="D253" s="123"/>
      <c r="E253" s="32"/>
      <c r="F253"/>
      <c r="G253"/>
      <c r="H253"/>
      <c r="I253"/>
      <c r="J253"/>
      <c r="K253"/>
      <c r="L253"/>
      <c r="M253"/>
      <c r="N253"/>
      <c r="O253"/>
      <c r="P253"/>
      <c r="Q253"/>
      <c r="R253"/>
      <c r="S253"/>
      <c r="T253"/>
      <c r="U253"/>
      <c r="V253"/>
      <c r="W253"/>
      <c r="X253"/>
      <c r="Y253"/>
      <c r="Z253"/>
      <c r="AA253"/>
      <c r="AB253"/>
      <c r="AC253"/>
      <c r="AD253"/>
      <c r="AE253"/>
      <c r="AF253"/>
      <c r="AG253"/>
      <c r="AH253"/>
      <c r="AI253"/>
    </row>
    <row r="254" spans="1:35" s="33" customFormat="1" ht="15.75">
      <c r="A254" s="175"/>
      <c r="B254" s="163"/>
      <c r="C254" s="123"/>
      <c r="D254" s="123"/>
      <c r="E254" s="32"/>
      <c r="F254"/>
      <c r="G254"/>
      <c r="H254"/>
      <c r="I254"/>
      <c r="J254"/>
      <c r="K254"/>
      <c r="L254"/>
      <c r="M254"/>
      <c r="N254"/>
      <c r="O254"/>
      <c r="P254"/>
      <c r="Q254"/>
      <c r="R254"/>
      <c r="S254"/>
      <c r="T254"/>
      <c r="U254"/>
      <c r="V254"/>
      <c r="W254"/>
      <c r="X254"/>
      <c r="Y254"/>
      <c r="Z254"/>
      <c r="AA254"/>
      <c r="AB254"/>
      <c r="AC254"/>
      <c r="AD254"/>
      <c r="AE254"/>
      <c r="AF254"/>
      <c r="AG254"/>
      <c r="AH254"/>
      <c r="AI254"/>
    </row>
    <row r="255" spans="1:35" s="33" customFormat="1" ht="15.75">
      <c r="A255" s="175"/>
      <c r="B255" s="163"/>
      <c r="C255" s="123"/>
      <c r="D255" s="123"/>
      <c r="E255" s="32"/>
      <c r="F255"/>
      <c r="G255"/>
      <c r="H255"/>
      <c r="I255"/>
      <c r="J255"/>
      <c r="K255"/>
      <c r="L255"/>
      <c r="M255"/>
      <c r="N255"/>
      <c r="O255"/>
      <c r="P255"/>
      <c r="Q255"/>
      <c r="R255"/>
      <c r="S255"/>
      <c r="T255"/>
      <c r="U255"/>
      <c r="V255"/>
      <c r="W255"/>
      <c r="X255"/>
      <c r="Y255"/>
      <c r="Z255"/>
      <c r="AA255"/>
      <c r="AB255"/>
      <c r="AC255"/>
      <c r="AD255"/>
      <c r="AE255"/>
      <c r="AF255"/>
      <c r="AG255"/>
      <c r="AH255"/>
      <c r="AI255"/>
    </row>
    <row r="256" spans="1:35" s="33" customFormat="1" ht="15.75">
      <c r="A256" s="175"/>
      <c r="B256" s="163"/>
      <c r="C256" s="123"/>
      <c r="D256" s="123"/>
      <c r="E256" s="32"/>
      <c r="F256"/>
      <c r="G256"/>
      <c r="H256"/>
      <c r="I256"/>
      <c r="J256"/>
      <c r="K256"/>
      <c r="L256"/>
      <c r="M256"/>
      <c r="N256"/>
      <c r="O256"/>
      <c r="P256"/>
      <c r="Q256"/>
      <c r="R256"/>
      <c r="S256"/>
      <c r="T256"/>
      <c r="U256"/>
      <c r="V256"/>
      <c r="W256"/>
      <c r="X256"/>
      <c r="Y256"/>
      <c r="Z256"/>
      <c r="AA256"/>
      <c r="AB256"/>
      <c r="AC256"/>
      <c r="AD256"/>
      <c r="AE256"/>
      <c r="AF256"/>
      <c r="AG256"/>
      <c r="AH256"/>
      <c r="AI256"/>
    </row>
    <row r="257" spans="1:35" s="33" customFormat="1" ht="15.75">
      <c r="A257" s="175"/>
      <c r="B257" s="163"/>
      <c r="C257" s="123"/>
      <c r="D257" s="123"/>
      <c r="E257" s="32"/>
      <c r="F257"/>
      <c r="G257"/>
      <c r="H257"/>
      <c r="I257"/>
      <c r="J257"/>
      <c r="K257"/>
      <c r="L257"/>
      <c r="M257"/>
      <c r="N257"/>
      <c r="O257"/>
      <c r="P257"/>
      <c r="Q257"/>
      <c r="R257"/>
      <c r="S257"/>
      <c r="T257"/>
      <c r="U257"/>
      <c r="V257"/>
      <c r="W257"/>
      <c r="X257"/>
      <c r="Y257"/>
      <c r="Z257"/>
      <c r="AA257"/>
      <c r="AB257"/>
      <c r="AC257"/>
      <c r="AD257"/>
      <c r="AE257"/>
      <c r="AF257"/>
      <c r="AG257"/>
      <c r="AH257"/>
      <c r="AI257"/>
    </row>
    <row r="258" spans="1:35" s="33" customFormat="1" ht="15.75">
      <c r="A258" s="175"/>
      <c r="B258" s="163"/>
      <c r="C258" s="123"/>
      <c r="D258" s="123"/>
      <c r="E258" s="32"/>
      <c r="F258"/>
      <c r="G258"/>
      <c r="H258"/>
      <c r="I258"/>
      <c r="J258"/>
      <c r="K258"/>
      <c r="L258"/>
      <c r="M258"/>
      <c r="N258"/>
      <c r="O258"/>
      <c r="P258"/>
      <c r="Q258"/>
      <c r="R258"/>
      <c r="S258"/>
      <c r="T258"/>
      <c r="U258"/>
      <c r="V258"/>
      <c r="W258"/>
      <c r="X258"/>
      <c r="Y258"/>
      <c r="Z258"/>
      <c r="AA258"/>
      <c r="AB258"/>
      <c r="AC258"/>
      <c r="AD258"/>
      <c r="AE258"/>
      <c r="AF258"/>
      <c r="AG258"/>
      <c r="AH258"/>
      <c r="AI258"/>
    </row>
    <row r="259" spans="1:35" s="33" customFormat="1" ht="15.75">
      <c r="A259" s="175"/>
      <c r="B259" s="163"/>
      <c r="C259" s="123"/>
      <c r="D259" s="123"/>
      <c r="E259" s="32"/>
      <c r="F259"/>
      <c r="G259"/>
      <c r="H259"/>
      <c r="I259"/>
      <c r="J259"/>
      <c r="K259"/>
      <c r="L259"/>
      <c r="M259"/>
      <c r="N259"/>
      <c r="O259"/>
      <c r="P259"/>
      <c r="Q259"/>
      <c r="R259"/>
      <c r="S259"/>
      <c r="T259"/>
      <c r="U259"/>
      <c r="V259"/>
      <c r="W259"/>
      <c r="X259"/>
      <c r="Y259"/>
      <c r="Z259"/>
      <c r="AA259"/>
      <c r="AB259"/>
      <c r="AC259"/>
      <c r="AD259"/>
      <c r="AE259"/>
      <c r="AF259"/>
      <c r="AG259"/>
      <c r="AH259"/>
      <c r="AI259"/>
    </row>
    <row r="260" spans="1:35" s="33" customFormat="1" ht="15.75">
      <c r="A260" s="175"/>
      <c r="B260" s="163"/>
      <c r="C260" s="123"/>
      <c r="D260" s="123"/>
      <c r="E260" s="32"/>
      <c r="F260"/>
      <c r="G260"/>
      <c r="H260"/>
      <c r="I260"/>
      <c r="J260"/>
      <c r="K260"/>
      <c r="L260"/>
      <c r="M260"/>
      <c r="N260"/>
      <c r="O260"/>
      <c r="P260"/>
      <c r="Q260"/>
      <c r="R260"/>
      <c r="S260"/>
      <c r="T260"/>
      <c r="U260"/>
      <c r="V260"/>
      <c r="W260"/>
      <c r="X260"/>
      <c r="Y260"/>
      <c r="Z260"/>
      <c r="AA260"/>
      <c r="AB260"/>
      <c r="AC260"/>
      <c r="AD260"/>
      <c r="AE260"/>
      <c r="AF260"/>
      <c r="AG260"/>
      <c r="AH260"/>
      <c r="AI260"/>
    </row>
    <row r="261" spans="1:35" s="33" customFormat="1" ht="15.75">
      <c r="A261" s="175"/>
      <c r="B261" s="163"/>
      <c r="C261" s="123"/>
      <c r="D261" s="123"/>
      <c r="E261" s="32"/>
      <c r="F261"/>
      <c r="G261"/>
      <c r="H261"/>
      <c r="I261"/>
      <c r="J261"/>
      <c r="K261"/>
      <c r="L261"/>
      <c r="M261"/>
      <c r="N261"/>
      <c r="O261"/>
      <c r="P261"/>
      <c r="Q261"/>
      <c r="R261"/>
      <c r="S261"/>
      <c r="T261"/>
      <c r="U261"/>
      <c r="V261"/>
      <c r="W261"/>
      <c r="X261"/>
      <c r="Y261"/>
      <c r="Z261"/>
      <c r="AA261"/>
      <c r="AB261"/>
      <c r="AC261"/>
      <c r="AD261"/>
      <c r="AE261"/>
      <c r="AF261"/>
      <c r="AG261"/>
      <c r="AH261"/>
      <c r="AI261"/>
    </row>
    <row r="262" spans="1:35" s="33" customFormat="1" ht="15.75">
      <c r="A262" s="175"/>
      <c r="B262" s="163"/>
      <c r="C262" s="123"/>
      <c r="D262" s="123"/>
      <c r="E262" s="32"/>
      <c r="F262"/>
      <c r="G262"/>
      <c r="H262"/>
      <c r="I262"/>
      <c r="J262"/>
      <c r="K262"/>
      <c r="L262"/>
      <c r="M262"/>
      <c r="N262"/>
      <c r="O262"/>
      <c r="P262"/>
      <c r="Q262"/>
      <c r="R262"/>
      <c r="S262"/>
      <c r="T262"/>
      <c r="U262"/>
      <c r="V262"/>
      <c r="W262"/>
      <c r="X262"/>
      <c r="Y262"/>
      <c r="Z262"/>
      <c r="AA262"/>
      <c r="AB262"/>
      <c r="AC262"/>
      <c r="AD262"/>
      <c r="AE262"/>
      <c r="AF262"/>
      <c r="AG262"/>
      <c r="AH262"/>
      <c r="AI262"/>
    </row>
    <row r="263" spans="1:35" s="33" customFormat="1" ht="15.75">
      <c r="A263" s="175"/>
      <c r="B263" s="163"/>
      <c r="C263" s="123"/>
      <c r="D263" s="123"/>
      <c r="E263" s="32"/>
      <c r="F263"/>
      <c r="G263"/>
      <c r="H263"/>
      <c r="I263"/>
      <c r="J263"/>
      <c r="K263"/>
      <c r="L263"/>
      <c r="M263"/>
      <c r="N263"/>
      <c r="O263"/>
      <c r="P263"/>
      <c r="Q263"/>
      <c r="R263"/>
      <c r="S263"/>
      <c r="T263"/>
      <c r="U263"/>
      <c r="V263"/>
      <c r="W263"/>
      <c r="X263"/>
      <c r="Y263"/>
      <c r="Z263"/>
      <c r="AA263"/>
      <c r="AB263"/>
      <c r="AC263"/>
      <c r="AD263"/>
      <c r="AE263"/>
      <c r="AF263"/>
      <c r="AG263"/>
      <c r="AH263"/>
      <c r="AI263"/>
    </row>
    <row r="264" spans="1:35" s="33" customFormat="1" ht="15.75">
      <c r="A264" s="175"/>
      <c r="B264" s="163"/>
      <c r="C264" s="123"/>
      <c r="D264" s="123"/>
      <c r="E264" s="32"/>
      <c r="F264"/>
      <c r="G264"/>
      <c r="H264"/>
      <c r="I264"/>
      <c r="J264"/>
      <c r="K264"/>
      <c r="L264"/>
      <c r="M264"/>
      <c r="N264"/>
      <c r="O264"/>
      <c r="P264"/>
      <c r="Q264"/>
      <c r="R264"/>
      <c r="S264"/>
      <c r="T264"/>
      <c r="U264"/>
      <c r="V264"/>
      <c r="W264"/>
      <c r="X264"/>
      <c r="Y264"/>
      <c r="Z264"/>
      <c r="AA264"/>
      <c r="AB264"/>
      <c r="AC264"/>
      <c r="AD264"/>
      <c r="AE264"/>
      <c r="AF264"/>
      <c r="AG264"/>
      <c r="AH264"/>
      <c r="AI264"/>
    </row>
    <row r="265" spans="1:35" s="33" customFormat="1" ht="15.75">
      <c r="A265" s="175"/>
      <c r="B265" s="163"/>
      <c r="C265" s="123"/>
      <c r="D265" s="123"/>
      <c r="E265" s="32"/>
      <c r="F265"/>
      <c r="G265"/>
      <c r="H265"/>
      <c r="I265"/>
      <c r="J265"/>
      <c r="K265"/>
      <c r="L265"/>
      <c r="M265"/>
      <c r="N265"/>
      <c r="O265"/>
      <c r="P265"/>
      <c r="Q265"/>
      <c r="R265"/>
      <c r="S265"/>
      <c r="T265"/>
      <c r="U265"/>
      <c r="V265"/>
      <c r="W265"/>
      <c r="X265"/>
      <c r="Y265"/>
      <c r="Z265"/>
      <c r="AA265"/>
      <c r="AB265"/>
      <c r="AC265"/>
      <c r="AD265"/>
      <c r="AE265"/>
      <c r="AF265"/>
      <c r="AG265"/>
      <c r="AH265"/>
      <c r="AI265"/>
    </row>
    <row r="266" spans="1:35" s="33" customFormat="1" ht="15.75">
      <c r="A266" s="175"/>
      <c r="B266" s="163"/>
      <c r="C266" s="123"/>
      <c r="D266" s="123"/>
      <c r="E266" s="32"/>
      <c r="F266"/>
      <c r="G266"/>
      <c r="H266"/>
      <c r="I266"/>
      <c r="J266"/>
      <c r="K266"/>
      <c r="L266"/>
      <c r="M266"/>
      <c r="N266"/>
      <c r="O266"/>
      <c r="P266"/>
      <c r="Q266"/>
      <c r="R266"/>
      <c r="S266"/>
      <c r="T266"/>
      <c r="U266"/>
      <c r="V266"/>
      <c r="W266"/>
      <c r="X266"/>
      <c r="Y266"/>
      <c r="Z266"/>
      <c r="AA266"/>
      <c r="AB266"/>
      <c r="AC266"/>
      <c r="AD266"/>
      <c r="AE266"/>
      <c r="AF266"/>
      <c r="AG266"/>
      <c r="AH266"/>
      <c r="AI266"/>
    </row>
    <row r="267" spans="1:35" s="33" customFormat="1" ht="15.75">
      <c r="A267" s="175"/>
      <c r="B267" s="163"/>
      <c r="C267" s="123"/>
      <c r="D267" s="123"/>
      <c r="E267" s="32"/>
      <c r="F267"/>
      <c r="G267"/>
      <c r="H267"/>
      <c r="I267"/>
      <c r="J267"/>
      <c r="K267"/>
      <c r="L267"/>
      <c r="M267"/>
      <c r="N267"/>
      <c r="O267"/>
      <c r="P267"/>
      <c r="Q267"/>
      <c r="R267"/>
      <c r="S267"/>
      <c r="T267"/>
      <c r="U267"/>
      <c r="V267"/>
      <c r="W267"/>
      <c r="X267"/>
      <c r="Y267"/>
      <c r="Z267"/>
      <c r="AA267"/>
      <c r="AB267"/>
      <c r="AC267"/>
      <c r="AD267"/>
      <c r="AE267"/>
      <c r="AF267"/>
      <c r="AG267"/>
      <c r="AH267"/>
      <c r="AI267"/>
    </row>
    <row r="268" spans="1:35" s="33" customFormat="1" ht="15.75">
      <c r="A268" s="175"/>
      <c r="B268" s="163"/>
      <c r="C268" s="123"/>
      <c r="D268" s="123"/>
      <c r="E268" s="32"/>
      <c r="F268"/>
      <c r="G268"/>
      <c r="H268"/>
      <c r="I268"/>
      <c r="J268"/>
      <c r="K268"/>
      <c r="L268"/>
      <c r="M268"/>
      <c r="N268"/>
      <c r="O268"/>
      <c r="P268"/>
      <c r="Q268"/>
      <c r="R268"/>
      <c r="S268"/>
      <c r="T268"/>
      <c r="U268"/>
      <c r="V268"/>
      <c r="W268"/>
      <c r="X268"/>
      <c r="Y268"/>
      <c r="Z268"/>
      <c r="AA268"/>
      <c r="AB268"/>
      <c r="AC268"/>
      <c r="AD268"/>
      <c r="AE268"/>
      <c r="AF268"/>
      <c r="AG268"/>
      <c r="AH268"/>
      <c r="AI268"/>
    </row>
    <row r="269" spans="1:35" s="33" customFormat="1" ht="15.75">
      <c r="A269" s="175"/>
      <c r="B269" s="163"/>
      <c r="C269" s="123"/>
      <c r="D269" s="123"/>
      <c r="E269" s="32"/>
      <c r="F269"/>
      <c r="G269"/>
      <c r="H269"/>
      <c r="I269"/>
      <c r="J269"/>
      <c r="K269"/>
      <c r="L269"/>
      <c r="M269"/>
      <c r="N269"/>
      <c r="O269"/>
      <c r="P269"/>
      <c r="Q269"/>
      <c r="R269"/>
      <c r="S269"/>
      <c r="T269"/>
      <c r="U269"/>
      <c r="V269"/>
      <c r="W269"/>
      <c r="X269"/>
      <c r="Y269"/>
      <c r="Z269"/>
      <c r="AA269"/>
      <c r="AB269"/>
      <c r="AC269"/>
      <c r="AD269"/>
      <c r="AE269"/>
      <c r="AF269"/>
      <c r="AG269"/>
      <c r="AH269"/>
      <c r="AI269"/>
    </row>
    <row r="270" spans="1:35" s="33" customFormat="1" ht="15.75">
      <c r="A270" s="175"/>
      <c r="B270" s="163"/>
      <c r="C270" s="123"/>
      <c r="D270" s="123"/>
      <c r="E270" s="32"/>
      <c r="F270"/>
      <c r="G270"/>
      <c r="H270"/>
      <c r="I270"/>
      <c r="J270"/>
      <c r="K270"/>
      <c r="L270"/>
      <c r="M270"/>
      <c r="N270"/>
      <c r="O270"/>
      <c r="P270"/>
      <c r="Q270"/>
      <c r="R270"/>
      <c r="S270"/>
      <c r="T270"/>
      <c r="U270"/>
      <c r="V270"/>
      <c r="W270"/>
      <c r="X270"/>
      <c r="Y270"/>
      <c r="Z270"/>
      <c r="AA270"/>
      <c r="AB270"/>
      <c r="AC270"/>
      <c r="AD270"/>
      <c r="AE270"/>
      <c r="AF270"/>
      <c r="AG270"/>
      <c r="AH270"/>
      <c r="AI270"/>
    </row>
    <row r="271" spans="1:35" s="33" customFormat="1" ht="15.75">
      <c r="A271" s="175"/>
      <c r="B271" s="163"/>
      <c r="C271" s="123"/>
      <c r="D271" s="123"/>
      <c r="E271" s="32"/>
      <c r="F271"/>
      <c r="G271"/>
      <c r="H271"/>
      <c r="I271"/>
      <c r="J271"/>
      <c r="K271"/>
      <c r="L271"/>
      <c r="M271"/>
      <c r="N271"/>
      <c r="O271"/>
      <c r="P271"/>
      <c r="Q271"/>
      <c r="R271"/>
      <c r="S271"/>
      <c r="T271"/>
      <c r="U271"/>
      <c r="V271"/>
      <c r="W271"/>
      <c r="X271"/>
      <c r="Y271"/>
      <c r="Z271"/>
      <c r="AA271"/>
      <c r="AB271"/>
      <c r="AC271"/>
      <c r="AD271"/>
      <c r="AE271"/>
      <c r="AF271"/>
      <c r="AG271"/>
      <c r="AH271"/>
      <c r="AI271"/>
    </row>
    <row r="272" spans="1:35" s="33" customFormat="1" ht="15.75">
      <c r="A272" s="175"/>
      <c r="B272" s="163"/>
      <c r="C272" s="123"/>
      <c r="D272" s="123"/>
      <c r="E272" s="32"/>
      <c r="F272"/>
      <c r="G272"/>
      <c r="H272"/>
      <c r="I272"/>
      <c r="J272"/>
      <c r="K272"/>
      <c r="L272"/>
      <c r="M272"/>
      <c r="N272"/>
      <c r="O272"/>
      <c r="P272"/>
      <c r="Q272"/>
      <c r="R272"/>
      <c r="S272"/>
      <c r="T272"/>
      <c r="U272"/>
      <c r="V272"/>
      <c r="W272"/>
      <c r="X272"/>
      <c r="Y272"/>
      <c r="Z272"/>
      <c r="AA272"/>
      <c r="AB272"/>
      <c r="AC272"/>
      <c r="AD272"/>
      <c r="AE272"/>
      <c r="AF272"/>
      <c r="AG272"/>
      <c r="AH272"/>
      <c r="AI272"/>
    </row>
    <row r="273" spans="1:35" s="33" customFormat="1" ht="15.75">
      <c r="A273" s="175"/>
      <c r="B273" s="163"/>
      <c r="C273" s="123"/>
      <c r="D273" s="123"/>
      <c r="E273" s="32"/>
      <c r="F273"/>
      <c r="G273"/>
      <c r="H273"/>
      <c r="I273"/>
      <c r="J273"/>
      <c r="K273"/>
      <c r="L273"/>
      <c r="M273"/>
      <c r="N273"/>
      <c r="O273"/>
      <c r="P273"/>
      <c r="Q273"/>
      <c r="R273"/>
      <c r="S273"/>
      <c r="T273"/>
      <c r="U273"/>
      <c r="V273"/>
      <c r="W273"/>
      <c r="X273"/>
      <c r="Y273"/>
      <c r="Z273"/>
      <c r="AA273"/>
      <c r="AB273"/>
      <c r="AC273"/>
      <c r="AD273"/>
      <c r="AE273"/>
      <c r="AF273"/>
      <c r="AG273"/>
      <c r="AH273"/>
      <c r="AI273"/>
    </row>
    <row r="274" spans="1:35" s="33" customFormat="1" ht="15.75">
      <c r="A274" s="175"/>
      <c r="B274" s="163"/>
      <c r="C274" s="123"/>
      <c r="D274" s="123"/>
      <c r="E274" s="32"/>
      <c r="F274"/>
      <c r="G274"/>
      <c r="H274"/>
      <c r="I274"/>
      <c r="J274"/>
      <c r="K274"/>
      <c r="L274"/>
      <c r="M274"/>
      <c r="N274"/>
      <c r="O274"/>
      <c r="P274"/>
      <c r="Q274"/>
      <c r="R274"/>
      <c r="S274"/>
      <c r="T274"/>
      <c r="U274"/>
      <c r="V274"/>
      <c r="W274"/>
      <c r="X274"/>
      <c r="Y274"/>
      <c r="Z274"/>
      <c r="AA274"/>
      <c r="AB274"/>
      <c r="AC274"/>
      <c r="AD274"/>
      <c r="AE274"/>
      <c r="AF274"/>
      <c r="AG274"/>
      <c r="AH274"/>
      <c r="AI274"/>
    </row>
    <row r="275" spans="1:35" s="33" customFormat="1" ht="15.75">
      <c r="A275" s="175"/>
      <c r="B275" s="163"/>
      <c r="C275" s="123"/>
      <c r="D275" s="123"/>
      <c r="E275" s="32"/>
      <c r="F275"/>
      <c r="G275"/>
      <c r="H275"/>
      <c r="I275"/>
      <c r="J275"/>
      <c r="K275"/>
      <c r="L275"/>
      <c r="M275"/>
      <c r="N275"/>
      <c r="O275"/>
      <c r="P275"/>
      <c r="Q275"/>
      <c r="R275"/>
      <c r="S275"/>
      <c r="T275"/>
      <c r="U275"/>
      <c r="V275"/>
      <c r="W275"/>
      <c r="X275"/>
      <c r="Y275"/>
      <c r="Z275"/>
      <c r="AA275"/>
      <c r="AB275"/>
      <c r="AC275"/>
      <c r="AD275"/>
      <c r="AE275"/>
      <c r="AF275"/>
      <c r="AG275"/>
      <c r="AH275"/>
      <c r="AI275"/>
    </row>
    <row r="276" spans="1:35" s="33" customFormat="1" ht="15.75">
      <c r="A276" s="175"/>
      <c r="B276" s="163"/>
      <c r="C276" s="123"/>
      <c r="D276" s="123"/>
      <c r="E276" s="32"/>
      <c r="F276"/>
      <c r="G276"/>
      <c r="H276"/>
      <c r="I276"/>
      <c r="J276"/>
      <c r="K276"/>
      <c r="L276"/>
      <c r="M276"/>
      <c r="N276"/>
      <c r="O276"/>
      <c r="P276"/>
      <c r="Q276"/>
      <c r="R276"/>
      <c r="S276"/>
      <c r="T276"/>
      <c r="U276"/>
      <c r="V276"/>
      <c r="W276"/>
      <c r="X276"/>
      <c r="Y276"/>
      <c r="Z276"/>
      <c r="AA276"/>
      <c r="AB276"/>
      <c r="AC276"/>
      <c r="AD276"/>
      <c r="AE276"/>
      <c r="AF276"/>
      <c r="AG276"/>
      <c r="AH276"/>
      <c r="AI276"/>
    </row>
    <row r="277" spans="1:35" s="33" customFormat="1" ht="15.75">
      <c r="A277" s="175"/>
      <c r="B277" s="163"/>
      <c r="C277" s="123"/>
      <c r="D277" s="123"/>
      <c r="E277" s="32"/>
      <c r="F277"/>
      <c r="G277"/>
      <c r="H277"/>
      <c r="I277"/>
      <c r="J277"/>
      <c r="K277"/>
      <c r="L277"/>
      <c r="M277"/>
      <c r="N277"/>
      <c r="O277"/>
      <c r="P277"/>
      <c r="Q277"/>
      <c r="R277"/>
      <c r="S277"/>
      <c r="T277"/>
      <c r="U277"/>
      <c r="V277"/>
      <c r="W277"/>
      <c r="X277"/>
      <c r="Y277"/>
      <c r="Z277"/>
      <c r="AA277"/>
      <c r="AB277"/>
      <c r="AC277"/>
      <c r="AD277"/>
      <c r="AE277"/>
      <c r="AF277"/>
      <c r="AG277"/>
      <c r="AH277"/>
      <c r="AI277"/>
    </row>
    <row r="278" spans="1:35" s="33" customFormat="1" ht="15.75">
      <c r="A278" s="175"/>
      <c r="B278" s="163"/>
      <c r="C278" s="123"/>
      <c r="D278" s="123"/>
      <c r="E278" s="32"/>
      <c r="F278"/>
      <c r="G278"/>
      <c r="H278"/>
      <c r="I278"/>
      <c r="J278"/>
      <c r="K278"/>
      <c r="L278"/>
      <c r="M278"/>
      <c r="N278"/>
      <c r="O278"/>
      <c r="P278"/>
      <c r="Q278"/>
      <c r="R278"/>
      <c r="S278"/>
      <c r="T278"/>
      <c r="U278"/>
      <c r="V278"/>
      <c r="W278"/>
      <c r="X278"/>
      <c r="Y278"/>
      <c r="Z278"/>
      <c r="AA278"/>
      <c r="AB278"/>
      <c r="AC278"/>
      <c r="AD278"/>
      <c r="AE278"/>
      <c r="AF278"/>
      <c r="AG278"/>
      <c r="AH278"/>
      <c r="AI278"/>
    </row>
    <row r="279" spans="1:35" s="33" customFormat="1" ht="15.75">
      <c r="A279" s="175"/>
      <c r="B279" s="163"/>
      <c r="C279" s="123"/>
      <c r="D279" s="123"/>
      <c r="E279" s="32"/>
      <c r="F279"/>
      <c r="G279"/>
      <c r="H279"/>
      <c r="I279"/>
      <c r="J279"/>
      <c r="K279"/>
      <c r="L279"/>
      <c r="M279"/>
      <c r="N279"/>
      <c r="O279"/>
      <c r="P279"/>
      <c r="Q279"/>
      <c r="R279"/>
      <c r="S279"/>
      <c r="T279"/>
      <c r="U279"/>
      <c r="V279"/>
      <c r="W279"/>
      <c r="X279"/>
      <c r="Y279"/>
      <c r="Z279"/>
      <c r="AA279"/>
      <c r="AB279"/>
      <c r="AC279"/>
      <c r="AD279"/>
      <c r="AE279"/>
      <c r="AF279"/>
      <c r="AG279"/>
      <c r="AH279"/>
      <c r="AI279"/>
    </row>
    <row r="280" spans="1:35" s="33" customFormat="1" ht="15.75">
      <c r="A280" s="175"/>
      <c r="B280" s="163"/>
      <c r="C280" s="123"/>
      <c r="D280" s="123"/>
      <c r="E280" s="32"/>
      <c r="F280"/>
      <c r="G280"/>
      <c r="H280"/>
      <c r="I280"/>
      <c r="J280"/>
      <c r="K280"/>
      <c r="L280"/>
      <c r="M280"/>
      <c r="N280"/>
      <c r="O280"/>
      <c r="P280"/>
      <c r="Q280"/>
      <c r="R280"/>
      <c r="S280"/>
      <c r="T280"/>
      <c r="U280"/>
      <c r="V280"/>
      <c r="W280"/>
      <c r="X280"/>
      <c r="Y280"/>
      <c r="Z280"/>
      <c r="AA280"/>
      <c r="AB280"/>
      <c r="AC280"/>
      <c r="AD280"/>
      <c r="AE280"/>
      <c r="AF280"/>
      <c r="AG280"/>
      <c r="AH280"/>
      <c r="AI280"/>
    </row>
    <row r="281" spans="1:35" s="33" customFormat="1" ht="15.75">
      <c r="A281" s="175"/>
      <c r="B281" s="163"/>
      <c r="C281" s="123"/>
      <c r="D281" s="123"/>
      <c r="E281" s="32"/>
      <c r="F281"/>
      <c r="G281"/>
      <c r="H281"/>
      <c r="I281"/>
      <c r="J281"/>
      <c r="K281"/>
      <c r="L281"/>
      <c r="M281"/>
      <c r="N281"/>
      <c r="O281"/>
      <c r="P281"/>
      <c r="Q281"/>
      <c r="R281"/>
      <c r="S281"/>
      <c r="T281"/>
      <c r="U281"/>
      <c r="V281"/>
      <c r="W281"/>
      <c r="X281"/>
      <c r="Y281"/>
      <c r="Z281"/>
      <c r="AA281"/>
      <c r="AB281"/>
      <c r="AC281"/>
      <c r="AD281"/>
      <c r="AE281"/>
      <c r="AF281"/>
      <c r="AG281"/>
      <c r="AH281"/>
      <c r="AI281"/>
    </row>
    <row r="282" spans="1:35" s="33" customFormat="1" ht="15.75">
      <c r="A282" s="175"/>
      <c r="B282" s="163"/>
      <c r="C282" s="123"/>
      <c r="D282" s="123"/>
      <c r="E282" s="32"/>
      <c r="F282"/>
      <c r="G282"/>
      <c r="H282"/>
      <c r="I282"/>
      <c r="J282"/>
      <c r="K282"/>
      <c r="L282"/>
      <c r="M282"/>
      <c r="N282"/>
      <c r="O282"/>
      <c r="P282"/>
      <c r="Q282"/>
      <c r="R282"/>
      <c r="S282"/>
      <c r="T282"/>
      <c r="U282"/>
      <c r="V282"/>
      <c r="W282"/>
      <c r="X282"/>
      <c r="Y282"/>
      <c r="Z282"/>
      <c r="AA282"/>
      <c r="AB282"/>
      <c r="AC282"/>
      <c r="AD282"/>
      <c r="AE282"/>
      <c r="AF282"/>
      <c r="AG282"/>
      <c r="AH282"/>
      <c r="AI282"/>
    </row>
    <row r="283" spans="1:35" s="33" customFormat="1" ht="15.75">
      <c r="A283" s="175"/>
      <c r="B283" s="163"/>
      <c r="C283" s="123"/>
      <c r="D283" s="123"/>
      <c r="E283" s="32"/>
      <c r="F283"/>
      <c r="G283"/>
      <c r="H283"/>
      <c r="I283"/>
      <c r="J283"/>
      <c r="K283"/>
      <c r="L283"/>
      <c r="M283"/>
      <c r="N283"/>
      <c r="O283"/>
      <c r="P283"/>
      <c r="Q283"/>
      <c r="R283"/>
      <c r="S283"/>
      <c r="T283"/>
      <c r="U283"/>
      <c r="V283"/>
      <c r="W283"/>
      <c r="X283"/>
      <c r="Y283"/>
      <c r="Z283"/>
      <c r="AA283"/>
      <c r="AB283"/>
      <c r="AC283"/>
      <c r="AD283"/>
      <c r="AE283"/>
      <c r="AF283"/>
      <c r="AG283"/>
      <c r="AH283"/>
      <c r="AI283"/>
    </row>
    <row r="284" spans="1:35" s="33" customFormat="1" ht="15.75">
      <c r="A284" s="175"/>
      <c r="B284" s="163"/>
      <c r="C284" s="123"/>
      <c r="D284" s="123"/>
      <c r="E284" s="32"/>
      <c r="F284"/>
      <c r="G284"/>
      <c r="H284"/>
      <c r="I284"/>
      <c r="J284"/>
      <c r="K284"/>
      <c r="L284"/>
      <c r="M284"/>
      <c r="N284"/>
      <c r="O284"/>
      <c r="P284"/>
      <c r="Q284"/>
      <c r="R284"/>
      <c r="S284"/>
      <c r="T284"/>
      <c r="U284"/>
      <c r="V284"/>
      <c r="W284"/>
      <c r="X284"/>
      <c r="Y284"/>
      <c r="Z284"/>
      <c r="AA284"/>
      <c r="AB284"/>
      <c r="AC284"/>
      <c r="AD284"/>
      <c r="AE284"/>
      <c r="AF284"/>
      <c r="AG284"/>
      <c r="AH284"/>
      <c r="AI284"/>
    </row>
    <row r="285" spans="1:35" s="33" customFormat="1" ht="15.75">
      <c r="A285" s="175"/>
      <c r="B285" s="163"/>
      <c r="C285" s="123"/>
      <c r="D285" s="123"/>
      <c r="E285" s="32"/>
      <c r="F285"/>
      <c r="G285"/>
      <c r="H285"/>
      <c r="I285"/>
      <c r="J285"/>
      <c r="K285"/>
      <c r="L285"/>
      <c r="M285"/>
      <c r="N285"/>
      <c r="O285"/>
      <c r="P285"/>
      <c r="Q285"/>
      <c r="R285"/>
      <c r="S285"/>
      <c r="T285"/>
      <c r="U285"/>
      <c r="V285"/>
      <c r="W285"/>
      <c r="X285"/>
      <c r="Y285"/>
      <c r="Z285"/>
      <c r="AA285"/>
      <c r="AB285"/>
      <c r="AC285"/>
      <c r="AD285"/>
      <c r="AE285"/>
      <c r="AF285"/>
      <c r="AG285"/>
      <c r="AH285"/>
      <c r="AI285"/>
    </row>
    <row r="286" spans="1:35" s="33" customFormat="1" ht="15.75">
      <c r="A286" s="175"/>
      <c r="B286" s="163"/>
      <c r="C286" s="123"/>
      <c r="D286" s="123"/>
      <c r="E286" s="32"/>
      <c r="F286"/>
      <c r="G286"/>
      <c r="H286"/>
      <c r="I286"/>
      <c r="J286"/>
      <c r="K286"/>
      <c r="L286"/>
      <c r="M286"/>
      <c r="N286"/>
      <c r="O286"/>
      <c r="P286"/>
      <c r="Q286"/>
      <c r="R286"/>
      <c r="S286"/>
      <c r="T286"/>
      <c r="U286"/>
      <c r="V286"/>
      <c r="W286"/>
      <c r="X286"/>
      <c r="Y286"/>
      <c r="Z286"/>
      <c r="AA286"/>
      <c r="AB286"/>
      <c r="AC286"/>
      <c r="AD286"/>
      <c r="AE286"/>
      <c r="AF286"/>
      <c r="AG286"/>
      <c r="AH286"/>
      <c r="AI286"/>
    </row>
    <row r="287" spans="1:35" s="33" customFormat="1" ht="15.75">
      <c r="A287" s="175"/>
      <c r="B287" s="163"/>
      <c r="C287" s="123"/>
      <c r="D287" s="123"/>
      <c r="E287" s="32"/>
      <c r="F287"/>
      <c r="G287"/>
      <c r="H287"/>
      <c r="I287"/>
      <c r="J287"/>
      <c r="K287"/>
      <c r="L287"/>
      <c r="M287"/>
      <c r="N287"/>
      <c r="O287"/>
      <c r="P287"/>
      <c r="Q287"/>
      <c r="R287"/>
      <c r="S287"/>
      <c r="T287"/>
      <c r="U287"/>
      <c r="V287"/>
      <c r="W287"/>
      <c r="X287"/>
      <c r="Y287"/>
      <c r="Z287"/>
      <c r="AA287"/>
      <c r="AB287"/>
      <c r="AC287"/>
      <c r="AD287"/>
      <c r="AE287"/>
      <c r="AF287"/>
      <c r="AG287"/>
      <c r="AH287"/>
      <c r="AI287"/>
    </row>
    <row r="288" spans="1:35" s="33" customFormat="1" ht="15.75">
      <c r="A288" s="175"/>
      <c r="B288" s="163"/>
      <c r="C288" s="123"/>
      <c r="D288" s="123"/>
      <c r="E288" s="32"/>
      <c r="F288"/>
      <c r="G288"/>
      <c r="H288"/>
      <c r="I288"/>
      <c r="J288"/>
      <c r="K288"/>
      <c r="L288"/>
      <c r="M288"/>
      <c r="N288"/>
      <c r="O288"/>
      <c r="P288"/>
      <c r="Q288"/>
      <c r="R288"/>
      <c r="S288"/>
      <c r="T288"/>
      <c r="U288"/>
      <c r="V288"/>
      <c r="W288"/>
      <c r="X288"/>
      <c r="Y288"/>
      <c r="Z288"/>
      <c r="AA288"/>
      <c r="AB288"/>
      <c r="AC288"/>
      <c r="AD288"/>
      <c r="AE288"/>
      <c r="AF288"/>
      <c r="AG288"/>
      <c r="AH288"/>
      <c r="AI288"/>
    </row>
    <row r="289" spans="1:35" s="33" customFormat="1" ht="15.75">
      <c r="A289" s="175"/>
      <c r="B289" s="163"/>
      <c r="C289" s="123"/>
      <c r="D289" s="123"/>
      <c r="E289" s="32"/>
      <c r="F289"/>
      <c r="G289"/>
      <c r="H289"/>
      <c r="I289"/>
      <c r="J289"/>
      <c r="K289"/>
      <c r="L289"/>
      <c r="M289"/>
      <c r="N289"/>
      <c r="O289"/>
      <c r="P289"/>
      <c r="Q289"/>
      <c r="R289"/>
      <c r="S289"/>
      <c r="T289"/>
      <c r="U289"/>
      <c r="V289"/>
      <c r="W289"/>
      <c r="X289"/>
      <c r="Y289"/>
      <c r="Z289"/>
      <c r="AA289"/>
      <c r="AB289"/>
      <c r="AC289"/>
      <c r="AD289"/>
      <c r="AE289"/>
      <c r="AF289"/>
      <c r="AG289"/>
      <c r="AH289"/>
      <c r="AI289"/>
    </row>
    <row r="290" spans="1:35" s="33" customFormat="1" ht="15.75">
      <c r="A290" s="175"/>
      <c r="B290" s="163"/>
      <c r="C290" s="123"/>
      <c r="D290" s="123"/>
      <c r="E290" s="32"/>
      <c r="F290"/>
      <c r="G290"/>
      <c r="H290"/>
      <c r="I290"/>
      <c r="J290"/>
      <c r="K290"/>
      <c r="L290"/>
      <c r="M290"/>
      <c r="N290"/>
      <c r="O290"/>
      <c r="P290"/>
      <c r="Q290"/>
      <c r="R290"/>
      <c r="S290"/>
      <c r="T290"/>
      <c r="U290"/>
      <c r="V290"/>
      <c r="W290"/>
      <c r="X290"/>
      <c r="Y290"/>
      <c r="Z290"/>
      <c r="AA290"/>
      <c r="AB290"/>
      <c r="AC290"/>
      <c r="AD290"/>
      <c r="AE290"/>
      <c r="AF290"/>
      <c r="AG290"/>
      <c r="AH290"/>
      <c r="AI290"/>
    </row>
    <row r="291" spans="1:35" s="33" customFormat="1" ht="15.75">
      <c r="A291" s="175"/>
      <c r="B291" s="163"/>
      <c r="C291" s="123"/>
      <c r="D291" s="123"/>
      <c r="E291" s="32"/>
      <c r="F291"/>
      <c r="G291"/>
      <c r="H291"/>
      <c r="I291"/>
      <c r="J291"/>
      <c r="K291"/>
      <c r="L291"/>
      <c r="M291"/>
      <c r="N291"/>
      <c r="O291"/>
      <c r="P291"/>
      <c r="Q291"/>
      <c r="R291"/>
      <c r="S291"/>
      <c r="T291"/>
      <c r="U291"/>
      <c r="V291"/>
      <c r="W291"/>
      <c r="X291"/>
      <c r="Y291"/>
      <c r="Z291"/>
      <c r="AA291"/>
      <c r="AB291"/>
      <c r="AC291"/>
      <c r="AD291"/>
      <c r="AE291"/>
      <c r="AF291"/>
      <c r="AG291"/>
      <c r="AH291"/>
      <c r="AI291"/>
    </row>
    <row r="292" spans="1:35" s="33" customFormat="1" ht="15.75">
      <c r="A292" s="175"/>
      <c r="B292" s="163"/>
      <c r="C292" s="123"/>
      <c r="D292" s="123"/>
      <c r="E292" s="32"/>
      <c r="F292"/>
      <c r="G292"/>
      <c r="H292"/>
      <c r="I292"/>
      <c r="J292"/>
      <c r="K292"/>
      <c r="L292"/>
      <c r="M292"/>
      <c r="N292"/>
      <c r="O292"/>
      <c r="P292"/>
      <c r="Q292"/>
      <c r="R292"/>
      <c r="S292"/>
      <c r="T292"/>
      <c r="U292"/>
      <c r="V292"/>
      <c r="W292"/>
      <c r="X292"/>
      <c r="Y292"/>
      <c r="Z292"/>
      <c r="AA292"/>
      <c r="AB292"/>
      <c r="AC292"/>
      <c r="AD292"/>
      <c r="AE292"/>
      <c r="AF292"/>
      <c r="AG292"/>
      <c r="AH292"/>
      <c r="AI292"/>
    </row>
    <row r="293" spans="1:35" s="33" customFormat="1" ht="15.75">
      <c r="A293" s="175"/>
      <c r="B293" s="163"/>
      <c r="C293" s="123"/>
      <c r="D293" s="123"/>
      <c r="E293" s="32"/>
      <c r="F293"/>
      <c r="G293"/>
      <c r="H293"/>
      <c r="I293"/>
      <c r="J293"/>
      <c r="K293"/>
      <c r="L293"/>
      <c r="M293"/>
      <c r="N293"/>
      <c r="O293"/>
      <c r="P293"/>
      <c r="Q293"/>
      <c r="R293"/>
      <c r="S293"/>
      <c r="T293"/>
      <c r="U293"/>
      <c r="V293"/>
      <c r="W293"/>
      <c r="X293"/>
      <c r="Y293"/>
      <c r="Z293"/>
      <c r="AA293"/>
      <c r="AB293"/>
      <c r="AC293"/>
      <c r="AD293"/>
      <c r="AE293"/>
      <c r="AF293"/>
      <c r="AG293"/>
      <c r="AH293"/>
      <c r="AI293"/>
    </row>
    <row r="294" spans="1:35" s="33" customFormat="1" ht="15.75">
      <c r="A294" s="175"/>
      <c r="B294" s="163"/>
      <c r="C294" s="123"/>
      <c r="D294" s="123"/>
      <c r="E294" s="32"/>
      <c r="F294"/>
      <c r="G294"/>
      <c r="H294"/>
      <c r="I294"/>
      <c r="J294"/>
      <c r="K294"/>
      <c r="L294"/>
      <c r="M294"/>
      <c r="N294"/>
      <c r="O294"/>
      <c r="P294"/>
      <c r="Q294"/>
      <c r="R294"/>
      <c r="S294"/>
      <c r="T294"/>
      <c r="U294"/>
      <c r="V294"/>
      <c r="W294"/>
      <c r="X294"/>
      <c r="Y294"/>
      <c r="Z294"/>
      <c r="AA294"/>
      <c r="AB294"/>
      <c r="AC294"/>
      <c r="AD294"/>
      <c r="AE294"/>
      <c r="AF294"/>
      <c r="AG294"/>
      <c r="AH294"/>
      <c r="AI294"/>
    </row>
    <row r="295" spans="1:35" s="33" customFormat="1" ht="15.75">
      <c r="A295" s="175"/>
      <c r="B295" s="163"/>
      <c r="C295" s="123"/>
      <c r="D295" s="123"/>
      <c r="E295" s="32"/>
      <c r="F295"/>
      <c r="G295"/>
      <c r="H295"/>
      <c r="I295"/>
      <c r="J295"/>
      <c r="K295"/>
      <c r="L295"/>
      <c r="M295"/>
      <c r="N295"/>
      <c r="O295"/>
      <c r="P295"/>
      <c r="Q295"/>
      <c r="R295"/>
      <c r="S295"/>
      <c r="T295"/>
      <c r="U295"/>
      <c r="V295"/>
      <c r="W295"/>
      <c r="X295"/>
      <c r="Y295"/>
      <c r="Z295"/>
      <c r="AA295"/>
      <c r="AB295"/>
      <c r="AC295"/>
      <c r="AD295"/>
      <c r="AE295"/>
      <c r="AF295"/>
      <c r="AG295"/>
      <c r="AH295"/>
      <c r="AI295"/>
    </row>
    <row r="296" spans="1:35" s="33" customFormat="1" ht="15.75">
      <c r="A296" s="175"/>
      <c r="B296" s="163"/>
      <c r="C296" s="123"/>
      <c r="D296" s="123"/>
      <c r="E296" s="32"/>
      <c r="F296"/>
      <c r="G296"/>
      <c r="H296"/>
      <c r="I296"/>
      <c r="J296"/>
      <c r="K296"/>
      <c r="L296"/>
      <c r="M296"/>
      <c r="N296"/>
      <c r="O296"/>
      <c r="P296"/>
      <c r="Q296"/>
      <c r="R296"/>
      <c r="S296"/>
      <c r="T296"/>
      <c r="U296"/>
      <c r="V296"/>
      <c r="W296"/>
      <c r="X296"/>
      <c r="Y296"/>
      <c r="Z296"/>
      <c r="AA296"/>
      <c r="AB296"/>
      <c r="AC296"/>
      <c r="AD296"/>
      <c r="AE296"/>
      <c r="AF296"/>
      <c r="AG296"/>
      <c r="AH296"/>
      <c r="AI296"/>
    </row>
    <row r="297" spans="1:35" s="33" customFormat="1" ht="15.75">
      <c r="A297" s="175"/>
      <c r="B297" s="163"/>
      <c r="C297" s="123"/>
      <c r="D297" s="123"/>
      <c r="E297" s="32"/>
      <c r="F297"/>
      <c r="G297"/>
      <c r="H297"/>
      <c r="I297"/>
      <c r="J297"/>
      <c r="K297"/>
      <c r="L297"/>
      <c r="M297"/>
      <c r="N297"/>
      <c r="O297"/>
      <c r="P297"/>
      <c r="Q297"/>
      <c r="R297"/>
      <c r="S297"/>
      <c r="T297"/>
      <c r="U297"/>
      <c r="V297"/>
      <c r="W297"/>
      <c r="X297"/>
      <c r="Y297"/>
      <c r="Z297"/>
      <c r="AA297"/>
      <c r="AB297"/>
      <c r="AC297"/>
      <c r="AD297"/>
      <c r="AE297"/>
      <c r="AF297"/>
      <c r="AG297"/>
      <c r="AH297"/>
      <c r="AI297"/>
    </row>
    <row r="298" spans="1:35" s="33" customFormat="1" ht="15.75">
      <c r="A298" s="175"/>
      <c r="B298" s="163"/>
      <c r="C298" s="123"/>
      <c r="D298" s="123"/>
      <c r="E298" s="32"/>
      <c r="F298"/>
      <c r="G298"/>
      <c r="H298"/>
      <c r="I298"/>
      <c r="J298"/>
      <c r="K298"/>
      <c r="L298"/>
      <c r="M298"/>
      <c r="N298"/>
      <c r="O298"/>
      <c r="P298"/>
      <c r="Q298"/>
      <c r="R298"/>
      <c r="S298"/>
      <c r="T298"/>
      <c r="U298"/>
      <c r="V298"/>
      <c r="W298"/>
      <c r="X298"/>
      <c r="Y298"/>
      <c r="Z298"/>
      <c r="AA298"/>
      <c r="AB298"/>
      <c r="AC298"/>
      <c r="AD298"/>
      <c r="AE298"/>
      <c r="AF298"/>
      <c r="AG298"/>
      <c r="AH298"/>
      <c r="AI298"/>
    </row>
    <row r="299" spans="1:35" s="33" customFormat="1" ht="15.75">
      <c r="A299" s="175"/>
      <c r="B299" s="163"/>
      <c r="C299" s="123"/>
      <c r="D299" s="123"/>
      <c r="E299" s="32"/>
      <c r="F299"/>
      <c r="G299"/>
      <c r="H299"/>
      <c r="I299"/>
      <c r="J299"/>
      <c r="K299"/>
      <c r="L299"/>
      <c r="M299"/>
      <c r="N299"/>
      <c r="O299"/>
      <c r="P299"/>
      <c r="Q299"/>
      <c r="R299"/>
      <c r="S299"/>
      <c r="T299"/>
      <c r="U299"/>
      <c r="V299"/>
      <c r="W299"/>
      <c r="X299"/>
      <c r="Y299"/>
      <c r="Z299"/>
      <c r="AA299"/>
      <c r="AB299"/>
      <c r="AC299"/>
      <c r="AD299"/>
      <c r="AE299"/>
      <c r="AF299"/>
      <c r="AG299"/>
      <c r="AH299"/>
      <c r="AI299"/>
    </row>
    <row r="300" spans="1:35" s="33" customFormat="1" ht="15.75">
      <c r="A300" s="175"/>
      <c r="B300" s="163"/>
      <c r="C300" s="123"/>
      <c r="D300" s="123"/>
      <c r="E300" s="32"/>
      <c r="F300"/>
      <c r="G300"/>
      <c r="H300"/>
      <c r="I300"/>
      <c r="J300"/>
      <c r="K300"/>
      <c r="L300"/>
      <c r="M300"/>
      <c r="N300"/>
      <c r="O300"/>
      <c r="P300"/>
      <c r="Q300"/>
      <c r="R300"/>
      <c r="S300"/>
      <c r="T300"/>
      <c r="U300"/>
      <c r="V300"/>
      <c r="W300"/>
      <c r="X300"/>
      <c r="Y300"/>
      <c r="Z300"/>
      <c r="AA300"/>
      <c r="AB300"/>
      <c r="AC300"/>
      <c r="AD300"/>
      <c r="AE300"/>
      <c r="AF300"/>
      <c r="AG300"/>
      <c r="AH300"/>
      <c r="AI300"/>
    </row>
    <row r="301" spans="1:35" s="33" customFormat="1" ht="15.75">
      <c r="A301" s="175"/>
      <c r="B301" s="163"/>
      <c r="C301" s="123"/>
      <c r="D301" s="123"/>
      <c r="E301" s="32"/>
      <c r="F301"/>
      <c r="G301"/>
      <c r="H301"/>
      <c r="I301"/>
      <c r="J301"/>
      <c r="K301"/>
      <c r="L301"/>
      <c r="M301"/>
      <c r="N301"/>
      <c r="O301"/>
      <c r="P301"/>
      <c r="Q301"/>
      <c r="R301"/>
      <c r="S301"/>
      <c r="T301"/>
      <c r="U301"/>
      <c r="V301"/>
      <c r="W301"/>
      <c r="X301"/>
      <c r="Y301"/>
      <c r="Z301"/>
      <c r="AA301"/>
      <c r="AB301"/>
      <c r="AC301"/>
      <c r="AD301"/>
      <c r="AE301"/>
      <c r="AF301"/>
      <c r="AG301"/>
      <c r="AH301"/>
      <c r="AI301"/>
    </row>
    <row r="302" spans="1:35" s="33" customFormat="1" ht="15.75">
      <c r="A302" s="175"/>
      <c r="B302" s="163"/>
      <c r="C302" s="123"/>
      <c r="D302" s="123"/>
      <c r="E302" s="32"/>
      <c r="F302"/>
      <c r="G302"/>
      <c r="H302"/>
      <c r="I302"/>
      <c r="J302"/>
      <c r="K302"/>
      <c r="L302"/>
      <c r="M302"/>
      <c r="N302"/>
      <c r="O302"/>
      <c r="P302"/>
      <c r="Q302"/>
      <c r="R302"/>
      <c r="S302"/>
      <c r="T302"/>
      <c r="U302"/>
      <c r="V302"/>
      <c r="W302"/>
      <c r="X302"/>
      <c r="Y302"/>
      <c r="Z302"/>
      <c r="AA302"/>
      <c r="AB302"/>
      <c r="AC302"/>
      <c r="AD302"/>
      <c r="AE302"/>
      <c r="AF302"/>
      <c r="AG302"/>
      <c r="AH302"/>
      <c r="AI302"/>
    </row>
    <row r="303" spans="1:35" s="33" customFormat="1" ht="15.75">
      <c r="A303" s="175"/>
      <c r="B303" s="163"/>
      <c r="C303" s="123"/>
      <c r="D303" s="123"/>
      <c r="E303" s="32"/>
      <c r="F303"/>
      <c r="G303"/>
      <c r="H303"/>
      <c r="I303"/>
      <c r="J303"/>
      <c r="K303"/>
      <c r="L303"/>
      <c r="M303"/>
      <c r="N303"/>
      <c r="O303"/>
      <c r="P303"/>
      <c r="Q303"/>
      <c r="R303"/>
      <c r="S303"/>
      <c r="T303"/>
      <c r="U303"/>
      <c r="V303"/>
      <c r="W303"/>
      <c r="X303"/>
      <c r="Y303"/>
      <c r="Z303"/>
      <c r="AA303"/>
      <c r="AB303"/>
      <c r="AC303"/>
      <c r="AD303"/>
      <c r="AE303"/>
      <c r="AF303"/>
      <c r="AG303"/>
      <c r="AH303"/>
      <c r="AI303"/>
    </row>
    <row r="304" spans="1:35" s="33" customFormat="1" ht="15.75">
      <c r="A304" s="175"/>
      <c r="B304" s="163"/>
      <c r="C304" s="123"/>
      <c r="D304" s="123"/>
      <c r="E304" s="32"/>
      <c r="F304"/>
      <c r="G304"/>
      <c r="H304"/>
      <c r="I304"/>
      <c r="J304"/>
      <c r="K304"/>
      <c r="L304"/>
      <c r="M304"/>
      <c r="N304"/>
      <c r="O304"/>
      <c r="P304"/>
      <c r="Q304"/>
      <c r="R304"/>
      <c r="S304"/>
      <c r="T304"/>
      <c r="U304"/>
      <c r="V304"/>
      <c r="W304"/>
      <c r="X304"/>
      <c r="Y304"/>
      <c r="Z304"/>
      <c r="AA304"/>
      <c r="AB304"/>
      <c r="AC304"/>
      <c r="AD304"/>
      <c r="AE304"/>
      <c r="AF304"/>
      <c r="AG304"/>
      <c r="AH304"/>
      <c r="AI304"/>
    </row>
    <row r="305" spans="1:35" s="33" customFormat="1" ht="15.75">
      <c r="A305" s="175"/>
      <c r="B305" s="163"/>
      <c r="C305" s="123"/>
      <c r="D305" s="123"/>
      <c r="E305" s="32"/>
      <c r="F305"/>
      <c r="G305"/>
      <c r="H305"/>
      <c r="I305"/>
      <c r="J305"/>
      <c r="K305"/>
      <c r="L305"/>
      <c r="M305"/>
      <c r="N305"/>
      <c r="O305"/>
      <c r="P305"/>
      <c r="Q305"/>
      <c r="R305"/>
      <c r="S305"/>
      <c r="T305"/>
      <c r="U305"/>
      <c r="V305"/>
      <c r="W305"/>
      <c r="X305"/>
      <c r="Y305"/>
      <c r="Z305"/>
      <c r="AA305"/>
      <c r="AB305"/>
      <c r="AC305"/>
      <c r="AD305"/>
      <c r="AE305"/>
      <c r="AF305"/>
      <c r="AG305"/>
      <c r="AH305"/>
      <c r="AI305"/>
    </row>
    <row r="306" spans="1:35" s="33" customFormat="1" ht="15.75">
      <c r="A306" s="175"/>
      <c r="B306" s="163"/>
      <c r="C306" s="123"/>
      <c r="D306" s="123"/>
      <c r="E306" s="32"/>
      <c r="F306"/>
      <c r="G306"/>
      <c r="H306"/>
      <c r="I306"/>
      <c r="J306"/>
      <c r="K306"/>
      <c r="L306"/>
      <c r="M306"/>
      <c r="N306"/>
      <c r="O306"/>
      <c r="P306"/>
      <c r="Q306"/>
      <c r="R306"/>
      <c r="S306"/>
      <c r="T306"/>
      <c r="U306"/>
      <c r="V306"/>
      <c r="W306"/>
      <c r="X306"/>
      <c r="Y306"/>
      <c r="Z306"/>
      <c r="AA306"/>
      <c r="AB306"/>
      <c r="AC306"/>
      <c r="AD306"/>
      <c r="AE306"/>
      <c r="AF306"/>
      <c r="AG306"/>
      <c r="AH306"/>
      <c r="AI306"/>
    </row>
    <row r="307" spans="1:35" s="33" customFormat="1" ht="15.75">
      <c r="A307" s="175"/>
      <c r="B307" s="163"/>
      <c r="C307" s="123"/>
      <c r="D307" s="123"/>
      <c r="E307" s="32"/>
      <c r="F307"/>
      <c r="G307"/>
      <c r="H307"/>
      <c r="I307"/>
      <c r="J307"/>
      <c r="K307"/>
      <c r="L307"/>
      <c r="M307"/>
      <c r="N307"/>
      <c r="O307"/>
      <c r="P307"/>
      <c r="Q307"/>
      <c r="R307"/>
      <c r="S307"/>
      <c r="T307"/>
      <c r="U307"/>
      <c r="V307"/>
      <c r="W307"/>
      <c r="X307"/>
      <c r="Y307"/>
      <c r="Z307"/>
      <c r="AA307"/>
      <c r="AB307"/>
      <c r="AC307"/>
      <c r="AD307"/>
      <c r="AE307"/>
      <c r="AF307"/>
      <c r="AG307"/>
      <c r="AH307"/>
      <c r="AI307"/>
    </row>
    <row r="308" spans="1:35" s="33" customFormat="1" ht="15.75">
      <c r="A308" s="175"/>
      <c r="B308" s="163"/>
      <c r="C308" s="123"/>
      <c r="D308" s="123"/>
      <c r="E308" s="32"/>
      <c r="F308"/>
      <c r="G308"/>
      <c r="H308"/>
      <c r="I308"/>
      <c r="J308"/>
      <c r="K308"/>
      <c r="L308"/>
      <c r="M308"/>
      <c r="N308"/>
      <c r="O308"/>
      <c r="P308"/>
      <c r="Q308"/>
      <c r="R308"/>
      <c r="S308"/>
      <c r="T308"/>
      <c r="U308"/>
      <c r="V308"/>
      <c r="W308"/>
      <c r="X308"/>
      <c r="Y308"/>
      <c r="Z308"/>
      <c r="AA308"/>
      <c r="AB308"/>
      <c r="AC308"/>
      <c r="AD308"/>
      <c r="AE308"/>
      <c r="AF308"/>
      <c r="AG308"/>
      <c r="AH308"/>
      <c r="AI308"/>
    </row>
    <row r="309" spans="1:35" s="33" customFormat="1" ht="15.75">
      <c r="A309" s="175"/>
      <c r="B309" s="163"/>
      <c r="C309" s="123"/>
      <c r="D309" s="123"/>
      <c r="E309" s="32"/>
      <c r="F309"/>
      <c r="G309"/>
      <c r="H309"/>
      <c r="I309"/>
      <c r="J309"/>
      <c r="K309"/>
      <c r="L309"/>
      <c r="M309"/>
      <c r="N309"/>
      <c r="O309"/>
      <c r="P309"/>
      <c r="Q309"/>
      <c r="R309"/>
      <c r="S309"/>
      <c r="T309"/>
      <c r="U309"/>
      <c r="V309"/>
      <c r="W309"/>
      <c r="X309"/>
      <c r="Y309"/>
      <c r="Z309"/>
      <c r="AA309"/>
      <c r="AB309"/>
      <c r="AC309"/>
      <c r="AD309"/>
      <c r="AE309"/>
      <c r="AF309"/>
      <c r="AG309"/>
      <c r="AH309"/>
      <c r="AI309"/>
    </row>
    <row r="310" spans="1:35" s="33" customFormat="1" ht="15.75">
      <c r="A310" s="175"/>
      <c r="B310" s="163"/>
      <c r="C310" s="123"/>
      <c r="D310" s="123"/>
      <c r="E310" s="32"/>
      <c r="F310"/>
      <c r="G310"/>
      <c r="H310"/>
      <c r="I310"/>
      <c r="J310"/>
      <c r="K310"/>
      <c r="L310"/>
      <c r="M310"/>
      <c r="N310"/>
      <c r="O310"/>
      <c r="P310"/>
      <c r="Q310"/>
      <c r="R310"/>
      <c r="S310"/>
      <c r="T310"/>
      <c r="U310"/>
      <c r="V310"/>
      <c r="W310"/>
      <c r="X310"/>
      <c r="Y310"/>
      <c r="Z310"/>
      <c r="AA310"/>
      <c r="AB310"/>
      <c r="AC310"/>
      <c r="AD310"/>
      <c r="AE310"/>
      <c r="AF310"/>
      <c r="AG310"/>
      <c r="AH310"/>
      <c r="AI310"/>
    </row>
    <row r="311" spans="1:35" s="33" customFormat="1" ht="15.75">
      <c r="A311" s="175"/>
      <c r="B311" s="163"/>
      <c r="C311" s="123"/>
      <c r="D311" s="123"/>
      <c r="E311" s="32"/>
      <c r="F311"/>
      <c r="G311"/>
      <c r="H311"/>
      <c r="I311"/>
      <c r="J311"/>
      <c r="K311"/>
      <c r="L311"/>
      <c r="M311"/>
      <c r="N311"/>
      <c r="O311"/>
      <c r="P311"/>
      <c r="Q311"/>
      <c r="R311"/>
      <c r="S311"/>
      <c r="T311"/>
      <c r="U311"/>
      <c r="V311"/>
      <c r="W311"/>
      <c r="X311"/>
      <c r="Y311"/>
      <c r="Z311"/>
      <c r="AA311"/>
      <c r="AB311"/>
      <c r="AC311"/>
      <c r="AD311"/>
      <c r="AE311"/>
      <c r="AF311"/>
      <c r="AG311"/>
      <c r="AH311"/>
      <c r="AI311"/>
    </row>
    <row r="312" spans="1:35" s="33" customFormat="1" ht="15.75">
      <c r="A312" s="175"/>
      <c r="B312" s="163"/>
      <c r="C312" s="123"/>
      <c r="D312" s="123"/>
      <c r="E312" s="32"/>
      <c r="F312"/>
      <c r="G312"/>
      <c r="H312"/>
      <c r="I312"/>
      <c r="J312"/>
      <c r="K312"/>
      <c r="L312"/>
      <c r="M312"/>
      <c r="N312"/>
      <c r="O312"/>
      <c r="P312"/>
      <c r="Q312"/>
      <c r="R312"/>
      <c r="S312"/>
      <c r="T312"/>
      <c r="U312"/>
      <c r="V312"/>
      <c r="W312"/>
      <c r="X312"/>
      <c r="Y312"/>
      <c r="Z312"/>
      <c r="AA312"/>
      <c r="AB312"/>
      <c r="AC312"/>
      <c r="AD312"/>
      <c r="AE312"/>
      <c r="AF312"/>
      <c r="AG312"/>
      <c r="AH312"/>
      <c r="AI312"/>
    </row>
    <row r="313" spans="1:35" s="33" customFormat="1" ht="15.75">
      <c r="A313" s="175"/>
      <c r="B313" s="163"/>
      <c r="C313" s="123"/>
      <c r="D313" s="123"/>
      <c r="E313" s="32"/>
      <c r="F313"/>
      <c r="G313"/>
      <c r="H313"/>
      <c r="I313"/>
      <c r="J313"/>
      <c r="K313"/>
      <c r="L313"/>
      <c r="M313"/>
      <c r="N313"/>
      <c r="O313"/>
      <c r="P313"/>
      <c r="Q313"/>
      <c r="R313"/>
      <c r="S313"/>
      <c r="T313"/>
      <c r="U313"/>
      <c r="V313"/>
      <c r="W313"/>
      <c r="X313"/>
      <c r="Y313"/>
      <c r="Z313"/>
      <c r="AA313"/>
      <c r="AB313"/>
      <c r="AC313"/>
      <c r="AD313"/>
      <c r="AE313"/>
      <c r="AF313"/>
      <c r="AG313"/>
      <c r="AH313"/>
      <c r="AI313"/>
    </row>
    <row r="314" spans="1:35" s="33" customFormat="1" ht="15.75">
      <c r="A314" s="175"/>
      <c r="B314" s="163"/>
      <c r="C314" s="123"/>
      <c r="D314" s="123"/>
      <c r="E314" s="32"/>
      <c r="F314"/>
      <c r="G314"/>
      <c r="H314"/>
      <c r="I314"/>
      <c r="J314"/>
      <c r="K314"/>
      <c r="L314"/>
      <c r="M314"/>
      <c r="N314"/>
      <c r="O314"/>
      <c r="P314"/>
      <c r="Q314"/>
      <c r="R314"/>
      <c r="S314"/>
      <c r="T314"/>
      <c r="U314"/>
      <c r="V314"/>
      <c r="W314"/>
      <c r="X314"/>
      <c r="Y314"/>
      <c r="Z314"/>
      <c r="AA314"/>
      <c r="AB314"/>
      <c r="AC314"/>
      <c r="AD314"/>
      <c r="AE314"/>
      <c r="AF314"/>
      <c r="AG314"/>
      <c r="AH314"/>
      <c r="AI314"/>
    </row>
    <row r="315" spans="1:35" s="33" customFormat="1" ht="15.75">
      <c r="A315" s="175"/>
      <c r="B315" s="163"/>
      <c r="C315" s="123"/>
      <c r="D315" s="123"/>
      <c r="E315" s="32"/>
      <c r="F315"/>
      <c r="G315"/>
      <c r="H315"/>
      <c r="I315"/>
      <c r="J315"/>
      <c r="K315"/>
      <c r="L315"/>
      <c r="M315"/>
      <c r="N315"/>
      <c r="O315"/>
      <c r="P315"/>
      <c r="Q315"/>
      <c r="R315"/>
      <c r="S315"/>
      <c r="T315"/>
      <c r="U315"/>
      <c r="V315"/>
      <c r="W315"/>
      <c r="X315"/>
      <c r="Y315"/>
      <c r="Z315"/>
      <c r="AA315"/>
      <c r="AB315"/>
      <c r="AC315"/>
      <c r="AD315"/>
      <c r="AE315"/>
      <c r="AF315"/>
      <c r="AG315"/>
      <c r="AH315"/>
      <c r="AI315"/>
    </row>
    <row r="316" spans="1:35" s="33" customFormat="1" ht="15.75">
      <c r="A316" s="175"/>
      <c r="B316" s="163"/>
      <c r="C316" s="123"/>
      <c r="D316" s="123"/>
      <c r="E316" s="32"/>
      <c r="F316"/>
      <c r="G316"/>
      <c r="H316"/>
      <c r="I316"/>
      <c r="J316"/>
      <c r="K316"/>
      <c r="L316"/>
      <c r="M316"/>
      <c r="N316"/>
      <c r="O316"/>
      <c r="P316"/>
      <c r="Q316"/>
      <c r="R316"/>
      <c r="S316"/>
      <c r="T316"/>
      <c r="U316"/>
      <c r="V316"/>
      <c r="W316"/>
      <c r="X316"/>
      <c r="Y316"/>
      <c r="Z316"/>
      <c r="AA316"/>
      <c r="AB316"/>
      <c r="AC316"/>
      <c r="AD316"/>
      <c r="AE316"/>
      <c r="AF316"/>
      <c r="AG316"/>
      <c r="AH316"/>
      <c r="AI316"/>
    </row>
    <row r="317" spans="1:35" s="33" customFormat="1" ht="15.75">
      <c r="A317" s="175"/>
      <c r="B317" s="163"/>
      <c r="C317" s="123"/>
      <c r="D317" s="123"/>
      <c r="E317" s="32"/>
      <c r="F317"/>
      <c r="G317"/>
      <c r="H317"/>
      <c r="I317"/>
      <c r="J317"/>
      <c r="K317"/>
      <c r="L317"/>
      <c r="M317"/>
      <c r="N317"/>
      <c r="O317"/>
      <c r="P317"/>
      <c r="Q317"/>
      <c r="R317"/>
      <c r="S317"/>
      <c r="T317"/>
      <c r="U317"/>
      <c r="V317"/>
      <c r="W317"/>
      <c r="X317"/>
      <c r="Y317"/>
      <c r="Z317"/>
      <c r="AA317"/>
      <c r="AB317"/>
      <c r="AC317"/>
      <c r="AD317"/>
      <c r="AE317"/>
      <c r="AF317"/>
      <c r="AG317"/>
      <c r="AH317"/>
      <c r="AI317"/>
    </row>
    <row r="318" spans="1:35" s="33" customFormat="1" ht="15.75">
      <c r="A318" s="175"/>
      <c r="B318" s="163"/>
      <c r="C318" s="123"/>
      <c r="D318" s="123"/>
      <c r="E318" s="32"/>
      <c r="F318"/>
      <c r="G318"/>
      <c r="H318"/>
      <c r="I318"/>
      <c r="J318"/>
      <c r="K318"/>
      <c r="L318"/>
      <c r="M318"/>
      <c r="N318"/>
      <c r="O318"/>
      <c r="P318"/>
      <c r="Q318"/>
      <c r="R318"/>
      <c r="S318"/>
      <c r="T318"/>
      <c r="U318"/>
      <c r="V318"/>
      <c r="W318"/>
      <c r="X318"/>
      <c r="Y318"/>
      <c r="Z318"/>
      <c r="AA318"/>
      <c r="AB318"/>
      <c r="AC318"/>
      <c r="AD318"/>
      <c r="AE318"/>
      <c r="AF318"/>
      <c r="AG318"/>
      <c r="AH318"/>
      <c r="AI318"/>
    </row>
    <row r="319" spans="1:35" s="33" customFormat="1" ht="15.75">
      <c r="A319" s="175"/>
      <c r="B319" s="163"/>
      <c r="C319" s="123"/>
      <c r="D319" s="123"/>
      <c r="E319" s="32"/>
      <c r="F319"/>
      <c r="G319"/>
      <c r="H319"/>
      <c r="I319"/>
      <c r="J319"/>
      <c r="K319"/>
      <c r="L319"/>
      <c r="M319"/>
      <c r="N319"/>
      <c r="O319"/>
      <c r="P319"/>
      <c r="Q319"/>
      <c r="R319"/>
      <c r="S319"/>
      <c r="T319"/>
      <c r="U319"/>
      <c r="V319"/>
      <c r="W319"/>
      <c r="X319"/>
      <c r="Y319"/>
      <c r="Z319"/>
      <c r="AA319"/>
      <c r="AB319"/>
      <c r="AC319"/>
      <c r="AD319"/>
      <c r="AE319"/>
      <c r="AF319"/>
      <c r="AG319"/>
      <c r="AH319"/>
      <c r="AI319"/>
    </row>
    <row r="320" spans="1:35" s="33" customFormat="1" ht="15.75">
      <c r="A320" s="175"/>
      <c r="B320" s="163"/>
      <c r="C320" s="123"/>
      <c r="D320" s="123"/>
      <c r="E320" s="32"/>
      <c r="F320"/>
      <c r="G320"/>
      <c r="H320"/>
      <c r="I320"/>
      <c r="J320"/>
      <c r="K320"/>
      <c r="L320"/>
      <c r="M320"/>
      <c r="N320"/>
      <c r="O320"/>
      <c r="P320"/>
      <c r="Q320"/>
      <c r="R320"/>
      <c r="S320"/>
      <c r="T320"/>
      <c r="U320"/>
      <c r="V320"/>
      <c r="W320"/>
      <c r="X320"/>
      <c r="Y320"/>
      <c r="Z320"/>
      <c r="AA320"/>
      <c r="AB320"/>
      <c r="AC320"/>
      <c r="AD320"/>
      <c r="AE320"/>
      <c r="AF320"/>
      <c r="AG320"/>
      <c r="AH320"/>
      <c r="AI320"/>
    </row>
    <row r="321" spans="1:35" s="33" customFormat="1" ht="15.75">
      <c r="A321" s="175"/>
      <c r="B321" s="163"/>
      <c r="C321" s="123"/>
      <c r="D321" s="123"/>
      <c r="E321" s="32"/>
      <c r="F321"/>
      <c r="G321"/>
      <c r="H321"/>
      <c r="I321"/>
      <c r="J321"/>
      <c r="K321"/>
      <c r="L321"/>
      <c r="M321"/>
      <c r="N321"/>
      <c r="O321"/>
      <c r="P321"/>
      <c r="Q321"/>
      <c r="R321"/>
      <c r="S321"/>
      <c r="T321"/>
      <c r="U321"/>
      <c r="V321"/>
      <c r="W321"/>
      <c r="X321"/>
      <c r="Y321"/>
      <c r="Z321"/>
      <c r="AA321"/>
      <c r="AB321"/>
      <c r="AC321"/>
      <c r="AD321"/>
      <c r="AE321"/>
      <c r="AF321"/>
      <c r="AG321"/>
      <c r="AH321"/>
      <c r="AI321"/>
    </row>
    <row r="322" spans="1:35" s="33" customFormat="1" ht="15.75">
      <c r="A322" s="175"/>
      <c r="B322" s="163"/>
      <c r="C322" s="123"/>
      <c r="D322" s="123"/>
      <c r="E322" s="32"/>
      <c r="F322"/>
      <c r="G322"/>
      <c r="H322"/>
      <c r="I322"/>
      <c r="J322"/>
      <c r="K322"/>
      <c r="L322"/>
      <c r="M322"/>
      <c r="N322"/>
      <c r="O322"/>
      <c r="P322"/>
      <c r="Q322"/>
      <c r="R322"/>
      <c r="S322"/>
      <c r="T322"/>
      <c r="U322"/>
      <c r="V322"/>
      <c r="W322"/>
      <c r="X322"/>
      <c r="Y322"/>
      <c r="Z322"/>
      <c r="AA322"/>
      <c r="AB322"/>
      <c r="AC322"/>
      <c r="AD322"/>
      <c r="AE322"/>
      <c r="AF322"/>
      <c r="AG322"/>
      <c r="AH322"/>
      <c r="AI322"/>
    </row>
    <row r="323" spans="1:35" s="33" customFormat="1" ht="15.75">
      <c r="A323" s="175"/>
      <c r="B323" s="163"/>
      <c r="C323" s="123"/>
      <c r="D323" s="123"/>
      <c r="E323" s="32"/>
      <c r="F323"/>
      <c r="G323"/>
      <c r="H323"/>
      <c r="I323"/>
      <c r="J323"/>
      <c r="K323"/>
      <c r="L323"/>
      <c r="M323"/>
      <c r="N323"/>
      <c r="O323"/>
      <c r="P323"/>
      <c r="Q323"/>
      <c r="R323"/>
      <c r="S323"/>
      <c r="T323"/>
      <c r="U323"/>
      <c r="V323"/>
      <c r="W323"/>
      <c r="X323"/>
      <c r="Y323"/>
      <c r="Z323"/>
      <c r="AA323"/>
      <c r="AB323"/>
      <c r="AC323"/>
      <c r="AD323"/>
      <c r="AE323"/>
      <c r="AF323"/>
      <c r="AG323"/>
      <c r="AH323"/>
      <c r="AI323"/>
    </row>
    <row r="324" spans="1:35" s="33" customFormat="1" ht="15.75">
      <c r="A324" s="175"/>
      <c r="B324" s="163"/>
      <c r="C324" s="123"/>
      <c r="D324" s="123"/>
      <c r="E324" s="32"/>
      <c r="F324"/>
      <c r="G324"/>
      <c r="H324"/>
      <c r="I324"/>
      <c r="J324"/>
      <c r="K324"/>
      <c r="L324"/>
      <c r="M324"/>
      <c r="N324"/>
      <c r="O324"/>
      <c r="P324"/>
      <c r="Q324"/>
      <c r="R324"/>
      <c r="S324"/>
      <c r="T324"/>
      <c r="U324"/>
      <c r="V324"/>
      <c r="W324"/>
      <c r="X324"/>
      <c r="Y324"/>
      <c r="Z324"/>
      <c r="AA324"/>
      <c r="AB324"/>
      <c r="AC324"/>
      <c r="AD324"/>
      <c r="AE324"/>
      <c r="AF324"/>
      <c r="AG324"/>
      <c r="AH324"/>
      <c r="AI324"/>
    </row>
    <row r="325" spans="1:35" s="33" customFormat="1" ht="15.75">
      <c r="A325" s="175"/>
      <c r="B325" s="163"/>
      <c r="C325" s="123"/>
      <c r="D325" s="123"/>
      <c r="E325" s="32"/>
      <c r="F325"/>
      <c r="G325"/>
      <c r="H325"/>
      <c r="I325"/>
      <c r="J325"/>
      <c r="K325"/>
      <c r="L325"/>
      <c r="M325"/>
      <c r="N325"/>
      <c r="O325"/>
      <c r="P325"/>
      <c r="Q325"/>
      <c r="R325"/>
      <c r="S325"/>
      <c r="T325"/>
      <c r="U325"/>
      <c r="V325"/>
      <c r="W325"/>
      <c r="X325"/>
      <c r="Y325"/>
      <c r="Z325"/>
      <c r="AA325"/>
      <c r="AB325"/>
      <c r="AC325"/>
      <c r="AD325"/>
      <c r="AE325"/>
      <c r="AF325"/>
      <c r="AG325"/>
      <c r="AH325"/>
      <c r="AI325"/>
    </row>
    <row r="326" spans="1:35" s="33" customFormat="1" ht="15.75">
      <c r="A326" s="175"/>
      <c r="B326" s="163"/>
      <c r="C326" s="123"/>
      <c r="D326" s="123"/>
      <c r="E326" s="32"/>
      <c r="F326"/>
      <c r="G326"/>
      <c r="H326"/>
      <c r="I326"/>
      <c r="J326"/>
      <c r="K326"/>
      <c r="L326"/>
      <c r="M326"/>
      <c r="N326"/>
      <c r="O326"/>
      <c r="P326"/>
      <c r="Q326"/>
      <c r="R326"/>
      <c r="S326"/>
      <c r="T326"/>
      <c r="U326"/>
      <c r="V326"/>
      <c r="W326"/>
      <c r="X326"/>
      <c r="Y326"/>
      <c r="Z326"/>
      <c r="AA326"/>
      <c r="AB326"/>
      <c r="AC326"/>
      <c r="AD326"/>
      <c r="AE326"/>
      <c r="AF326"/>
      <c r="AG326"/>
      <c r="AH326"/>
      <c r="AI326"/>
    </row>
    <row r="327" spans="1:35" s="33" customFormat="1" ht="15.75">
      <c r="A327" s="175"/>
      <c r="B327" s="163"/>
      <c r="C327" s="123"/>
      <c r="D327" s="123"/>
      <c r="E327" s="32"/>
      <c r="F327"/>
      <c r="G327"/>
      <c r="H327"/>
      <c r="I327"/>
      <c r="J327"/>
      <c r="K327"/>
      <c r="L327"/>
      <c r="M327"/>
      <c r="N327"/>
      <c r="O327"/>
      <c r="P327"/>
      <c r="Q327"/>
      <c r="R327"/>
      <c r="S327"/>
      <c r="T327"/>
      <c r="U327"/>
      <c r="V327"/>
      <c r="W327"/>
      <c r="X327"/>
      <c r="Y327"/>
      <c r="Z327"/>
      <c r="AA327"/>
      <c r="AB327"/>
      <c r="AC327"/>
      <c r="AD327"/>
      <c r="AE327"/>
      <c r="AF327"/>
      <c r="AG327"/>
      <c r="AH327"/>
      <c r="AI327"/>
    </row>
    <row r="328" spans="1:35" s="33" customFormat="1" ht="15.75">
      <c r="A328" s="175"/>
      <c r="B328" s="163"/>
      <c r="C328" s="123"/>
      <c r="D328" s="123"/>
      <c r="E328" s="32"/>
      <c r="F328"/>
      <c r="G328"/>
      <c r="H328"/>
      <c r="I328"/>
      <c r="J328"/>
      <c r="K328"/>
      <c r="L328"/>
      <c r="M328"/>
      <c r="N328"/>
      <c r="O328"/>
      <c r="P328"/>
      <c r="Q328"/>
      <c r="R328"/>
      <c r="S328"/>
      <c r="T328"/>
      <c r="U328"/>
      <c r="V328"/>
      <c r="W328"/>
      <c r="X328"/>
      <c r="Y328"/>
      <c r="Z328"/>
      <c r="AA328"/>
      <c r="AB328"/>
      <c r="AC328"/>
      <c r="AD328"/>
      <c r="AE328"/>
      <c r="AF328"/>
      <c r="AG328"/>
      <c r="AH328"/>
      <c r="AI328"/>
    </row>
    <row r="329" spans="1:35" s="33" customFormat="1" ht="15.75">
      <c r="A329" s="175"/>
      <c r="B329" s="163"/>
      <c r="C329" s="123"/>
      <c r="D329" s="123"/>
      <c r="E329" s="32"/>
      <c r="F329"/>
      <c r="G329"/>
      <c r="H329"/>
      <c r="I329"/>
      <c r="J329"/>
      <c r="K329"/>
      <c r="L329"/>
      <c r="M329"/>
      <c r="N329"/>
      <c r="O329"/>
      <c r="P329"/>
      <c r="Q329"/>
      <c r="R329"/>
      <c r="S329"/>
      <c r="T329"/>
      <c r="U329"/>
      <c r="V329"/>
      <c r="W329"/>
      <c r="X329"/>
      <c r="Y329"/>
      <c r="Z329"/>
      <c r="AA329"/>
      <c r="AB329"/>
      <c r="AC329"/>
      <c r="AD329"/>
      <c r="AE329"/>
      <c r="AF329"/>
      <c r="AG329"/>
      <c r="AH329"/>
      <c r="AI329"/>
    </row>
    <row r="330" spans="1:35" s="33" customFormat="1" ht="15.75">
      <c r="A330" s="175"/>
      <c r="B330" s="163"/>
      <c r="C330" s="123"/>
      <c r="D330" s="123"/>
      <c r="E330" s="32"/>
      <c r="F330"/>
      <c r="G330"/>
      <c r="H330"/>
      <c r="I330"/>
      <c r="J330"/>
      <c r="K330"/>
      <c r="L330"/>
      <c r="M330"/>
      <c r="N330"/>
      <c r="O330"/>
      <c r="P330"/>
      <c r="Q330"/>
      <c r="R330"/>
      <c r="S330"/>
      <c r="T330"/>
      <c r="U330"/>
      <c r="V330"/>
      <c r="W330"/>
      <c r="X330"/>
      <c r="Y330"/>
      <c r="Z330"/>
      <c r="AA330"/>
      <c r="AB330"/>
      <c r="AC330"/>
      <c r="AD330"/>
      <c r="AE330"/>
      <c r="AF330"/>
      <c r="AG330"/>
      <c r="AH330"/>
      <c r="AI330"/>
    </row>
    <row r="331" spans="1:35" s="33" customFormat="1" ht="15.75">
      <c r="A331" s="175"/>
      <c r="B331" s="163"/>
      <c r="C331" s="123"/>
      <c r="D331" s="123"/>
      <c r="E331" s="32"/>
      <c r="F331"/>
      <c r="G331"/>
      <c r="H331"/>
      <c r="I331"/>
      <c r="J331"/>
      <c r="K331"/>
      <c r="L331"/>
      <c r="M331"/>
      <c r="N331"/>
      <c r="O331"/>
      <c r="P331"/>
      <c r="Q331"/>
      <c r="R331"/>
      <c r="S331"/>
      <c r="T331"/>
      <c r="U331"/>
      <c r="V331"/>
      <c r="W331"/>
      <c r="X331"/>
      <c r="Y331"/>
      <c r="Z331"/>
      <c r="AA331"/>
      <c r="AB331"/>
      <c r="AC331"/>
      <c r="AD331"/>
      <c r="AE331"/>
      <c r="AF331"/>
      <c r="AG331"/>
      <c r="AH331"/>
      <c r="AI331"/>
    </row>
    <row r="332" spans="1:35" s="33" customFormat="1" ht="15.75">
      <c r="A332" s="175"/>
      <c r="B332" s="163"/>
      <c r="C332" s="123"/>
      <c r="D332" s="123"/>
      <c r="E332" s="32"/>
      <c r="F332"/>
      <c r="G332"/>
      <c r="H332"/>
      <c r="I332"/>
      <c r="J332"/>
      <c r="K332"/>
      <c r="L332"/>
      <c r="M332"/>
      <c r="N332"/>
      <c r="O332"/>
      <c r="P332"/>
      <c r="Q332"/>
      <c r="R332"/>
      <c r="S332"/>
      <c r="T332"/>
      <c r="U332"/>
      <c r="V332"/>
      <c r="W332"/>
      <c r="X332"/>
      <c r="Y332"/>
      <c r="Z332"/>
      <c r="AA332"/>
      <c r="AB332"/>
      <c r="AC332"/>
      <c r="AD332"/>
      <c r="AE332"/>
      <c r="AF332"/>
      <c r="AG332"/>
      <c r="AH332"/>
      <c r="AI332"/>
    </row>
    <row r="333" spans="1:35" s="33" customFormat="1" ht="15.75">
      <c r="A333" s="175"/>
      <c r="B333" s="163"/>
      <c r="C333" s="123"/>
      <c r="D333" s="123"/>
      <c r="E333" s="32"/>
      <c r="F333"/>
      <c r="G333"/>
      <c r="H333"/>
      <c r="I333"/>
      <c r="J333"/>
      <c r="K333"/>
      <c r="L333"/>
      <c r="M333"/>
      <c r="N333"/>
      <c r="O333"/>
      <c r="P333"/>
      <c r="Q333"/>
      <c r="R333"/>
      <c r="S333"/>
      <c r="T333"/>
      <c r="U333"/>
      <c r="V333"/>
      <c r="W333"/>
      <c r="X333"/>
      <c r="Y333"/>
      <c r="Z333"/>
      <c r="AA333"/>
      <c r="AB333"/>
      <c r="AC333"/>
      <c r="AD333"/>
      <c r="AE333"/>
      <c r="AF333"/>
      <c r="AG333"/>
      <c r="AH333"/>
      <c r="AI333"/>
    </row>
    <row r="334" spans="1:35" s="33" customFormat="1" ht="15.75">
      <c r="A334" s="175"/>
      <c r="B334" s="163"/>
      <c r="C334" s="123"/>
      <c r="D334" s="123"/>
      <c r="E334" s="32"/>
      <c r="F334"/>
      <c r="G334"/>
      <c r="H334"/>
      <c r="I334"/>
      <c r="J334"/>
      <c r="K334"/>
      <c r="L334"/>
      <c r="M334"/>
      <c r="N334"/>
      <c r="O334"/>
      <c r="P334"/>
      <c r="Q334"/>
      <c r="R334"/>
      <c r="S334"/>
      <c r="T334"/>
      <c r="U334"/>
      <c r="V334"/>
      <c r="W334"/>
      <c r="X334"/>
      <c r="Y334"/>
      <c r="Z334"/>
      <c r="AA334"/>
      <c r="AB334"/>
      <c r="AC334"/>
      <c r="AD334"/>
      <c r="AE334"/>
      <c r="AF334"/>
      <c r="AG334"/>
      <c r="AH334"/>
      <c r="AI334"/>
    </row>
    <row r="335" spans="1:35" s="33" customFormat="1" ht="15.75">
      <c r="A335" s="175"/>
      <c r="B335" s="163"/>
      <c r="C335" s="123"/>
      <c r="D335" s="123"/>
      <c r="E335" s="32"/>
      <c r="F335"/>
      <c r="G335"/>
      <c r="H335"/>
      <c r="I335"/>
      <c r="J335"/>
      <c r="K335"/>
      <c r="L335"/>
      <c r="M335"/>
      <c r="N335"/>
      <c r="O335"/>
      <c r="P335"/>
      <c r="Q335"/>
      <c r="R335"/>
      <c r="S335"/>
      <c r="T335"/>
      <c r="U335"/>
      <c r="V335"/>
      <c r="W335"/>
      <c r="X335"/>
      <c r="Y335"/>
      <c r="Z335"/>
      <c r="AA335"/>
      <c r="AB335"/>
      <c r="AC335"/>
      <c r="AD335"/>
      <c r="AE335"/>
      <c r="AF335"/>
      <c r="AG335"/>
      <c r="AH335"/>
      <c r="AI335"/>
    </row>
    <row r="336" spans="1:35" s="33" customFormat="1" ht="15.75">
      <c r="A336" s="175"/>
      <c r="B336" s="163"/>
      <c r="C336" s="123"/>
      <c r="D336" s="123"/>
      <c r="E336" s="32"/>
      <c r="F336"/>
      <c r="G336"/>
      <c r="H336"/>
      <c r="I336"/>
      <c r="J336"/>
      <c r="K336"/>
      <c r="L336"/>
      <c r="M336"/>
      <c r="N336"/>
      <c r="O336"/>
      <c r="P336"/>
      <c r="Q336"/>
      <c r="R336"/>
      <c r="S336"/>
      <c r="T336"/>
      <c r="U336"/>
      <c r="V336"/>
      <c r="W336"/>
      <c r="X336"/>
      <c r="Y336"/>
      <c r="Z336"/>
      <c r="AA336"/>
      <c r="AB336"/>
      <c r="AC336"/>
      <c r="AD336"/>
      <c r="AE336"/>
      <c r="AF336"/>
      <c r="AG336"/>
      <c r="AH336"/>
      <c r="AI336"/>
    </row>
    <row r="337" spans="1:35" s="33" customFormat="1" ht="15.75">
      <c r="A337" s="175"/>
      <c r="B337" s="163"/>
      <c r="C337" s="123"/>
      <c r="D337" s="123"/>
      <c r="E337" s="32"/>
      <c r="F337"/>
      <c r="G337"/>
      <c r="H337"/>
      <c r="I337"/>
      <c r="J337"/>
      <c r="K337"/>
      <c r="L337"/>
      <c r="M337"/>
      <c r="N337"/>
      <c r="O337"/>
      <c r="P337"/>
      <c r="Q337"/>
      <c r="R337"/>
      <c r="S337"/>
      <c r="T337"/>
      <c r="U337"/>
      <c r="V337"/>
      <c r="W337"/>
      <c r="X337"/>
      <c r="Y337"/>
      <c r="Z337"/>
      <c r="AA337"/>
      <c r="AB337"/>
      <c r="AC337"/>
      <c r="AD337"/>
      <c r="AE337"/>
      <c r="AF337"/>
      <c r="AG337"/>
      <c r="AH337"/>
      <c r="AI337"/>
    </row>
    <row r="338" spans="1:35" s="33" customFormat="1" ht="15.75">
      <c r="A338" s="175"/>
      <c r="B338" s="163"/>
      <c r="C338" s="123"/>
      <c r="D338" s="123"/>
      <c r="E338" s="32"/>
      <c r="F338"/>
      <c r="G338"/>
      <c r="H338"/>
      <c r="I338"/>
      <c r="J338"/>
      <c r="K338"/>
      <c r="L338"/>
      <c r="M338"/>
      <c r="N338"/>
      <c r="O338"/>
      <c r="P338"/>
      <c r="Q338"/>
      <c r="R338"/>
      <c r="S338"/>
      <c r="T338"/>
      <c r="U338"/>
      <c r="V338"/>
      <c r="W338"/>
      <c r="X338"/>
      <c r="Y338"/>
      <c r="Z338"/>
      <c r="AA338"/>
      <c r="AB338"/>
      <c r="AC338"/>
      <c r="AD338"/>
      <c r="AE338"/>
      <c r="AF338"/>
      <c r="AG338"/>
      <c r="AH338"/>
      <c r="AI338"/>
    </row>
    <row r="339" spans="1:35" s="33" customFormat="1" ht="15.75">
      <c r="A339" s="175"/>
      <c r="B339" s="163"/>
      <c r="C339" s="123"/>
      <c r="D339" s="123"/>
      <c r="E339" s="32"/>
      <c r="F339"/>
      <c r="G339"/>
      <c r="H339"/>
      <c r="I339"/>
      <c r="J339"/>
      <c r="K339"/>
      <c r="L339"/>
      <c r="M339"/>
      <c r="N339"/>
      <c r="O339"/>
      <c r="P339"/>
      <c r="Q339"/>
      <c r="R339"/>
      <c r="S339"/>
      <c r="T339"/>
      <c r="U339"/>
      <c r="V339"/>
      <c r="W339"/>
      <c r="X339"/>
      <c r="Y339"/>
      <c r="Z339"/>
      <c r="AA339"/>
      <c r="AB339"/>
      <c r="AC339"/>
      <c r="AD339"/>
      <c r="AE339"/>
      <c r="AF339"/>
      <c r="AG339"/>
      <c r="AH339"/>
      <c r="AI339"/>
    </row>
    <row r="340" spans="1:35" s="33" customFormat="1" ht="15.75">
      <c r="A340" s="175"/>
      <c r="B340" s="163"/>
      <c r="C340" s="123"/>
      <c r="D340" s="123"/>
      <c r="E340" s="32"/>
      <c r="F340"/>
      <c r="G340"/>
      <c r="H340"/>
      <c r="I340"/>
      <c r="J340"/>
      <c r="K340"/>
      <c r="L340"/>
      <c r="M340"/>
      <c r="N340"/>
      <c r="O340"/>
      <c r="P340"/>
      <c r="Q340"/>
      <c r="R340"/>
      <c r="S340"/>
      <c r="T340"/>
      <c r="U340"/>
      <c r="V340"/>
      <c r="W340"/>
      <c r="X340"/>
      <c r="Y340"/>
      <c r="Z340"/>
      <c r="AA340"/>
      <c r="AB340"/>
      <c r="AC340"/>
      <c r="AD340"/>
      <c r="AE340"/>
      <c r="AF340"/>
      <c r="AG340"/>
      <c r="AH340"/>
      <c r="AI340"/>
    </row>
    <row r="341" spans="1:35" s="33" customFormat="1" ht="15.75">
      <c r="A341" s="175"/>
      <c r="B341" s="163"/>
      <c r="C341" s="123"/>
      <c r="D341" s="123"/>
      <c r="E341" s="32"/>
      <c r="F341"/>
      <c r="G341"/>
      <c r="H341"/>
      <c r="I341"/>
      <c r="J341"/>
      <c r="K341"/>
      <c r="L341"/>
      <c r="M341"/>
      <c r="N341"/>
      <c r="O341"/>
      <c r="P341"/>
      <c r="Q341"/>
      <c r="R341"/>
      <c r="S341"/>
      <c r="T341"/>
      <c r="U341"/>
      <c r="V341"/>
      <c r="W341"/>
      <c r="X341"/>
      <c r="Y341"/>
      <c r="Z341"/>
      <c r="AA341"/>
      <c r="AB341"/>
      <c r="AC341"/>
      <c r="AD341"/>
      <c r="AE341"/>
      <c r="AF341"/>
      <c r="AG341"/>
      <c r="AH341"/>
      <c r="AI341"/>
    </row>
    <row r="342" spans="1:35" s="33" customFormat="1" ht="15.75">
      <c r="A342" s="175"/>
      <c r="B342" s="163"/>
      <c r="C342" s="123"/>
      <c r="D342" s="123"/>
      <c r="E342" s="32"/>
      <c r="F342"/>
      <c r="G342"/>
      <c r="H342"/>
      <c r="I342"/>
      <c r="J342"/>
      <c r="K342"/>
      <c r="L342"/>
      <c r="M342"/>
      <c r="N342"/>
      <c r="O342"/>
      <c r="P342"/>
      <c r="Q342"/>
      <c r="R342"/>
      <c r="S342"/>
      <c r="T342"/>
      <c r="U342"/>
      <c r="V342"/>
      <c r="W342"/>
      <c r="X342"/>
      <c r="Y342"/>
      <c r="Z342"/>
      <c r="AA342"/>
      <c r="AB342"/>
      <c r="AC342"/>
      <c r="AD342"/>
      <c r="AE342"/>
      <c r="AF342"/>
      <c r="AG342"/>
      <c r="AH342"/>
      <c r="AI342"/>
    </row>
    <row r="343" spans="1:35" s="33" customFormat="1" ht="15.75">
      <c r="A343" s="175"/>
      <c r="B343" s="163"/>
      <c r="C343" s="123"/>
      <c r="D343" s="123"/>
      <c r="E343" s="32"/>
      <c r="F343"/>
      <c r="G343"/>
      <c r="H343"/>
      <c r="I343"/>
      <c r="J343"/>
      <c r="K343"/>
      <c r="L343"/>
      <c r="M343"/>
      <c r="N343"/>
      <c r="O343"/>
      <c r="P343"/>
      <c r="Q343"/>
      <c r="R343"/>
      <c r="S343"/>
      <c r="T343"/>
      <c r="U343"/>
      <c r="V343"/>
      <c r="W343"/>
      <c r="X343"/>
      <c r="Y343"/>
      <c r="Z343"/>
      <c r="AA343"/>
      <c r="AB343"/>
      <c r="AC343"/>
      <c r="AD343"/>
      <c r="AE343"/>
      <c r="AF343"/>
      <c r="AG343"/>
      <c r="AH343"/>
      <c r="AI343"/>
    </row>
    <row r="344" spans="1:35" s="33" customFormat="1" ht="15.75">
      <c r="A344" s="175"/>
      <c r="B344" s="163"/>
      <c r="C344" s="123"/>
      <c r="D344" s="123"/>
      <c r="E344" s="32"/>
      <c r="F344"/>
      <c r="G344"/>
      <c r="H344"/>
      <c r="I344"/>
      <c r="J344"/>
      <c r="K344"/>
      <c r="L344"/>
      <c r="M344"/>
      <c r="N344"/>
      <c r="O344"/>
      <c r="P344"/>
      <c r="Q344"/>
      <c r="R344"/>
      <c r="S344"/>
      <c r="T344"/>
      <c r="U344"/>
      <c r="V344"/>
      <c r="W344"/>
      <c r="X344"/>
      <c r="Y344"/>
      <c r="Z344"/>
      <c r="AA344"/>
      <c r="AB344"/>
      <c r="AC344"/>
      <c r="AD344"/>
      <c r="AE344"/>
      <c r="AF344"/>
      <c r="AG344"/>
      <c r="AH344"/>
      <c r="AI344"/>
    </row>
    <row r="345" spans="1:35" s="33" customFormat="1" ht="15.75">
      <c r="A345" s="175"/>
      <c r="B345" s="163"/>
      <c r="C345" s="123"/>
      <c r="D345" s="123"/>
      <c r="E345" s="32"/>
      <c r="F345"/>
      <c r="G345"/>
      <c r="H345"/>
      <c r="I345"/>
      <c r="J345"/>
      <c r="K345"/>
      <c r="L345"/>
      <c r="M345"/>
      <c r="N345"/>
      <c r="O345"/>
      <c r="P345"/>
      <c r="Q345"/>
      <c r="R345"/>
      <c r="S345"/>
      <c r="T345"/>
      <c r="U345"/>
      <c r="V345"/>
      <c r="W345"/>
      <c r="X345"/>
      <c r="Y345"/>
      <c r="Z345"/>
      <c r="AA345"/>
      <c r="AB345"/>
      <c r="AC345"/>
      <c r="AD345"/>
      <c r="AE345"/>
      <c r="AF345"/>
      <c r="AG345"/>
      <c r="AH345"/>
      <c r="AI345"/>
    </row>
    <row r="346" spans="1:35" s="33" customFormat="1" ht="15.75">
      <c r="A346" s="175"/>
      <c r="B346" s="163"/>
      <c r="C346" s="123"/>
      <c r="D346" s="123"/>
      <c r="E346" s="32"/>
      <c r="F346"/>
      <c r="G346"/>
      <c r="H346"/>
      <c r="I346"/>
      <c r="J346"/>
      <c r="K346"/>
      <c r="L346"/>
      <c r="M346"/>
      <c r="N346"/>
      <c r="O346"/>
      <c r="P346"/>
      <c r="Q346"/>
      <c r="R346"/>
      <c r="S346"/>
      <c r="T346"/>
      <c r="U346"/>
      <c r="V346"/>
      <c r="W346"/>
      <c r="X346"/>
      <c r="Y346"/>
      <c r="Z346"/>
      <c r="AA346"/>
      <c r="AB346"/>
      <c r="AC346"/>
      <c r="AD346"/>
      <c r="AE346"/>
      <c r="AF346"/>
      <c r="AG346"/>
      <c r="AH346"/>
      <c r="AI346"/>
    </row>
    <row r="347" spans="1:35" s="33" customFormat="1" ht="15.75">
      <c r="A347" s="175"/>
      <c r="B347" s="163"/>
      <c r="C347" s="123"/>
      <c r="D347" s="123"/>
      <c r="E347" s="32"/>
      <c r="F347"/>
      <c r="G347"/>
      <c r="H347"/>
      <c r="I347"/>
      <c r="J347"/>
      <c r="K347"/>
      <c r="L347"/>
      <c r="M347"/>
      <c r="N347"/>
      <c r="O347"/>
      <c r="P347"/>
      <c r="Q347"/>
      <c r="R347"/>
      <c r="S347"/>
      <c r="T347"/>
      <c r="U347"/>
      <c r="V347"/>
      <c r="W347"/>
      <c r="X347"/>
      <c r="Y347"/>
      <c r="Z347"/>
      <c r="AA347"/>
      <c r="AB347"/>
      <c r="AC347"/>
      <c r="AD347"/>
      <c r="AE347"/>
      <c r="AF347"/>
      <c r="AG347"/>
      <c r="AH347"/>
      <c r="AI347"/>
    </row>
    <row r="348" spans="1:35" s="33" customFormat="1" ht="15.75">
      <c r="A348" s="175"/>
      <c r="B348" s="163"/>
      <c r="C348" s="123"/>
      <c r="D348" s="123"/>
      <c r="E348" s="32"/>
      <c r="F348"/>
      <c r="G348"/>
      <c r="H348"/>
      <c r="I348"/>
      <c r="J348"/>
      <c r="K348"/>
      <c r="L348"/>
      <c r="M348"/>
      <c r="N348"/>
      <c r="O348"/>
      <c r="P348"/>
      <c r="Q348"/>
      <c r="R348"/>
      <c r="S348"/>
      <c r="T348"/>
      <c r="U348"/>
      <c r="V348"/>
      <c r="W348"/>
      <c r="X348"/>
      <c r="Y348"/>
      <c r="Z348"/>
      <c r="AA348"/>
      <c r="AB348"/>
      <c r="AC348"/>
      <c r="AD348"/>
      <c r="AE348"/>
      <c r="AF348"/>
      <c r="AG348"/>
      <c r="AH348"/>
      <c r="AI348"/>
    </row>
    <row r="349" spans="1:35" s="33" customFormat="1" ht="15.75">
      <c r="A349" s="175"/>
      <c r="B349" s="163"/>
      <c r="C349" s="123"/>
      <c r="D349" s="123"/>
      <c r="E349" s="32"/>
      <c r="F349"/>
      <c r="G349"/>
      <c r="H349"/>
      <c r="I349"/>
      <c r="J349"/>
      <c r="K349"/>
      <c r="L349"/>
      <c r="M349"/>
      <c r="N349"/>
      <c r="O349"/>
      <c r="P349"/>
      <c r="Q349"/>
      <c r="R349"/>
      <c r="S349"/>
      <c r="T349"/>
      <c r="U349"/>
      <c r="V349"/>
      <c r="W349"/>
      <c r="X349"/>
      <c r="Y349"/>
      <c r="Z349"/>
      <c r="AA349"/>
      <c r="AB349"/>
      <c r="AC349"/>
      <c r="AD349"/>
      <c r="AE349"/>
      <c r="AF349"/>
      <c r="AG349"/>
      <c r="AH349"/>
      <c r="AI349"/>
    </row>
    <row r="350" spans="1:35" s="33" customFormat="1" ht="15.75">
      <c r="A350" s="175"/>
      <c r="B350" s="163"/>
      <c r="C350" s="123"/>
      <c r="D350" s="123"/>
      <c r="E350" s="32"/>
      <c r="F350"/>
      <c r="G350"/>
      <c r="H350"/>
      <c r="I350"/>
      <c r="J350"/>
      <c r="K350"/>
      <c r="L350"/>
      <c r="M350"/>
      <c r="N350"/>
      <c r="O350"/>
      <c r="P350"/>
      <c r="Q350"/>
      <c r="R350"/>
      <c r="S350"/>
      <c r="T350"/>
      <c r="U350"/>
      <c r="V350"/>
      <c r="W350"/>
      <c r="X350"/>
      <c r="Y350"/>
      <c r="Z350"/>
      <c r="AA350"/>
      <c r="AB350"/>
      <c r="AC350"/>
      <c r="AD350"/>
      <c r="AE350"/>
      <c r="AF350"/>
      <c r="AG350"/>
      <c r="AH350"/>
      <c r="AI350"/>
    </row>
    <row r="351" spans="1:35" s="33" customFormat="1" ht="15.75">
      <c r="A351" s="175"/>
      <c r="B351" s="163"/>
      <c r="C351" s="123"/>
      <c r="D351" s="123"/>
      <c r="E351" s="32"/>
      <c r="F351"/>
      <c r="G351"/>
      <c r="H351"/>
      <c r="I351"/>
      <c r="J351"/>
      <c r="K351"/>
      <c r="L351"/>
      <c r="M351"/>
      <c r="N351"/>
      <c r="O351"/>
      <c r="P351"/>
      <c r="Q351"/>
      <c r="R351"/>
      <c r="S351"/>
      <c r="T351"/>
      <c r="U351"/>
      <c r="V351"/>
      <c r="W351"/>
      <c r="X351"/>
      <c r="Y351"/>
      <c r="Z351"/>
      <c r="AA351"/>
      <c r="AB351"/>
      <c r="AC351"/>
      <c r="AD351"/>
      <c r="AE351"/>
      <c r="AF351"/>
      <c r="AG351"/>
      <c r="AH351"/>
      <c r="AI351"/>
    </row>
    <row r="352" spans="1:35" s="33" customFormat="1" ht="15.75">
      <c r="A352" s="175"/>
      <c r="B352" s="163"/>
      <c r="C352" s="123"/>
      <c r="D352" s="123"/>
      <c r="E352" s="32"/>
      <c r="F352"/>
      <c r="G352"/>
      <c r="H352"/>
      <c r="I352"/>
      <c r="J352"/>
      <c r="K352"/>
      <c r="L352"/>
      <c r="M352"/>
      <c r="N352"/>
      <c r="O352"/>
      <c r="P352"/>
      <c r="Q352"/>
      <c r="R352"/>
      <c r="S352"/>
      <c r="T352"/>
      <c r="U352"/>
      <c r="V352"/>
      <c r="W352"/>
      <c r="X352"/>
      <c r="Y352"/>
      <c r="Z352"/>
      <c r="AA352"/>
      <c r="AB352"/>
      <c r="AC352"/>
      <c r="AD352"/>
      <c r="AE352"/>
      <c r="AF352"/>
      <c r="AG352"/>
      <c r="AH352"/>
      <c r="AI352"/>
    </row>
    <row r="353" spans="1:35" s="33" customFormat="1" ht="15.75">
      <c r="A353" s="175"/>
      <c r="B353" s="163"/>
      <c r="C353" s="123"/>
      <c r="D353" s="123"/>
      <c r="E353" s="32"/>
      <c r="F353"/>
      <c r="G353"/>
      <c r="H353"/>
      <c r="I353"/>
      <c r="J353"/>
      <c r="K353"/>
      <c r="L353"/>
      <c r="M353"/>
      <c r="N353"/>
      <c r="O353"/>
      <c r="P353"/>
      <c r="Q353"/>
      <c r="R353"/>
      <c r="S353"/>
      <c r="T353"/>
      <c r="U353"/>
      <c r="V353"/>
      <c r="W353"/>
      <c r="X353"/>
      <c r="Y353"/>
      <c r="Z353"/>
      <c r="AA353"/>
      <c r="AB353"/>
      <c r="AC353"/>
      <c r="AD353"/>
      <c r="AE353"/>
      <c r="AF353"/>
      <c r="AG353"/>
      <c r="AH353"/>
      <c r="AI353"/>
    </row>
    <row r="354" spans="1:35" s="33" customFormat="1" ht="15.75">
      <c r="A354" s="175"/>
      <c r="B354" s="163"/>
      <c r="C354" s="123"/>
      <c r="D354" s="123"/>
      <c r="E354" s="32"/>
      <c r="F354"/>
      <c r="G354"/>
      <c r="H354"/>
      <c r="I354"/>
      <c r="J354"/>
      <c r="K354"/>
      <c r="L354"/>
      <c r="M354"/>
      <c r="N354"/>
      <c r="O354"/>
      <c r="P354"/>
      <c r="Q354"/>
      <c r="R354"/>
      <c r="S354"/>
      <c r="T354"/>
      <c r="U354"/>
      <c r="V354"/>
      <c r="W354"/>
      <c r="X354"/>
      <c r="Y354"/>
      <c r="Z354"/>
      <c r="AA354"/>
      <c r="AB354"/>
      <c r="AC354"/>
      <c r="AD354"/>
      <c r="AE354"/>
      <c r="AF354"/>
      <c r="AG354"/>
      <c r="AH354"/>
      <c r="AI354"/>
    </row>
    <row r="355" spans="1:35" s="33" customFormat="1" ht="15.75">
      <c r="A355" s="175"/>
      <c r="B355" s="163"/>
      <c r="C355" s="123"/>
      <c r="D355" s="123"/>
      <c r="E355" s="32"/>
      <c r="F355"/>
      <c r="G355"/>
      <c r="H355"/>
      <c r="I355"/>
      <c r="J355"/>
      <c r="K355"/>
      <c r="L355"/>
      <c r="M355"/>
      <c r="N355"/>
      <c r="O355"/>
      <c r="P355"/>
      <c r="Q355"/>
      <c r="R355"/>
      <c r="S355"/>
      <c r="T355"/>
      <c r="U355"/>
      <c r="V355"/>
      <c r="W355"/>
      <c r="X355"/>
      <c r="Y355"/>
      <c r="Z355"/>
      <c r="AA355"/>
      <c r="AB355"/>
      <c r="AC355"/>
      <c r="AD355"/>
      <c r="AE355"/>
      <c r="AF355"/>
      <c r="AG355"/>
      <c r="AH355"/>
      <c r="AI355"/>
    </row>
    <row r="356" spans="1:35" s="33" customFormat="1" ht="15.75">
      <c r="A356" s="175"/>
      <c r="B356" s="163"/>
      <c r="C356" s="123"/>
      <c r="D356" s="123"/>
      <c r="E356" s="32"/>
      <c r="F356"/>
      <c r="G356"/>
      <c r="H356"/>
      <c r="I356"/>
      <c r="J356"/>
      <c r="K356"/>
      <c r="L356"/>
      <c r="M356"/>
      <c r="N356"/>
      <c r="O356"/>
      <c r="P356"/>
      <c r="Q356"/>
      <c r="R356"/>
      <c r="S356"/>
      <c r="T356"/>
      <c r="U356"/>
      <c r="V356"/>
      <c r="W356"/>
      <c r="X356"/>
      <c r="Y356"/>
      <c r="Z356"/>
      <c r="AA356"/>
      <c r="AB356"/>
      <c r="AC356"/>
      <c r="AD356"/>
      <c r="AE356"/>
      <c r="AF356"/>
      <c r="AG356"/>
      <c r="AH356"/>
      <c r="AI356"/>
    </row>
    <row r="357" spans="1:35" s="33" customFormat="1" ht="15.75">
      <c r="A357" s="175"/>
      <c r="B357" s="163"/>
      <c r="C357" s="123"/>
      <c r="D357" s="123"/>
      <c r="E357" s="32"/>
      <c r="F357"/>
      <c r="G357"/>
      <c r="H357"/>
      <c r="I357"/>
      <c r="J357"/>
      <c r="K357"/>
      <c r="L357"/>
      <c r="M357"/>
      <c r="N357"/>
      <c r="O357"/>
      <c r="P357"/>
      <c r="Q357"/>
      <c r="R357"/>
      <c r="S357"/>
      <c r="T357"/>
      <c r="U357"/>
      <c r="V357"/>
      <c r="W357"/>
      <c r="X357"/>
      <c r="Y357"/>
      <c r="Z357"/>
      <c r="AA357"/>
      <c r="AB357"/>
      <c r="AC357"/>
      <c r="AD357"/>
      <c r="AE357"/>
      <c r="AF357"/>
      <c r="AG357"/>
      <c r="AH357"/>
      <c r="AI357"/>
    </row>
    <row r="358" spans="1:35" s="33" customFormat="1" ht="15.75">
      <c r="A358" s="175"/>
      <c r="B358" s="163"/>
      <c r="C358" s="123"/>
      <c r="D358" s="123"/>
      <c r="E358" s="32"/>
      <c r="F358"/>
      <c r="G358"/>
      <c r="H358"/>
      <c r="I358"/>
      <c r="J358"/>
      <c r="K358"/>
      <c r="L358"/>
      <c r="M358"/>
      <c r="N358"/>
      <c r="O358"/>
      <c r="P358"/>
      <c r="Q358"/>
      <c r="R358"/>
      <c r="S358"/>
      <c r="T358"/>
      <c r="U358"/>
      <c r="V358"/>
      <c r="W358"/>
      <c r="X358"/>
      <c r="Y358"/>
      <c r="Z358"/>
      <c r="AA358"/>
      <c r="AB358"/>
      <c r="AC358"/>
      <c r="AD358"/>
      <c r="AE358"/>
      <c r="AF358"/>
      <c r="AG358"/>
      <c r="AH358"/>
      <c r="AI358"/>
    </row>
    <row r="359" spans="1:35" s="33" customFormat="1" ht="15.75">
      <c r="A359" s="175"/>
      <c r="B359" s="163"/>
      <c r="C359" s="123"/>
      <c r="D359" s="123"/>
      <c r="E359" s="32"/>
      <c r="F359"/>
      <c r="G359"/>
      <c r="H359"/>
      <c r="I359"/>
      <c r="J359"/>
      <c r="K359"/>
      <c r="L359"/>
      <c r="M359"/>
      <c r="N359"/>
      <c r="O359"/>
      <c r="P359"/>
      <c r="Q359"/>
      <c r="R359"/>
      <c r="S359"/>
      <c r="T359"/>
      <c r="U359"/>
      <c r="V359"/>
      <c r="W359"/>
      <c r="X359"/>
      <c r="Y359"/>
      <c r="Z359"/>
      <c r="AA359"/>
      <c r="AB359"/>
      <c r="AC359"/>
      <c r="AD359"/>
      <c r="AE359"/>
      <c r="AF359"/>
      <c r="AG359"/>
      <c r="AH359"/>
      <c r="AI359"/>
    </row>
    <row r="360" spans="1:35" s="33" customFormat="1" ht="15.75">
      <c r="A360" s="175"/>
      <c r="B360" s="163"/>
      <c r="C360" s="123"/>
      <c r="D360" s="123"/>
      <c r="E360" s="32"/>
      <c r="F360"/>
      <c r="G360"/>
      <c r="H360"/>
      <c r="I360"/>
      <c r="J360"/>
      <c r="K360"/>
      <c r="L360"/>
      <c r="M360"/>
      <c r="N360"/>
      <c r="O360"/>
      <c r="P360"/>
      <c r="Q360"/>
      <c r="R360"/>
      <c r="S360"/>
      <c r="T360"/>
      <c r="U360"/>
      <c r="V360"/>
      <c r="W360"/>
      <c r="X360"/>
      <c r="Y360"/>
      <c r="Z360"/>
      <c r="AA360"/>
      <c r="AB360"/>
      <c r="AC360"/>
      <c r="AD360"/>
      <c r="AE360"/>
      <c r="AF360"/>
      <c r="AG360"/>
      <c r="AH360"/>
      <c r="AI360"/>
    </row>
    <row r="361" spans="1:35" s="33" customFormat="1" ht="15.75">
      <c r="A361" s="175"/>
      <c r="B361" s="163"/>
      <c r="C361" s="123"/>
      <c r="D361" s="123"/>
      <c r="E361" s="32"/>
      <c r="F361"/>
      <c r="G361"/>
      <c r="H361"/>
      <c r="I361"/>
      <c r="J361"/>
      <c r="K361"/>
      <c r="L361"/>
      <c r="M361"/>
      <c r="N361"/>
      <c r="O361"/>
      <c r="P361"/>
      <c r="Q361"/>
      <c r="R361"/>
      <c r="S361"/>
      <c r="T361"/>
      <c r="U361"/>
      <c r="V361"/>
      <c r="W361"/>
      <c r="X361"/>
      <c r="Y361"/>
      <c r="Z361"/>
      <c r="AA361"/>
      <c r="AB361"/>
      <c r="AC361"/>
      <c r="AD361"/>
      <c r="AE361"/>
      <c r="AF361"/>
      <c r="AG361"/>
      <c r="AH361"/>
      <c r="AI361"/>
    </row>
    <row r="362" spans="1:35" s="33" customFormat="1" ht="15.75">
      <c r="A362" s="175"/>
      <c r="B362" s="163"/>
      <c r="C362" s="123"/>
      <c r="D362" s="123"/>
      <c r="E362" s="32"/>
      <c r="F362"/>
      <c r="G362"/>
      <c r="H362"/>
      <c r="I362"/>
      <c r="J362"/>
      <c r="K362"/>
      <c r="L362"/>
      <c r="M362"/>
      <c r="N362"/>
      <c r="O362"/>
      <c r="P362"/>
      <c r="Q362"/>
      <c r="R362"/>
      <c r="S362"/>
      <c r="T362"/>
      <c r="U362"/>
      <c r="V362"/>
      <c r="W362"/>
      <c r="X362"/>
      <c r="Y362"/>
      <c r="Z362"/>
      <c r="AA362"/>
      <c r="AB362"/>
      <c r="AC362"/>
      <c r="AD362"/>
      <c r="AE362"/>
      <c r="AF362"/>
      <c r="AG362"/>
      <c r="AH362"/>
      <c r="AI362"/>
    </row>
    <row r="363" spans="1:35" s="33" customFormat="1" ht="15.75">
      <c r="A363" s="175"/>
      <c r="B363" s="163"/>
      <c r="C363" s="123"/>
      <c r="D363" s="123"/>
      <c r="E363" s="32"/>
      <c r="F363"/>
      <c r="G363"/>
      <c r="H363"/>
      <c r="I363"/>
      <c r="J363"/>
      <c r="K363"/>
      <c r="L363"/>
      <c r="M363"/>
      <c r="N363"/>
      <c r="O363"/>
      <c r="P363"/>
      <c r="Q363"/>
      <c r="R363"/>
      <c r="S363"/>
      <c r="T363"/>
      <c r="U363"/>
      <c r="V363"/>
      <c r="W363"/>
      <c r="X363"/>
      <c r="Y363"/>
      <c r="Z363"/>
      <c r="AA363"/>
      <c r="AB363"/>
      <c r="AC363"/>
      <c r="AD363"/>
      <c r="AE363"/>
      <c r="AF363"/>
      <c r="AG363"/>
      <c r="AH363"/>
      <c r="AI363"/>
    </row>
    <row r="364" spans="1:35" s="33" customFormat="1" ht="15.75">
      <c r="A364" s="175"/>
      <c r="B364" s="163"/>
      <c r="C364" s="123"/>
      <c r="D364" s="123"/>
      <c r="E364" s="32"/>
      <c r="F364"/>
      <c r="G364"/>
      <c r="H364"/>
      <c r="I364"/>
      <c r="J364"/>
      <c r="K364"/>
      <c r="L364"/>
      <c r="M364"/>
      <c r="N364"/>
      <c r="O364"/>
      <c r="P364"/>
      <c r="Q364"/>
      <c r="R364"/>
      <c r="S364"/>
      <c r="T364"/>
      <c r="U364"/>
      <c r="V364"/>
      <c r="W364"/>
      <c r="X364"/>
      <c r="Y364"/>
      <c r="Z364"/>
      <c r="AA364"/>
      <c r="AB364"/>
      <c r="AC364"/>
      <c r="AD364"/>
      <c r="AE364"/>
      <c r="AF364"/>
      <c r="AG364"/>
      <c r="AH364"/>
      <c r="AI364"/>
    </row>
    <row r="365" spans="1:35" s="33" customFormat="1" ht="15.75">
      <c r="A365" s="175"/>
      <c r="B365" s="163"/>
      <c r="C365" s="123"/>
      <c r="D365" s="123"/>
      <c r="E365" s="32"/>
      <c r="F365"/>
      <c r="G365"/>
      <c r="H365"/>
      <c r="I365"/>
      <c r="J365"/>
      <c r="K365"/>
      <c r="L365"/>
      <c r="M365"/>
      <c r="N365"/>
      <c r="O365"/>
      <c r="P365"/>
      <c r="Q365"/>
      <c r="R365"/>
      <c r="S365"/>
      <c r="T365"/>
      <c r="U365"/>
      <c r="V365"/>
      <c r="W365"/>
      <c r="X365"/>
      <c r="Y365"/>
      <c r="Z365"/>
      <c r="AA365"/>
      <c r="AB365"/>
      <c r="AC365"/>
      <c r="AD365"/>
      <c r="AE365"/>
      <c r="AF365"/>
      <c r="AG365"/>
      <c r="AH365"/>
      <c r="AI365"/>
    </row>
    <row r="366" spans="1:35" s="33" customFormat="1" ht="15.75">
      <c r="A366" s="175"/>
      <c r="B366" s="163"/>
      <c r="C366" s="123"/>
      <c r="D366" s="123"/>
      <c r="E366" s="32"/>
      <c r="F366"/>
      <c r="G366"/>
      <c r="H366"/>
      <c r="I366"/>
      <c r="J366"/>
      <c r="K366"/>
      <c r="L366"/>
      <c r="M366"/>
      <c r="N366"/>
      <c r="O366"/>
      <c r="P366"/>
      <c r="Q366"/>
      <c r="R366"/>
      <c r="S366"/>
      <c r="T366"/>
      <c r="U366"/>
      <c r="V366"/>
      <c r="W366"/>
      <c r="X366"/>
      <c r="Y366"/>
      <c r="Z366"/>
      <c r="AA366"/>
      <c r="AB366"/>
      <c r="AC366"/>
      <c r="AD366"/>
      <c r="AE366"/>
      <c r="AF366"/>
      <c r="AG366"/>
      <c r="AH366"/>
      <c r="AI366"/>
    </row>
    <row r="367" spans="1:35" s="33" customFormat="1" ht="15.75">
      <c r="A367" s="175"/>
      <c r="B367" s="163"/>
      <c r="C367" s="123"/>
      <c r="D367" s="123"/>
      <c r="E367" s="32"/>
      <c r="F367"/>
      <c r="G367"/>
      <c r="H367"/>
      <c r="I367"/>
      <c r="J367"/>
      <c r="K367"/>
      <c r="L367"/>
      <c r="M367"/>
      <c r="N367"/>
      <c r="O367"/>
      <c r="P367"/>
      <c r="Q367"/>
      <c r="R367"/>
      <c r="S367"/>
      <c r="T367"/>
      <c r="U367"/>
      <c r="V367"/>
      <c r="W367"/>
      <c r="X367"/>
      <c r="Y367"/>
      <c r="Z367"/>
      <c r="AA367"/>
      <c r="AB367"/>
      <c r="AC367"/>
      <c r="AD367"/>
      <c r="AE367"/>
      <c r="AF367"/>
      <c r="AG367"/>
      <c r="AH367"/>
      <c r="AI367"/>
    </row>
    <row r="368" spans="1:35" s="33" customFormat="1" ht="15.75">
      <c r="A368" s="175"/>
      <c r="B368" s="163"/>
      <c r="C368" s="123"/>
      <c r="D368" s="123"/>
      <c r="E368" s="32"/>
      <c r="F368"/>
      <c r="G368"/>
      <c r="H368"/>
      <c r="I368"/>
      <c r="J368"/>
      <c r="K368"/>
      <c r="L368"/>
      <c r="M368"/>
      <c r="N368"/>
      <c r="O368"/>
      <c r="P368"/>
      <c r="Q368"/>
      <c r="R368"/>
      <c r="S368"/>
      <c r="T368"/>
      <c r="U368"/>
      <c r="V368"/>
      <c r="W368"/>
      <c r="X368"/>
      <c r="Y368"/>
      <c r="Z368"/>
      <c r="AA368"/>
      <c r="AB368"/>
      <c r="AC368"/>
      <c r="AD368"/>
      <c r="AE368"/>
      <c r="AF368"/>
      <c r="AG368"/>
      <c r="AH368"/>
      <c r="AI368"/>
    </row>
    <row r="369" spans="1:35" s="33" customFormat="1" ht="15.75">
      <c r="A369" s="175"/>
      <c r="B369" s="163"/>
      <c r="C369" s="123"/>
      <c r="D369" s="123"/>
      <c r="E369" s="32"/>
      <c r="F369"/>
      <c r="G369"/>
      <c r="H369"/>
      <c r="I369"/>
      <c r="J369"/>
      <c r="K369"/>
      <c r="L369"/>
      <c r="M369"/>
      <c r="N369"/>
      <c r="O369"/>
      <c r="P369"/>
      <c r="Q369"/>
      <c r="R369"/>
      <c r="S369"/>
      <c r="T369"/>
      <c r="U369"/>
      <c r="V369"/>
      <c r="W369"/>
      <c r="X369"/>
      <c r="Y369"/>
      <c r="Z369"/>
      <c r="AA369"/>
      <c r="AB369"/>
      <c r="AC369"/>
      <c r="AD369"/>
      <c r="AE369"/>
      <c r="AF369"/>
      <c r="AG369"/>
      <c r="AH369"/>
      <c r="AI369"/>
    </row>
    <row r="370" spans="1:35" s="33" customFormat="1" ht="15.75">
      <c r="A370" s="175"/>
      <c r="B370" s="163"/>
      <c r="C370" s="123"/>
      <c r="D370" s="123"/>
      <c r="E370" s="32"/>
      <c r="F370"/>
      <c r="G370"/>
      <c r="H370"/>
      <c r="I370"/>
      <c r="J370"/>
      <c r="K370"/>
      <c r="L370"/>
      <c r="M370"/>
      <c r="N370"/>
      <c r="O370"/>
      <c r="P370"/>
      <c r="Q370"/>
      <c r="R370"/>
      <c r="S370"/>
      <c r="T370"/>
      <c r="U370"/>
      <c r="V370"/>
      <c r="W370"/>
      <c r="X370"/>
      <c r="Y370"/>
      <c r="Z370"/>
      <c r="AA370"/>
      <c r="AB370"/>
      <c r="AC370"/>
      <c r="AD370"/>
      <c r="AE370"/>
      <c r="AF370"/>
      <c r="AG370"/>
      <c r="AH370"/>
      <c r="AI370"/>
    </row>
    <row r="371" spans="1:35" s="33" customFormat="1" ht="15.75">
      <c r="A371" s="175"/>
      <c r="B371" s="163"/>
      <c r="C371" s="123"/>
      <c r="D371" s="123"/>
      <c r="E371" s="32"/>
      <c r="F371"/>
      <c r="G371"/>
      <c r="H371"/>
      <c r="I371"/>
      <c r="J371"/>
      <c r="K371"/>
      <c r="L371"/>
      <c r="M371"/>
      <c r="N371"/>
      <c r="O371"/>
      <c r="P371"/>
      <c r="Q371"/>
      <c r="R371"/>
      <c r="S371"/>
      <c r="T371"/>
      <c r="U371"/>
      <c r="V371"/>
      <c r="W371"/>
      <c r="X371"/>
      <c r="Y371"/>
      <c r="Z371"/>
      <c r="AA371"/>
      <c r="AB371"/>
      <c r="AC371"/>
      <c r="AD371"/>
      <c r="AE371"/>
      <c r="AF371"/>
      <c r="AG371"/>
      <c r="AH371"/>
      <c r="AI371"/>
    </row>
    <row r="372" spans="1:35" s="33" customFormat="1" ht="15.75">
      <c r="A372" s="175"/>
      <c r="B372" s="163"/>
      <c r="C372" s="123"/>
      <c r="D372" s="123"/>
      <c r="E372" s="32"/>
      <c r="F372"/>
      <c r="G372"/>
      <c r="H372"/>
      <c r="I372"/>
      <c r="J372"/>
      <c r="K372"/>
      <c r="L372"/>
      <c r="M372"/>
      <c r="N372"/>
      <c r="O372"/>
      <c r="P372"/>
      <c r="Q372"/>
      <c r="R372"/>
      <c r="S372"/>
      <c r="T372"/>
      <c r="U372"/>
      <c r="V372"/>
      <c r="W372"/>
      <c r="X372"/>
      <c r="Y372"/>
      <c r="Z372"/>
      <c r="AA372"/>
      <c r="AB372"/>
      <c r="AC372"/>
      <c r="AD372"/>
      <c r="AE372"/>
      <c r="AF372"/>
      <c r="AG372"/>
      <c r="AH372"/>
      <c r="AI372"/>
    </row>
    <row r="373" spans="1:35" s="33" customFormat="1" ht="15.75">
      <c r="A373" s="175"/>
      <c r="B373" s="163"/>
      <c r="C373" s="123"/>
      <c r="D373" s="123"/>
      <c r="E373" s="32"/>
      <c r="F373"/>
      <c r="G373"/>
      <c r="H373"/>
      <c r="I373"/>
      <c r="J373"/>
      <c r="K373"/>
      <c r="L373"/>
      <c r="M373"/>
      <c r="N373"/>
      <c r="O373"/>
      <c r="P373"/>
      <c r="Q373"/>
      <c r="R373"/>
      <c r="S373"/>
      <c r="T373"/>
      <c r="U373"/>
      <c r="V373"/>
      <c r="W373"/>
      <c r="X373"/>
      <c r="Y373"/>
      <c r="Z373"/>
      <c r="AA373"/>
      <c r="AB373"/>
      <c r="AC373"/>
      <c r="AD373"/>
      <c r="AE373"/>
      <c r="AF373"/>
      <c r="AG373"/>
      <c r="AH373"/>
      <c r="AI373"/>
    </row>
    <row r="374" spans="1:35" s="33" customFormat="1" ht="15.75">
      <c r="A374" s="175"/>
      <c r="B374" s="163"/>
      <c r="C374" s="123"/>
      <c r="D374" s="123"/>
      <c r="E374" s="32"/>
      <c r="F374"/>
      <c r="G374"/>
      <c r="H374"/>
      <c r="I374"/>
      <c r="J374"/>
      <c r="K374"/>
      <c r="L374"/>
      <c r="M374"/>
      <c r="N374"/>
      <c r="O374"/>
      <c r="P374"/>
      <c r="Q374"/>
      <c r="R374"/>
      <c r="S374"/>
      <c r="T374"/>
      <c r="U374"/>
      <c r="V374"/>
      <c r="W374"/>
      <c r="X374"/>
      <c r="Y374"/>
      <c r="Z374"/>
      <c r="AA374"/>
      <c r="AB374"/>
      <c r="AC374"/>
      <c r="AD374"/>
      <c r="AE374"/>
      <c r="AF374"/>
      <c r="AG374"/>
      <c r="AH374"/>
      <c r="AI374"/>
    </row>
    <row r="375" spans="1:35" s="33" customFormat="1" ht="15.75">
      <c r="A375" s="175"/>
      <c r="B375" s="163"/>
      <c r="C375" s="123"/>
      <c r="D375" s="123"/>
      <c r="E375" s="32"/>
      <c r="F375"/>
      <c r="G375"/>
      <c r="H375"/>
      <c r="I375"/>
      <c r="J375"/>
      <c r="K375"/>
      <c r="L375"/>
      <c r="M375"/>
      <c r="N375"/>
      <c r="O375"/>
      <c r="P375"/>
      <c r="Q375"/>
      <c r="R375"/>
      <c r="S375"/>
      <c r="T375"/>
      <c r="U375"/>
      <c r="V375"/>
      <c r="W375"/>
      <c r="X375"/>
      <c r="Y375"/>
      <c r="Z375"/>
      <c r="AA375"/>
      <c r="AB375"/>
      <c r="AC375"/>
      <c r="AD375"/>
      <c r="AE375"/>
      <c r="AF375"/>
      <c r="AG375"/>
      <c r="AH375"/>
      <c r="AI375"/>
    </row>
    <row r="376" spans="1:35" s="33" customFormat="1" ht="15.75">
      <c r="A376" s="175"/>
      <c r="B376" s="163"/>
      <c r="C376" s="123"/>
      <c r="D376" s="123"/>
      <c r="E376" s="32"/>
      <c r="F376"/>
      <c r="G376"/>
      <c r="H376"/>
      <c r="I376"/>
      <c r="J376"/>
      <c r="K376"/>
      <c r="L376"/>
      <c r="M376"/>
      <c r="N376"/>
      <c r="O376"/>
      <c r="P376"/>
      <c r="Q376"/>
      <c r="R376"/>
      <c r="S376"/>
      <c r="T376"/>
      <c r="U376"/>
      <c r="V376"/>
      <c r="W376"/>
      <c r="X376"/>
      <c r="Y376"/>
      <c r="Z376"/>
      <c r="AA376"/>
      <c r="AB376"/>
      <c r="AC376"/>
      <c r="AD376"/>
      <c r="AE376"/>
      <c r="AF376"/>
      <c r="AG376"/>
      <c r="AH376"/>
      <c r="AI376"/>
    </row>
    <row r="377" spans="1:35" s="33" customFormat="1" ht="15.75">
      <c r="A377" s="175"/>
      <c r="B377" s="163"/>
      <c r="C377" s="123"/>
      <c r="D377" s="123"/>
      <c r="E377" s="32"/>
      <c r="F377"/>
      <c r="G377"/>
      <c r="H377"/>
      <c r="I377"/>
      <c r="J377"/>
      <c r="K377"/>
      <c r="L377"/>
      <c r="M377"/>
      <c r="N377"/>
      <c r="O377"/>
      <c r="P377"/>
      <c r="Q377"/>
      <c r="R377"/>
      <c r="S377"/>
      <c r="T377"/>
      <c r="U377"/>
      <c r="V377"/>
      <c r="W377"/>
      <c r="X377"/>
      <c r="Y377"/>
      <c r="Z377"/>
      <c r="AA377"/>
      <c r="AB377"/>
      <c r="AC377"/>
      <c r="AD377"/>
      <c r="AE377"/>
      <c r="AF377"/>
      <c r="AG377"/>
      <c r="AH377"/>
      <c r="AI377"/>
    </row>
    <row r="378" spans="1:35" s="33" customFormat="1" ht="15.75">
      <c r="A378" s="175"/>
      <c r="B378" s="163"/>
      <c r="C378" s="123"/>
      <c r="D378" s="123"/>
      <c r="E378" s="32"/>
      <c r="F378"/>
      <c r="G378"/>
      <c r="H378"/>
      <c r="I378"/>
      <c r="J378"/>
      <c r="K378"/>
      <c r="L378"/>
      <c r="M378"/>
      <c r="N378"/>
      <c r="O378"/>
      <c r="P378"/>
      <c r="Q378"/>
      <c r="R378"/>
      <c r="S378"/>
      <c r="T378"/>
      <c r="U378"/>
      <c r="V378"/>
      <c r="W378"/>
      <c r="X378"/>
      <c r="Y378"/>
      <c r="Z378"/>
      <c r="AA378"/>
      <c r="AB378"/>
      <c r="AC378"/>
      <c r="AD378"/>
      <c r="AE378"/>
      <c r="AF378"/>
      <c r="AG378"/>
      <c r="AH378"/>
      <c r="AI378"/>
    </row>
    <row r="379" spans="1:35" s="33" customFormat="1" ht="15.75">
      <c r="A379" s="175"/>
      <c r="B379" s="163"/>
      <c r="C379" s="123"/>
      <c r="D379" s="123"/>
      <c r="E379" s="32"/>
      <c r="F379"/>
      <c r="G379"/>
      <c r="H379"/>
      <c r="I379"/>
      <c r="J379"/>
      <c r="K379"/>
      <c r="L379"/>
      <c r="M379"/>
      <c r="N379"/>
      <c r="O379"/>
      <c r="P379"/>
      <c r="Q379"/>
      <c r="R379"/>
      <c r="S379"/>
      <c r="T379"/>
      <c r="U379"/>
      <c r="V379"/>
      <c r="W379"/>
      <c r="X379"/>
      <c r="Y379"/>
      <c r="Z379"/>
      <c r="AA379"/>
      <c r="AB379"/>
      <c r="AC379"/>
      <c r="AD379"/>
      <c r="AE379"/>
      <c r="AF379"/>
      <c r="AG379"/>
      <c r="AH379"/>
      <c r="AI379"/>
    </row>
    <row r="380" spans="1:35" s="33" customFormat="1" ht="15.75">
      <c r="A380" s="175"/>
      <c r="B380" s="163"/>
      <c r="C380" s="123"/>
      <c r="D380" s="123"/>
      <c r="E380" s="32"/>
      <c r="F380"/>
      <c r="G380"/>
      <c r="H380"/>
      <c r="I380"/>
      <c r="J380"/>
      <c r="K380"/>
      <c r="L380"/>
      <c r="M380"/>
      <c r="N380"/>
      <c r="O380"/>
      <c r="P380"/>
      <c r="Q380"/>
      <c r="R380"/>
      <c r="S380"/>
      <c r="T380"/>
      <c r="U380"/>
      <c r="V380"/>
      <c r="W380"/>
      <c r="X380"/>
      <c r="Y380"/>
      <c r="Z380"/>
      <c r="AA380"/>
      <c r="AB380"/>
      <c r="AC380"/>
      <c r="AD380"/>
      <c r="AE380"/>
      <c r="AF380"/>
      <c r="AG380"/>
      <c r="AH380"/>
      <c r="AI380"/>
    </row>
    <row r="381" spans="1:35" s="33" customFormat="1" ht="15.75">
      <c r="A381" s="175"/>
      <c r="B381" s="163"/>
      <c r="C381" s="123"/>
      <c r="D381" s="123"/>
      <c r="E381" s="32"/>
      <c r="F381"/>
      <c r="G381"/>
      <c r="H381"/>
      <c r="I381"/>
      <c r="J381"/>
      <c r="K381"/>
      <c r="L381"/>
      <c r="M381"/>
      <c r="N381"/>
      <c r="O381"/>
      <c r="P381"/>
      <c r="Q381"/>
      <c r="R381"/>
      <c r="S381"/>
      <c r="T381"/>
      <c r="U381"/>
      <c r="V381"/>
      <c r="W381"/>
      <c r="X381"/>
      <c r="Y381"/>
      <c r="Z381"/>
      <c r="AA381"/>
      <c r="AB381"/>
      <c r="AC381"/>
      <c r="AD381"/>
      <c r="AE381"/>
      <c r="AF381"/>
      <c r="AG381"/>
      <c r="AH381"/>
      <c r="AI381"/>
    </row>
    <row r="382" spans="1:35" s="33" customFormat="1" ht="15.75">
      <c r="A382" s="175"/>
      <c r="B382" s="163"/>
      <c r="C382" s="123"/>
      <c r="D382" s="123"/>
      <c r="E382" s="32"/>
      <c r="F382"/>
      <c r="G382"/>
      <c r="H382"/>
      <c r="I382"/>
      <c r="J382"/>
      <c r="K382"/>
      <c r="L382"/>
      <c r="M382"/>
      <c r="N382"/>
      <c r="O382"/>
      <c r="P382"/>
      <c r="Q382"/>
      <c r="R382"/>
      <c r="S382"/>
      <c r="T382"/>
      <c r="U382"/>
      <c r="V382"/>
      <c r="W382"/>
      <c r="X382"/>
      <c r="Y382"/>
      <c r="Z382"/>
      <c r="AA382"/>
      <c r="AB382"/>
      <c r="AC382"/>
      <c r="AD382"/>
      <c r="AE382"/>
      <c r="AF382"/>
      <c r="AG382"/>
      <c r="AH382"/>
      <c r="AI382"/>
    </row>
    <row r="383" spans="1:35" s="33" customFormat="1" ht="15.75">
      <c r="A383" s="175"/>
      <c r="B383" s="163"/>
      <c r="C383" s="123"/>
      <c r="D383" s="123"/>
      <c r="E383" s="32"/>
      <c r="F383"/>
      <c r="G383"/>
      <c r="H383"/>
      <c r="I383"/>
      <c r="J383"/>
      <c r="K383"/>
      <c r="L383"/>
      <c r="M383"/>
      <c r="N383"/>
      <c r="O383"/>
      <c r="P383"/>
      <c r="Q383"/>
      <c r="R383"/>
      <c r="S383"/>
      <c r="T383"/>
      <c r="U383"/>
      <c r="V383"/>
      <c r="W383"/>
      <c r="X383"/>
      <c r="Y383"/>
      <c r="Z383"/>
      <c r="AA383"/>
      <c r="AB383"/>
      <c r="AC383"/>
      <c r="AD383"/>
      <c r="AE383"/>
      <c r="AF383"/>
      <c r="AG383"/>
      <c r="AH383"/>
      <c r="AI383"/>
    </row>
    <row r="384" spans="1:35" s="33" customFormat="1" ht="15.75">
      <c r="A384" s="175"/>
      <c r="B384" s="163"/>
      <c r="C384" s="123"/>
      <c r="D384" s="123"/>
      <c r="E384" s="32"/>
      <c r="F384"/>
      <c r="G384"/>
      <c r="H384"/>
      <c r="I384"/>
      <c r="J384"/>
      <c r="K384"/>
      <c r="L384"/>
      <c r="M384"/>
      <c r="N384"/>
      <c r="O384"/>
      <c r="P384"/>
      <c r="Q384"/>
      <c r="R384"/>
      <c r="S384"/>
      <c r="T384"/>
      <c r="U384"/>
      <c r="V384"/>
      <c r="W384"/>
      <c r="X384"/>
      <c r="Y384"/>
      <c r="Z384"/>
      <c r="AA384"/>
      <c r="AB384"/>
      <c r="AC384"/>
      <c r="AD384"/>
      <c r="AE384"/>
      <c r="AF384"/>
      <c r="AG384"/>
      <c r="AH384"/>
      <c r="AI384"/>
    </row>
    <row r="385" spans="1:35" s="33" customFormat="1" ht="15.75">
      <c r="A385" s="175"/>
      <c r="B385" s="163"/>
      <c r="C385" s="123"/>
      <c r="D385" s="123"/>
      <c r="E385" s="32"/>
      <c r="F385"/>
      <c r="G385"/>
      <c r="H385"/>
      <c r="I385"/>
      <c r="J385"/>
      <c r="K385"/>
      <c r="L385"/>
      <c r="M385"/>
      <c r="N385"/>
      <c r="O385"/>
      <c r="P385"/>
      <c r="Q385"/>
      <c r="R385"/>
      <c r="S385"/>
      <c r="T385"/>
      <c r="U385"/>
      <c r="V385"/>
      <c r="W385"/>
      <c r="X385"/>
      <c r="Y385"/>
      <c r="Z385"/>
      <c r="AA385"/>
      <c r="AB385"/>
      <c r="AC385"/>
      <c r="AD385"/>
      <c r="AE385"/>
      <c r="AF385"/>
      <c r="AG385"/>
      <c r="AH385"/>
      <c r="AI385"/>
    </row>
    <row r="386" spans="1:35" s="33" customFormat="1" ht="15.75">
      <c r="A386" s="175"/>
      <c r="B386" s="163"/>
      <c r="C386" s="123"/>
      <c r="D386" s="123"/>
      <c r="E386" s="32"/>
      <c r="F386"/>
      <c r="G386"/>
      <c r="H386"/>
      <c r="I386"/>
      <c r="J386"/>
      <c r="K386"/>
      <c r="L386"/>
      <c r="M386"/>
      <c r="N386"/>
      <c r="O386"/>
      <c r="P386"/>
      <c r="Q386"/>
      <c r="R386"/>
      <c r="S386"/>
      <c r="T386"/>
      <c r="U386"/>
      <c r="V386"/>
      <c r="W386"/>
      <c r="X386"/>
      <c r="Y386"/>
      <c r="Z386"/>
      <c r="AA386"/>
      <c r="AB386"/>
      <c r="AC386"/>
      <c r="AD386"/>
      <c r="AE386"/>
      <c r="AF386"/>
      <c r="AG386"/>
      <c r="AH386"/>
      <c r="AI386"/>
    </row>
    <row r="387" spans="1:35" s="33" customFormat="1" ht="15.75">
      <c r="A387" s="175"/>
      <c r="B387" s="163"/>
      <c r="C387" s="123"/>
      <c r="D387" s="123"/>
      <c r="E387" s="32"/>
      <c r="F387"/>
      <c r="G387"/>
      <c r="H387"/>
      <c r="I387"/>
      <c r="J387"/>
      <c r="K387"/>
      <c r="L387"/>
      <c r="M387"/>
      <c r="N387"/>
      <c r="O387"/>
      <c r="P387"/>
      <c r="Q387"/>
      <c r="R387"/>
      <c r="S387"/>
      <c r="T387"/>
      <c r="U387"/>
      <c r="V387"/>
      <c r="W387"/>
      <c r="X387"/>
      <c r="Y387"/>
      <c r="Z387"/>
      <c r="AA387"/>
      <c r="AB387"/>
      <c r="AC387"/>
      <c r="AD387"/>
      <c r="AE387"/>
      <c r="AF387"/>
      <c r="AG387"/>
      <c r="AH387"/>
      <c r="AI387"/>
    </row>
    <row r="388" spans="1:35" s="33" customFormat="1" ht="15.75">
      <c r="A388" s="175"/>
      <c r="B388" s="163"/>
      <c r="C388" s="123"/>
      <c r="D388" s="123"/>
      <c r="E388" s="32"/>
      <c r="F388"/>
      <c r="G388"/>
      <c r="H388"/>
      <c r="I388"/>
      <c r="J388"/>
      <c r="K388"/>
      <c r="L388"/>
      <c r="M388"/>
      <c r="N388"/>
      <c r="O388"/>
      <c r="P388"/>
      <c r="Q388"/>
      <c r="R388"/>
      <c r="S388"/>
      <c r="T388"/>
      <c r="U388"/>
      <c r="V388"/>
      <c r="W388"/>
      <c r="X388"/>
      <c r="Y388"/>
      <c r="Z388"/>
      <c r="AA388"/>
      <c r="AB388"/>
      <c r="AC388"/>
      <c r="AD388"/>
      <c r="AE388"/>
      <c r="AF388"/>
      <c r="AG388"/>
      <c r="AH388"/>
      <c r="AI388"/>
    </row>
    <row r="389" spans="1:35" s="33" customFormat="1" ht="15.75">
      <c r="A389" s="175"/>
      <c r="B389" s="163"/>
      <c r="C389" s="123"/>
      <c r="D389" s="123"/>
      <c r="E389" s="32"/>
      <c r="F389"/>
      <c r="G389"/>
      <c r="H389"/>
      <c r="I389"/>
      <c r="J389"/>
      <c r="K389"/>
      <c r="L389"/>
      <c r="M389"/>
      <c r="N389"/>
      <c r="O389"/>
      <c r="P389"/>
      <c r="Q389"/>
      <c r="R389"/>
      <c r="S389"/>
      <c r="T389"/>
      <c r="U389"/>
      <c r="V389"/>
      <c r="W389"/>
      <c r="X389"/>
      <c r="Y389"/>
      <c r="Z389"/>
      <c r="AA389"/>
      <c r="AB389"/>
      <c r="AC389"/>
      <c r="AD389"/>
      <c r="AE389"/>
      <c r="AF389"/>
      <c r="AG389"/>
      <c r="AH389"/>
      <c r="AI389"/>
    </row>
    <row r="390" spans="1:35" s="33" customFormat="1" ht="15.75">
      <c r="A390" s="175"/>
      <c r="B390" s="163"/>
      <c r="C390" s="123"/>
      <c r="D390" s="123"/>
      <c r="E390" s="32"/>
      <c r="F390"/>
      <c r="G390"/>
      <c r="H390"/>
      <c r="I390"/>
      <c r="J390"/>
      <c r="K390"/>
      <c r="L390"/>
      <c r="M390"/>
      <c r="N390"/>
      <c r="O390"/>
      <c r="P390"/>
      <c r="Q390"/>
      <c r="R390"/>
      <c r="S390"/>
      <c r="T390"/>
      <c r="U390"/>
      <c r="V390"/>
      <c r="W390"/>
      <c r="X390"/>
      <c r="Y390"/>
      <c r="Z390"/>
      <c r="AA390"/>
      <c r="AB390"/>
      <c r="AC390"/>
      <c r="AD390"/>
      <c r="AE390"/>
      <c r="AF390"/>
      <c r="AG390"/>
      <c r="AH390"/>
      <c r="AI390"/>
    </row>
    <row r="391" spans="1:35" s="33" customFormat="1" ht="15.75">
      <c r="A391" s="175"/>
      <c r="B391" s="163"/>
      <c r="C391" s="123"/>
      <c r="D391" s="123"/>
      <c r="E391" s="32"/>
      <c r="F391"/>
      <c r="G391"/>
      <c r="H391"/>
      <c r="I391"/>
      <c r="J391"/>
      <c r="K391"/>
      <c r="L391"/>
      <c r="M391"/>
      <c r="N391"/>
      <c r="O391"/>
      <c r="P391"/>
      <c r="Q391"/>
      <c r="R391"/>
      <c r="S391"/>
      <c r="T391"/>
      <c r="U391"/>
      <c r="V391"/>
      <c r="W391"/>
      <c r="X391"/>
      <c r="Y391"/>
      <c r="Z391"/>
      <c r="AA391"/>
      <c r="AB391"/>
      <c r="AC391"/>
      <c r="AD391"/>
      <c r="AE391"/>
      <c r="AF391"/>
      <c r="AG391"/>
      <c r="AH391"/>
      <c r="AI391"/>
    </row>
    <row r="392" spans="1:35" s="33" customFormat="1" ht="15.75">
      <c r="A392" s="175"/>
      <c r="B392" s="163"/>
      <c r="C392" s="123"/>
      <c r="D392" s="123"/>
      <c r="E392" s="32"/>
      <c r="F392"/>
      <c r="G392"/>
      <c r="H392"/>
      <c r="I392"/>
      <c r="J392"/>
      <c r="K392"/>
      <c r="L392"/>
      <c r="M392"/>
      <c r="N392"/>
      <c r="O392"/>
      <c r="P392"/>
      <c r="Q392"/>
      <c r="R392"/>
      <c r="S392"/>
      <c r="T392"/>
      <c r="U392"/>
      <c r="V392"/>
      <c r="W392"/>
      <c r="X392"/>
      <c r="Y392"/>
      <c r="Z392"/>
      <c r="AA392"/>
      <c r="AB392"/>
      <c r="AC392"/>
      <c r="AD392"/>
      <c r="AE392"/>
      <c r="AF392"/>
      <c r="AG392"/>
      <c r="AH392"/>
      <c r="AI392"/>
    </row>
    <row r="393" spans="1:35" s="33" customFormat="1" ht="15.75">
      <c r="A393" s="175"/>
      <c r="B393" s="163"/>
      <c r="C393" s="123"/>
      <c r="D393" s="123"/>
      <c r="E393" s="32"/>
      <c r="F393"/>
      <c r="G393"/>
      <c r="H393"/>
      <c r="I393"/>
      <c r="J393"/>
      <c r="K393"/>
      <c r="L393"/>
      <c r="M393"/>
      <c r="N393"/>
      <c r="O393"/>
      <c r="P393"/>
      <c r="Q393"/>
      <c r="R393"/>
      <c r="S393"/>
      <c r="T393"/>
      <c r="U393"/>
      <c r="V393"/>
      <c r="W393"/>
      <c r="X393"/>
      <c r="Y393"/>
      <c r="Z393"/>
      <c r="AA393"/>
      <c r="AB393"/>
      <c r="AC393"/>
      <c r="AD393"/>
      <c r="AE393"/>
      <c r="AF393"/>
      <c r="AG393"/>
      <c r="AH393"/>
      <c r="AI393"/>
    </row>
    <row r="394" spans="1:35" s="33" customFormat="1" ht="15.75">
      <c r="A394" s="175"/>
      <c r="B394" s="163"/>
      <c r="C394" s="123"/>
      <c r="D394" s="123"/>
      <c r="E394" s="32"/>
      <c r="F394"/>
      <c r="G394"/>
      <c r="H394"/>
      <c r="I394"/>
      <c r="J394"/>
      <c r="K394"/>
      <c r="L394"/>
      <c r="M394"/>
      <c r="N394"/>
      <c r="O394"/>
      <c r="P394"/>
      <c r="Q394"/>
      <c r="R394"/>
      <c r="S394"/>
      <c r="T394"/>
      <c r="U394"/>
      <c r="V394"/>
      <c r="W394"/>
      <c r="X394"/>
      <c r="Y394"/>
      <c r="Z394"/>
      <c r="AA394"/>
      <c r="AB394"/>
      <c r="AC394"/>
      <c r="AD394"/>
      <c r="AE394"/>
      <c r="AF394"/>
      <c r="AG394"/>
      <c r="AH394"/>
      <c r="AI394"/>
    </row>
    <row r="395" spans="1:35" s="33" customFormat="1" ht="15.75">
      <c r="A395" s="175"/>
      <c r="B395" s="163"/>
      <c r="C395" s="123"/>
      <c r="D395" s="123"/>
      <c r="E395" s="32"/>
      <c r="F395"/>
      <c r="G395"/>
      <c r="H395"/>
      <c r="I395"/>
      <c r="J395"/>
      <c r="K395"/>
      <c r="L395"/>
      <c r="M395"/>
      <c r="N395"/>
      <c r="O395"/>
      <c r="P395"/>
      <c r="Q395"/>
      <c r="R395"/>
      <c r="S395"/>
      <c r="T395"/>
      <c r="U395"/>
      <c r="V395"/>
      <c r="W395"/>
      <c r="X395"/>
      <c r="Y395"/>
      <c r="Z395"/>
      <c r="AA395"/>
      <c r="AB395"/>
      <c r="AC395"/>
      <c r="AD395"/>
      <c r="AE395"/>
      <c r="AF395"/>
      <c r="AG395"/>
      <c r="AH395"/>
      <c r="AI395"/>
    </row>
    <row r="396" spans="1:35" s="33" customFormat="1" ht="15.75">
      <c r="A396" s="175"/>
      <c r="B396" s="163"/>
      <c r="C396" s="123"/>
      <c r="D396" s="123"/>
      <c r="E396" s="32"/>
      <c r="F396"/>
      <c r="G396"/>
      <c r="H396"/>
      <c r="I396"/>
      <c r="J396"/>
      <c r="K396"/>
      <c r="L396"/>
      <c r="M396"/>
      <c r="N396"/>
      <c r="O396"/>
      <c r="P396"/>
      <c r="Q396"/>
      <c r="R396"/>
      <c r="S396"/>
      <c r="T396"/>
      <c r="U396"/>
      <c r="V396"/>
      <c r="W396"/>
      <c r="X396"/>
      <c r="Y396"/>
      <c r="Z396"/>
      <c r="AA396"/>
      <c r="AB396"/>
      <c r="AC396"/>
      <c r="AD396"/>
      <c r="AE396"/>
      <c r="AF396"/>
      <c r="AG396"/>
      <c r="AH396"/>
      <c r="AI396"/>
    </row>
    <row r="397" spans="1:35" s="33" customFormat="1" ht="15.75">
      <c r="A397" s="175"/>
      <c r="B397" s="163"/>
      <c r="C397" s="123"/>
      <c r="D397" s="123"/>
      <c r="E397" s="32"/>
      <c r="F397"/>
      <c r="G397"/>
      <c r="H397"/>
      <c r="I397"/>
      <c r="J397"/>
      <c r="K397"/>
      <c r="L397"/>
      <c r="M397"/>
      <c r="N397"/>
      <c r="O397"/>
      <c r="P397"/>
      <c r="Q397"/>
      <c r="R397"/>
      <c r="S397"/>
      <c r="T397"/>
      <c r="U397"/>
      <c r="V397"/>
      <c r="W397"/>
      <c r="X397"/>
      <c r="Y397"/>
      <c r="Z397"/>
      <c r="AA397"/>
      <c r="AB397"/>
      <c r="AC397"/>
      <c r="AD397"/>
      <c r="AE397"/>
      <c r="AF397"/>
      <c r="AG397"/>
      <c r="AH397"/>
      <c r="AI397"/>
    </row>
    <row r="398" spans="1:35" s="33" customFormat="1" ht="15.75">
      <c r="A398" s="175"/>
      <c r="B398" s="163"/>
      <c r="C398" s="123"/>
      <c r="D398" s="123"/>
      <c r="E398" s="32"/>
      <c r="F398"/>
      <c r="G398"/>
      <c r="H398"/>
      <c r="I398"/>
      <c r="J398"/>
      <c r="K398"/>
      <c r="L398"/>
      <c r="M398"/>
      <c r="N398"/>
      <c r="O398"/>
      <c r="P398"/>
      <c r="Q398"/>
      <c r="R398"/>
      <c r="S398"/>
      <c r="T398"/>
      <c r="U398"/>
      <c r="V398"/>
      <c r="W398"/>
      <c r="X398"/>
      <c r="Y398"/>
      <c r="Z398"/>
      <c r="AA398"/>
      <c r="AB398"/>
      <c r="AC398"/>
      <c r="AD398"/>
      <c r="AE398"/>
      <c r="AF398"/>
      <c r="AG398"/>
      <c r="AH398"/>
      <c r="AI398"/>
    </row>
    <row r="399" spans="1:35" s="33" customFormat="1" ht="15.75">
      <c r="A399" s="175"/>
      <c r="B399" s="163"/>
      <c r="C399" s="123"/>
      <c r="D399" s="123"/>
      <c r="E399" s="32"/>
      <c r="F399"/>
      <c r="G399"/>
      <c r="H399"/>
      <c r="I399"/>
      <c r="J399"/>
      <c r="K399"/>
      <c r="L399"/>
      <c r="M399"/>
      <c r="N399"/>
      <c r="O399"/>
      <c r="P399"/>
      <c r="Q399"/>
      <c r="R399"/>
      <c r="S399"/>
      <c r="T399"/>
      <c r="U399"/>
      <c r="V399"/>
      <c r="W399"/>
      <c r="X399"/>
      <c r="Y399"/>
      <c r="Z399"/>
      <c r="AA399"/>
      <c r="AB399"/>
      <c r="AC399"/>
      <c r="AD399"/>
      <c r="AE399"/>
      <c r="AF399"/>
      <c r="AG399"/>
      <c r="AH399"/>
      <c r="AI399"/>
    </row>
    <row r="400" spans="1:35" s="33" customFormat="1" ht="15.75">
      <c r="A400" s="175"/>
      <c r="B400" s="163"/>
      <c r="C400" s="123"/>
      <c r="D400" s="123"/>
      <c r="E400" s="32"/>
      <c r="F400"/>
      <c r="G400"/>
      <c r="H400"/>
      <c r="I400"/>
      <c r="J400"/>
      <c r="K400"/>
      <c r="L400"/>
      <c r="M400"/>
      <c r="N400"/>
      <c r="O400"/>
      <c r="P400"/>
      <c r="Q400"/>
      <c r="R400"/>
      <c r="S400"/>
      <c r="T400"/>
      <c r="U400"/>
      <c r="V400"/>
      <c r="W400"/>
      <c r="X400"/>
      <c r="Y400"/>
      <c r="Z400"/>
      <c r="AA400"/>
      <c r="AB400"/>
      <c r="AC400"/>
      <c r="AD400"/>
      <c r="AE400"/>
      <c r="AF400"/>
      <c r="AG400"/>
      <c r="AH400"/>
      <c r="AI400"/>
    </row>
    <row r="401" spans="1:35" s="33" customFormat="1" ht="15.75">
      <c r="A401" s="175"/>
      <c r="B401" s="163"/>
      <c r="C401" s="123"/>
      <c r="D401" s="123"/>
      <c r="E401" s="32"/>
      <c r="F401"/>
      <c r="G401"/>
      <c r="H401"/>
      <c r="I401"/>
      <c r="J401"/>
      <c r="K401"/>
      <c r="L401"/>
      <c r="M401"/>
      <c r="N401"/>
      <c r="O401"/>
      <c r="P401"/>
      <c r="Q401"/>
      <c r="R401"/>
      <c r="S401"/>
      <c r="T401"/>
      <c r="U401"/>
      <c r="V401"/>
      <c r="W401"/>
      <c r="X401"/>
      <c r="Y401"/>
      <c r="Z401"/>
      <c r="AA401"/>
      <c r="AB401"/>
      <c r="AC401"/>
      <c r="AD401"/>
      <c r="AE401"/>
      <c r="AF401"/>
      <c r="AG401"/>
      <c r="AH401"/>
      <c r="AI401"/>
    </row>
    <row r="402" spans="1:35" s="33" customFormat="1" ht="15.75">
      <c r="A402" s="175"/>
      <c r="B402" s="163"/>
      <c r="C402" s="123"/>
      <c r="D402" s="123"/>
      <c r="E402" s="32"/>
      <c r="F402"/>
      <c r="G402"/>
      <c r="H402"/>
      <c r="I402"/>
      <c r="J402"/>
      <c r="K402"/>
      <c r="L402"/>
      <c r="M402"/>
      <c r="N402"/>
      <c r="O402"/>
      <c r="P402"/>
      <c r="Q402"/>
      <c r="R402"/>
      <c r="S402"/>
      <c r="T402"/>
      <c r="U402"/>
      <c r="V402"/>
      <c r="W402"/>
      <c r="X402"/>
      <c r="Y402"/>
      <c r="Z402"/>
      <c r="AA402"/>
      <c r="AB402"/>
      <c r="AC402"/>
      <c r="AD402"/>
      <c r="AE402"/>
      <c r="AF402"/>
      <c r="AG402"/>
      <c r="AH402"/>
      <c r="AI402"/>
    </row>
    <row r="403" spans="1:35" s="33" customFormat="1" ht="15.75">
      <c r="A403" s="175"/>
      <c r="B403" s="163"/>
      <c r="C403" s="123"/>
      <c r="D403" s="123"/>
      <c r="E403" s="32"/>
      <c r="F403"/>
      <c r="G403"/>
      <c r="H403"/>
      <c r="I403"/>
      <c r="J403"/>
      <c r="K403"/>
      <c r="L403"/>
      <c r="M403"/>
      <c r="N403"/>
      <c r="O403"/>
      <c r="P403"/>
      <c r="Q403"/>
      <c r="R403"/>
      <c r="S403"/>
      <c r="T403"/>
      <c r="U403"/>
      <c r="V403"/>
      <c r="W403"/>
      <c r="X403"/>
      <c r="Y403"/>
      <c r="Z403"/>
      <c r="AA403"/>
      <c r="AB403"/>
      <c r="AC403"/>
      <c r="AD403"/>
      <c r="AE403"/>
      <c r="AF403"/>
      <c r="AG403"/>
      <c r="AH403"/>
      <c r="AI403"/>
    </row>
    <row r="404" spans="1:35" s="33" customFormat="1" ht="15.75">
      <c r="A404" s="175"/>
      <c r="B404" s="163"/>
      <c r="C404" s="123"/>
      <c r="D404" s="123"/>
      <c r="E404" s="32"/>
      <c r="F404"/>
      <c r="G404"/>
      <c r="H404"/>
      <c r="I404"/>
      <c r="J404"/>
      <c r="K404"/>
      <c r="L404"/>
      <c r="M404"/>
      <c r="N404"/>
      <c r="O404"/>
      <c r="P404"/>
      <c r="Q404"/>
      <c r="R404"/>
      <c r="S404"/>
      <c r="T404"/>
      <c r="U404"/>
      <c r="V404"/>
      <c r="W404"/>
      <c r="X404"/>
      <c r="Y404"/>
      <c r="Z404"/>
      <c r="AA404"/>
      <c r="AB404"/>
      <c r="AC404"/>
      <c r="AD404"/>
      <c r="AE404"/>
      <c r="AF404"/>
      <c r="AG404"/>
      <c r="AH404"/>
      <c r="AI404"/>
    </row>
    <row r="405" spans="1:35" s="33" customFormat="1" ht="15.75">
      <c r="A405" s="175"/>
      <c r="B405" s="163"/>
      <c r="C405" s="123"/>
      <c r="D405" s="123"/>
      <c r="E405" s="32"/>
      <c r="F405"/>
      <c r="G405"/>
      <c r="H405"/>
      <c r="I405"/>
      <c r="J405"/>
      <c r="K405"/>
      <c r="L405"/>
      <c r="M405"/>
      <c r="N405"/>
      <c r="O405"/>
      <c r="P405"/>
      <c r="Q405"/>
      <c r="R405"/>
      <c r="S405"/>
      <c r="T405"/>
      <c r="U405"/>
      <c r="V405"/>
      <c r="W405"/>
      <c r="X405"/>
      <c r="Y405"/>
      <c r="Z405"/>
      <c r="AA405"/>
      <c r="AB405"/>
      <c r="AC405"/>
      <c r="AD405"/>
      <c r="AE405"/>
      <c r="AF405"/>
      <c r="AG405"/>
      <c r="AH405"/>
      <c r="AI405"/>
    </row>
    <row r="406" spans="1:35" s="33" customFormat="1" ht="15.75">
      <c r="A406" s="175"/>
      <c r="B406" s="163"/>
      <c r="C406" s="123"/>
      <c r="D406" s="123"/>
      <c r="E406" s="32"/>
      <c r="F406"/>
      <c r="G406"/>
      <c r="H406"/>
      <c r="I406"/>
      <c r="J406"/>
      <c r="K406"/>
      <c r="L406"/>
      <c r="M406"/>
      <c r="N406"/>
      <c r="O406"/>
      <c r="P406"/>
      <c r="Q406"/>
      <c r="R406"/>
      <c r="S406"/>
      <c r="T406"/>
      <c r="U406"/>
      <c r="V406"/>
      <c r="W406"/>
      <c r="X406"/>
      <c r="Y406"/>
      <c r="Z406"/>
      <c r="AA406"/>
      <c r="AB406"/>
      <c r="AC406"/>
      <c r="AD406"/>
      <c r="AE406"/>
      <c r="AF406"/>
      <c r="AG406"/>
      <c r="AH406"/>
      <c r="AI406"/>
    </row>
    <row r="407" spans="1:35" s="33" customFormat="1" ht="15.75">
      <c r="A407" s="175"/>
      <c r="B407" s="163"/>
      <c r="C407" s="123"/>
      <c r="D407" s="123"/>
      <c r="E407" s="32"/>
      <c r="F407"/>
      <c r="G407"/>
      <c r="H407"/>
      <c r="I407"/>
      <c r="J407"/>
      <c r="K407"/>
      <c r="L407"/>
      <c r="M407"/>
      <c r="N407"/>
      <c r="O407"/>
      <c r="P407"/>
      <c r="Q407"/>
      <c r="R407"/>
      <c r="S407"/>
      <c r="T407"/>
      <c r="U407"/>
      <c r="V407"/>
      <c r="W407"/>
      <c r="X407"/>
      <c r="Y407"/>
      <c r="Z407"/>
      <c r="AA407"/>
      <c r="AB407"/>
      <c r="AC407"/>
      <c r="AD407"/>
      <c r="AE407"/>
      <c r="AF407"/>
      <c r="AG407"/>
      <c r="AH407"/>
      <c r="AI407"/>
    </row>
    <row r="408" spans="1:35" s="33" customFormat="1" ht="15.75">
      <c r="A408" s="175"/>
      <c r="B408" s="163"/>
      <c r="C408" s="123"/>
      <c r="D408" s="123"/>
      <c r="E408" s="32"/>
      <c r="F408"/>
      <c r="G408"/>
      <c r="H408"/>
      <c r="I408"/>
      <c r="J408"/>
      <c r="K408"/>
      <c r="L408"/>
      <c r="M408"/>
      <c r="N408"/>
      <c r="O408"/>
      <c r="P408"/>
      <c r="Q408"/>
      <c r="R408"/>
      <c r="S408"/>
      <c r="T408"/>
      <c r="U408"/>
      <c r="V408"/>
      <c r="W408"/>
      <c r="X408"/>
      <c r="Y408"/>
      <c r="Z408"/>
      <c r="AA408"/>
      <c r="AB408"/>
      <c r="AC408"/>
      <c r="AD408"/>
      <c r="AE408"/>
      <c r="AF408"/>
      <c r="AG408"/>
      <c r="AH408"/>
      <c r="AI408"/>
    </row>
    <row r="409" spans="1:35" s="33" customFormat="1" ht="15.75">
      <c r="A409" s="175"/>
      <c r="B409" s="163"/>
      <c r="C409" s="123"/>
      <c r="D409" s="123"/>
      <c r="E409" s="32"/>
      <c r="F409"/>
      <c r="G409"/>
      <c r="H409"/>
      <c r="I409"/>
      <c r="J409"/>
      <c r="K409"/>
      <c r="L409"/>
      <c r="M409"/>
      <c r="N409"/>
      <c r="O409"/>
      <c r="P409"/>
      <c r="Q409"/>
      <c r="R409"/>
      <c r="S409"/>
      <c r="T409"/>
      <c r="U409"/>
      <c r="V409"/>
      <c r="W409"/>
      <c r="X409"/>
      <c r="Y409"/>
      <c r="Z409"/>
      <c r="AA409"/>
      <c r="AB409"/>
      <c r="AC409"/>
      <c r="AD409"/>
      <c r="AE409"/>
      <c r="AF409"/>
      <c r="AG409"/>
      <c r="AH409"/>
      <c r="AI409"/>
    </row>
    <row r="410" spans="1:35" s="33" customFormat="1" ht="15.75">
      <c r="A410" s="175"/>
      <c r="B410" s="163"/>
      <c r="C410" s="123"/>
      <c r="D410" s="123"/>
      <c r="E410" s="32"/>
      <c r="F410"/>
      <c r="G410"/>
      <c r="H410"/>
      <c r="I410"/>
      <c r="J410"/>
      <c r="K410"/>
      <c r="L410"/>
      <c r="M410"/>
      <c r="N410"/>
      <c r="O410"/>
      <c r="P410"/>
      <c r="Q410"/>
      <c r="R410"/>
      <c r="S410"/>
      <c r="T410"/>
      <c r="U410"/>
      <c r="V410"/>
      <c r="W410"/>
      <c r="X410"/>
      <c r="Y410"/>
      <c r="Z410"/>
      <c r="AA410"/>
      <c r="AB410"/>
      <c r="AC410"/>
      <c r="AD410"/>
      <c r="AE410"/>
      <c r="AF410"/>
      <c r="AG410"/>
      <c r="AH410"/>
      <c r="AI410"/>
    </row>
    <row r="411" spans="1:35" s="33" customFormat="1" ht="15.75">
      <c r="A411" s="175"/>
      <c r="B411" s="163"/>
      <c r="C411" s="123"/>
      <c r="D411" s="123"/>
      <c r="E411" s="32"/>
      <c r="F411"/>
      <c r="G411"/>
      <c r="H411"/>
      <c r="I411"/>
      <c r="J411"/>
      <c r="K411"/>
      <c r="L411"/>
      <c r="M411"/>
      <c r="N411"/>
      <c r="O411"/>
      <c r="P411"/>
      <c r="Q411"/>
      <c r="R411"/>
      <c r="S411"/>
      <c r="T411"/>
      <c r="U411"/>
      <c r="V411"/>
      <c r="W411"/>
      <c r="X411"/>
      <c r="Y411"/>
      <c r="Z411"/>
      <c r="AA411"/>
      <c r="AB411"/>
      <c r="AC411"/>
      <c r="AD411"/>
      <c r="AE411"/>
      <c r="AF411"/>
      <c r="AG411"/>
      <c r="AH411"/>
      <c r="AI411"/>
    </row>
    <row r="412" spans="1:35" s="33" customFormat="1" ht="15.75">
      <c r="A412" s="175"/>
      <c r="B412" s="163"/>
      <c r="C412" s="123"/>
      <c r="D412" s="123"/>
      <c r="E412" s="32"/>
      <c r="F412"/>
      <c r="G412"/>
      <c r="H412"/>
      <c r="I412"/>
      <c r="J412"/>
      <c r="K412"/>
      <c r="L412"/>
      <c r="M412"/>
      <c r="N412"/>
      <c r="O412"/>
      <c r="P412"/>
      <c r="Q412"/>
      <c r="R412"/>
      <c r="S412"/>
      <c r="T412"/>
      <c r="U412"/>
      <c r="V412"/>
      <c r="W412"/>
      <c r="X412"/>
      <c r="Y412"/>
      <c r="Z412"/>
      <c r="AA412"/>
      <c r="AB412"/>
      <c r="AC412"/>
      <c r="AD412"/>
      <c r="AE412"/>
      <c r="AF412"/>
      <c r="AG412"/>
      <c r="AH412"/>
      <c r="AI412"/>
    </row>
    <row r="413" spans="1:35" s="33" customFormat="1" ht="15.75">
      <c r="A413" s="175"/>
      <c r="B413" s="163"/>
      <c r="C413" s="123"/>
      <c r="D413" s="123"/>
      <c r="E413" s="32"/>
      <c r="F413"/>
      <c r="G413"/>
      <c r="H413"/>
      <c r="I413"/>
      <c r="J413"/>
      <c r="K413"/>
      <c r="L413"/>
      <c r="M413"/>
      <c r="N413"/>
      <c r="O413"/>
      <c r="P413"/>
      <c r="Q413"/>
      <c r="R413"/>
      <c r="S413"/>
      <c r="T413"/>
      <c r="U413"/>
      <c r="V413"/>
      <c r="W413"/>
      <c r="X413"/>
      <c r="Y413"/>
      <c r="Z413"/>
      <c r="AA413"/>
      <c r="AB413"/>
      <c r="AC413"/>
      <c r="AD413"/>
      <c r="AE413"/>
      <c r="AF413"/>
      <c r="AG413"/>
      <c r="AH413"/>
      <c r="AI413"/>
    </row>
    <row r="414" spans="1:35" s="33" customFormat="1" ht="15.75">
      <c r="A414" s="175"/>
      <c r="B414" s="163"/>
      <c r="C414" s="123"/>
      <c r="D414" s="123"/>
      <c r="E414" s="32"/>
      <c r="F414"/>
      <c r="G414"/>
      <c r="H414"/>
      <c r="I414"/>
      <c r="J414"/>
      <c r="K414"/>
      <c r="L414"/>
      <c r="M414"/>
      <c r="N414"/>
      <c r="O414"/>
      <c r="P414"/>
      <c r="Q414"/>
      <c r="R414"/>
      <c r="S414"/>
      <c r="T414"/>
      <c r="U414"/>
      <c r="V414"/>
      <c r="W414"/>
      <c r="X414"/>
      <c r="Y414"/>
      <c r="Z414"/>
      <c r="AA414"/>
      <c r="AB414"/>
      <c r="AC414"/>
      <c r="AD414"/>
      <c r="AE414"/>
      <c r="AF414"/>
      <c r="AG414"/>
      <c r="AH414"/>
      <c r="AI414"/>
    </row>
    <row r="415" spans="1:35" s="33" customFormat="1" ht="15.75">
      <c r="A415" s="175"/>
      <c r="B415" s="163"/>
      <c r="C415" s="123"/>
      <c r="D415" s="123"/>
      <c r="E415" s="32"/>
      <c r="F415"/>
      <c r="G415"/>
      <c r="H415"/>
      <c r="I415"/>
      <c r="J415"/>
      <c r="K415"/>
      <c r="L415"/>
      <c r="M415"/>
      <c r="N415"/>
      <c r="O415"/>
      <c r="P415"/>
      <c r="Q415"/>
      <c r="R415"/>
      <c r="S415"/>
      <c r="T415"/>
      <c r="U415"/>
      <c r="V415"/>
      <c r="W415"/>
      <c r="X415"/>
      <c r="Y415"/>
      <c r="Z415"/>
      <c r="AA415"/>
      <c r="AB415"/>
      <c r="AC415"/>
      <c r="AD415"/>
      <c r="AE415"/>
      <c r="AF415"/>
      <c r="AG415"/>
      <c r="AH415"/>
      <c r="AI415"/>
    </row>
    <row r="416" spans="1:35" s="33" customFormat="1" ht="15.75">
      <c r="A416" s="175"/>
      <c r="B416" s="163"/>
      <c r="C416" s="123"/>
      <c r="D416" s="123"/>
      <c r="E416" s="32"/>
      <c r="F416"/>
      <c r="G416"/>
      <c r="H416"/>
      <c r="I416"/>
      <c r="J416"/>
      <c r="K416"/>
      <c r="L416"/>
      <c r="M416"/>
      <c r="N416"/>
      <c r="O416"/>
      <c r="P416"/>
      <c r="Q416"/>
      <c r="R416"/>
      <c r="S416"/>
      <c r="T416"/>
      <c r="U416"/>
      <c r="V416"/>
      <c r="W416"/>
      <c r="X416"/>
      <c r="Y416"/>
      <c r="Z416"/>
      <c r="AA416"/>
      <c r="AB416"/>
      <c r="AC416"/>
      <c r="AD416"/>
      <c r="AE416"/>
      <c r="AF416"/>
      <c r="AG416"/>
      <c r="AH416"/>
      <c r="AI416"/>
    </row>
    <row r="417" spans="1:35" s="33" customFormat="1" ht="15.75">
      <c r="A417" s="175"/>
      <c r="B417" s="163"/>
      <c r="C417" s="123"/>
      <c r="D417" s="123"/>
      <c r="E417" s="32"/>
      <c r="F417"/>
      <c r="G417"/>
      <c r="H417"/>
      <c r="I417"/>
      <c r="J417"/>
      <c r="K417"/>
      <c r="L417"/>
      <c r="M417"/>
      <c r="N417"/>
      <c r="O417"/>
      <c r="P417"/>
      <c r="Q417"/>
      <c r="R417"/>
      <c r="S417"/>
      <c r="T417"/>
      <c r="U417"/>
      <c r="V417"/>
      <c r="W417"/>
      <c r="X417"/>
      <c r="Y417"/>
      <c r="Z417"/>
      <c r="AA417"/>
      <c r="AB417"/>
      <c r="AC417"/>
      <c r="AD417"/>
      <c r="AE417"/>
      <c r="AF417"/>
      <c r="AG417"/>
      <c r="AH417"/>
      <c r="AI417"/>
    </row>
    <row r="418" spans="1:35" s="33" customFormat="1" ht="15.75">
      <c r="A418" s="175"/>
      <c r="B418" s="163"/>
      <c r="C418" s="123"/>
      <c r="D418" s="123"/>
      <c r="E418" s="32"/>
      <c r="F418"/>
      <c r="G418"/>
      <c r="H418"/>
      <c r="I418"/>
      <c r="J418"/>
      <c r="K418"/>
      <c r="L418"/>
      <c r="M418"/>
      <c r="N418"/>
      <c r="O418"/>
      <c r="P418"/>
      <c r="Q418"/>
      <c r="R418"/>
      <c r="S418"/>
      <c r="T418"/>
      <c r="U418"/>
      <c r="V418"/>
      <c r="W418"/>
      <c r="X418"/>
      <c r="Y418"/>
      <c r="Z418"/>
      <c r="AA418"/>
      <c r="AB418"/>
      <c r="AC418"/>
      <c r="AD418"/>
      <c r="AE418"/>
      <c r="AF418"/>
      <c r="AG418"/>
      <c r="AH418"/>
      <c r="AI418"/>
    </row>
    <row r="419" spans="1:35" s="33" customFormat="1" ht="15.75">
      <c r="A419" s="175"/>
      <c r="B419" s="163"/>
      <c r="C419" s="123"/>
      <c r="D419" s="123"/>
      <c r="E419" s="32"/>
      <c r="F419"/>
      <c r="G419"/>
      <c r="H419"/>
      <c r="I419"/>
      <c r="J419"/>
      <c r="K419"/>
      <c r="L419"/>
      <c r="M419"/>
      <c r="N419"/>
      <c r="O419"/>
      <c r="P419"/>
      <c r="Q419"/>
      <c r="R419"/>
      <c r="S419"/>
      <c r="T419"/>
      <c r="U419"/>
      <c r="V419"/>
      <c r="W419"/>
      <c r="X419"/>
      <c r="Y419"/>
      <c r="Z419"/>
      <c r="AA419"/>
      <c r="AB419"/>
      <c r="AC419"/>
      <c r="AD419"/>
      <c r="AE419"/>
      <c r="AF419"/>
      <c r="AG419"/>
      <c r="AH419"/>
      <c r="AI419"/>
    </row>
    <row r="420" spans="1:35" s="33" customFormat="1" ht="15.75">
      <c r="A420" s="175"/>
      <c r="B420" s="163"/>
      <c r="C420" s="123"/>
      <c r="D420" s="123"/>
      <c r="E420" s="32"/>
      <c r="F420"/>
      <c r="G420"/>
      <c r="H420"/>
      <c r="I420"/>
      <c r="J420"/>
      <c r="K420"/>
      <c r="L420"/>
      <c r="M420"/>
      <c r="N420"/>
      <c r="O420"/>
      <c r="P420"/>
      <c r="Q420"/>
      <c r="R420"/>
      <c r="S420"/>
      <c r="T420"/>
      <c r="U420"/>
      <c r="V420"/>
      <c r="W420"/>
      <c r="X420"/>
      <c r="Y420"/>
      <c r="Z420"/>
      <c r="AA420"/>
      <c r="AB420"/>
      <c r="AC420"/>
      <c r="AD420"/>
      <c r="AE420"/>
      <c r="AF420"/>
      <c r="AG420"/>
      <c r="AH420"/>
      <c r="AI420"/>
    </row>
    <row r="421" spans="1:35" s="33" customFormat="1" ht="15.75">
      <c r="A421" s="175"/>
      <c r="B421" s="163"/>
      <c r="C421" s="123"/>
      <c r="D421" s="123"/>
      <c r="E421" s="32"/>
      <c r="F421"/>
      <c r="G421"/>
      <c r="H421"/>
      <c r="I421"/>
      <c r="J421"/>
      <c r="K421"/>
      <c r="L421"/>
      <c r="M421"/>
      <c r="N421"/>
      <c r="O421"/>
      <c r="P421"/>
      <c r="Q421"/>
      <c r="R421"/>
      <c r="S421"/>
      <c r="T421"/>
      <c r="U421"/>
      <c r="V421"/>
      <c r="W421"/>
      <c r="X421"/>
      <c r="Y421"/>
      <c r="Z421"/>
      <c r="AA421"/>
      <c r="AB421"/>
      <c r="AC421"/>
      <c r="AD421"/>
      <c r="AE421"/>
      <c r="AF421"/>
      <c r="AG421"/>
      <c r="AH421"/>
      <c r="AI421"/>
    </row>
    <row r="422" spans="1:35" s="33" customFormat="1" ht="15.75">
      <c r="A422" s="175"/>
      <c r="B422" s="163"/>
      <c r="C422" s="123"/>
      <c r="D422" s="123"/>
      <c r="E422" s="32"/>
      <c r="F422"/>
      <c r="G422"/>
      <c r="H422"/>
      <c r="I422"/>
      <c r="J422"/>
      <c r="K422"/>
      <c r="L422"/>
      <c r="M422"/>
      <c r="N422"/>
      <c r="O422"/>
      <c r="P422"/>
      <c r="Q422"/>
      <c r="R422"/>
      <c r="S422"/>
      <c r="T422"/>
      <c r="U422"/>
      <c r="V422"/>
      <c r="W422"/>
      <c r="X422"/>
      <c r="Y422"/>
      <c r="Z422"/>
      <c r="AA422"/>
      <c r="AB422"/>
      <c r="AC422"/>
      <c r="AD422"/>
      <c r="AE422"/>
      <c r="AF422"/>
      <c r="AG422"/>
      <c r="AH422"/>
      <c r="AI422"/>
    </row>
    <row r="423" spans="1:35" s="33" customFormat="1" ht="15.75">
      <c r="A423" s="175"/>
      <c r="B423" s="163"/>
      <c r="C423" s="123"/>
      <c r="D423" s="123"/>
      <c r="E423" s="32"/>
      <c r="F423"/>
      <c r="G423"/>
      <c r="H423"/>
      <c r="I423"/>
      <c r="J423"/>
      <c r="K423"/>
      <c r="L423"/>
      <c r="M423"/>
      <c r="N423"/>
      <c r="O423"/>
      <c r="P423"/>
      <c r="Q423"/>
      <c r="R423"/>
      <c r="S423"/>
      <c r="T423"/>
      <c r="U423"/>
      <c r="V423"/>
      <c r="W423"/>
      <c r="X423"/>
      <c r="Y423"/>
      <c r="Z423"/>
      <c r="AA423"/>
      <c r="AB423"/>
      <c r="AC423"/>
      <c r="AD423"/>
      <c r="AE423"/>
      <c r="AF423"/>
      <c r="AG423"/>
      <c r="AH423"/>
      <c r="AI423"/>
    </row>
    <row r="424" spans="1:35" s="33" customFormat="1" ht="15.75">
      <c r="A424" s="175"/>
      <c r="B424" s="163"/>
      <c r="C424" s="123"/>
      <c r="D424" s="123"/>
      <c r="E424" s="32"/>
      <c r="F424"/>
      <c r="G424"/>
      <c r="H424"/>
      <c r="I424"/>
      <c r="J424"/>
      <c r="K424"/>
      <c r="L424"/>
      <c r="M424"/>
      <c r="N424"/>
      <c r="O424"/>
      <c r="P424"/>
      <c r="Q424"/>
      <c r="R424"/>
      <c r="S424"/>
      <c r="T424"/>
      <c r="U424"/>
      <c r="V424"/>
      <c r="W424"/>
      <c r="X424"/>
      <c r="Y424"/>
      <c r="Z424"/>
      <c r="AA424"/>
      <c r="AB424"/>
      <c r="AC424"/>
      <c r="AD424"/>
      <c r="AE424"/>
      <c r="AF424"/>
      <c r="AG424"/>
      <c r="AH424"/>
      <c r="AI424"/>
    </row>
    <row r="425" spans="1:35" s="33" customFormat="1" ht="15.75">
      <c r="A425" s="175"/>
      <c r="B425" s="163"/>
      <c r="C425" s="123"/>
      <c r="D425" s="123"/>
      <c r="E425" s="32"/>
      <c r="F425"/>
      <c r="G425"/>
      <c r="H425"/>
      <c r="I425"/>
      <c r="J425"/>
      <c r="K425"/>
      <c r="L425"/>
      <c r="M425"/>
      <c r="N425"/>
      <c r="O425"/>
      <c r="P425"/>
      <c r="Q425"/>
      <c r="R425"/>
      <c r="S425"/>
      <c r="T425"/>
      <c r="U425"/>
      <c r="V425"/>
      <c r="W425"/>
      <c r="X425"/>
      <c r="Y425"/>
      <c r="Z425"/>
      <c r="AA425"/>
      <c r="AB425"/>
      <c r="AC425"/>
      <c r="AD425"/>
      <c r="AE425"/>
      <c r="AF425"/>
      <c r="AG425"/>
      <c r="AH425"/>
      <c r="AI425"/>
    </row>
    <row r="426" spans="1:35" s="33" customFormat="1" ht="15.75">
      <c r="A426" s="175"/>
      <c r="B426" s="163"/>
      <c r="C426" s="123"/>
      <c r="D426" s="123"/>
      <c r="E426" s="32"/>
      <c r="F426"/>
      <c r="G426"/>
      <c r="H426"/>
      <c r="I426"/>
      <c r="J426"/>
      <c r="K426"/>
      <c r="L426"/>
      <c r="M426"/>
      <c r="N426"/>
      <c r="O426"/>
      <c r="P426"/>
      <c r="Q426"/>
      <c r="R426"/>
      <c r="S426"/>
      <c r="T426"/>
      <c r="U426"/>
      <c r="V426"/>
      <c r="W426"/>
      <c r="X426"/>
      <c r="Y426"/>
      <c r="Z426"/>
      <c r="AA426"/>
      <c r="AB426"/>
      <c r="AC426"/>
      <c r="AD426"/>
      <c r="AE426"/>
      <c r="AF426"/>
      <c r="AG426"/>
      <c r="AH426"/>
      <c r="AI426"/>
    </row>
    <row r="427" spans="1:35" s="33" customFormat="1" ht="15.75">
      <c r="A427" s="175"/>
      <c r="B427" s="163"/>
      <c r="C427" s="123"/>
      <c r="D427" s="123"/>
      <c r="E427" s="32"/>
      <c r="F427"/>
      <c r="G427"/>
      <c r="H427"/>
      <c r="I427"/>
      <c r="J427"/>
      <c r="K427"/>
      <c r="L427"/>
      <c r="M427"/>
      <c r="N427"/>
      <c r="O427"/>
      <c r="P427"/>
      <c r="Q427"/>
      <c r="R427"/>
      <c r="S427"/>
      <c r="T427"/>
      <c r="U427"/>
      <c r="V427"/>
      <c r="W427"/>
      <c r="X427"/>
      <c r="Y427"/>
      <c r="Z427"/>
      <c r="AA427"/>
      <c r="AB427"/>
      <c r="AC427"/>
      <c r="AD427"/>
      <c r="AE427"/>
      <c r="AF427"/>
      <c r="AG427"/>
      <c r="AH427"/>
      <c r="AI427"/>
    </row>
    <row r="428" spans="1:35" s="33" customFormat="1" ht="15.75">
      <c r="A428" s="175"/>
      <c r="B428" s="163"/>
      <c r="C428" s="123"/>
      <c r="D428" s="123"/>
      <c r="E428" s="32"/>
      <c r="F428"/>
      <c r="G428"/>
      <c r="H428"/>
      <c r="I428"/>
      <c r="J428"/>
      <c r="K428"/>
      <c r="L428"/>
      <c r="M428"/>
      <c r="N428"/>
      <c r="O428"/>
      <c r="P428"/>
      <c r="Q428"/>
      <c r="R428"/>
      <c r="S428"/>
      <c r="T428"/>
      <c r="U428"/>
      <c r="V428"/>
      <c r="W428"/>
      <c r="X428"/>
      <c r="Y428"/>
      <c r="Z428"/>
      <c r="AA428"/>
      <c r="AB428"/>
      <c r="AC428"/>
      <c r="AD428"/>
      <c r="AE428"/>
      <c r="AF428"/>
      <c r="AG428"/>
      <c r="AH428"/>
      <c r="AI428"/>
    </row>
    <row r="429" spans="1:35" s="33" customFormat="1" ht="15.75">
      <c r="A429" s="175"/>
      <c r="B429" s="163"/>
      <c r="C429" s="123"/>
      <c r="D429" s="123"/>
      <c r="E429" s="32"/>
      <c r="F429"/>
      <c r="G429"/>
      <c r="H429"/>
      <c r="I429"/>
      <c r="J429"/>
      <c r="K429"/>
      <c r="L429"/>
      <c r="M429"/>
      <c r="N429"/>
      <c r="O429"/>
      <c r="P429"/>
      <c r="Q429"/>
      <c r="R429"/>
      <c r="S429"/>
      <c r="T429"/>
      <c r="U429"/>
      <c r="V429"/>
      <c r="W429"/>
      <c r="X429"/>
      <c r="Y429"/>
      <c r="Z429"/>
      <c r="AA429"/>
      <c r="AB429"/>
      <c r="AC429"/>
      <c r="AD429"/>
      <c r="AE429"/>
      <c r="AF429"/>
      <c r="AG429"/>
      <c r="AH429"/>
      <c r="AI429"/>
    </row>
    <row r="430" spans="1:35" s="33" customFormat="1" ht="15.75">
      <c r="A430" s="175"/>
      <c r="B430" s="163"/>
      <c r="C430" s="123"/>
      <c r="D430" s="123"/>
      <c r="E430" s="32"/>
      <c r="F430"/>
      <c r="G430"/>
      <c r="H430"/>
      <c r="I430"/>
      <c r="J430"/>
      <c r="K430"/>
      <c r="L430"/>
      <c r="M430"/>
      <c r="N430"/>
      <c r="O430"/>
      <c r="P430"/>
      <c r="Q430"/>
      <c r="R430"/>
      <c r="S430"/>
      <c r="T430"/>
      <c r="U430"/>
      <c r="V430"/>
      <c r="W430"/>
      <c r="X430"/>
      <c r="Y430"/>
      <c r="Z430"/>
      <c r="AA430"/>
      <c r="AB430"/>
      <c r="AC430"/>
      <c r="AD430"/>
      <c r="AE430"/>
      <c r="AF430"/>
      <c r="AG430"/>
      <c r="AH430"/>
      <c r="AI430"/>
    </row>
    <row r="431" spans="1:35" s="33" customFormat="1" ht="15.75">
      <c r="A431" s="175"/>
      <c r="B431" s="163"/>
      <c r="C431" s="123"/>
      <c r="D431" s="123"/>
      <c r="E431" s="32"/>
      <c r="F431"/>
      <c r="G431"/>
      <c r="H431"/>
      <c r="I431"/>
      <c r="J431"/>
      <c r="K431"/>
      <c r="L431"/>
      <c r="M431"/>
      <c r="N431"/>
      <c r="O431"/>
      <c r="P431"/>
      <c r="Q431"/>
      <c r="R431"/>
      <c r="S431"/>
      <c r="T431"/>
      <c r="U431"/>
      <c r="V431"/>
      <c r="W431"/>
      <c r="X431"/>
      <c r="Y431"/>
      <c r="Z431"/>
      <c r="AA431"/>
      <c r="AB431"/>
      <c r="AC431"/>
      <c r="AD431"/>
      <c r="AE431"/>
      <c r="AF431"/>
      <c r="AG431"/>
      <c r="AH431"/>
      <c r="AI431"/>
    </row>
    <row r="432" spans="1:35" s="33" customFormat="1" ht="15.75">
      <c r="A432" s="175"/>
      <c r="B432" s="163"/>
      <c r="C432" s="123"/>
      <c r="D432" s="123"/>
      <c r="E432" s="32"/>
      <c r="F432"/>
      <c r="G432"/>
      <c r="H432"/>
      <c r="I432"/>
      <c r="J432"/>
      <c r="K432"/>
      <c r="L432"/>
      <c r="M432"/>
      <c r="N432"/>
      <c r="O432"/>
      <c r="P432"/>
      <c r="Q432"/>
      <c r="R432"/>
      <c r="S432"/>
      <c r="T432"/>
      <c r="U432"/>
      <c r="V432"/>
      <c r="W432"/>
      <c r="X432"/>
      <c r="Y432"/>
      <c r="Z432"/>
      <c r="AA432"/>
      <c r="AB432"/>
      <c r="AC432"/>
      <c r="AD432"/>
      <c r="AE432"/>
      <c r="AF432"/>
      <c r="AG432"/>
      <c r="AH432"/>
      <c r="AI432"/>
    </row>
    <row r="433" spans="1:35" s="33" customFormat="1" ht="15.75">
      <c r="A433" s="175"/>
      <c r="B433" s="163"/>
      <c r="C433" s="123"/>
      <c r="D433" s="123"/>
      <c r="E433" s="32"/>
      <c r="F433"/>
      <c r="G433"/>
      <c r="H433"/>
      <c r="I433"/>
      <c r="J433"/>
      <c r="K433"/>
      <c r="L433"/>
      <c r="M433"/>
      <c r="N433"/>
      <c r="O433"/>
      <c r="P433"/>
      <c r="Q433"/>
      <c r="R433"/>
      <c r="S433"/>
      <c r="T433"/>
      <c r="U433"/>
      <c r="V433"/>
      <c r="W433"/>
      <c r="X433"/>
      <c r="Y433"/>
      <c r="Z433"/>
      <c r="AA433"/>
      <c r="AB433"/>
      <c r="AC433"/>
      <c r="AD433"/>
      <c r="AE433"/>
      <c r="AF433"/>
      <c r="AG433"/>
      <c r="AH433"/>
      <c r="AI433"/>
    </row>
    <row r="434" spans="1:35" s="33" customFormat="1" ht="15.75">
      <c r="A434" s="175"/>
      <c r="B434" s="163"/>
      <c r="C434" s="123"/>
      <c r="D434" s="123"/>
      <c r="E434" s="32"/>
      <c r="F434"/>
      <c r="G434"/>
      <c r="H434"/>
      <c r="I434"/>
      <c r="J434"/>
      <c r="K434"/>
      <c r="L434"/>
      <c r="M434"/>
      <c r="N434"/>
      <c r="O434"/>
      <c r="P434"/>
      <c r="Q434"/>
      <c r="R434"/>
      <c r="S434"/>
      <c r="T434"/>
      <c r="U434"/>
      <c r="V434"/>
      <c r="W434"/>
      <c r="X434"/>
      <c r="Y434"/>
      <c r="Z434"/>
      <c r="AA434"/>
      <c r="AB434"/>
      <c r="AC434"/>
      <c r="AD434"/>
      <c r="AE434"/>
      <c r="AF434"/>
      <c r="AG434"/>
      <c r="AH434"/>
      <c r="AI434"/>
    </row>
    <row r="435" spans="1:35" s="33" customFormat="1" ht="15.75">
      <c r="A435" s="175"/>
      <c r="B435" s="163"/>
      <c r="C435" s="123"/>
      <c r="D435" s="123"/>
      <c r="E435" s="32"/>
      <c r="F435"/>
      <c r="G435"/>
      <c r="H435"/>
      <c r="I435"/>
      <c r="J435"/>
      <c r="K435"/>
      <c r="L435"/>
      <c r="M435"/>
      <c r="N435"/>
      <c r="O435"/>
      <c r="P435"/>
      <c r="Q435"/>
      <c r="R435"/>
      <c r="S435"/>
      <c r="T435"/>
      <c r="U435"/>
      <c r="V435"/>
      <c r="W435"/>
      <c r="X435"/>
      <c r="Y435"/>
      <c r="Z435"/>
      <c r="AA435"/>
      <c r="AB435"/>
      <c r="AC435"/>
      <c r="AD435"/>
      <c r="AE435"/>
      <c r="AF435"/>
      <c r="AG435"/>
      <c r="AH435"/>
      <c r="AI435"/>
    </row>
    <row r="436" spans="1:35" s="33" customFormat="1" ht="15.75">
      <c r="A436" s="175"/>
      <c r="B436" s="163"/>
      <c r="C436" s="123"/>
      <c r="D436" s="123"/>
      <c r="E436" s="32"/>
      <c r="F436"/>
      <c r="G436"/>
      <c r="H436"/>
      <c r="I436"/>
      <c r="J436"/>
      <c r="K436"/>
      <c r="L436"/>
      <c r="M436"/>
      <c r="N436"/>
      <c r="O436"/>
      <c r="P436"/>
      <c r="Q436"/>
      <c r="R436"/>
      <c r="S436"/>
      <c r="T436"/>
      <c r="U436"/>
      <c r="V436"/>
      <c r="W436"/>
      <c r="X436"/>
      <c r="Y436"/>
      <c r="Z436"/>
      <c r="AA436"/>
      <c r="AB436"/>
      <c r="AC436"/>
      <c r="AD436"/>
      <c r="AE436"/>
      <c r="AF436"/>
      <c r="AG436"/>
      <c r="AH436"/>
      <c r="AI436"/>
    </row>
    <row r="437" spans="1:35" s="33" customFormat="1" ht="15.75">
      <c r="A437" s="175"/>
      <c r="B437" s="163"/>
      <c r="C437" s="123"/>
      <c r="D437" s="123"/>
      <c r="E437" s="32"/>
      <c r="F437"/>
      <c r="G437"/>
      <c r="H437"/>
      <c r="I437"/>
      <c r="J437"/>
      <c r="K437"/>
      <c r="L437"/>
      <c r="M437"/>
      <c r="N437"/>
      <c r="O437"/>
      <c r="P437"/>
      <c r="Q437"/>
      <c r="R437"/>
      <c r="S437"/>
      <c r="T437"/>
      <c r="U437"/>
      <c r="V437"/>
      <c r="W437"/>
      <c r="X437"/>
      <c r="Y437"/>
      <c r="Z437"/>
      <c r="AA437"/>
      <c r="AB437"/>
      <c r="AC437"/>
      <c r="AD437"/>
      <c r="AE437"/>
      <c r="AF437"/>
      <c r="AG437"/>
      <c r="AH437"/>
      <c r="AI437"/>
    </row>
    <row r="438" spans="1:35" s="33" customFormat="1" ht="15.75">
      <c r="A438" s="175"/>
      <c r="B438" s="163"/>
      <c r="C438" s="123"/>
      <c r="D438" s="123"/>
      <c r="E438" s="32"/>
      <c r="F438"/>
      <c r="G438"/>
      <c r="H438"/>
      <c r="I438"/>
      <c r="J438"/>
      <c r="K438"/>
      <c r="L438"/>
      <c r="M438"/>
      <c r="N438"/>
      <c r="O438"/>
      <c r="P438"/>
      <c r="Q438"/>
      <c r="R438"/>
      <c r="S438"/>
      <c r="T438"/>
      <c r="U438"/>
      <c r="V438"/>
      <c r="W438"/>
      <c r="X438"/>
      <c r="Y438"/>
      <c r="Z438"/>
      <c r="AA438"/>
      <c r="AB438"/>
      <c r="AC438"/>
      <c r="AD438"/>
      <c r="AE438"/>
      <c r="AF438"/>
      <c r="AG438"/>
      <c r="AH438"/>
      <c r="AI438"/>
    </row>
    <row r="439" spans="1:35" s="33" customFormat="1" ht="15.75">
      <c r="A439" s="175"/>
      <c r="B439" s="163"/>
      <c r="C439" s="123"/>
      <c r="D439" s="123"/>
      <c r="E439" s="32"/>
      <c r="F439"/>
      <c r="G439"/>
      <c r="H439"/>
      <c r="I439"/>
      <c r="J439"/>
      <c r="K439"/>
      <c r="L439"/>
      <c r="M439"/>
      <c r="N439"/>
      <c r="O439"/>
      <c r="P439"/>
      <c r="Q439"/>
      <c r="R439"/>
      <c r="S439"/>
      <c r="T439"/>
      <c r="U439"/>
      <c r="V439"/>
      <c r="W439"/>
      <c r="X439"/>
      <c r="Y439"/>
      <c r="Z439"/>
      <c r="AA439"/>
      <c r="AB439"/>
      <c r="AC439"/>
      <c r="AD439"/>
      <c r="AE439"/>
      <c r="AF439"/>
      <c r="AG439"/>
      <c r="AH439"/>
      <c r="AI439"/>
    </row>
    <row r="440" spans="1:35" s="33" customFormat="1" ht="15.75">
      <c r="A440" s="175"/>
      <c r="B440" s="163"/>
      <c r="C440" s="123"/>
      <c r="D440" s="123"/>
      <c r="E440" s="32"/>
      <c r="F440"/>
      <c r="G440"/>
      <c r="H440"/>
      <c r="I440"/>
      <c r="J440"/>
      <c r="K440"/>
      <c r="L440"/>
      <c r="M440"/>
      <c r="N440"/>
      <c r="O440"/>
      <c r="P440"/>
      <c r="Q440"/>
      <c r="R440"/>
      <c r="S440"/>
      <c r="T440"/>
      <c r="U440"/>
      <c r="V440"/>
      <c r="W440"/>
      <c r="X440"/>
      <c r="Y440"/>
      <c r="Z440"/>
      <c r="AA440"/>
      <c r="AB440"/>
      <c r="AC440"/>
      <c r="AD440"/>
      <c r="AE440"/>
      <c r="AF440"/>
      <c r="AG440"/>
      <c r="AH440"/>
      <c r="AI440"/>
    </row>
    <row r="441" spans="1:35" s="33" customFormat="1" ht="15.75">
      <c r="A441" s="175"/>
      <c r="B441" s="163"/>
      <c r="C441" s="123"/>
      <c r="D441" s="123"/>
      <c r="E441" s="32"/>
      <c r="F441"/>
      <c r="G441"/>
      <c r="H441"/>
      <c r="I441"/>
      <c r="J441"/>
      <c r="K441"/>
      <c r="L441"/>
      <c r="M441"/>
      <c r="N441"/>
      <c r="O441"/>
      <c r="P441"/>
      <c r="Q441"/>
      <c r="R441"/>
      <c r="S441"/>
      <c r="T441"/>
      <c r="U441"/>
      <c r="V441"/>
      <c r="W441"/>
      <c r="X441"/>
      <c r="Y441"/>
      <c r="Z441"/>
      <c r="AA441"/>
      <c r="AB441"/>
      <c r="AC441"/>
      <c r="AD441"/>
      <c r="AE441"/>
      <c r="AF441"/>
      <c r="AG441"/>
      <c r="AH441"/>
      <c r="AI441"/>
    </row>
    <row r="442" spans="1:35" s="33" customFormat="1" ht="15.75">
      <c r="A442" s="175"/>
      <c r="B442" s="163"/>
      <c r="C442" s="123"/>
      <c r="D442" s="123"/>
      <c r="E442" s="32"/>
      <c r="F442"/>
      <c r="G442"/>
      <c r="H442"/>
      <c r="I442"/>
      <c r="J442"/>
      <c r="K442"/>
      <c r="L442"/>
      <c r="M442"/>
      <c r="N442"/>
      <c r="O442"/>
      <c r="P442"/>
      <c r="Q442"/>
      <c r="R442"/>
      <c r="S442"/>
      <c r="T442"/>
      <c r="U442"/>
      <c r="V442"/>
      <c r="W442"/>
      <c r="X442"/>
      <c r="Y442"/>
      <c r="Z442"/>
      <c r="AA442"/>
      <c r="AB442"/>
      <c r="AC442"/>
      <c r="AD442"/>
      <c r="AE442"/>
      <c r="AF442"/>
      <c r="AG442"/>
      <c r="AH442"/>
      <c r="AI442"/>
    </row>
    <row r="443" spans="1:35" s="33" customFormat="1" ht="15.75">
      <c r="A443" s="175"/>
      <c r="B443" s="163"/>
      <c r="C443" s="123"/>
      <c r="D443" s="123"/>
      <c r="E443" s="32"/>
      <c r="F443"/>
      <c r="G443"/>
      <c r="H443"/>
      <c r="I443"/>
      <c r="J443"/>
      <c r="K443"/>
      <c r="L443"/>
      <c r="M443"/>
      <c r="N443"/>
      <c r="O443"/>
      <c r="P443"/>
      <c r="Q443"/>
      <c r="R443"/>
      <c r="S443"/>
      <c r="T443"/>
      <c r="U443"/>
      <c r="V443"/>
      <c r="W443"/>
      <c r="X443"/>
      <c r="Y443"/>
      <c r="Z443"/>
      <c r="AA443"/>
      <c r="AB443"/>
      <c r="AC443"/>
      <c r="AD443"/>
      <c r="AE443"/>
      <c r="AF443"/>
      <c r="AG443"/>
      <c r="AH443"/>
      <c r="AI443"/>
    </row>
    <row r="444" spans="1:35" s="33" customFormat="1" ht="15.75">
      <c r="A444" s="175"/>
      <c r="B444" s="163"/>
      <c r="C444" s="123"/>
      <c r="D444" s="123"/>
      <c r="E444" s="32"/>
      <c r="F444"/>
      <c r="G444"/>
      <c r="H444"/>
      <c r="I444"/>
      <c r="J444"/>
      <c r="K444"/>
      <c r="L444"/>
      <c r="M444"/>
      <c r="N444"/>
      <c r="O444"/>
      <c r="P444"/>
      <c r="Q444"/>
      <c r="R444"/>
      <c r="S444"/>
      <c r="T444"/>
      <c r="U444"/>
      <c r="V444"/>
      <c r="W444"/>
      <c r="X444"/>
      <c r="Y444"/>
      <c r="Z444"/>
      <c r="AA444"/>
      <c r="AB444"/>
      <c r="AC444"/>
      <c r="AD444"/>
      <c r="AE444"/>
      <c r="AF444"/>
      <c r="AG444"/>
      <c r="AH444"/>
      <c r="AI444"/>
    </row>
    <row r="445" spans="1:35" s="33" customFormat="1" ht="15.75">
      <c r="A445" s="175"/>
      <c r="B445" s="163"/>
      <c r="C445" s="123"/>
      <c r="D445" s="123"/>
      <c r="E445" s="32"/>
      <c r="F445"/>
      <c r="G445"/>
      <c r="H445"/>
      <c r="I445"/>
      <c r="J445"/>
      <c r="K445"/>
      <c r="L445"/>
      <c r="M445"/>
      <c r="N445"/>
      <c r="O445"/>
      <c r="P445"/>
      <c r="Q445"/>
      <c r="R445"/>
      <c r="S445"/>
      <c r="T445"/>
      <c r="U445"/>
      <c r="V445"/>
      <c r="W445"/>
      <c r="X445"/>
      <c r="Y445"/>
      <c r="Z445"/>
      <c r="AA445"/>
      <c r="AB445"/>
      <c r="AC445"/>
      <c r="AD445"/>
      <c r="AE445"/>
      <c r="AF445"/>
      <c r="AG445"/>
      <c r="AH445"/>
      <c r="AI445"/>
    </row>
    <row r="446" spans="1:35" s="33" customFormat="1" ht="15.75">
      <c r="A446" s="175"/>
      <c r="B446" s="163"/>
      <c r="C446" s="123"/>
      <c r="D446" s="123"/>
      <c r="E446" s="32"/>
      <c r="F446"/>
      <c r="G446"/>
      <c r="H446"/>
      <c r="I446"/>
      <c r="J446"/>
      <c r="K446"/>
      <c r="L446"/>
      <c r="M446"/>
      <c r="N446"/>
      <c r="O446"/>
      <c r="P446"/>
      <c r="Q446"/>
      <c r="R446"/>
      <c r="S446"/>
      <c r="T446"/>
      <c r="U446"/>
      <c r="V446"/>
      <c r="W446"/>
      <c r="X446"/>
      <c r="Y446"/>
      <c r="Z446"/>
      <c r="AA446"/>
      <c r="AB446"/>
      <c r="AC446"/>
      <c r="AD446"/>
      <c r="AE446"/>
      <c r="AF446"/>
      <c r="AG446"/>
      <c r="AH446"/>
      <c r="AI446"/>
    </row>
    <row r="447" spans="1:35" s="33" customFormat="1" ht="15.75">
      <c r="A447" s="175"/>
      <c r="B447" s="163"/>
      <c r="C447" s="123"/>
      <c r="D447" s="123"/>
      <c r="E447" s="32"/>
      <c r="F447"/>
      <c r="G447"/>
      <c r="H447"/>
      <c r="I447"/>
      <c r="J447"/>
      <c r="K447"/>
      <c r="L447"/>
      <c r="M447"/>
      <c r="N447"/>
      <c r="O447"/>
      <c r="P447"/>
      <c r="Q447"/>
      <c r="R447"/>
      <c r="S447"/>
      <c r="T447"/>
      <c r="U447"/>
      <c r="V447"/>
      <c r="W447"/>
      <c r="X447"/>
      <c r="Y447"/>
      <c r="Z447"/>
      <c r="AA447"/>
      <c r="AB447"/>
      <c r="AC447"/>
      <c r="AD447"/>
      <c r="AE447"/>
      <c r="AF447"/>
      <c r="AG447"/>
      <c r="AH447"/>
      <c r="AI447"/>
    </row>
    <row r="448" spans="1:35" s="33" customFormat="1" ht="15.75">
      <c r="A448" s="175"/>
      <c r="B448" s="163"/>
      <c r="C448" s="123"/>
      <c r="D448" s="123"/>
      <c r="E448" s="32"/>
      <c r="F448"/>
      <c r="G448"/>
      <c r="H448"/>
      <c r="I448"/>
      <c r="J448"/>
      <c r="K448"/>
      <c r="L448"/>
      <c r="M448"/>
      <c r="N448"/>
      <c r="O448"/>
      <c r="P448"/>
      <c r="Q448"/>
      <c r="R448"/>
      <c r="S448"/>
      <c r="T448"/>
      <c r="U448"/>
      <c r="V448"/>
      <c r="W448"/>
      <c r="X448"/>
      <c r="Y448"/>
      <c r="Z448"/>
      <c r="AA448"/>
      <c r="AB448"/>
      <c r="AC448"/>
      <c r="AD448"/>
      <c r="AE448"/>
      <c r="AF448"/>
      <c r="AG448"/>
      <c r="AH448"/>
      <c r="AI448"/>
    </row>
    <row r="449" spans="1:35" s="33" customFormat="1" ht="15.75">
      <c r="A449" s="175"/>
      <c r="B449" s="163"/>
      <c r="C449" s="123"/>
      <c r="D449" s="123"/>
      <c r="E449" s="32"/>
      <c r="F449"/>
      <c r="G449"/>
      <c r="H449"/>
      <c r="I449"/>
      <c r="J449"/>
      <c r="K449"/>
      <c r="L449"/>
      <c r="M449"/>
      <c r="N449"/>
      <c r="O449"/>
      <c r="P449"/>
      <c r="Q449"/>
      <c r="R449"/>
      <c r="S449"/>
      <c r="T449"/>
      <c r="U449"/>
      <c r="V449"/>
      <c r="W449"/>
      <c r="X449"/>
      <c r="Y449"/>
      <c r="Z449"/>
      <c r="AA449"/>
      <c r="AB449"/>
      <c r="AC449"/>
      <c r="AD449"/>
      <c r="AE449"/>
      <c r="AF449"/>
      <c r="AG449"/>
      <c r="AH449"/>
      <c r="AI449"/>
    </row>
    <row r="450" spans="1:35" s="33" customFormat="1" ht="15.75">
      <c r="A450" s="175"/>
      <c r="B450" s="163"/>
      <c r="C450" s="123"/>
      <c r="D450" s="123"/>
      <c r="E450" s="32"/>
      <c r="F450"/>
      <c r="G450"/>
      <c r="H450"/>
      <c r="I450"/>
      <c r="J450"/>
      <c r="K450"/>
      <c r="L450"/>
      <c r="M450"/>
      <c r="N450"/>
      <c r="O450"/>
      <c r="P450"/>
      <c r="Q450"/>
      <c r="R450"/>
      <c r="S450"/>
      <c r="T450"/>
      <c r="U450"/>
      <c r="V450"/>
      <c r="W450"/>
      <c r="X450"/>
      <c r="Y450"/>
      <c r="Z450"/>
      <c r="AA450"/>
      <c r="AB450"/>
      <c r="AC450"/>
      <c r="AD450"/>
      <c r="AE450"/>
      <c r="AF450"/>
      <c r="AG450"/>
      <c r="AH450"/>
      <c r="AI450"/>
    </row>
    <row r="451" spans="1:35" s="33" customFormat="1" ht="15.75">
      <c r="A451" s="175"/>
      <c r="B451" s="163"/>
      <c r="C451" s="123"/>
      <c r="D451" s="123"/>
      <c r="E451" s="32"/>
      <c r="F451"/>
      <c r="G451"/>
      <c r="H451"/>
      <c r="I451"/>
      <c r="J451"/>
      <c r="K451"/>
      <c r="L451"/>
      <c r="M451"/>
      <c r="N451"/>
      <c r="O451"/>
      <c r="P451"/>
      <c r="Q451"/>
      <c r="R451"/>
      <c r="S451"/>
      <c r="T451"/>
      <c r="U451"/>
      <c r="V451"/>
      <c r="W451"/>
      <c r="X451"/>
      <c r="Y451"/>
      <c r="Z451"/>
      <c r="AA451"/>
      <c r="AB451"/>
      <c r="AC451"/>
      <c r="AD451"/>
      <c r="AE451"/>
      <c r="AF451"/>
      <c r="AG451"/>
      <c r="AH451"/>
      <c r="AI451"/>
    </row>
    <row r="452" spans="1:35" s="33" customFormat="1" ht="15.75">
      <c r="A452" s="175"/>
      <c r="B452" s="163"/>
      <c r="C452" s="123"/>
      <c r="D452" s="123"/>
      <c r="E452" s="32"/>
      <c r="F452"/>
      <c r="G452"/>
      <c r="H452"/>
      <c r="I452"/>
      <c r="J452"/>
      <c r="K452"/>
      <c r="L452"/>
      <c r="M452"/>
      <c r="N452"/>
      <c r="O452"/>
      <c r="P452"/>
      <c r="Q452"/>
      <c r="R452"/>
      <c r="S452"/>
      <c r="T452"/>
      <c r="U452"/>
      <c r="V452"/>
      <c r="W452"/>
      <c r="X452"/>
      <c r="Y452"/>
      <c r="Z452"/>
      <c r="AA452"/>
      <c r="AB452"/>
      <c r="AC452"/>
      <c r="AD452"/>
      <c r="AE452"/>
      <c r="AF452"/>
      <c r="AG452"/>
      <c r="AH452"/>
      <c r="AI452"/>
    </row>
    <row r="453" spans="1:35" s="33" customFormat="1" ht="15.75">
      <c r="A453" s="175"/>
      <c r="B453" s="163"/>
      <c r="C453" s="123"/>
      <c r="D453" s="123"/>
      <c r="E453" s="32"/>
      <c r="F453"/>
      <c r="G453"/>
      <c r="H453"/>
      <c r="I453"/>
      <c r="J453"/>
      <c r="K453"/>
      <c r="L453"/>
      <c r="M453"/>
      <c r="N453"/>
      <c r="O453"/>
      <c r="P453"/>
      <c r="Q453"/>
      <c r="R453"/>
      <c r="S453"/>
      <c r="T453"/>
      <c r="U453"/>
      <c r="V453"/>
      <c r="W453"/>
      <c r="X453"/>
      <c r="Y453"/>
      <c r="Z453"/>
      <c r="AA453"/>
      <c r="AB453"/>
      <c r="AC453"/>
      <c r="AD453"/>
      <c r="AE453"/>
      <c r="AF453"/>
      <c r="AG453"/>
      <c r="AH453"/>
      <c r="AI453"/>
    </row>
    <row r="454" spans="1:35" s="33" customFormat="1" ht="15.75">
      <c r="A454" s="175"/>
      <c r="B454" s="163"/>
      <c r="C454" s="123"/>
      <c r="D454" s="123"/>
      <c r="E454" s="32"/>
      <c r="F454"/>
      <c r="G454"/>
      <c r="H454"/>
      <c r="I454"/>
      <c r="J454"/>
      <c r="K454"/>
      <c r="L454"/>
      <c r="M454"/>
      <c r="N454"/>
      <c r="O454"/>
      <c r="P454"/>
      <c r="Q454"/>
      <c r="R454"/>
      <c r="S454"/>
      <c r="T454"/>
      <c r="U454"/>
      <c r="V454"/>
      <c r="W454"/>
      <c r="X454"/>
      <c r="Y454"/>
      <c r="Z454"/>
      <c r="AA454"/>
      <c r="AB454"/>
      <c r="AC454"/>
      <c r="AD454"/>
      <c r="AE454"/>
      <c r="AF454"/>
      <c r="AG454"/>
      <c r="AH454"/>
      <c r="AI454"/>
    </row>
    <row r="455" spans="1:35" s="33" customFormat="1" ht="15.75">
      <c r="A455" s="175"/>
      <c r="B455" s="163"/>
      <c r="C455" s="123"/>
      <c r="D455" s="123"/>
      <c r="E455" s="32"/>
      <c r="F455"/>
      <c r="G455"/>
      <c r="H455"/>
      <c r="I455"/>
      <c r="J455"/>
      <c r="K455"/>
      <c r="L455"/>
      <c r="M455"/>
      <c r="N455"/>
      <c r="O455"/>
      <c r="P455"/>
      <c r="Q455"/>
      <c r="R455"/>
      <c r="S455"/>
      <c r="T455"/>
      <c r="U455"/>
      <c r="V455"/>
      <c r="W455"/>
      <c r="X455"/>
      <c r="Y455"/>
      <c r="Z455"/>
      <c r="AA455"/>
      <c r="AB455"/>
      <c r="AC455"/>
      <c r="AD455"/>
      <c r="AE455"/>
      <c r="AF455"/>
      <c r="AG455"/>
      <c r="AH455"/>
      <c r="AI455"/>
    </row>
    <row r="456" spans="1:35" s="33" customFormat="1" ht="15.75">
      <c r="A456" s="175"/>
      <c r="B456" s="163"/>
      <c r="C456" s="123"/>
      <c r="D456" s="123"/>
      <c r="E456" s="32"/>
      <c r="F456"/>
      <c r="G456"/>
      <c r="H456"/>
      <c r="I456"/>
      <c r="J456"/>
      <c r="K456"/>
      <c r="L456"/>
      <c r="M456"/>
      <c r="N456"/>
      <c r="O456"/>
      <c r="P456"/>
      <c r="Q456"/>
      <c r="R456"/>
      <c r="S456"/>
      <c r="T456"/>
      <c r="U456"/>
      <c r="V456"/>
      <c r="W456"/>
      <c r="X456"/>
      <c r="Y456"/>
      <c r="Z456"/>
      <c r="AA456"/>
      <c r="AB456"/>
      <c r="AC456"/>
      <c r="AD456"/>
      <c r="AE456"/>
      <c r="AF456"/>
      <c r="AG456"/>
      <c r="AH456"/>
      <c r="AI456"/>
    </row>
    <row r="457" spans="1:35" s="33" customFormat="1" ht="15.75">
      <c r="A457" s="175"/>
      <c r="B457" s="163"/>
      <c r="C457" s="123"/>
      <c r="D457" s="123"/>
      <c r="E457" s="32"/>
      <c r="F457"/>
      <c r="G457"/>
      <c r="H457"/>
      <c r="I457"/>
      <c r="J457"/>
      <c r="K457"/>
      <c r="L457"/>
      <c r="M457"/>
      <c r="N457"/>
      <c r="O457"/>
      <c r="P457"/>
      <c r="Q457"/>
      <c r="R457"/>
      <c r="S457"/>
      <c r="T457"/>
      <c r="U457"/>
      <c r="V457"/>
      <c r="W457"/>
      <c r="X457"/>
      <c r="Y457"/>
      <c r="Z457"/>
      <c r="AA457"/>
      <c r="AB457"/>
      <c r="AC457"/>
      <c r="AD457"/>
      <c r="AE457"/>
      <c r="AF457"/>
      <c r="AG457"/>
      <c r="AH457"/>
      <c r="AI457"/>
    </row>
    <row r="458" spans="1:35" s="33" customFormat="1" ht="15.75">
      <c r="A458" s="175"/>
      <c r="B458" s="163"/>
      <c r="C458" s="123"/>
      <c r="D458" s="123"/>
      <c r="E458" s="32"/>
      <c r="F458"/>
      <c r="G458"/>
      <c r="H458"/>
      <c r="I458"/>
      <c r="J458"/>
      <c r="K458"/>
      <c r="L458"/>
      <c r="M458"/>
      <c r="N458"/>
      <c r="O458"/>
      <c r="P458"/>
      <c r="Q458"/>
      <c r="R458"/>
      <c r="S458"/>
      <c r="T458"/>
      <c r="U458"/>
      <c r="V458"/>
      <c r="W458"/>
      <c r="X458"/>
      <c r="Y458"/>
      <c r="Z458"/>
      <c r="AA458"/>
      <c r="AB458"/>
      <c r="AC458"/>
      <c r="AD458"/>
      <c r="AE458"/>
      <c r="AF458"/>
      <c r="AG458"/>
      <c r="AH458"/>
      <c r="AI458"/>
    </row>
    <row r="459" spans="1:35" s="33" customFormat="1" ht="15.75">
      <c r="A459" s="175"/>
      <c r="B459" s="163"/>
      <c r="C459" s="123"/>
      <c r="D459" s="123"/>
      <c r="E459" s="32"/>
      <c r="F459"/>
      <c r="G459"/>
      <c r="H459"/>
      <c r="I459"/>
      <c r="J459"/>
      <c r="K459"/>
      <c r="L459"/>
      <c r="M459"/>
      <c r="N459"/>
      <c r="O459"/>
      <c r="P459"/>
      <c r="Q459"/>
      <c r="R459"/>
      <c r="S459"/>
      <c r="T459"/>
      <c r="U459"/>
      <c r="V459"/>
      <c r="W459"/>
      <c r="X459"/>
      <c r="Y459"/>
      <c r="Z459"/>
      <c r="AA459"/>
      <c r="AB459"/>
      <c r="AC459"/>
      <c r="AD459"/>
      <c r="AE459"/>
      <c r="AF459"/>
      <c r="AG459"/>
      <c r="AH459"/>
      <c r="AI459"/>
    </row>
    <row r="460" spans="1:35" s="33" customFormat="1" ht="15.75">
      <c r="A460" s="175"/>
      <c r="B460" s="163"/>
      <c r="C460" s="123"/>
      <c r="D460" s="123"/>
      <c r="E460" s="32"/>
      <c r="F460"/>
      <c r="G460"/>
      <c r="H460"/>
      <c r="I460"/>
      <c r="J460"/>
      <c r="K460"/>
      <c r="L460"/>
      <c r="M460"/>
      <c r="N460"/>
      <c r="O460"/>
      <c r="P460"/>
      <c r="Q460"/>
      <c r="R460"/>
      <c r="S460"/>
      <c r="T460"/>
      <c r="U460"/>
      <c r="V460"/>
      <c r="W460"/>
      <c r="X460"/>
      <c r="Y460"/>
      <c r="Z460"/>
      <c r="AA460"/>
      <c r="AB460"/>
      <c r="AC460"/>
      <c r="AD460"/>
      <c r="AE460"/>
      <c r="AF460"/>
      <c r="AG460"/>
      <c r="AH460"/>
      <c r="AI460"/>
    </row>
    <row r="461" spans="1:35" s="33" customFormat="1" ht="15.75">
      <c r="A461" s="175"/>
      <c r="B461" s="163"/>
      <c r="C461" s="123"/>
      <c r="D461" s="123"/>
      <c r="E461" s="32"/>
      <c r="F461"/>
      <c r="G461"/>
      <c r="H461"/>
      <c r="I461"/>
      <c r="J461"/>
      <c r="K461"/>
      <c r="L461"/>
      <c r="M461"/>
      <c r="N461"/>
      <c r="O461"/>
      <c r="P461"/>
      <c r="Q461"/>
      <c r="R461"/>
      <c r="S461"/>
      <c r="T461"/>
      <c r="U461"/>
      <c r="V461"/>
      <c r="W461"/>
      <c r="X461"/>
      <c r="Y461"/>
      <c r="Z461"/>
      <c r="AA461"/>
      <c r="AB461"/>
      <c r="AC461"/>
      <c r="AD461"/>
      <c r="AE461"/>
      <c r="AF461"/>
      <c r="AG461"/>
      <c r="AH461"/>
      <c r="AI461"/>
    </row>
    <row r="462" spans="1:35" s="33" customFormat="1" ht="15.75">
      <c r="A462" s="175"/>
      <c r="B462" s="163"/>
      <c r="C462" s="123"/>
      <c r="D462" s="123"/>
      <c r="E462" s="32"/>
      <c r="F462"/>
      <c r="G462"/>
      <c r="H462"/>
      <c r="I462"/>
      <c r="J462"/>
      <c r="K462"/>
      <c r="L462"/>
      <c r="M462"/>
      <c r="N462"/>
      <c r="O462"/>
      <c r="P462"/>
      <c r="Q462"/>
      <c r="R462"/>
      <c r="S462"/>
      <c r="T462"/>
      <c r="U462"/>
      <c r="V462"/>
      <c r="W462"/>
      <c r="X462"/>
      <c r="Y462"/>
      <c r="Z462"/>
      <c r="AA462"/>
      <c r="AB462"/>
      <c r="AC462"/>
      <c r="AD462"/>
      <c r="AE462"/>
      <c r="AF462"/>
      <c r="AG462"/>
      <c r="AH462"/>
      <c r="AI462"/>
    </row>
    <row r="463" spans="1:35" s="33" customFormat="1" ht="15.75">
      <c r="A463" s="175"/>
      <c r="B463" s="163"/>
      <c r="C463" s="123"/>
      <c r="D463" s="123"/>
      <c r="E463" s="32"/>
      <c r="F463"/>
      <c r="G463"/>
      <c r="H463"/>
      <c r="I463"/>
      <c r="J463"/>
      <c r="K463"/>
      <c r="L463"/>
      <c r="M463"/>
      <c r="N463"/>
      <c r="O463"/>
      <c r="P463"/>
      <c r="Q463"/>
      <c r="R463"/>
      <c r="S463"/>
      <c r="T463"/>
      <c r="U463"/>
      <c r="V463"/>
      <c r="W463"/>
      <c r="X463"/>
      <c r="Y463"/>
      <c r="Z463"/>
      <c r="AA463"/>
      <c r="AB463"/>
      <c r="AC463"/>
      <c r="AD463"/>
      <c r="AE463"/>
      <c r="AF463"/>
      <c r="AG463"/>
      <c r="AH463"/>
      <c r="AI463"/>
    </row>
    <row r="464" spans="1:35" s="33" customFormat="1" ht="15.75">
      <c r="A464" s="175"/>
      <c r="B464" s="163"/>
      <c r="C464" s="123"/>
      <c r="D464" s="123"/>
      <c r="E464" s="32"/>
      <c r="F464"/>
      <c r="G464"/>
      <c r="H464"/>
      <c r="I464"/>
      <c r="J464"/>
      <c r="K464"/>
      <c r="L464"/>
      <c r="M464"/>
      <c r="N464"/>
      <c r="O464"/>
      <c r="P464"/>
      <c r="Q464"/>
      <c r="R464"/>
      <c r="S464"/>
      <c r="T464"/>
      <c r="U464"/>
      <c r="V464"/>
      <c r="W464"/>
      <c r="X464"/>
      <c r="Y464"/>
      <c r="Z464"/>
      <c r="AA464"/>
      <c r="AB464"/>
      <c r="AC464"/>
      <c r="AD464"/>
      <c r="AE464"/>
      <c r="AF464"/>
      <c r="AG464"/>
      <c r="AH464"/>
      <c r="AI464"/>
    </row>
    <row r="465" spans="1:35" s="33" customFormat="1" ht="15.75">
      <c r="A465" s="175"/>
      <c r="B465" s="163"/>
      <c r="C465" s="123"/>
      <c r="D465" s="123"/>
      <c r="E465" s="32"/>
      <c r="F465"/>
      <c r="G465"/>
      <c r="H465"/>
      <c r="I465"/>
      <c r="J465"/>
      <c r="K465"/>
      <c r="L465"/>
      <c r="M465"/>
      <c r="N465"/>
      <c r="O465"/>
      <c r="P465"/>
      <c r="Q465"/>
      <c r="R465"/>
      <c r="S465"/>
      <c r="T465"/>
      <c r="U465"/>
      <c r="V465"/>
      <c r="W465"/>
      <c r="X465"/>
      <c r="Y465"/>
      <c r="Z465"/>
      <c r="AA465"/>
      <c r="AB465"/>
      <c r="AC465"/>
      <c r="AD465"/>
      <c r="AE465"/>
      <c r="AF465"/>
      <c r="AG465"/>
      <c r="AH465"/>
      <c r="AI465"/>
    </row>
    <row r="466" spans="1:35" s="33" customFormat="1" ht="15.75">
      <c r="A466" s="175"/>
      <c r="B466" s="163"/>
      <c r="C466" s="123"/>
      <c r="D466" s="123"/>
      <c r="E466" s="32"/>
      <c r="F466"/>
      <c r="G466"/>
      <c r="H466"/>
      <c r="I466"/>
      <c r="J466"/>
      <c r="K466"/>
      <c r="L466"/>
      <c r="M466"/>
      <c r="N466"/>
      <c r="O466"/>
      <c r="P466"/>
      <c r="Q466"/>
      <c r="R466"/>
      <c r="S466"/>
      <c r="T466"/>
      <c r="U466"/>
      <c r="V466"/>
      <c r="W466"/>
      <c r="X466"/>
      <c r="Y466"/>
      <c r="Z466"/>
      <c r="AA466"/>
      <c r="AB466"/>
      <c r="AC466"/>
      <c r="AD466"/>
      <c r="AE466"/>
      <c r="AF466"/>
      <c r="AG466"/>
      <c r="AH466"/>
      <c r="AI466"/>
    </row>
    <row r="467" spans="1:35" s="33" customFormat="1" ht="15.75">
      <c r="A467" s="175"/>
      <c r="B467" s="163"/>
      <c r="C467" s="123"/>
      <c r="D467" s="123"/>
      <c r="E467" s="32"/>
      <c r="F467"/>
      <c r="G467"/>
      <c r="H467"/>
      <c r="I467"/>
      <c r="J467"/>
      <c r="K467"/>
      <c r="L467"/>
      <c r="M467"/>
      <c r="N467"/>
      <c r="O467"/>
      <c r="P467"/>
      <c r="Q467"/>
      <c r="R467"/>
      <c r="S467"/>
      <c r="T467"/>
      <c r="U467"/>
      <c r="V467"/>
      <c r="W467"/>
      <c r="X467"/>
      <c r="Y467"/>
      <c r="Z467"/>
      <c r="AA467"/>
      <c r="AB467"/>
      <c r="AC467"/>
      <c r="AD467"/>
      <c r="AE467"/>
      <c r="AF467"/>
      <c r="AG467"/>
      <c r="AH467"/>
      <c r="AI467"/>
    </row>
    <row r="468" spans="1:35" s="33" customFormat="1" ht="15.75">
      <c r="A468" s="175"/>
      <c r="B468" s="163"/>
      <c r="C468" s="123"/>
      <c r="D468" s="123"/>
      <c r="E468" s="32"/>
      <c r="F468"/>
      <c r="G468"/>
      <c r="H468"/>
      <c r="I468"/>
      <c r="J468"/>
      <c r="K468"/>
      <c r="L468"/>
      <c r="M468"/>
      <c r="N468"/>
      <c r="O468"/>
      <c r="P468"/>
      <c r="Q468"/>
      <c r="R468"/>
      <c r="S468"/>
      <c r="T468"/>
      <c r="U468"/>
      <c r="V468"/>
      <c r="W468"/>
      <c r="X468"/>
      <c r="Y468"/>
      <c r="Z468"/>
      <c r="AA468"/>
      <c r="AB468"/>
      <c r="AC468"/>
      <c r="AD468"/>
      <c r="AE468"/>
      <c r="AF468"/>
      <c r="AG468"/>
      <c r="AH468"/>
      <c r="AI468"/>
    </row>
    <row r="469" spans="1:35" s="33" customFormat="1" ht="15.75">
      <c r="A469" s="175"/>
      <c r="B469" s="163"/>
      <c r="C469" s="123"/>
      <c r="D469" s="123"/>
      <c r="E469" s="32"/>
      <c r="F469"/>
      <c r="G469"/>
      <c r="H469"/>
      <c r="I469"/>
      <c r="J469"/>
      <c r="K469"/>
      <c r="L469"/>
      <c r="M469"/>
      <c r="N469"/>
      <c r="O469"/>
      <c r="P469"/>
      <c r="Q469"/>
      <c r="R469"/>
      <c r="S469"/>
      <c r="T469"/>
      <c r="U469"/>
      <c r="V469"/>
      <c r="W469"/>
      <c r="X469"/>
      <c r="Y469"/>
      <c r="Z469"/>
      <c r="AA469"/>
      <c r="AB469"/>
      <c r="AC469"/>
      <c r="AD469"/>
      <c r="AE469"/>
      <c r="AF469"/>
      <c r="AG469"/>
      <c r="AH469"/>
      <c r="AI469"/>
    </row>
    <row r="470" spans="1:35" s="33" customFormat="1" ht="15.75">
      <c r="A470" s="175"/>
      <c r="B470" s="163"/>
      <c r="C470" s="123"/>
      <c r="D470" s="123"/>
      <c r="E470" s="32"/>
      <c r="F470"/>
      <c r="G470"/>
      <c r="H470"/>
      <c r="I470"/>
      <c r="J470"/>
      <c r="K470"/>
      <c r="L470"/>
      <c r="M470"/>
      <c r="N470"/>
      <c r="O470"/>
      <c r="P470"/>
      <c r="Q470"/>
      <c r="R470"/>
      <c r="S470"/>
      <c r="T470"/>
      <c r="U470"/>
      <c r="V470"/>
      <c r="W470"/>
      <c r="X470"/>
      <c r="Y470"/>
      <c r="Z470"/>
      <c r="AA470"/>
      <c r="AB470"/>
      <c r="AC470"/>
      <c r="AD470"/>
      <c r="AE470"/>
      <c r="AF470"/>
      <c r="AG470"/>
      <c r="AH470"/>
      <c r="AI470"/>
    </row>
    <row r="471" spans="1:35" s="33" customFormat="1" ht="15.75">
      <c r="A471" s="175"/>
      <c r="B471" s="163"/>
      <c r="C471" s="123"/>
      <c r="D471" s="123"/>
      <c r="E471" s="32"/>
      <c r="F471"/>
      <c r="G471"/>
      <c r="H471"/>
      <c r="I471"/>
      <c r="J471"/>
      <c r="K471"/>
      <c r="L471"/>
      <c r="M471"/>
      <c r="N471"/>
      <c r="O471"/>
      <c r="P471"/>
      <c r="Q471"/>
      <c r="R471"/>
      <c r="S471"/>
      <c r="T471"/>
      <c r="U471"/>
      <c r="V471"/>
      <c r="W471"/>
      <c r="X471"/>
      <c r="Y471"/>
      <c r="Z471"/>
      <c r="AA471"/>
      <c r="AB471"/>
      <c r="AC471"/>
      <c r="AD471"/>
      <c r="AE471"/>
      <c r="AF471"/>
      <c r="AG471"/>
      <c r="AH471"/>
      <c r="AI471"/>
    </row>
    <row r="472" spans="1:35" s="33" customFormat="1" ht="15.75">
      <c r="A472" s="175"/>
      <c r="B472" s="163"/>
      <c r="C472" s="123"/>
      <c r="D472" s="123"/>
      <c r="E472" s="32"/>
      <c r="F472"/>
      <c r="G472"/>
      <c r="H472"/>
      <c r="I472"/>
      <c r="J472"/>
      <c r="K472"/>
      <c r="L472"/>
      <c r="M472"/>
      <c r="N472"/>
      <c r="O472"/>
      <c r="P472"/>
      <c r="Q472"/>
      <c r="R472"/>
      <c r="S472"/>
      <c r="T472"/>
      <c r="U472"/>
      <c r="V472"/>
      <c r="W472"/>
      <c r="X472"/>
      <c r="Y472"/>
      <c r="Z472"/>
      <c r="AA472"/>
      <c r="AB472"/>
      <c r="AC472"/>
      <c r="AD472"/>
      <c r="AE472"/>
      <c r="AF472"/>
      <c r="AG472"/>
      <c r="AH472"/>
      <c r="AI472"/>
    </row>
    <row r="473" spans="1:35" s="33" customFormat="1" ht="15.75">
      <c r="A473" s="175"/>
      <c r="B473" s="163"/>
      <c r="C473" s="123"/>
      <c r="D473" s="123"/>
      <c r="E473" s="32"/>
      <c r="F473"/>
      <c r="G473"/>
      <c r="H473"/>
      <c r="I473"/>
      <c r="J473"/>
      <c r="K473"/>
      <c r="L473"/>
      <c r="M473"/>
      <c r="N473"/>
      <c r="O473"/>
      <c r="P473"/>
      <c r="Q473"/>
      <c r="R473"/>
      <c r="S473"/>
      <c r="T473"/>
      <c r="U473"/>
      <c r="V473"/>
      <c r="W473"/>
      <c r="X473"/>
      <c r="Y473"/>
      <c r="Z473"/>
      <c r="AA473"/>
      <c r="AB473"/>
      <c r="AC473"/>
      <c r="AD473"/>
      <c r="AE473"/>
      <c r="AF473"/>
      <c r="AG473"/>
      <c r="AH473"/>
      <c r="AI473"/>
    </row>
    <row r="474" spans="1:35" s="33" customFormat="1" ht="15.75">
      <c r="A474" s="175"/>
      <c r="B474" s="163"/>
      <c r="C474" s="123"/>
      <c r="D474" s="123"/>
      <c r="E474" s="32"/>
      <c r="F474"/>
      <c r="G474"/>
      <c r="H474"/>
      <c r="I474"/>
      <c r="J474"/>
      <c r="K474"/>
      <c r="L474"/>
      <c r="M474"/>
      <c r="N474"/>
      <c r="O474"/>
      <c r="P474"/>
      <c r="Q474"/>
      <c r="R474"/>
      <c r="S474"/>
      <c r="T474"/>
      <c r="U474"/>
      <c r="V474"/>
      <c r="W474"/>
      <c r="X474"/>
      <c r="Y474"/>
      <c r="Z474"/>
      <c r="AA474"/>
      <c r="AB474"/>
      <c r="AC474"/>
      <c r="AD474"/>
      <c r="AE474"/>
      <c r="AF474"/>
      <c r="AG474"/>
      <c r="AH474"/>
      <c r="AI474"/>
    </row>
    <row r="475" spans="1:35" s="33" customFormat="1" ht="15.75">
      <c r="A475" s="175"/>
      <c r="B475" s="163"/>
      <c r="C475" s="123"/>
      <c r="D475" s="123"/>
      <c r="E475" s="32"/>
      <c r="F475"/>
      <c r="G475"/>
      <c r="H475"/>
      <c r="I475"/>
      <c r="J475"/>
      <c r="K475"/>
      <c r="L475"/>
      <c r="M475"/>
      <c r="N475"/>
      <c r="O475"/>
      <c r="P475"/>
      <c r="Q475"/>
      <c r="R475"/>
      <c r="S475"/>
      <c r="T475"/>
      <c r="U475"/>
      <c r="V475"/>
      <c r="W475"/>
      <c r="X475"/>
      <c r="Y475"/>
      <c r="Z475"/>
      <c r="AA475"/>
      <c r="AB475"/>
      <c r="AC475"/>
      <c r="AD475"/>
      <c r="AE475"/>
      <c r="AF475"/>
      <c r="AG475"/>
      <c r="AH475"/>
      <c r="AI475"/>
    </row>
    <row r="476" spans="1:35" s="33" customFormat="1" ht="15.75">
      <c r="A476" s="175"/>
      <c r="B476" s="163"/>
      <c r="C476" s="123"/>
      <c r="D476" s="123"/>
      <c r="E476" s="32"/>
      <c r="F476"/>
      <c r="G476"/>
      <c r="H476"/>
      <c r="I476"/>
      <c r="J476"/>
      <c r="K476"/>
      <c r="L476"/>
      <c r="M476"/>
      <c r="N476"/>
      <c r="O476"/>
      <c r="P476"/>
      <c r="Q476"/>
      <c r="R476"/>
      <c r="S476"/>
      <c r="T476"/>
      <c r="U476"/>
      <c r="V476"/>
      <c r="W476"/>
      <c r="X476"/>
      <c r="Y476"/>
      <c r="Z476"/>
      <c r="AA476"/>
      <c r="AB476"/>
      <c r="AC476"/>
      <c r="AD476"/>
      <c r="AE476"/>
      <c r="AF476"/>
      <c r="AG476"/>
      <c r="AH476"/>
      <c r="AI476"/>
    </row>
    <row r="477" spans="1:35" s="33" customFormat="1" ht="15.75">
      <c r="A477" s="175"/>
      <c r="B477" s="163"/>
      <c r="C477" s="123"/>
      <c r="D477" s="123"/>
      <c r="E477" s="32"/>
      <c r="F477"/>
      <c r="G477"/>
      <c r="H477"/>
      <c r="I477"/>
      <c r="J477"/>
      <c r="K477"/>
      <c r="L477"/>
      <c r="M477"/>
      <c r="N477"/>
      <c r="O477"/>
      <c r="P477"/>
      <c r="Q477"/>
      <c r="R477"/>
      <c r="S477"/>
      <c r="T477"/>
      <c r="U477"/>
      <c r="V477"/>
      <c r="W477"/>
      <c r="X477"/>
      <c r="Y477"/>
      <c r="Z477"/>
      <c r="AA477"/>
      <c r="AB477"/>
      <c r="AC477"/>
      <c r="AD477"/>
      <c r="AE477"/>
      <c r="AF477"/>
      <c r="AG477"/>
      <c r="AH477"/>
      <c r="AI477"/>
    </row>
    <row r="478" spans="1:35" s="33" customFormat="1" ht="15.75">
      <c r="A478" s="175"/>
      <c r="B478" s="163"/>
      <c r="C478" s="123"/>
      <c r="D478" s="123"/>
      <c r="E478" s="32"/>
      <c r="F478"/>
      <c r="G478"/>
      <c r="H478"/>
      <c r="I478"/>
      <c r="J478"/>
      <c r="K478"/>
      <c r="L478"/>
      <c r="M478"/>
      <c r="N478"/>
      <c r="O478"/>
      <c r="P478"/>
      <c r="Q478"/>
      <c r="R478"/>
      <c r="S478"/>
      <c r="T478"/>
      <c r="U478"/>
      <c r="V478"/>
      <c r="W478"/>
      <c r="X478"/>
      <c r="Y478"/>
      <c r="Z478"/>
      <c r="AA478"/>
      <c r="AB478"/>
      <c r="AC478"/>
      <c r="AD478"/>
      <c r="AE478"/>
      <c r="AF478"/>
      <c r="AG478"/>
      <c r="AH478"/>
      <c r="AI478"/>
    </row>
    <row r="479" spans="1:35" s="33" customFormat="1" ht="15.75">
      <c r="A479" s="175"/>
      <c r="B479" s="163"/>
      <c r="C479" s="123"/>
      <c r="D479" s="123"/>
      <c r="E479" s="32"/>
      <c r="F479"/>
      <c r="G479"/>
      <c r="H479"/>
      <c r="I479"/>
      <c r="J479"/>
      <c r="K479"/>
      <c r="L479"/>
      <c r="M479"/>
      <c r="N479"/>
      <c r="O479"/>
      <c r="P479"/>
      <c r="Q479"/>
      <c r="R479"/>
      <c r="S479"/>
      <c r="T479"/>
      <c r="U479"/>
      <c r="V479"/>
      <c r="W479"/>
      <c r="X479"/>
      <c r="Y479"/>
      <c r="Z479"/>
      <c r="AA479"/>
      <c r="AB479"/>
      <c r="AC479"/>
      <c r="AD479"/>
      <c r="AE479"/>
      <c r="AF479"/>
      <c r="AG479"/>
      <c r="AH479"/>
      <c r="AI479"/>
    </row>
    <row r="480" spans="1:35" s="33" customFormat="1" ht="15.75">
      <c r="A480" s="175"/>
      <c r="B480" s="163"/>
      <c r="C480" s="123"/>
      <c r="D480" s="123"/>
      <c r="E480" s="32"/>
      <c r="F480"/>
      <c r="G480"/>
      <c r="H480"/>
      <c r="I480"/>
      <c r="J480"/>
      <c r="K480"/>
      <c r="L480"/>
      <c r="M480"/>
      <c r="N480"/>
      <c r="O480"/>
      <c r="P480"/>
      <c r="Q480"/>
      <c r="R480"/>
      <c r="S480"/>
      <c r="T480"/>
      <c r="U480"/>
      <c r="V480"/>
      <c r="W480"/>
      <c r="X480"/>
      <c r="Y480"/>
      <c r="Z480"/>
      <c r="AA480"/>
      <c r="AB480"/>
      <c r="AC480"/>
      <c r="AD480"/>
      <c r="AE480"/>
      <c r="AF480"/>
      <c r="AG480"/>
      <c r="AH480"/>
      <c r="AI480"/>
    </row>
    <row r="481" spans="1:35" s="33" customFormat="1" ht="15.75">
      <c r="A481" s="175"/>
      <c r="B481" s="163"/>
      <c r="C481" s="123"/>
      <c r="D481" s="123"/>
      <c r="E481" s="32"/>
      <c r="F481"/>
      <c r="G481"/>
      <c r="H481"/>
      <c r="I481"/>
      <c r="J481"/>
      <c r="K481"/>
      <c r="L481"/>
      <c r="M481"/>
      <c r="N481"/>
      <c r="O481"/>
      <c r="P481"/>
      <c r="Q481"/>
      <c r="R481"/>
      <c r="S481"/>
      <c r="T481"/>
      <c r="U481"/>
      <c r="V481"/>
      <c r="W481"/>
      <c r="X481"/>
      <c r="Y481"/>
      <c r="Z481"/>
      <c r="AA481"/>
      <c r="AB481"/>
      <c r="AC481"/>
      <c r="AD481"/>
      <c r="AE481"/>
      <c r="AF481"/>
      <c r="AG481"/>
      <c r="AH481"/>
      <c r="AI481"/>
    </row>
    <row r="482" spans="1:35" s="33" customFormat="1" ht="15.75">
      <c r="A482" s="175"/>
      <c r="B482" s="163"/>
      <c r="C482" s="123"/>
      <c r="D482" s="123"/>
      <c r="E482" s="32"/>
      <c r="F482"/>
      <c r="G482"/>
      <c r="H482"/>
      <c r="I482"/>
      <c r="J482"/>
      <c r="K482"/>
      <c r="L482"/>
      <c r="M482"/>
      <c r="N482"/>
      <c r="O482"/>
      <c r="P482"/>
      <c r="Q482"/>
      <c r="R482"/>
      <c r="S482"/>
      <c r="T482"/>
      <c r="U482"/>
      <c r="V482"/>
      <c r="W482"/>
      <c r="X482"/>
      <c r="Y482"/>
      <c r="Z482"/>
      <c r="AA482"/>
      <c r="AB482"/>
      <c r="AC482"/>
      <c r="AD482"/>
      <c r="AE482"/>
      <c r="AF482"/>
      <c r="AG482"/>
      <c r="AH482"/>
      <c r="AI482"/>
    </row>
    <row r="483" spans="1:35" s="33" customFormat="1" ht="15.75">
      <c r="A483" s="175"/>
      <c r="B483" s="163"/>
      <c r="C483" s="123"/>
      <c r="D483" s="123"/>
      <c r="E483" s="32"/>
      <c r="F483"/>
      <c r="G483"/>
      <c r="H483"/>
      <c r="I483"/>
      <c r="J483"/>
      <c r="K483"/>
      <c r="L483"/>
      <c r="M483"/>
      <c r="N483"/>
      <c r="O483"/>
      <c r="P483"/>
      <c r="Q483"/>
      <c r="R483"/>
      <c r="S483"/>
      <c r="T483"/>
      <c r="U483"/>
      <c r="V483"/>
      <c r="W483"/>
      <c r="X483"/>
      <c r="Y483"/>
      <c r="Z483"/>
      <c r="AA483"/>
      <c r="AB483"/>
      <c r="AC483"/>
      <c r="AD483"/>
      <c r="AE483"/>
      <c r="AF483"/>
      <c r="AG483"/>
      <c r="AH483"/>
      <c r="AI483"/>
    </row>
    <row r="484" spans="1:35" s="33" customFormat="1" ht="15.75">
      <c r="A484" s="175"/>
      <c r="B484" s="163"/>
      <c r="C484" s="123"/>
      <c r="D484" s="123"/>
      <c r="E484" s="32"/>
      <c r="F484"/>
      <c r="G484"/>
      <c r="H484"/>
      <c r="I484"/>
      <c r="J484"/>
      <c r="K484"/>
      <c r="L484"/>
      <c r="M484"/>
      <c r="N484"/>
      <c r="O484"/>
      <c r="P484"/>
      <c r="Q484"/>
      <c r="R484"/>
      <c r="S484"/>
      <c r="T484"/>
      <c r="U484"/>
      <c r="V484"/>
      <c r="W484"/>
      <c r="X484"/>
      <c r="Y484"/>
      <c r="Z484"/>
      <c r="AA484"/>
      <c r="AB484"/>
      <c r="AC484"/>
      <c r="AD484"/>
      <c r="AE484"/>
      <c r="AF484"/>
      <c r="AG484"/>
      <c r="AH484"/>
      <c r="AI484"/>
    </row>
    <row r="485" spans="1:35" s="33" customFormat="1" ht="15.75">
      <c r="A485" s="175"/>
      <c r="B485" s="163"/>
      <c r="C485" s="123"/>
      <c r="D485" s="123"/>
      <c r="E485" s="32"/>
      <c r="F485"/>
      <c r="G485"/>
      <c r="H485"/>
      <c r="I485"/>
      <c r="J485"/>
      <c r="K485"/>
      <c r="L485"/>
      <c r="M485"/>
      <c r="N485"/>
      <c r="O485"/>
      <c r="P485"/>
      <c r="Q485"/>
      <c r="R485"/>
      <c r="S485"/>
      <c r="T485"/>
      <c r="U485"/>
      <c r="V485"/>
      <c r="W485"/>
      <c r="X485"/>
      <c r="Y485"/>
      <c r="Z485"/>
      <c r="AA485"/>
      <c r="AB485"/>
      <c r="AC485"/>
      <c r="AD485"/>
      <c r="AE485"/>
      <c r="AF485"/>
      <c r="AG485"/>
      <c r="AH485"/>
      <c r="AI485"/>
    </row>
    <row r="486" spans="1:35" s="33" customFormat="1" ht="15.75">
      <c r="A486" s="175"/>
      <c r="B486" s="163"/>
      <c r="C486" s="123"/>
      <c r="D486" s="123"/>
      <c r="E486" s="32"/>
      <c r="F486"/>
      <c r="G486"/>
      <c r="H486"/>
      <c r="I486"/>
      <c r="J486"/>
      <c r="K486"/>
      <c r="L486"/>
      <c r="M486"/>
      <c r="N486"/>
      <c r="O486"/>
      <c r="P486"/>
      <c r="Q486"/>
      <c r="R486"/>
      <c r="S486"/>
      <c r="T486"/>
      <c r="U486"/>
      <c r="V486"/>
      <c r="W486"/>
      <c r="X486"/>
      <c r="Y486"/>
      <c r="Z486"/>
      <c r="AA486"/>
      <c r="AB486"/>
      <c r="AC486"/>
      <c r="AD486"/>
      <c r="AE486"/>
      <c r="AF486"/>
      <c r="AG486"/>
      <c r="AH486"/>
      <c r="AI486"/>
    </row>
    <row r="487" spans="1:35" s="33" customFormat="1" ht="15.75">
      <c r="A487" s="175"/>
      <c r="B487" s="163"/>
      <c r="C487" s="123"/>
      <c r="D487" s="123"/>
      <c r="E487" s="32"/>
      <c r="F487"/>
      <c r="G487"/>
      <c r="H487"/>
      <c r="I487"/>
      <c r="J487"/>
      <c r="K487"/>
      <c r="L487"/>
      <c r="M487"/>
      <c r="N487"/>
      <c r="O487"/>
      <c r="P487"/>
      <c r="Q487"/>
      <c r="R487"/>
      <c r="S487"/>
      <c r="T487"/>
      <c r="U487"/>
      <c r="V487"/>
      <c r="W487"/>
      <c r="X487"/>
      <c r="Y487"/>
      <c r="Z487"/>
      <c r="AA487"/>
      <c r="AB487"/>
      <c r="AC487"/>
      <c r="AD487"/>
      <c r="AE487"/>
      <c r="AF487"/>
      <c r="AG487"/>
      <c r="AH487"/>
      <c r="AI487"/>
    </row>
    <row r="488" spans="1:35" s="33" customFormat="1" ht="15.75">
      <c r="A488" s="175"/>
      <c r="B488" s="163"/>
      <c r="C488" s="123"/>
      <c r="D488" s="123"/>
      <c r="E488" s="32"/>
      <c r="F488"/>
      <c r="G488"/>
      <c r="H488"/>
      <c r="I488"/>
      <c r="J488"/>
      <c r="K488"/>
      <c r="L488"/>
      <c r="M488"/>
      <c r="N488"/>
      <c r="O488"/>
      <c r="P488"/>
      <c r="Q488"/>
      <c r="R488"/>
      <c r="S488"/>
      <c r="T488"/>
      <c r="U488"/>
      <c r="V488"/>
      <c r="W488"/>
      <c r="X488"/>
      <c r="Y488"/>
      <c r="Z488"/>
      <c r="AA488"/>
      <c r="AB488"/>
      <c r="AC488"/>
      <c r="AD488"/>
      <c r="AE488"/>
      <c r="AF488"/>
      <c r="AG488"/>
      <c r="AH488"/>
      <c r="AI488"/>
    </row>
    <row r="489" spans="1:35" s="33" customFormat="1" ht="15.75">
      <c r="A489" s="175"/>
      <c r="B489" s="163"/>
      <c r="C489" s="123"/>
      <c r="D489" s="123"/>
      <c r="E489" s="32"/>
      <c r="F489"/>
      <c r="G489"/>
      <c r="H489"/>
      <c r="I489"/>
      <c r="J489"/>
      <c r="K489"/>
      <c r="L489"/>
      <c r="M489"/>
      <c r="N489"/>
      <c r="O489"/>
      <c r="P489"/>
      <c r="Q489"/>
      <c r="R489"/>
      <c r="S489"/>
      <c r="T489"/>
      <c r="U489"/>
      <c r="V489"/>
      <c r="W489"/>
      <c r="X489"/>
      <c r="Y489"/>
      <c r="Z489"/>
      <c r="AA489"/>
      <c r="AB489"/>
      <c r="AC489"/>
      <c r="AD489"/>
      <c r="AE489"/>
      <c r="AF489"/>
      <c r="AG489"/>
      <c r="AH489"/>
      <c r="AI489"/>
    </row>
    <row r="490" spans="1:35" s="33" customFormat="1" ht="15.75">
      <c r="A490" s="175"/>
      <c r="B490" s="163"/>
      <c r="C490" s="123"/>
      <c r="D490" s="123"/>
      <c r="E490" s="32"/>
      <c r="F490"/>
      <c r="G490"/>
      <c r="H490"/>
      <c r="I490"/>
      <c r="J490"/>
      <c r="K490"/>
      <c r="L490"/>
      <c r="M490"/>
      <c r="N490"/>
      <c r="O490"/>
      <c r="P490"/>
      <c r="Q490"/>
      <c r="R490"/>
      <c r="S490"/>
      <c r="T490"/>
      <c r="U490"/>
      <c r="V490"/>
      <c r="W490"/>
      <c r="X490"/>
      <c r="Y490"/>
      <c r="Z490"/>
      <c r="AA490"/>
      <c r="AB490"/>
      <c r="AC490"/>
      <c r="AD490"/>
      <c r="AE490"/>
      <c r="AF490"/>
      <c r="AG490"/>
      <c r="AH490"/>
      <c r="AI490"/>
    </row>
    <row r="491" spans="1:35" s="33" customFormat="1" ht="15.75">
      <c r="A491" s="175"/>
      <c r="B491" s="163"/>
      <c r="C491" s="123"/>
      <c r="D491" s="123"/>
      <c r="E491" s="32"/>
      <c r="F491"/>
      <c r="G491"/>
      <c r="H491"/>
      <c r="I491"/>
      <c r="J491"/>
      <c r="K491"/>
      <c r="L491"/>
      <c r="M491"/>
      <c r="N491"/>
      <c r="O491"/>
      <c r="P491"/>
      <c r="Q491"/>
      <c r="R491"/>
      <c r="S491"/>
      <c r="T491"/>
      <c r="U491"/>
      <c r="V491"/>
      <c r="W491"/>
      <c r="X491"/>
      <c r="Y491"/>
      <c r="Z491"/>
      <c r="AA491"/>
      <c r="AB491"/>
      <c r="AC491"/>
      <c r="AD491"/>
      <c r="AE491"/>
      <c r="AF491"/>
      <c r="AG491"/>
      <c r="AH491"/>
      <c r="AI491"/>
    </row>
    <row r="492" spans="1:35" s="33" customFormat="1" ht="15.75">
      <c r="A492" s="175"/>
      <c r="B492" s="163"/>
      <c r="C492" s="123"/>
      <c r="D492" s="123"/>
      <c r="E492" s="32"/>
      <c r="F492"/>
      <c r="G492"/>
      <c r="H492"/>
      <c r="I492"/>
      <c r="J492"/>
      <c r="K492"/>
      <c r="L492"/>
      <c r="M492"/>
      <c r="N492"/>
      <c r="O492"/>
      <c r="P492"/>
      <c r="Q492"/>
      <c r="R492"/>
      <c r="S492"/>
      <c r="T492"/>
      <c r="U492"/>
      <c r="V492"/>
      <c r="W492"/>
      <c r="X492"/>
      <c r="Y492"/>
      <c r="Z492"/>
      <c r="AA492"/>
      <c r="AB492"/>
      <c r="AC492"/>
      <c r="AD492"/>
      <c r="AE492"/>
      <c r="AF492"/>
      <c r="AG492"/>
      <c r="AH492"/>
      <c r="AI492"/>
    </row>
    <row r="493" spans="1:35" s="33" customFormat="1" ht="15.75">
      <c r="A493" s="175"/>
      <c r="B493" s="163"/>
      <c r="C493" s="123"/>
      <c r="D493" s="123"/>
      <c r="E493" s="32"/>
      <c r="F493"/>
      <c r="G493"/>
      <c r="H493"/>
      <c r="I493"/>
      <c r="J493"/>
      <c r="K493"/>
      <c r="L493"/>
      <c r="M493"/>
      <c r="N493"/>
      <c r="O493"/>
      <c r="P493"/>
      <c r="Q493"/>
      <c r="R493"/>
      <c r="S493"/>
      <c r="T493"/>
      <c r="U493"/>
      <c r="V493"/>
      <c r="W493"/>
      <c r="X493"/>
      <c r="Y493"/>
      <c r="Z493"/>
      <c r="AA493"/>
      <c r="AB493"/>
      <c r="AC493"/>
      <c r="AD493"/>
      <c r="AE493"/>
      <c r="AF493"/>
      <c r="AG493"/>
      <c r="AH493"/>
      <c r="AI493"/>
    </row>
    <row r="494" spans="1:35" s="33" customFormat="1" ht="15.75">
      <c r="A494" s="175"/>
      <c r="B494" s="163"/>
      <c r="C494" s="123"/>
      <c r="D494" s="123"/>
      <c r="E494" s="32"/>
      <c r="F494"/>
      <c r="G494"/>
      <c r="H494"/>
      <c r="I494"/>
      <c r="J494"/>
      <c r="K494"/>
      <c r="L494"/>
      <c r="M494"/>
      <c r="N494"/>
      <c r="O494"/>
      <c r="P494"/>
      <c r="Q494"/>
      <c r="R494"/>
      <c r="S494"/>
      <c r="T494"/>
      <c r="U494"/>
      <c r="V494"/>
      <c r="W494"/>
      <c r="X494"/>
      <c r="Y494"/>
      <c r="Z494"/>
      <c r="AA494"/>
      <c r="AB494"/>
      <c r="AC494"/>
      <c r="AD494"/>
      <c r="AE494"/>
      <c r="AF494"/>
      <c r="AG494"/>
      <c r="AH494"/>
      <c r="AI494"/>
    </row>
    <row r="495" spans="1:35" s="33" customFormat="1" ht="15.75">
      <c r="A495" s="175"/>
      <c r="B495" s="163"/>
      <c r="C495" s="123"/>
      <c r="D495" s="123"/>
      <c r="E495" s="32"/>
      <c r="F495"/>
      <c r="G495"/>
      <c r="H495"/>
      <c r="I495"/>
      <c r="J495"/>
      <c r="K495"/>
      <c r="L495"/>
      <c r="M495"/>
      <c r="N495"/>
      <c r="O495"/>
      <c r="P495"/>
      <c r="Q495"/>
      <c r="R495"/>
      <c r="S495"/>
      <c r="T495"/>
      <c r="U495"/>
      <c r="V495"/>
      <c r="W495"/>
      <c r="X495"/>
      <c r="Y495"/>
      <c r="Z495"/>
      <c r="AA495"/>
      <c r="AB495"/>
      <c r="AC495"/>
      <c r="AD495"/>
      <c r="AE495"/>
      <c r="AF495"/>
      <c r="AG495"/>
      <c r="AH495"/>
      <c r="AI495"/>
    </row>
    <row r="496" spans="1:35" s="33" customFormat="1" ht="15.75">
      <c r="A496" s="175"/>
      <c r="B496" s="163"/>
      <c r="C496" s="123"/>
      <c r="D496" s="123"/>
      <c r="E496" s="32"/>
      <c r="F496"/>
      <c r="G496"/>
      <c r="H496"/>
      <c r="I496"/>
      <c r="J496"/>
      <c r="K496"/>
      <c r="L496"/>
      <c r="M496"/>
      <c r="N496"/>
      <c r="O496"/>
      <c r="P496"/>
      <c r="Q496"/>
      <c r="R496"/>
      <c r="S496"/>
      <c r="T496"/>
      <c r="U496"/>
      <c r="V496"/>
      <c r="W496"/>
      <c r="X496"/>
      <c r="Y496"/>
      <c r="Z496"/>
      <c r="AA496"/>
      <c r="AB496"/>
      <c r="AC496"/>
      <c r="AD496"/>
      <c r="AE496"/>
      <c r="AF496"/>
      <c r="AG496"/>
      <c r="AH496"/>
      <c r="AI496"/>
    </row>
    <row r="497" spans="1:35" s="33" customFormat="1" ht="15.75">
      <c r="A497" s="175"/>
      <c r="B497" s="163"/>
      <c r="C497" s="123"/>
      <c r="D497" s="123"/>
      <c r="E497" s="32"/>
      <c r="F497"/>
      <c r="G497"/>
      <c r="H497"/>
      <c r="I497"/>
      <c r="J497"/>
      <c r="K497"/>
      <c r="L497"/>
      <c r="M497"/>
      <c r="N497"/>
      <c r="O497"/>
      <c r="P497"/>
      <c r="Q497"/>
      <c r="R497"/>
      <c r="S497"/>
      <c r="T497"/>
      <c r="U497"/>
      <c r="V497"/>
      <c r="W497"/>
      <c r="X497"/>
      <c r="Y497"/>
      <c r="Z497"/>
      <c r="AA497"/>
      <c r="AB497"/>
      <c r="AC497"/>
      <c r="AD497"/>
      <c r="AE497"/>
      <c r="AF497"/>
      <c r="AG497"/>
      <c r="AH497"/>
      <c r="AI497"/>
    </row>
    <row r="498" spans="1:35" s="33" customFormat="1" ht="15.75">
      <c r="A498" s="175"/>
      <c r="B498" s="163"/>
      <c r="C498" s="123"/>
      <c r="D498" s="123"/>
      <c r="E498" s="32"/>
      <c r="F498"/>
      <c r="G498"/>
      <c r="H498"/>
      <c r="I498"/>
      <c r="J498"/>
      <c r="K498"/>
      <c r="L498"/>
      <c r="M498"/>
      <c r="N498"/>
      <c r="O498"/>
      <c r="P498"/>
      <c r="Q498"/>
      <c r="R498"/>
      <c r="S498"/>
      <c r="T498"/>
      <c r="U498"/>
      <c r="V498"/>
      <c r="W498"/>
      <c r="X498"/>
      <c r="Y498"/>
      <c r="Z498"/>
      <c r="AA498"/>
      <c r="AB498"/>
      <c r="AC498"/>
      <c r="AD498"/>
      <c r="AE498"/>
      <c r="AF498"/>
      <c r="AG498"/>
      <c r="AH498"/>
      <c r="AI498"/>
    </row>
    <row r="499" spans="1:35" s="33" customFormat="1" ht="15.75">
      <c r="A499" s="175"/>
      <c r="B499" s="163"/>
      <c r="C499" s="123"/>
      <c r="D499" s="123"/>
      <c r="E499" s="32"/>
      <c r="F499"/>
      <c r="G499"/>
      <c r="H499"/>
      <c r="I499"/>
      <c r="J499"/>
      <c r="K499"/>
      <c r="L499"/>
      <c r="M499"/>
      <c r="N499"/>
      <c r="O499"/>
      <c r="P499"/>
      <c r="Q499"/>
      <c r="R499"/>
      <c r="S499"/>
      <c r="T499"/>
      <c r="U499"/>
      <c r="V499"/>
      <c r="W499"/>
      <c r="X499"/>
      <c r="Y499"/>
      <c r="Z499"/>
      <c r="AA499"/>
      <c r="AB499"/>
      <c r="AC499"/>
      <c r="AD499"/>
      <c r="AE499"/>
      <c r="AF499"/>
      <c r="AG499"/>
      <c r="AH499"/>
      <c r="AI499"/>
    </row>
    <row r="500" spans="1:35" s="33" customFormat="1" ht="15.75">
      <c r="A500" s="175"/>
      <c r="B500" s="163"/>
      <c r="C500" s="123"/>
      <c r="D500" s="123"/>
      <c r="E500" s="32"/>
      <c r="F500"/>
      <c r="G500"/>
      <c r="H500"/>
      <c r="I500"/>
      <c r="J500"/>
      <c r="K500"/>
      <c r="L500"/>
      <c r="M500"/>
      <c r="N500"/>
      <c r="O500"/>
      <c r="P500"/>
      <c r="Q500"/>
      <c r="R500"/>
      <c r="S500"/>
      <c r="T500"/>
      <c r="U500"/>
      <c r="V500"/>
      <c r="W500"/>
      <c r="X500"/>
      <c r="Y500"/>
      <c r="Z500"/>
      <c r="AA500"/>
      <c r="AB500"/>
      <c r="AC500"/>
      <c r="AD500"/>
      <c r="AE500"/>
      <c r="AF500"/>
      <c r="AG500"/>
      <c r="AH500"/>
      <c r="AI500"/>
    </row>
    <row r="501" spans="1:35" s="33" customFormat="1" ht="15.75">
      <c r="A501" s="175"/>
      <c r="B501" s="163"/>
      <c r="C501" s="123"/>
      <c r="D501" s="123"/>
      <c r="E501" s="32"/>
      <c r="F501"/>
      <c r="G501"/>
      <c r="H501"/>
      <c r="I501"/>
      <c r="J501"/>
      <c r="K501"/>
      <c r="L501"/>
      <c r="M501"/>
      <c r="N501"/>
      <c r="O501"/>
      <c r="P501"/>
      <c r="Q501"/>
      <c r="R501"/>
      <c r="S501"/>
      <c r="T501"/>
      <c r="U501"/>
      <c r="V501"/>
      <c r="W501"/>
      <c r="X501"/>
      <c r="Y501"/>
      <c r="Z501"/>
      <c r="AA501"/>
      <c r="AB501"/>
      <c r="AC501"/>
      <c r="AD501"/>
      <c r="AE501"/>
      <c r="AF501"/>
      <c r="AG501"/>
      <c r="AH501"/>
      <c r="AI501"/>
    </row>
    <row r="502" spans="1:35" s="33" customFormat="1" ht="15.75">
      <c r="A502" s="175"/>
      <c r="B502" s="163"/>
      <c r="C502" s="123"/>
      <c r="D502" s="123"/>
      <c r="E502" s="32"/>
      <c r="F502"/>
      <c r="G502"/>
      <c r="H502"/>
      <c r="I502"/>
      <c r="J502"/>
      <c r="K502"/>
      <c r="L502"/>
      <c r="M502"/>
      <c r="N502"/>
      <c r="O502"/>
      <c r="P502"/>
      <c r="Q502"/>
      <c r="R502"/>
      <c r="S502"/>
      <c r="T502"/>
      <c r="U502"/>
      <c r="V502"/>
      <c r="W502"/>
      <c r="X502"/>
      <c r="Y502"/>
      <c r="Z502"/>
      <c r="AA502"/>
      <c r="AB502"/>
      <c r="AC502"/>
      <c r="AD502"/>
      <c r="AE502"/>
      <c r="AF502"/>
      <c r="AG502"/>
      <c r="AH502"/>
      <c r="AI502"/>
    </row>
    <row r="503" spans="1:35" s="33" customFormat="1" ht="15.75">
      <c r="A503" s="175"/>
      <c r="B503" s="163"/>
      <c r="C503" s="123"/>
      <c r="D503" s="123"/>
      <c r="E503" s="32"/>
      <c r="F503"/>
      <c r="G503"/>
      <c r="H503"/>
      <c r="I503"/>
      <c r="J503"/>
      <c r="K503"/>
      <c r="L503"/>
      <c r="M503"/>
      <c r="N503"/>
      <c r="O503"/>
      <c r="P503"/>
      <c r="Q503"/>
      <c r="R503"/>
      <c r="S503"/>
      <c r="T503"/>
      <c r="U503"/>
      <c r="V503"/>
      <c r="W503"/>
      <c r="X503"/>
      <c r="Y503"/>
      <c r="Z503"/>
      <c r="AA503"/>
      <c r="AB503"/>
      <c r="AC503"/>
      <c r="AD503"/>
      <c r="AE503"/>
      <c r="AF503"/>
      <c r="AG503"/>
      <c r="AH503"/>
      <c r="AI503"/>
    </row>
    <row r="504" spans="1:35" s="33" customFormat="1" ht="15.75">
      <c r="A504" s="175"/>
      <c r="B504" s="163"/>
      <c r="C504" s="123"/>
      <c r="D504" s="123"/>
      <c r="E504" s="32"/>
      <c r="F504"/>
      <c r="G504"/>
      <c r="H504"/>
      <c r="I504"/>
      <c r="J504"/>
      <c r="K504"/>
      <c r="L504"/>
      <c r="M504"/>
      <c r="N504"/>
      <c r="O504"/>
      <c r="P504"/>
      <c r="Q504"/>
      <c r="R504"/>
      <c r="S504"/>
      <c r="T504"/>
      <c r="U504"/>
      <c r="V504"/>
      <c r="W504"/>
      <c r="X504"/>
      <c r="Y504"/>
      <c r="Z504"/>
      <c r="AA504"/>
      <c r="AB504"/>
      <c r="AC504"/>
      <c r="AD504"/>
      <c r="AE504"/>
      <c r="AF504"/>
      <c r="AG504"/>
      <c r="AH504"/>
      <c r="AI504"/>
    </row>
    <row r="505" spans="1:35" s="33" customFormat="1" ht="15.75">
      <c r="A505" s="175"/>
      <c r="B505" s="163"/>
      <c r="C505" s="123"/>
      <c r="D505" s="123"/>
      <c r="E505" s="32"/>
      <c r="F505"/>
      <c r="G505"/>
      <c r="H505"/>
      <c r="I505"/>
      <c r="J505"/>
      <c r="K505"/>
      <c r="L505"/>
      <c r="M505"/>
      <c r="N505"/>
      <c r="O505"/>
      <c r="P505"/>
      <c r="Q505"/>
      <c r="R505"/>
      <c r="S505"/>
      <c r="T505"/>
      <c r="U505"/>
      <c r="V505"/>
      <c r="W505"/>
      <c r="X505"/>
      <c r="Y505"/>
      <c r="Z505"/>
      <c r="AA505"/>
      <c r="AB505"/>
      <c r="AC505"/>
      <c r="AD505"/>
      <c r="AE505"/>
      <c r="AF505"/>
      <c r="AG505"/>
      <c r="AH505"/>
      <c r="AI505"/>
    </row>
    <row r="506" spans="1:35" s="33" customFormat="1" ht="15.75">
      <c r="A506" s="175"/>
      <c r="B506" s="163"/>
      <c r="C506" s="123"/>
      <c r="D506" s="123"/>
      <c r="E506" s="32"/>
      <c r="F506"/>
      <c r="G506"/>
      <c r="H506"/>
      <c r="I506"/>
      <c r="J506"/>
      <c r="K506"/>
      <c r="L506"/>
      <c r="M506"/>
      <c r="N506"/>
      <c r="O506"/>
      <c r="P506"/>
      <c r="Q506"/>
      <c r="R506"/>
      <c r="S506"/>
      <c r="T506"/>
      <c r="U506"/>
      <c r="V506"/>
      <c r="W506"/>
      <c r="X506"/>
      <c r="Y506"/>
      <c r="Z506"/>
      <c r="AA506"/>
      <c r="AB506"/>
      <c r="AC506"/>
      <c r="AD506"/>
      <c r="AE506"/>
      <c r="AF506"/>
      <c r="AG506"/>
      <c r="AH506"/>
      <c r="AI506"/>
    </row>
    <row r="507" spans="1:35" s="33" customFormat="1" ht="15.75">
      <c r="A507" s="175"/>
      <c r="B507" s="163"/>
      <c r="C507" s="123"/>
      <c r="D507" s="123"/>
      <c r="E507" s="32"/>
      <c r="F507"/>
      <c r="G507"/>
      <c r="H507"/>
      <c r="I507"/>
      <c r="J507"/>
      <c r="K507"/>
      <c r="L507"/>
      <c r="M507"/>
      <c r="N507"/>
      <c r="O507"/>
      <c r="P507"/>
      <c r="Q507"/>
      <c r="R507"/>
      <c r="S507"/>
      <c r="T507"/>
      <c r="U507"/>
      <c r="V507"/>
      <c r="W507"/>
      <c r="X507"/>
      <c r="Y507"/>
      <c r="Z507"/>
      <c r="AA507"/>
      <c r="AB507"/>
      <c r="AC507"/>
      <c r="AD507"/>
      <c r="AE507"/>
      <c r="AF507"/>
      <c r="AG507"/>
      <c r="AH507"/>
      <c r="AI507"/>
    </row>
    <row r="508" spans="1:35" s="33" customFormat="1" ht="15.75">
      <c r="A508" s="175"/>
      <c r="B508" s="163"/>
      <c r="C508" s="123"/>
      <c r="D508" s="123"/>
      <c r="E508" s="32"/>
      <c r="F508"/>
      <c r="G508"/>
      <c r="H508"/>
      <c r="I508"/>
      <c r="J508"/>
      <c r="K508"/>
      <c r="L508"/>
      <c r="M508"/>
      <c r="N508"/>
      <c r="O508"/>
      <c r="P508"/>
      <c r="Q508"/>
      <c r="R508"/>
      <c r="S508"/>
      <c r="T508"/>
      <c r="U508"/>
      <c r="V508"/>
      <c r="W508"/>
      <c r="X508"/>
      <c r="Y508"/>
      <c r="Z508"/>
      <c r="AA508"/>
      <c r="AB508"/>
      <c r="AC508"/>
      <c r="AD508"/>
      <c r="AE508"/>
      <c r="AF508"/>
      <c r="AG508"/>
      <c r="AH508"/>
      <c r="AI508"/>
    </row>
    <row r="509" spans="1:35" s="33" customFormat="1" ht="15.75">
      <c r="A509" s="175"/>
      <c r="B509" s="163"/>
      <c r="C509" s="123"/>
      <c r="D509" s="123"/>
      <c r="E509" s="32"/>
      <c r="F509"/>
      <c r="G509"/>
      <c r="H509"/>
      <c r="I509"/>
      <c r="J509"/>
      <c r="K509"/>
      <c r="L509"/>
      <c r="M509"/>
      <c r="N509"/>
      <c r="O509"/>
      <c r="P509"/>
      <c r="Q509"/>
      <c r="R509"/>
      <c r="S509"/>
      <c r="T509"/>
      <c r="U509"/>
      <c r="V509"/>
      <c r="W509"/>
      <c r="X509"/>
      <c r="Y509"/>
      <c r="Z509"/>
      <c r="AA509"/>
      <c r="AB509"/>
      <c r="AC509"/>
      <c r="AD509"/>
      <c r="AE509"/>
      <c r="AF509"/>
      <c r="AG509"/>
      <c r="AH509"/>
      <c r="AI509"/>
    </row>
    <row r="510" spans="1:35" s="33" customFormat="1" ht="15.75">
      <c r="A510" s="175"/>
      <c r="B510" s="163"/>
      <c r="C510" s="123"/>
      <c r="D510" s="123"/>
      <c r="E510" s="32"/>
      <c r="F510"/>
      <c r="G510"/>
      <c r="H510"/>
      <c r="I510"/>
      <c r="J510"/>
      <c r="K510"/>
      <c r="L510"/>
      <c r="M510"/>
      <c r="N510"/>
      <c r="O510"/>
      <c r="P510"/>
      <c r="Q510"/>
      <c r="R510"/>
      <c r="S510"/>
      <c r="T510"/>
      <c r="U510"/>
      <c r="V510"/>
      <c r="W510"/>
      <c r="X510"/>
      <c r="Y510"/>
      <c r="Z510"/>
      <c r="AA510"/>
      <c r="AB510"/>
      <c r="AC510"/>
      <c r="AD510"/>
      <c r="AE510"/>
      <c r="AF510"/>
      <c r="AG510"/>
      <c r="AH510"/>
      <c r="AI510"/>
    </row>
    <row r="511" spans="1:35" s="33" customFormat="1" ht="15.75">
      <c r="A511" s="175"/>
      <c r="B511" s="163"/>
      <c r="C511" s="123"/>
      <c r="D511" s="123"/>
      <c r="E511" s="32"/>
      <c r="F511"/>
      <c r="G511"/>
      <c r="H511"/>
      <c r="I511"/>
      <c r="J511"/>
      <c r="K511"/>
      <c r="L511"/>
      <c r="M511"/>
      <c r="N511"/>
      <c r="O511"/>
      <c r="P511"/>
      <c r="Q511"/>
      <c r="R511"/>
      <c r="S511"/>
      <c r="T511"/>
      <c r="U511"/>
      <c r="V511"/>
      <c r="W511"/>
      <c r="X511"/>
      <c r="Y511"/>
      <c r="Z511"/>
      <c r="AA511"/>
      <c r="AB511"/>
      <c r="AC511"/>
      <c r="AD511"/>
      <c r="AE511"/>
      <c r="AF511"/>
      <c r="AG511"/>
      <c r="AH511"/>
      <c r="AI511"/>
    </row>
    <row r="512" spans="1:35" s="33" customFormat="1" ht="15.75">
      <c r="A512" s="175"/>
      <c r="B512" s="163"/>
      <c r="C512" s="123"/>
      <c r="D512" s="123"/>
      <c r="E512" s="32"/>
      <c r="F512"/>
      <c r="G512"/>
      <c r="H512"/>
      <c r="I512"/>
      <c r="J512"/>
      <c r="K512"/>
      <c r="L512"/>
      <c r="M512"/>
      <c r="N512"/>
      <c r="O512"/>
      <c r="P512"/>
      <c r="Q512"/>
      <c r="R512"/>
      <c r="S512"/>
      <c r="T512"/>
      <c r="U512"/>
      <c r="V512"/>
      <c r="W512"/>
      <c r="X512"/>
      <c r="Y512"/>
      <c r="Z512"/>
      <c r="AA512"/>
      <c r="AB512"/>
      <c r="AC512"/>
      <c r="AD512"/>
      <c r="AE512"/>
      <c r="AF512"/>
      <c r="AG512"/>
      <c r="AH512"/>
      <c r="AI512"/>
    </row>
    <row r="513" spans="1:35" s="33" customFormat="1" ht="15.75">
      <c r="A513" s="175"/>
      <c r="B513" s="163"/>
      <c r="C513" s="123"/>
      <c r="D513" s="123"/>
      <c r="E513" s="32"/>
      <c r="F513"/>
      <c r="G513"/>
      <c r="H513"/>
      <c r="I513"/>
      <c r="J513"/>
      <c r="K513"/>
      <c r="L513"/>
      <c r="M513"/>
      <c r="N513"/>
      <c r="O513"/>
      <c r="P513"/>
      <c r="Q513"/>
      <c r="R513"/>
      <c r="S513"/>
      <c r="T513"/>
      <c r="U513"/>
      <c r="V513"/>
      <c r="W513"/>
      <c r="X513"/>
      <c r="Y513"/>
      <c r="Z513"/>
      <c r="AA513"/>
      <c r="AB513"/>
      <c r="AC513"/>
      <c r="AD513"/>
      <c r="AE513"/>
      <c r="AF513"/>
      <c r="AG513"/>
      <c r="AH513"/>
      <c r="AI513"/>
    </row>
    <row r="514" spans="1:35" s="33" customFormat="1" ht="15.75">
      <c r="A514" s="175"/>
      <c r="B514" s="163"/>
      <c r="C514" s="123"/>
      <c r="D514" s="123"/>
      <c r="E514" s="32"/>
      <c r="F514"/>
      <c r="G514"/>
      <c r="H514"/>
      <c r="I514"/>
      <c r="J514"/>
      <c r="K514"/>
      <c r="L514"/>
      <c r="M514"/>
      <c r="N514"/>
      <c r="O514"/>
      <c r="P514"/>
      <c r="Q514"/>
      <c r="R514"/>
      <c r="S514"/>
      <c r="T514"/>
      <c r="U514"/>
      <c r="V514"/>
      <c r="W514"/>
      <c r="X514"/>
      <c r="Y514"/>
      <c r="Z514"/>
      <c r="AA514"/>
      <c r="AB514"/>
      <c r="AC514"/>
      <c r="AD514"/>
      <c r="AE514"/>
      <c r="AF514"/>
      <c r="AG514"/>
      <c r="AH514"/>
      <c r="AI514"/>
    </row>
    <row r="515" spans="1:35" s="33" customFormat="1" ht="15.75">
      <c r="A515" s="175"/>
      <c r="B515" s="163"/>
      <c r="C515" s="123"/>
      <c r="D515" s="123"/>
      <c r="E515" s="32"/>
      <c r="F515"/>
      <c r="G515"/>
      <c r="H515"/>
      <c r="I515"/>
      <c r="J515"/>
      <c r="K515"/>
      <c r="L515"/>
      <c r="M515"/>
      <c r="N515"/>
      <c r="O515"/>
      <c r="P515"/>
      <c r="Q515"/>
      <c r="R515"/>
      <c r="S515"/>
      <c r="T515"/>
      <c r="U515"/>
      <c r="V515"/>
      <c r="W515"/>
      <c r="X515"/>
      <c r="Y515"/>
      <c r="Z515"/>
      <c r="AA515"/>
      <c r="AB515"/>
      <c r="AC515"/>
      <c r="AD515"/>
      <c r="AE515"/>
      <c r="AF515"/>
      <c r="AG515"/>
      <c r="AH515"/>
      <c r="AI515"/>
    </row>
    <row r="516" spans="1:35" s="33" customFormat="1" ht="15.75">
      <c r="A516" s="175"/>
      <c r="B516" s="163"/>
      <c r="C516" s="123"/>
      <c r="D516" s="123"/>
      <c r="E516" s="32"/>
      <c r="F516"/>
      <c r="G516"/>
      <c r="H516"/>
      <c r="I516"/>
      <c r="J516"/>
      <c r="K516"/>
      <c r="L516"/>
      <c r="M516"/>
      <c r="N516"/>
      <c r="O516"/>
      <c r="P516"/>
      <c r="Q516"/>
      <c r="R516"/>
      <c r="S516"/>
      <c r="T516"/>
      <c r="U516"/>
      <c r="V516"/>
      <c r="W516"/>
      <c r="X516"/>
      <c r="Y516"/>
      <c r="Z516"/>
      <c r="AA516"/>
      <c r="AB516"/>
      <c r="AC516"/>
      <c r="AD516"/>
      <c r="AE516"/>
      <c r="AF516"/>
      <c r="AG516"/>
      <c r="AH516"/>
      <c r="AI516"/>
    </row>
    <row r="517" spans="1:35" s="33" customFormat="1" ht="15.75">
      <c r="A517" s="175"/>
      <c r="B517" s="163"/>
      <c r="C517" s="123"/>
      <c r="D517" s="123"/>
      <c r="E517" s="32"/>
      <c r="F517"/>
      <c r="G517"/>
      <c r="H517"/>
      <c r="I517"/>
      <c r="J517"/>
      <c r="K517"/>
      <c r="L517"/>
      <c r="M517"/>
      <c r="N517"/>
      <c r="O517"/>
      <c r="P517"/>
      <c r="Q517"/>
      <c r="R517"/>
      <c r="S517"/>
      <c r="T517"/>
      <c r="U517"/>
      <c r="V517"/>
      <c r="W517"/>
      <c r="X517"/>
      <c r="Y517"/>
      <c r="Z517"/>
      <c r="AA517"/>
      <c r="AB517"/>
      <c r="AC517"/>
      <c r="AD517"/>
      <c r="AE517"/>
      <c r="AF517"/>
      <c r="AG517"/>
      <c r="AH517"/>
      <c r="AI517"/>
    </row>
    <row r="518" spans="1:35" s="33" customFormat="1" ht="15.75">
      <c r="A518" s="175"/>
      <c r="B518" s="163"/>
      <c r="C518" s="123"/>
      <c r="D518" s="123"/>
      <c r="E518" s="32"/>
      <c r="F518"/>
      <c r="G518"/>
      <c r="H518"/>
      <c r="I518"/>
      <c r="J518"/>
      <c r="K518"/>
      <c r="L518"/>
      <c r="M518"/>
      <c r="N518"/>
      <c r="O518"/>
      <c r="P518"/>
      <c r="Q518"/>
      <c r="R518"/>
      <c r="S518"/>
      <c r="T518"/>
      <c r="U518"/>
      <c r="V518"/>
      <c r="W518"/>
      <c r="X518"/>
      <c r="Y518"/>
      <c r="Z518"/>
      <c r="AA518"/>
      <c r="AB518"/>
      <c r="AC518"/>
      <c r="AD518"/>
      <c r="AE518"/>
      <c r="AF518"/>
      <c r="AG518"/>
      <c r="AH518"/>
      <c r="AI518"/>
    </row>
    <row r="519" spans="1:35" s="33" customFormat="1" ht="15.75">
      <c r="A519" s="175"/>
      <c r="B519" s="163"/>
      <c r="C519" s="123"/>
      <c r="D519" s="123"/>
      <c r="E519" s="32"/>
      <c r="F519"/>
      <c r="G519"/>
      <c r="H519"/>
      <c r="I519"/>
      <c r="J519"/>
      <c r="K519"/>
      <c r="L519"/>
      <c r="M519"/>
      <c r="N519"/>
      <c r="O519"/>
      <c r="P519"/>
      <c r="Q519"/>
      <c r="R519"/>
      <c r="S519"/>
      <c r="T519"/>
      <c r="U519"/>
      <c r="V519"/>
      <c r="W519"/>
      <c r="X519"/>
      <c r="Y519"/>
      <c r="Z519"/>
      <c r="AA519"/>
      <c r="AB519"/>
      <c r="AC519"/>
      <c r="AD519"/>
      <c r="AE519"/>
      <c r="AF519"/>
      <c r="AG519"/>
      <c r="AH519"/>
      <c r="AI519"/>
    </row>
    <row r="520" spans="1:35" s="33" customFormat="1" ht="15.75">
      <c r="A520" s="175"/>
      <c r="B520" s="163"/>
      <c r="C520" s="123"/>
      <c r="D520" s="123"/>
      <c r="E520" s="32"/>
      <c r="F520"/>
      <c r="G520"/>
      <c r="H520"/>
      <c r="I520"/>
      <c r="J520"/>
      <c r="K520"/>
      <c r="L520"/>
      <c r="M520"/>
      <c r="N520"/>
      <c r="O520"/>
      <c r="P520"/>
      <c r="Q520"/>
      <c r="R520"/>
      <c r="S520"/>
      <c r="T520"/>
      <c r="U520"/>
      <c r="V520"/>
      <c r="W520"/>
      <c r="X520"/>
      <c r="Y520"/>
      <c r="Z520"/>
      <c r="AA520"/>
      <c r="AB520"/>
      <c r="AC520"/>
      <c r="AD520"/>
      <c r="AE520"/>
      <c r="AF520"/>
      <c r="AG520"/>
      <c r="AH520"/>
      <c r="AI520"/>
    </row>
    <row r="521" spans="1:35" s="33" customFormat="1" ht="15.75">
      <c r="A521" s="175"/>
      <c r="B521" s="163"/>
      <c r="C521" s="123"/>
      <c r="D521" s="123"/>
      <c r="E521" s="32"/>
      <c r="F521"/>
      <c r="G521"/>
      <c r="H521"/>
      <c r="I521"/>
      <c r="J521"/>
      <c r="K521"/>
      <c r="L521"/>
      <c r="M521"/>
      <c r="N521"/>
      <c r="O521"/>
      <c r="P521"/>
      <c r="Q521"/>
      <c r="R521"/>
      <c r="S521"/>
      <c r="T521"/>
      <c r="U521"/>
      <c r="V521"/>
      <c r="W521"/>
      <c r="X521"/>
      <c r="Y521"/>
      <c r="Z521"/>
      <c r="AA521"/>
      <c r="AB521"/>
      <c r="AC521"/>
      <c r="AD521"/>
      <c r="AE521"/>
      <c r="AF521"/>
      <c r="AG521"/>
      <c r="AH521"/>
      <c r="AI521"/>
    </row>
    <row r="522" spans="1:35" s="33" customFormat="1" ht="15.75">
      <c r="A522" s="175"/>
      <c r="B522" s="163"/>
      <c r="C522" s="123"/>
      <c r="D522" s="123"/>
      <c r="E522" s="32"/>
      <c r="F522"/>
      <c r="G522"/>
      <c r="H522"/>
      <c r="I522"/>
      <c r="J522"/>
      <c r="K522"/>
      <c r="L522"/>
      <c r="M522"/>
      <c r="N522"/>
      <c r="O522"/>
      <c r="P522"/>
      <c r="Q522"/>
      <c r="R522"/>
      <c r="S522"/>
      <c r="T522"/>
      <c r="U522"/>
      <c r="V522"/>
      <c r="W522"/>
      <c r="X522"/>
      <c r="Y522"/>
      <c r="Z522"/>
      <c r="AA522"/>
      <c r="AB522"/>
      <c r="AC522"/>
      <c r="AD522"/>
      <c r="AE522"/>
      <c r="AF522"/>
      <c r="AG522"/>
      <c r="AH522"/>
      <c r="AI522"/>
    </row>
    <row r="523" spans="1:35" s="33" customFormat="1" ht="15.75">
      <c r="A523" s="175"/>
      <c r="B523" s="163"/>
      <c r="C523" s="123"/>
      <c r="D523" s="123"/>
      <c r="E523" s="32"/>
      <c r="F523"/>
      <c r="G523"/>
      <c r="H523"/>
      <c r="I523"/>
      <c r="J523"/>
      <c r="K523"/>
      <c r="L523"/>
      <c r="M523"/>
      <c r="N523"/>
      <c r="O523"/>
      <c r="P523"/>
      <c r="Q523"/>
      <c r="R523"/>
      <c r="S523"/>
      <c r="T523"/>
      <c r="U523"/>
      <c r="V523"/>
      <c r="W523"/>
      <c r="X523"/>
      <c r="Y523"/>
      <c r="Z523"/>
      <c r="AA523"/>
      <c r="AB523"/>
      <c r="AC523"/>
      <c r="AD523"/>
      <c r="AE523"/>
      <c r="AF523"/>
      <c r="AG523"/>
      <c r="AH523"/>
      <c r="AI523"/>
    </row>
    <row r="524" spans="1:35" s="33" customFormat="1" ht="15.75">
      <c r="A524" s="175"/>
      <c r="B524" s="163"/>
      <c r="C524" s="123"/>
      <c r="D524" s="123"/>
      <c r="E524" s="32"/>
      <c r="F524"/>
      <c r="G524"/>
      <c r="H524"/>
      <c r="I524"/>
      <c r="J524"/>
      <c r="K524"/>
      <c r="L524"/>
      <c r="M524"/>
      <c r="N524"/>
      <c r="O524"/>
      <c r="P524"/>
      <c r="Q524"/>
      <c r="R524"/>
      <c r="S524"/>
      <c r="T524"/>
      <c r="U524"/>
      <c r="V524"/>
      <c r="W524"/>
      <c r="X524"/>
      <c r="Y524"/>
      <c r="Z524"/>
      <c r="AA524"/>
      <c r="AB524"/>
      <c r="AC524"/>
      <c r="AD524"/>
      <c r="AE524"/>
      <c r="AF524"/>
      <c r="AG524"/>
      <c r="AH524"/>
      <c r="AI524"/>
    </row>
    <row r="525" spans="1:35" s="33" customFormat="1" ht="15.75">
      <c r="A525" s="175"/>
      <c r="B525" s="163"/>
      <c r="C525" s="123"/>
      <c r="D525" s="123"/>
      <c r="E525" s="32"/>
      <c r="F525"/>
      <c r="G525"/>
      <c r="H525"/>
      <c r="I525"/>
      <c r="J525"/>
      <c r="K525"/>
      <c r="L525"/>
      <c r="M525"/>
      <c r="N525"/>
      <c r="O525"/>
      <c r="P525"/>
      <c r="Q525"/>
      <c r="R525"/>
      <c r="S525"/>
      <c r="T525"/>
      <c r="U525"/>
      <c r="V525"/>
      <c r="W525"/>
      <c r="X525"/>
      <c r="Y525"/>
      <c r="Z525"/>
      <c r="AA525"/>
      <c r="AB525"/>
      <c r="AC525"/>
      <c r="AD525"/>
      <c r="AE525"/>
      <c r="AF525"/>
      <c r="AG525"/>
      <c r="AH525"/>
      <c r="AI525"/>
    </row>
    <row r="526" spans="1:35" s="33" customFormat="1" ht="15.75">
      <c r="A526" s="175"/>
      <c r="B526" s="163"/>
      <c r="C526" s="123"/>
      <c r="D526" s="123"/>
      <c r="E526" s="32"/>
      <c r="F526"/>
      <c r="G526"/>
      <c r="H526"/>
      <c r="I526"/>
      <c r="J526"/>
      <c r="K526"/>
      <c r="L526"/>
      <c r="M526"/>
      <c r="N526"/>
      <c r="O526"/>
      <c r="P526"/>
      <c r="Q526"/>
      <c r="R526"/>
      <c r="S526"/>
      <c r="T526"/>
      <c r="U526"/>
      <c r="V526"/>
      <c r="W526"/>
      <c r="X526"/>
      <c r="Y526"/>
      <c r="Z526"/>
      <c r="AA526"/>
      <c r="AB526"/>
      <c r="AC526"/>
      <c r="AD526"/>
      <c r="AE526"/>
      <c r="AF526"/>
      <c r="AG526"/>
      <c r="AH526"/>
      <c r="AI526"/>
    </row>
    <row r="527" spans="1:35" s="33" customFormat="1" ht="15.75">
      <c r="A527" s="175"/>
      <c r="B527" s="163"/>
      <c r="C527" s="123"/>
      <c r="D527" s="123"/>
      <c r="E527" s="32"/>
      <c r="F527"/>
      <c r="G527"/>
      <c r="H527"/>
      <c r="I527"/>
      <c r="J527"/>
      <c r="K527"/>
      <c r="L527"/>
      <c r="M527"/>
      <c r="N527"/>
      <c r="O527"/>
      <c r="P527"/>
      <c r="Q527"/>
      <c r="R527"/>
      <c r="S527"/>
      <c r="T527"/>
      <c r="U527"/>
      <c r="V527"/>
      <c r="W527"/>
      <c r="X527"/>
      <c r="Y527"/>
      <c r="Z527"/>
      <c r="AA527"/>
      <c r="AB527"/>
      <c r="AC527"/>
      <c r="AD527"/>
      <c r="AE527"/>
      <c r="AF527"/>
      <c r="AG527"/>
      <c r="AH527"/>
      <c r="AI527"/>
    </row>
    <row r="528" spans="1:35" s="33" customFormat="1" ht="15.75">
      <c r="A528" s="175"/>
      <c r="B528" s="163"/>
      <c r="C528" s="123"/>
      <c r="D528" s="123"/>
      <c r="E528" s="32"/>
      <c r="F528"/>
      <c r="G528"/>
      <c r="H528"/>
      <c r="I528"/>
      <c r="J528"/>
      <c r="K528"/>
      <c r="L528"/>
      <c r="M528"/>
      <c r="N528"/>
      <c r="O528"/>
      <c r="P528"/>
      <c r="Q528"/>
      <c r="R528"/>
      <c r="S528"/>
      <c r="T528"/>
      <c r="U528"/>
      <c r="V528"/>
      <c r="W528"/>
      <c r="X528"/>
      <c r="Y528"/>
      <c r="Z528"/>
      <c r="AA528"/>
      <c r="AB528"/>
      <c r="AC528"/>
      <c r="AD528"/>
      <c r="AE528"/>
      <c r="AF528"/>
      <c r="AG528"/>
      <c r="AH528"/>
      <c r="AI528"/>
    </row>
    <row r="529" spans="1:35" s="33" customFormat="1" ht="15.75">
      <c r="A529" s="175"/>
      <c r="B529" s="163"/>
      <c r="C529" s="123"/>
      <c r="D529" s="123"/>
      <c r="E529" s="32"/>
      <c r="F529"/>
      <c r="G529"/>
      <c r="H529"/>
      <c r="I529"/>
      <c r="J529"/>
      <c r="K529"/>
      <c r="L529"/>
      <c r="M529"/>
      <c r="N529"/>
      <c r="O529"/>
      <c r="P529"/>
      <c r="Q529"/>
      <c r="R529"/>
      <c r="S529"/>
      <c r="T529"/>
      <c r="U529"/>
      <c r="V529"/>
      <c r="W529"/>
      <c r="X529"/>
      <c r="Y529"/>
      <c r="Z529"/>
      <c r="AA529"/>
      <c r="AB529"/>
      <c r="AC529"/>
      <c r="AD529"/>
      <c r="AE529"/>
      <c r="AF529"/>
      <c r="AG529"/>
      <c r="AH529"/>
      <c r="AI529"/>
    </row>
    <row r="530" spans="1:35" s="33" customFormat="1" ht="15.75">
      <c r="A530" s="175"/>
      <c r="B530" s="163"/>
      <c r="C530" s="123"/>
      <c r="D530" s="123"/>
      <c r="E530" s="32"/>
      <c r="F530"/>
      <c r="G530"/>
      <c r="H530"/>
      <c r="I530"/>
      <c r="J530"/>
      <c r="K530"/>
      <c r="L530"/>
      <c r="M530"/>
      <c r="N530"/>
      <c r="O530"/>
      <c r="P530"/>
      <c r="Q530"/>
      <c r="R530"/>
      <c r="S530"/>
      <c r="T530"/>
      <c r="U530"/>
      <c r="V530"/>
      <c r="W530"/>
      <c r="X530"/>
      <c r="Y530"/>
      <c r="Z530"/>
      <c r="AA530"/>
      <c r="AB530"/>
      <c r="AC530"/>
      <c r="AD530"/>
      <c r="AE530"/>
      <c r="AF530"/>
      <c r="AG530"/>
      <c r="AH530"/>
      <c r="AI530"/>
    </row>
    <row r="531" spans="1:35" s="33" customFormat="1" ht="15.75">
      <c r="A531" s="175"/>
      <c r="B531" s="163"/>
      <c r="C531" s="123"/>
      <c r="D531" s="123"/>
      <c r="E531" s="32"/>
      <c r="F531"/>
      <c r="G531"/>
      <c r="H531"/>
      <c r="I531"/>
      <c r="J531"/>
      <c r="K531"/>
      <c r="L531"/>
      <c r="M531"/>
      <c r="N531"/>
      <c r="O531"/>
      <c r="P531"/>
      <c r="Q531"/>
      <c r="R531"/>
      <c r="S531"/>
      <c r="T531"/>
      <c r="U531"/>
      <c r="V531"/>
      <c r="W531"/>
      <c r="X531"/>
      <c r="Y531"/>
      <c r="Z531"/>
      <c r="AA531"/>
      <c r="AB531"/>
      <c r="AC531"/>
      <c r="AD531"/>
      <c r="AE531"/>
      <c r="AF531"/>
      <c r="AG531"/>
      <c r="AH531"/>
      <c r="AI531"/>
    </row>
    <row r="532" spans="1:35" s="33" customFormat="1" ht="15.75">
      <c r="A532" s="175"/>
      <c r="B532" s="163"/>
      <c r="C532" s="123"/>
      <c r="D532" s="123"/>
      <c r="E532" s="32"/>
      <c r="F532"/>
      <c r="G532"/>
      <c r="H532"/>
      <c r="I532"/>
      <c r="J532"/>
      <c r="K532"/>
      <c r="L532"/>
      <c r="M532"/>
      <c r="N532"/>
      <c r="O532"/>
      <c r="P532"/>
      <c r="Q532"/>
      <c r="R532"/>
      <c r="S532"/>
      <c r="T532"/>
      <c r="U532"/>
      <c r="V532"/>
      <c r="W532"/>
      <c r="X532"/>
      <c r="Y532"/>
      <c r="Z532"/>
      <c r="AA532"/>
      <c r="AB532"/>
      <c r="AC532"/>
      <c r="AD532"/>
      <c r="AE532"/>
      <c r="AF532"/>
      <c r="AG532"/>
      <c r="AH532"/>
      <c r="AI532"/>
    </row>
    <row r="533" spans="1:35" s="33" customFormat="1" ht="15.75">
      <c r="A533" s="175"/>
      <c r="B533" s="163"/>
      <c r="C533" s="123"/>
      <c r="D533" s="123"/>
      <c r="E533" s="32"/>
      <c r="F533"/>
      <c r="G533"/>
      <c r="H533"/>
      <c r="I533"/>
      <c r="J533"/>
      <c r="K533"/>
      <c r="L533"/>
      <c r="M533"/>
      <c r="N533"/>
      <c r="O533"/>
      <c r="P533"/>
      <c r="Q533"/>
      <c r="R533"/>
      <c r="S533"/>
      <c r="T533"/>
      <c r="U533"/>
      <c r="V533"/>
      <c r="W533"/>
      <c r="X533"/>
      <c r="Y533"/>
      <c r="Z533"/>
      <c r="AA533"/>
      <c r="AB533"/>
      <c r="AC533"/>
      <c r="AD533"/>
      <c r="AE533"/>
      <c r="AF533"/>
      <c r="AG533"/>
      <c r="AH533"/>
      <c r="AI533"/>
    </row>
    <row r="534" spans="1:35" s="33" customFormat="1" ht="15.75">
      <c r="A534" s="175"/>
      <c r="B534" s="163"/>
      <c r="C534" s="123"/>
      <c r="D534" s="123"/>
      <c r="E534" s="32"/>
      <c r="F534"/>
      <c r="G534"/>
      <c r="H534"/>
      <c r="I534"/>
      <c r="J534"/>
      <c r="K534"/>
      <c r="L534"/>
      <c r="M534"/>
      <c r="N534"/>
      <c r="O534"/>
      <c r="P534"/>
      <c r="Q534"/>
      <c r="R534"/>
      <c r="S534"/>
      <c r="T534"/>
      <c r="U534"/>
      <c r="V534"/>
      <c r="W534"/>
      <c r="X534"/>
      <c r="Y534"/>
      <c r="Z534"/>
      <c r="AA534"/>
      <c r="AB534"/>
      <c r="AC534"/>
      <c r="AD534"/>
      <c r="AE534"/>
      <c r="AF534"/>
      <c r="AG534"/>
      <c r="AH534"/>
      <c r="AI534"/>
    </row>
    <row r="535" spans="1:35" s="33" customFormat="1" ht="15.75">
      <c r="A535" s="175"/>
      <c r="B535" s="163"/>
      <c r="C535" s="123"/>
      <c r="D535" s="123"/>
      <c r="E535" s="32"/>
      <c r="F535"/>
      <c r="G535"/>
      <c r="H535"/>
      <c r="I535"/>
      <c r="J535"/>
      <c r="K535"/>
      <c r="L535"/>
      <c r="M535"/>
      <c r="N535"/>
      <c r="O535"/>
      <c r="P535"/>
      <c r="Q535"/>
      <c r="R535"/>
      <c r="S535"/>
      <c r="T535"/>
      <c r="U535"/>
      <c r="V535"/>
      <c r="W535"/>
      <c r="X535"/>
      <c r="Y535"/>
      <c r="Z535"/>
      <c r="AA535"/>
      <c r="AB535"/>
      <c r="AC535"/>
      <c r="AD535"/>
      <c r="AE535"/>
      <c r="AF535"/>
      <c r="AG535"/>
      <c r="AH535"/>
      <c r="AI535"/>
    </row>
    <row r="536" spans="1:35" s="33" customFormat="1" ht="15.75">
      <c r="A536" s="175"/>
      <c r="B536" s="163"/>
      <c r="C536" s="123"/>
      <c r="D536" s="123"/>
      <c r="E536" s="32"/>
      <c r="F536"/>
      <c r="G536"/>
      <c r="H536"/>
      <c r="I536"/>
      <c r="J536"/>
      <c r="K536"/>
      <c r="L536"/>
      <c r="M536"/>
      <c r="N536"/>
      <c r="O536"/>
      <c r="P536"/>
      <c r="Q536"/>
      <c r="R536"/>
      <c r="S536"/>
      <c r="T536"/>
      <c r="U536"/>
      <c r="V536"/>
      <c r="W536"/>
      <c r="X536"/>
      <c r="Y536"/>
      <c r="Z536"/>
      <c r="AA536"/>
      <c r="AB536"/>
      <c r="AC536"/>
      <c r="AD536"/>
      <c r="AE536"/>
      <c r="AF536"/>
      <c r="AG536"/>
      <c r="AH536"/>
      <c r="AI536"/>
    </row>
    <row r="537" spans="1:35" s="33" customFormat="1" ht="15.75">
      <c r="A537" s="175"/>
      <c r="B537" s="163"/>
      <c r="C537" s="123"/>
      <c r="D537" s="123"/>
      <c r="E537" s="32"/>
      <c r="F537"/>
      <c r="G537"/>
      <c r="H537"/>
      <c r="I537"/>
      <c r="J537"/>
      <c r="K537"/>
      <c r="L537"/>
      <c r="M537"/>
      <c r="N537"/>
      <c r="O537"/>
      <c r="P537"/>
      <c r="Q537"/>
      <c r="R537"/>
      <c r="S537"/>
      <c r="T537"/>
      <c r="U537"/>
      <c r="V537"/>
      <c r="W537"/>
      <c r="X537"/>
      <c r="Y537"/>
      <c r="Z537"/>
      <c r="AA537"/>
      <c r="AB537"/>
      <c r="AC537"/>
      <c r="AD537"/>
      <c r="AE537"/>
      <c r="AF537"/>
      <c r="AG537"/>
      <c r="AH537"/>
      <c r="AI537"/>
    </row>
    <row r="538" spans="1:35" s="33" customFormat="1" ht="15.75">
      <c r="A538" s="175"/>
      <c r="B538" s="163"/>
      <c r="C538" s="123"/>
      <c r="D538" s="123"/>
      <c r="E538" s="32"/>
      <c r="F538"/>
      <c r="G538"/>
      <c r="H538"/>
      <c r="I538"/>
      <c r="J538"/>
      <c r="K538"/>
      <c r="L538"/>
      <c r="M538"/>
      <c r="N538"/>
      <c r="O538"/>
      <c r="P538"/>
      <c r="Q538"/>
      <c r="R538"/>
      <c r="S538"/>
      <c r="T538"/>
      <c r="U538"/>
      <c r="V538"/>
      <c r="W538"/>
      <c r="X538"/>
      <c r="Y538"/>
      <c r="Z538"/>
      <c r="AA538"/>
      <c r="AB538"/>
      <c r="AC538"/>
      <c r="AD538"/>
      <c r="AE538"/>
      <c r="AF538"/>
      <c r="AG538"/>
      <c r="AH538"/>
      <c r="AI538"/>
    </row>
    <row r="539" spans="1:35" s="33" customFormat="1" ht="15.75">
      <c r="A539" s="175"/>
      <c r="B539" s="163"/>
      <c r="C539" s="123"/>
      <c r="D539" s="123"/>
      <c r="E539" s="32"/>
      <c r="F539"/>
      <c r="G539"/>
      <c r="H539"/>
      <c r="I539"/>
      <c r="J539"/>
      <c r="K539"/>
      <c r="L539"/>
      <c r="M539"/>
      <c r="N539"/>
      <c r="O539"/>
      <c r="P539"/>
      <c r="Q539"/>
      <c r="R539"/>
      <c r="S539"/>
      <c r="T539"/>
      <c r="U539"/>
      <c r="V539"/>
      <c r="W539"/>
      <c r="X539"/>
      <c r="Y539"/>
      <c r="Z539"/>
      <c r="AA539"/>
      <c r="AB539"/>
      <c r="AC539"/>
      <c r="AD539"/>
      <c r="AE539"/>
      <c r="AF539"/>
      <c r="AG539"/>
      <c r="AH539"/>
      <c r="AI539"/>
    </row>
    <row r="540" spans="1:35" s="33" customFormat="1" ht="15.75">
      <c r="A540" s="175"/>
      <c r="B540" s="163"/>
      <c r="C540" s="123"/>
      <c r="D540" s="123"/>
      <c r="E540" s="32"/>
      <c r="F540"/>
      <c r="G540"/>
      <c r="H540"/>
      <c r="I540"/>
      <c r="J540"/>
      <c r="K540"/>
      <c r="L540"/>
      <c r="M540"/>
      <c r="N540"/>
      <c r="O540"/>
      <c r="P540"/>
      <c r="Q540"/>
      <c r="R540"/>
      <c r="S540"/>
      <c r="T540"/>
      <c r="U540"/>
      <c r="V540"/>
      <c r="W540"/>
      <c r="X540"/>
      <c r="Y540"/>
      <c r="Z540"/>
      <c r="AA540"/>
      <c r="AB540"/>
      <c r="AC540"/>
      <c r="AD540"/>
      <c r="AE540"/>
      <c r="AF540"/>
      <c r="AG540"/>
      <c r="AH540"/>
      <c r="AI540"/>
    </row>
    <row r="541" spans="1:35" s="33" customFormat="1" ht="15.75">
      <c r="A541" s="175"/>
      <c r="B541" s="163"/>
      <c r="C541" s="123"/>
      <c r="D541" s="123"/>
      <c r="E541" s="32"/>
      <c r="F541"/>
      <c r="G541"/>
      <c r="H541"/>
      <c r="I541"/>
      <c r="J541"/>
      <c r="K541"/>
      <c r="L541"/>
      <c r="M541"/>
      <c r="N541"/>
      <c r="O541"/>
      <c r="P541"/>
      <c r="Q541"/>
      <c r="R541"/>
      <c r="S541"/>
      <c r="T541"/>
      <c r="U541"/>
      <c r="V541"/>
      <c r="W541"/>
      <c r="X541"/>
      <c r="Y541"/>
      <c r="Z541"/>
      <c r="AA541"/>
      <c r="AB541"/>
      <c r="AC541"/>
      <c r="AD541"/>
      <c r="AE541"/>
      <c r="AF541"/>
      <c r="AG541"/>
      <c r="AH541"/>
      <c r="AI541"/>
    </row>
    <row r="542" spans="1:35" s="33" customFormat="1" ht="15.75">
      <c r="A542" s="175"/>
      <c r="B542" s="163"/>
      <c r="C542" s="123"/>
      <c r="D542" s="123"/>
      <c r="E542" s="32"/>
      <c r="F542"/>
      <c r="G542"/>
      <c r="H542"/>
      <c r="I542"/>
      <c r="J542"/>
      <c r="K542"/>
      <c r="L542"/>
      <c r="M542"/>
      <c r="N542"/>
      <c r="O542"/>
      <c r="P542"/>
      <c r="Q542"/>
      <c r="R542"/>
      <c r="S542"/>
      <c r="T542"/>
      <c r="U542"/>
      <c r="V542"/>
      <c r="W542"/>
      <c r="X542"/>
      <c r="Y542"/>
      <c r="Z542"/>
      <c r="AA542"/>
      <c r="AB542"/>
      <c r="AC542"/>
      <c r="AD542"/>
      <c r="AE542"/>
      <c r="AF542"/>
      <c r="AG542"/>
      <c r="AH542"/>
      <c r="AI542"/>
    </row>
    <row r="543" spans="1:35" s="33" customFormat="1" ht="15.75">
      <c r="A543" s="175"/>
      <c r="B543" s="163"/>
      <c r="C543" s="123"/>
      <c r="D543" s="123"/>
      <c r="E543" s="32"/>
      <c r="F543"/>
      <c r="G543"/>
      <c r="H543"/>
      <c r="I543"/>
      <c r="J543"/>
      <c r="K543"/>
      <c r="L543"/>
      <c r="M543"/>
      <c r="N543"/>
      <c r="O543"/>
      <c r="P543"/>
      <c r="Q543"/>
      <c r="R543"/>
      <c r="S543"/>
      <c r="T543"/>
      <c r="U543"/>
      <c r="V543"/>
      <c r="W543"/>
      <c r="X543"/>
      <c r="Y543"/>
      <c r="Z543"/>
      <c r="AA543"/>
      <c r="AB543"/>
      <c r="AC543"/>
      <c r="AD543"/>
      <c r="AE543"/>
      <c r="AF543"/>
      <c r="AG543"/>
      <c r="AH543"/>
      <c r="AI543"/>
    </row>
    <row r="544" spans="1:35" s="33" customFormat="1" ht="15.75">
      <c r="A544" s="175"/>
      <c r="B544" s="163"/>
      <c r="C544" s="123"/>
      <c r="D544" s="123"/>
      <c r="E544" s="32"/>
      <c r="F544"/>
      <c r="G544"/>
      <c r="H544"/>
      <c r="I544"/>
      <c r="J544"/>
      <c r="K544"/>
      <c r="L544"/>
      <c r="M544"/>
      <c r="N544"/>
      <c r="O544"/>
      <c r="P544"/>
      <c r="Q544"/>
      <c r="R544"/>
      <c r="S544"/>
      <c r="T544"/>
      <c r="U544"/>
      <c r="V544"/>
      <c r="W544"/>
      <c r="X544"/>
      <c r="Y544"/>
      <c r="Z544"/>
      <c r="AA544"/>
      <c r="AB544"/>
      <c r="AC544"/>
      <c r="AD544"/>
      <c r="AE544"/>
      <c r="AF544"/>
      <c r="AG544"/>
      <c r="AH544"/>
      <c r="AI544"/>
    </row>
    <row r="545" spans="1:35" s="33" customFormat="1" ht="15.75">
      <c r="A545" s="175"/>
      <c r="B545" s="163"/>
      <c r="C545" s="123"/>
      <c r="D545" s="123"/>
      <c r="E545" s="32"/>
      <c r="F545"/>
      <c r="G545"/>
      <c r="H545"/>
      <c r="I545"/>
      <c r="J545"/>
      <c r="K545"/>
      <c r="L545"/>
      <c r="M545"/>
      <c r="N545"/>
      <c r="O545"/>
      <c r="P545"/>
      <c r="Q545"/>
      <c r="R545"/>
      <c r="S545"/>
      <c r="T545"/>
      <c r="U545"/>
      <c r="V545"/>
      <c r="W545"/>
      <c r="X545"/>
      <c r="Y545"/>
      <c r="Z545"/>
      <c r="AA545"/>
      <c r="AB545"/>
      <c r="AC545"/>
      <c r="AD545"/>
      <c r="AE545"/>
      <c r="AF545"/>
      <c r="AG545"/>
      <c r="AH545"/>
      <c r="AI545"/>
    </row>
    <row r="546" spans="1:35" s="33" customFormat="1" ht="15.75">
      <c r="A546" s="175"/>
      <c r="B546" s="163"/>
      <c r="C546" s="123"/>
      <c r="D546" s="123"/>
      <c r="E546" s="32"/>
      <c r="F546"/>
      <c r="G546"/>
      <c r="H546"/>
      <c r="I546"/>
      <c r="J546"/>
      <c r="K546"/>
      <c r="L546"/>
      <c r="M546"/>
      <c r="N546"/>
      <c r="O546"/>
      <c r="P546"/>
      <c r="Q546"/>
      <c r="R546"/>
      <c r="S546"/>
      <c r="T546"/>
      <c r="U546"/>
      <c r="V546"/>
      <c r="W546"/>
      <c r="X546"/>
      <c r="Y546"/>
      <c r="Z546"/>
      <c r="AA546"/>
      <c r="AB546"/>
      <c r="AC546"/>
      <c r="AD546"/>
      <c r="AE546"/>
      <c r="AF546"/>
      <c r="AG546"/>
      <c r="AH546"/>
      <c r="AI546"/>
    </row>
    <row r="547" spans="1:35" s="33" customFormat="1" ht="15.75">
      <c r="A547" s="175"/>
      <c r="B547" s="163"/>
      <c r="C547" s="123"/>
      <c r="D547" s="123"/>
      <c r="E547" s="32"/>
      <c r="F547"/>
      <c r="G547"/>
      <c r="H547"/>
      <c r="I547"/>
      <c r="J547"/>
      <c r="K547"/>
      <c r="L547"/>
      <c r="M547"/>
      <c r="N547"/>
      <c r="O547"/>
      <c r="P547"/>
      <c r="Q547"/>
      <c r="R547"/>
      <c r="S547"/>
      <c r="T547"/>
      <c r="U547"/>
      <c r="V547"/>
      <c r="W547"/>
      <c r="X547"/>
      <c r="Y547"/>
      <c r="Z547"/>
      <c r="AA547"/>
      <c r="AB547"/>
      <c r="AC547"/>
      <c r="AD547"/>
      <c r="AE547"/>
      <c r="AF547"/>
      <c r="AG547"/>
      <c r="AH547"/>
      <c r="AI547"/>
    </row>
    <row r="548" spans="1:35" s="33" customFormat="1" ht="15.75">
      <c r="A548" s="175"/>
      <c r="B548" s="163"/>
      <c r="C548" s="123"/>
      <c r="D548" s="123"/>
      <c r="E548" s="32"/>
      <c r="F548"/>
      <c r="G548"/>
      <c r="H548"/>
      <c r="I548"/>
      <c r="J548"/>
      <c r="K548"/>
      <c r="L548"/>
      <c r="M548"/>
      <c r="N548"/>
      <c r="O548"/>
      <c r="P548"/>
      <c r="Q548"/>
      <c r="R548"/>
      <c r="S548"/>
      <c r="T548"/>
      <c r="U548"/>
      <c r="V548"/>
      <c r="W548"/>
      <c r="X548"/>
      <c r="Y548"/>
      <c r="Z548"/>
      <c r="AA548"/>
      <c r="AB548"/>
      <c r="AC548"/>
      <c r="AD548"/>
      <c r="AE548"/>
      <c r="AF548"/>
      <c r="AG548"/>
      <c r="AH548"/>
      <c r="AI548"/>
    </row>
    <row r="549" spans="1:35" s="33" customFormat="1" ht="15.75">
      <c r="A549" s="175"/>
      <c r="B549" s="163"/>
      <c r="C549" s="123"/>
      <c r="D549" s="123"/>
      <c r="E549" s="32"/>
      <c r="F549"/>
      <c r="G549"/>
      <c r="H549"/>
      <c r="I549"/>
      <c r="J549"/>
      <c r="K549"/>
      <c r="L549"/>
      <c r="M549"/>
      <c r="N549"/>
      <c r="O549"/>
      <c r="P549"/>
      <c r="Q549"/>
      <c r="R549"/>
      <c r="S549"/>
      <c r="T549"/>
      <c r="U549"/>
      <c r="V549"/>
      <c r="W549"/>
      <c r="X549"/>
      <c r="Y549"/>
      <c r="Z549"/>
      <c r="AA549"/>
      <c r="AB549"/>
      <c r="AC549"/>
      <c r="AD549"/>
      <c r="AE549"/>
      <c r="AF549"/>
      <c r="AG549"/>
      <c r="AH549"/>
      <c r="AI549"/>
    </row>
    <row r="550" spans="1:35" s="33" customFormat="1" ht="15.75">
      <c r="A550" s="175"/>
      <c r="B550" s="163"/>
      <c r="C550" s="123"/>
      <c r="D550" s="123"/>
      <c r="E550" s="32"/>
      <c r="F550"/>
      <c r="G550"/>
      <c r="H550"/>
      <c r="I550"/>
      <c r="J550"/>
      <c r="K550"/>
      <c r="L550"/>
      <c r="M550"/>
      <c r="N550"/>
      <c r="O550"/>
      <c r="P550"/>
      <c r="Q550"/>
      <c r="R550"/>
      <c r="S550"/>
      <c r="T550"/>
      <c r="U550"/>
      <c r="V550"/>
      <c r="W550"/>
      <c r="X550"/>
      <c r="Y550"/>
      <c r="Z550"/>
      <c r="AA550"/>
      <c r="AB550"/>
      <c r="AC550"/>
      <c r="AD550"/>
      <c r="AE550"/>
      <c r="AF550"/>
      <c r="AG550"/>
      <c r="AH550"/>
      <c r="AI550"/>
    </row>
    <row r="551" spans="1:35" s="33" customFormat="1" ht="15.75">
      <c r="A551" s="175"/>
      <c r="B551" s="163"/>
      <c r="C551" s="123"/>
      <c r="D551" s="123"/>
      <c r="E551" s="32"/>
      <c r="F551"/>
      <c r="G551"/>
      <c r="H551"/>
      <c r="I551"/>
      <c r="J551"/>
      <c r="K551"/>
      <c r="L551"/>
      <c r="M551"/>
      <c r="N551"/>
      <c r="O551"/>
      <c r="P551"/>
      <c r="Q551"/>
      <c r="R551"/>
      <c r="S551"/>
      <c r="T551"/>
      <c r="U551"/>
      <c r="V551"/>
      <c r="W551"/>
      <c r="X551"/>
      <c r="Y551"/>
      <c r="Z551"/>
      <c r="AA551"/>
      <c r="AB551"/>
      <c r="AC551"/>
      <c r="AD551"/>
      <c r="AE551"/>
      <c r="AF551"/>
      <c r="AG551"/>
      <c r="AH551"/>
      <c r="AI551"/>
    </row>
    <row r="552" spans="1:35" s="33" customFormat="1" ht="15.75">
      <c r="A552" s="175"/>
      <c r="B552" s="163"/>
      <c r="C552" s="123"/>
      <c r="D552" s="123"/>
      <c r="E552" s="32"/>
      <c r="F552"/>
      <c r="G552"/>
      <c r="H552"/>
      <c r="I552"/>
      <c r="J552"/>
      <c r="K552"/>
      <c r="L552"/>
      <c r="M552"/>
      <c r="N552"/>
      <c r="O552"/>
      <c r="P552"/>
      <c r="Q552"/>
      <c r="R552"/>
      <c r="S552"/>
      <c r="T552"/>
      <c r="U552"/>
      <c r="V552"/>
      <c r="W552"/>
      <c r="X552"/>
      <c r="Y552"/>
      <c r="Z552"/>
      <c r="AA552"/>
      <c r="AB552"/>
      <c r="AC552"/>
      <c r="AD552"/>
      <c r="AE552"/>
      <c r="AF552"/>
      <c r="AG552"/>
      <c r="AH552"/>
      <c r="AI552"/>
    </row>
    <row r="553" spans="1:35" s="33" customFormat="1" ht="15.75">
      <c r="A553" s="175"/>
      <c r="B553" s="163"/>
      <c r="C553" s="123"/>
      <c r="D553" s="123"/>
      <c r="E553" s="32"/>
      <c r="F553"/>
      <c r="G553"/>
      <c r="H553"/>
      <c r="I553"/>
      <c r="J553"/>
      <c r="K553"/>
      <c r="L553"/>
      <c r="M553"/>
      <c r="N553"/>
      <c r="O553"/>
      <c r="P553"/>
      <c r="Q553"/>
      <c r="R553"/>
      <c r="S553"/>
      <c r="T553"/>
      <c r="U553"/>
      <c r="V553"/>
      <c r="W553"/>
      <c r="X553"/>
      <c r="Y553"/>
      <c r="Z553"/>
      <c r="AA553"/>
      <c r="AB553"/>
      <c r="AC553"/>
      <c r="AD553"/>
      <c r="AE553"/>
      <c r="AF553"/>
      <c r="AG553"/>
      <c r="AH553"/>
      <c r="AI553"/>
    </row>
    <row r="554" spans="1:35" s="33" customFormat="1" ht="15.75">
      <c r="A554" s="175"/>
      <c r="B554" s="163"/>
      <c r="C554" s="123"/>
      <c r="D554" s="123"/>
      <c r="E554" s="32"/>
      <c r="F554"/>
      <c r="G554"/>
      <c r="H554"/>
      <c r="I554"/>
      <c r="J554"/>
      <c r="K554"/>
      <c r="L554"/>
      <c r="M554"/>
      <c r="N554"/>
      <c r="O554"/>
      <c r="P554"/>
      <c r="Q554"/>
      <c r="R554"/>
      <c r="S554"/>
      <c r="T554"/>
      <c r="U554"/>
      <c r="V554"/>
      <c r="W554"/>
      <c r="X554"/>
      <c r="Y554"/>
      <c r="Z554"/>
      <c r="AA554"/>
      <c r="AB554"/>
      <c r="AC554"/>
      <c r="AD554"/>
      <c r="AE554"/>
      <c r="AF554"/>
      <c r="AG554"/>
      <c r="AH554"/>
      <c r="AI554"/>
    </row>
    <row r="555" spans="1:35" s="33" customFormat="1" ht="15.75">
      <c r="A555" s="175"/>
      <c r="B555" s="163"/>
      <c r="C555" s="123"/>
      <c r="D555" s="123"/>
      <c r="E555" s="32"/>
      <c r="F555"/>
      <c r="G555"/>
      <c r="H555"/>
      <c r="I555"/>
      <c r="J555"/>
      <c r="K555"/>
      <c r="L555"/>
      <c r="M555"/>
      <c r="N555"/>
      <c r="O555"/>
      <c r="P555"/>
      <c r="Q555"/>
      <c r="R555"/>
      <c r="S555"/>
      <c r="T555"/>
      <c r="U555"/>
      <c r="V555"/>
      <c r="W555"/>
      <c r="X555"/>
      <c r="Y555"/>
      <c r="Z555"/>
      <c r="AA555"/>
      <c r="AB555"/>
      <c r="AC555"/>
      <c r="AD555"/>
      <c r="AE555"/>
      <c r="AF555"/>
      <c r="AG555"/>
      <c r="AH555"/>
      <c r="AI555"/>
    </row>
    <row r="556" spans="1:35" s="33" customFormat="1" ht="15.75">
      <c r="A556" s="175"/>
      <c r="B556" s="163"/>
      <c r="C556" s="123"/>
      <c r="D556" s="123"/>
      <c r="E556" s="32"/>
      <c r="F556"/>
      <c r="G556"/>
      <c r="H556"/>
      <c r="I556"/>
      <c r="J556"/>
      <c r="K556"/>
      <c r="L556"/>
      <c r="M556"/>
      <c r="N556"/>
      <c r="O556"/>
      <c r="P556"/>
      <c r="Q556"/>
      <c r="R556"/>
      <c r="S556"/>
      <c r="T556"/>
      <c r="U556"/>
      <c r="V556"/>
      <c r="W556"/>
      <c r="X556"/>
      <c r="Y556"/>
      <c r="Z556"/>
      <c r="AA556"/>
      <c r="AB556"/>
      <c r="AC556"/>
      <c r="AD556"/>
      <c r="AE556"/>
      <c r="AF556"/>
      <c r="AG556"/>
      <c r="AH556"/>
      <c r="AI556"/>
    </row>
    <row r="557" spans="1:35" s="33" customFormat="1" ht="15.75">
      <c r="A557" s="175"/>
      <c r="B557" s="163"/>
      <c r="C557" s="123"/>
      <c r="D557" s="123"/>
      <c r="E557" s="32"/>
      <c r="F557"/>
      <c r="G557"/>
      <c r="H557"/>
      <c r="I557"/>
      <c r="J557"/>
      <c r="K557"/>
      <c r="L557"/>
      <c r="M557"/>
      <c r="N557"/>
      <c r="O557"/>
      <c r="P557"/>
      <c r="Q557"/>
      <c r="R557"/>
      <c r="S557"/>
      <c r="T557"/>
      <c r="U557"/>
      <c r="V557"/>
      <c r="W557"/>
      <c r="X557"/>
      <c r="Y557"/>
      <c r="Z557"/>
      <c r="AA557"/>
      <c r="AB557"/>
      <c r="AC557"/>
      <c r="AD557"/>
      <c r="AE557"/>
      <c r="AF557"/>
      <c r="AG557"/>
      <c r="AH557"/>
      <c r="AI557"/>
    </row>
    <row r="558" spans="1:35" s="33" customFormat="1" ht="15.75">
      <c r="A558" s="175"/>
      <c r="B558" s="163"/>
      <c r="C558" s="123"/>
      <c r="D558" s="123"/>
      <c r="E558" s="32"/>
      <c r="F558"/>
      <c r="G558"/>
      <c r="H558"/>
      <c r="I558"/>
      <c r="J558"/>
      <c r="K558"/>
      <c r="L558"/>
      <c r="M558"/>
      <c r="N558"/>
      <c r="O558"/>
      <c r="P558"/>
      <c r="Q558"/>
      <c r="R558"/>
      <c r="S558"/>
      <c r="T558"/>
      <c r="U558"/>
      <c r="V558"/>
      <c r="W558"/>
      <c r="X558"/>
      <c r="Y558"/>
      <c r="Z558"/>
      <c r="AA558"/>
      <c r="AB558"/>
      <c r="AC558"/>
      <c r="AD558"/>
      <c r="AE558"/>
      <c r="AF558"/>
      <c r="AG558"/>
      <c r="AH558"/>
      <c r="AI558"/>
    </row>
    <row r="559" spans="1:35" s="33" customFormat="1" ht="15.75">
      <c r="A559" s="175"/>
      <c r="B559" s="163"/>
      <c r="C559" s="123"/>
      <c r="D559" s="123"/>
      <c r="E559" s="32"/>
      <c r="F559"/>
      <c r="G559"/>
      <c r="H559"/>
      <c r="I559"/>
      <c r="J559"/>
      <c r="K559"/>
      <c r="L559"/>
      <c r="M559"/>
      <c r="N559"/>
      <c r="O559"/>
      <c r="P559"/>
      <c r="Q559"/>
      <c r="R559"/>
      <c r="S559"/>
      <c r="T559"/>
      <c r="U559"/>
      <c r="V559"/>
      <c r="W559"/>
      <c r="X559"/>
      <c r="Y559"/>
      <c r="Z559"/>
      <c r="AA559"/>
      <c r="AB559"/>
      <c r="AC559"/>
      <c r="AD559"/>
      <c r="AE559"/>
      <c r="AF559"/>
      <c r="AG559"/>
      <c r="AH559"/>
      <c r="AI559"/>
    </row>
    <row r="560" spans="1:35" s="33" customFormat="1" ht="15.75">
      <c r="A560" s="175"/>
      <c r="B560" s="163"/>
      <c r="C560" s="123"/>
      <c r="D560" s="123"/>
      <c r="E560" s="32"/>
      <c r="F560"/>
      <c r="G560"/>
      <c r="H560"/>
      <c r="I560"/>
      <c r="J560"/>
      <c r="K560"/>
      <c r="L560"/>
      <c r="M560"/>
      <c r="N560"/>
      <c r="O560"/>
      <c r="P560"/>
      <c r="Q560"/>
      <c r="R560"/>
      <c r="S560"/>
      <c r="T560"/>
      <c r="U560"/>
      <c r="V560"/>
      <c r="W560"/>
      <c r="X560"/>
      <c r="Y560"/>
      <c r="Z560"/>
      <c r="AA560"/>
      <c r="AB560"/>
      <c r="AC560"/>
      <c r="AD560"/>
      <c r="AE560"/>
      <c r="AF560"/>
      <c r="AG560"/>
      <c r="AH560"/>
      <c r="AI560"/>
    </row>
    <row r="561" spans="1:35" s="33" customFormat="1" ht="15.75">
      <c r="A561" s="175"/>
      <c r="B561" s="163"/>
      <c r="C561" s="123"/>
      <c r="D561" s="123"/>
      <c r="E561" s="32"/>
      <c r="F561"/>
      <c r="G561"/>
      <c r="H561"/>
      <c r="I561"/>
      <c r="J561"/>
      <c r="K561"/>
      <c r="L561"/>
      <c r="M561"/>
      <c r="N561"/>
      <c r="O561"/>
      <c r="P561"/>
      <c r="Q561"/>
      <c r="R561"/>
      <c r="S561"/>
      <c r="T561"/>
      <c r="U561"/>
      <c r="V561"/>
      <c r="W561"/>
      <c r="X561"/>
      <c r="Y561"/>
      <c r="Z561"/>
      <c r="AA561"/>
      <c r="AB561"/>
      <c r="AC561"/>
      <c r="AD561"/>
      <c r="AE561"/>
      <c r="AF561"/>
      <c r="AG561"/>
      <c r="AH561"/>
      <c r="AI561"/>
    </row>
    <row r="562" spans="1:35" s="33" customFormat="1" ht="15.75">
      <c r="A562" s="175"/>
      <c r="B562" s="163"/>
      <c r="C562" s="123"/>
      <c r="D562" s="123"/>
      <c r="E562" s="32"/>
      <c r="F562"/>
      <c r="G562"/>
      <c r="H562"/>
      <c r="I562"/>
      <c r="J562"/>
      <c r="K562"/>
      <c r="L562"/>
      <c r="M562"/>
      <c r="N562"/>
      <c r="O562"/>
      <c r="P562"/>
      <c r="Q562"/>
      <c r="R562"/>
      <c r="S562"/>
      <c r="T562"/>
      <c r="U562"/>
      <c r="V562"/>
      <c r="W562"/>
      <c r="X562"/>
      <c r="Y562"/>
      <c r="Z562"/>
      <c r="AA562"/>
      <c r="AB562"/>
      <c r="AC562"/>
      <c r="AD562"/>
      <c r="AE562"/>
      <c r="AF562"/>
      <c r="AG562"/>
      <c r="AH562"/>
      <c r="AI562"/>
    </row>
    <row r="563" spans="1:35" s="33" customFormat="1" ht="15.75">
      <c r="A563" s="175"/>
      <c r="B563" s="163"/>
      <c r="C563" s="123"/>
      <c r="D563" s="123"/>
      <c r="E563" s="32"/>
      <c r="F563"/>
      <c r="G563"/>
      <c r="H563"/>
      <c r="I563"/>
      <c r="J563"/>
      <c r="K563"/>
      <c r="L563"/>
      <c r="M563"/>
      <c r="N563"/>
      <c r="O563"/>
      <c r="P563"/>
      <c r="Q563"/>
      <c r="R563"/>
      <c r="S563"/>
      <c r="T563"/>
      <c r="U563"/>
      <c r="V563"/>
      <c r="W563"/>
      <c r="X563"/>
      <c r="Y563"/>
      <c r="Z563"/>
      <c r="AA563"/>
      <c r="AB563"/>
      <c r="AC563"/>
      <c r="AD563"/>
      <c r="AE563"/>
      <c r="AF563"/>
      <c r="AG563"/>
      <c r="AH563"/>
      <c r="AI563"/>
    </row>
    <row r="564" spans="1:35" s="33" customFormat="1" ht="15.75">
      <c r="A564" s="175"/>
      <c r="B564" s="163"/>
      <c r="C564" s="123"/>
      <c r="D564" s="123"/>
      <c r="E564" s="32"/>
      <c r="F564"/>
      <c r="G564"/>
      <c r="H564"/>
      <c r="I564"/>
      <c r="J564"/>
      <c r="K564"/>
      <c r="L564"/>
      <c r="M564"/>
      <c r="N564"/>
      <c r="O564"/>
      <c r="P564"/>
      <c r="Q564"/>
      <c r="R564"/>
      <c r="S564"/>
      <c r="T564"/>
      <c r="U564"/>
      <c r="V564"/>
      <c r="W564"/>
      <c r="X564"/>
      <c r="Y564"/>
      <c r="Z564"/>
      <c r="AA564"/>
      <c r="AB564"/>
      <c r="AC564"/>
      <c r="AD564"/>
      <c r="AE564"/>
      <c r="AF564"/>
      <c r="AG564"/>
      <c r="AH564"/>
      <c r="AI564"/>
    </row>
    <row r="565" spans="1:35" s="33" customFormat="1" ht="15.75">
      <c r="A565" s="175"/>
      <c r="B565" s="163"/>
      <c r="C565" s="123"/>
      <c r="D565" s="123"/>
      <c r="E565" s="32"/>
      <c r="F565"/>
      <c r="G565"/>
      <c r="H565"/>
      <c r="I565"/>
      <c r="J565"/>
      <c r="K565"/>
      <c r="L565"/>
      <c r="M565"/>
      <c r="N565"/>
      <c r="O565"/>
      <c r="P565"/>
      <c r="Q565"/>
      <c r="R565"/>
      <c r="S565"/>
      <c r="T565"/>
      <c r="U565"/>
      <c r="V565"/>
      <c r="W565"/>
      <c r="X565"/>
      <c r="Y565"/>
      <c r="Z565"/>
      <c r="AA565"/>
      <c r="AB565"/>
      <c r="AC565"/>
      <c r="AD565"/>
      <c r="AE565"/>
      <c r="AF565"/>
      <c r="AG565"/>
      <c r="AH565"/>
      <c r="AI565"/>
    </row>
    <row r="566" spans="1:35" s="33" customFormat="1" ht="15.75">
      <c r="A566" s="175"/>
      <c r="B566" s="163"/>
      <c r="C566" s="123"/>
      <c r="D566" s="123"/>
      <c r="E566" s="32"/>
      <c r="F566"/>
      <c r="G566"/>
      <c r="H566"/>
      <c r="I566"/>
      <c r="J566"/>
      <c r="K566"/>
      <c r="L566"/>
      <c r="M566"/>
      <c r="N566"/>
      <c r="O566"/>
      <c r="P566"/>
      <c r="Q566"/>
      <c r="R566"/>
      <c r="S566"/>
      <c r="T566"/>
      <c r="U566"/>
      <c r="V566"/>
      <c r="W566"/>
      <c r="X566"/>
      <c r="Y566"/>
      <c r="Z566"/>
      <c r="AA566"/>
      <c r="AB566"/>
      <c r="AC566"/>
      <c r="AD566"/>
      <c r="AE566"/>
      <c r="AF566"/>
      <c r="AG566"/>
      <c r="AH566"/>
      <c r="AI566"/>
    </row>
    <row r="567" spans="1:35" s="33" customFormat="1" ht="15.75">
      <c r="A567" s="175"/>
      <c r="B567" s="163"/>
      <c r="C567" s="123"/>
      <c r="D567" s="123"/>
      <c r="E567" s="32"/>
      <c r="F567"/>
      <c r="G567"/>
      <c r="H567"/>
      <c r="I567"/>
      <c r="J567"/>
      <c r="K567"/>
      <c r="L567"/>
      <c r="M567"/>
      <c r="N567"/>
      <c r="O567"/>
      <c r="P567"/>
      <c r="Q567"/>
      <c r="R567"/>
      <c r="S567"/>
      <c r="T567"/>
      <c r="U567"/>
      <c r="V567"/>
      <c r="W567"/>
      <c r="X567"/>
      <c r="Y567"/>
      <c r="Z567"/>
      <c r="AA567"/>
      <c r="AB567"/>
      <c r="AC567"/>
      <c r="AD567"/>
      <c r="AE567"/>
      <c r="AF567"/>
      <c r="AG567"/>
      <c r="AH567"/>
      <c r="AI567"/>
    </row>
    <row r="568" spans="1:35" s="33" customFormat="1" ht="15.75">
      <c r="A568" s="175"/>
      <c r="B568" s="163"/>
      <c r="C568" s="123"/>
      <c r="D568" s="123"/>
      <c r="E568" s="32"/>
      <c r="F568"/>
      <c r="G568"/>
      <c r="H568"/>
      <c r="I568"/>
      <c r="J568"/>
      <c r="K568"/>
      <c r="L568"/>
      <c r="M568"/>
      <c r="N568"/>
      <c r="O568"/>
      <c r="P568"/>
      <c r="Q568"/>
      <c r="R568"/>
      <c r="S568"/>
      <c r="T568"/>
      <c r="U568"/>
      <c r="V568"/>
      <c r="W568"/>
      <c r="X568"/>
      <c r="Y568"/>
      <c r="Z568"/>
      <c r="AA568"/>
      <c r="AB568"/>
      <c r="AC568"/>
      <c r="AD568"/>
      <c r="AE568"/>
      <c r="AF568"/>
      <c r="AG568"/>
      <c r="AH568"/>
      <c r="AI568"/>
    </row>
    <row r="569" spans="1:35" s="33" customFormat="1" ht="15.75">
      <c r="A569" s="175"/>
      <c r="B569" s="163"/>
      <c r="C569" s="123"/>
      <c r="D569" s="123"/>
      <c r="E569" s="32"/>
      <c r="F569"/>
      <c r="G569"/>
      <c r="H569"/>
      <c r="I569"/>
      <c r="J569"/>
      <c r="K569"/>
      <c r="L569"/>
      <c r="M569"/>
      <c r="N569"/>
      <c r="O569"/>
      <c r="P569"/>
      <c r="Q569"/>
      <c r="R569"/>
      <c r="S569"/>
      <c r="T569"/>
      <c r="U569"/>
      <c r="V569"/>
      <c r="W569"/>
      <c r="X569"/>
      <c r="Y569"/>
      <c r="Z569"/>
      <c r="AA569"/>
      <c r="AB569"/>
      <c r="AC569"/>
      <c r="AD569"/>
      <c r="AE569"/>
      <c r="AF569"/>
      <c r="AG569"/>
      <c r="AH569"/>
      <c r="AI569"/>
    </row>
    <row r="570" spans="1:35" s="33" customFormat="1" ht="15.75">
      <c r="A570" s="175"/>
      <c r="B570" s="163"/>
      <c r="C570" s="123"/>
      <c r="D570" s="123"/>
      <c r="E570" s="32"/>
      <c r="F570"/>
      <c r="G570"/>
      <c r="H570"/>
      <c r="I570"/>
      <c r="J570"/>
      <c r="K570"/>
      <c r="L570"/>
      <c r="M570"/>
      <c r="N570"/>
      <c r="O570"/>
      <c r="P570"/>
      <c r="Q570"/>
      <c r="R570"/>
      <c r="S570"/>
      <c r="T570"/>
      <c r="U570"/>
      <c r="V570"/>
      <c r="W570"/>
      <c r="X570"/>
      <c r="Y570"/>
      <c r="Z570"/>
      <c r="AA570"/>
      <c r="AB570"/>
      <c r="AC570"/>
      <c r="AD570"/>
      <c r="AE570"/>
      <c r="AF570"/>
      <c r="AG570"/>
      <c r="AH570"/>
      <c r="AI570"/>
    </row>
    <row r="571" spans="1:35" s="33" customFormat="1" ht="15.75">
      <c r="A571" s="175"/>
      <c r="B571" s="163"/>
      <c r="C571" s="123"/>
      <c r="D571" s="123"/>
      <c r="E571" s="32"/>
      <c r="F571"/>
      <c r="G571"/>
      <c r="H571"/>
      <c r="I571"/>
      <c r="J571"/>
      <c r="K571"/>
      <c r="L571"/>
      <c r="M571"/>
      <c r="N571"/>
      <c r="O571"/>
      <c r="P571"/>
      <c r="Q571"/>
      <c r="R571"/>
      <c r="S571"/>
      <c r="T571"/>
      <c r="U571"/>
      <c r="V571"/>
      <c r="W571"/>
      <c r="X571"/>
      <c r="Y571"/>
      <c r="Z571"/>
      <c r="AA571"/>
      <c r="AB571"/>
      <c r="AC571"/>
      <c r="AD571"/>
      <c r="AE571"/>
      <c r="AF571"/>
      <c r="AG571"/>
      <c r="AH571"/>
      <c r="AI571"/>
    </row>
    <row r="572" spans="1:35" s="33" customFormat="1" ht="15.75">
      <c r="A572" s="175"/>
      <c r="B572" s="163"/>
      <c r="C572" s="123"/>
      <c r="D572" s="123"/>
      <c r="E572" s="32"/>
      <c r="F572"/>
      <c r="G572"/>
      <c r="H572"/>
      <c r="I572"/>
      <c r="J572"/>
      <c r="K572"/>
      <c r="L572"/>
      <c r="M572"/>
      <c r="N572"/>
      <c r="O572"/>
      <c r="P572"/>
      <c r="Q572"/>
      <c r="R572"/>
      <c r="S572"/>
      <c r="T572"/>
      <c r="U572"/>
      <c r="V572"/>
      <c r="W572"/>
      <c r="X572"/>
      <c r="Y572"/>
      <c r="Z572"/>
      <c r="AA572"/>
      <c r="AB572"/>
      <c r="AC572"/>
      <c r="AD572"/>
      <c r="AE572"/>
      <c r="AF572"/>
      <c r="AG572"/>
      <c r="AH572"/>
      <c r="AI572"/>
    </row>
    <row r="573" spans="1:35" s="33" customFormat="1" ht="15.75">
      <c r="A573" s="175"/>
      <c r="B573" s="163"/>
      <c r="C573" s="123"/>
      <c r="D573" s="123"/>
      <c r="E573" s="32"/>
      <c r="F573"/>
      <c r="G573"/>
      <c r="H573"/>
      <c r="I573"/>
      <c r="J573"/>
      <c r="K573"/>
      <c r="L573"/>
      <c r="M573"/>
      <c r="N573"/>
      <c r="O573"/>
      <c r="P573"/>
      <c r="Q573"/>
      <c r="R573"/>
      <c r="S573"/>
      <c r="T573"/>
      <c r="U573"/>
      <c r="V573"/>
      <c r="W573"/>
      <c r="X573"/>
      <c r="Y573"/>
      <c r="Z573"/>
      <c r="AA573"/>
      <c r="AB573"/>
      <c r="AC573"/>
      <c r="AD573"/>
      <c r="AE573"/>
      <c r="AF573"/>
      <c r="AG573"/>
      <c r="AH573"/>
      <c r="AI573"/>
    </row>
    <row r="574" spans="1:35" s="33" customFormat="1" ht="15.75">
      <c r="A574" s="175"/>
      <c r="B574" s="163"/>
      <c r="C574" s="123"/>
      <c r="D574" s="123"/>
      <c r="E574" s="32"/>
      <c r="F574"/>
      <c r="G574"/>
      <c r="H574"/>
      <c r="I574"/>
      <c r="J574"/>
      <c r="K574"/>
      <c r="L574"/>
      <c r="M574"/>
      <c r="N574"/>
      <c r="O574"/>
      <c r="P574"/>
      <c r="Q574"/>
      <c r="R574"/>
      <c r="S574"/>
      <c r="T574"/>
      <c r="U574"/>
      <c r="V574"/>
      <c r="W574"/>
      <c r="X574"/>
      <c r="Y574"/>
      <c r="Z574"/>
      <c r="AA574"/>
      <c r="AB574"/>
      <c r="AC574"/>
      <c r="AD574"/>
      <c r="AE574"/>
      <c r="AF574"/>
      <c r="AG574"/>
      <c r="AH574"/>
      <c r="AI574"/>
    </row>
    <row r="575" spans="1:35" s="33" customFormat="1" ht="15.75">
      <c r="A575" s="175"/>
      <c r="B575" s="163"/>
      <c r="C575" s="123"/>
      <c r="D575" s="123"/>
      <c r="E575" s="32"/>
      <c r="F575"/>
      <c r="G575"/>
      <c r="H575"/>
      <c r="I575"/>
      <c r="J575"/>
      <c r="K575"/>
      <c r="L575"/>
      <c r="M575"/>
      <c r="N575"/>
      <c r="O575"/>
      <c r="P575"/>
      <c r="Q575"/>
      <c r="R575"/>
      <c r="S575"/>
      <c r="T575"/>
      <c r="U575"/>
      <c r="V575"/>
      <c r="W575"/>
      <c r="X575"/>
      <c r="Y575"/>
      <c r="Z575"/>
      <c r="AA575"/>
      <c r="AB575"/>
      <c r="AC575"/>
      <c r="AD575"/>
      <c r="AE575"/>
      <c r="AF575"/>
      <c r="AG575"/>
      <c r="AH575"/>
      <c r="AI575"/>
    </row>
    <row r="576" spans="1:35" s="33" customFormat="1" ht="15.75">
      <c r="A576" s="175"/>
      <c r="B576" s="163"/>
      <c r="C576" s="123"/>
      <c r="D576" s="123"/>
      <c r="E576" s="32"/>
      <c r="F576"/>
      <c r="G576"/>
      <c r="H576"/>
      <c r="I576"/>
      <c r="J576"/>
      <c r="K576"/>
      <c r="L576"/>
      <c r="M576"/>
      <c r="N576"/>
      <c r="O576"/>
      <c r="P576"/>
      <c r="Q576"/>
      <c r="R576"/>
      <c r="S576"/>
      <c r="T576"/>
      <c r="U576"/>
      <c r="V576"/>
      <c r="W576"/>
      <c r="X576"/>
      <c r="Y576"/>
      <c r="Z576"/>
      <c r="AA576"/>
      <c r="AB576"/>
      <c r="AC576"/>
      <c r="AD576"/>
      <c r="AE576"/>
      <c r="AF576"/>
      <c r="AG576"/>
      <c r="AH576"/>
      <c r="AI576"/>
    </row>
    <row r="577" spans="1:35" s="33" customFormat="1" ht="15.75">
      <c r="A577" s="175"/>
      <c r="B577" s="163"/>
      <c r="C577" s="123"/>
      <c r="D577" s="123"/>
      <c r="E577" s="32"/>
      <c r="F577"/>
      <c r="G577"/>
      <c r="H577"/>
      <c r="I577"/>
      <c r="J577"/>
      <c r="K577"/>
      <c r="L577"/>
      <c r="M577"/>
      <c r="N577"/>
      <c r="O577"/>
      <c r="P577"/>
      <c r="Q577"/>
      <c r="R577"/>
      <c r="S577"/>
      <c r="T577"/>
      <c r="U577"/>
      <c r="V577"/>
      <c r="W577"/>
      <c r="X577"/>
      <c r="Y577"/>
      <c r="Z577"/>
      <c r="AA577"/>
      <c r="AB577"/>
      <c r="AC577"/>
      <c r="AD577"/>
      <c r="AE577"/>
      <c r="AF577"/>
      <c r="AG577"/>
      <c r="AH577"/>
      <c r="AI577"/>
    </row>
    <row r="578" spans="1:35" s="33" customFormat="1" ht="15.75">
      <c r="A578" s="175"/>
      <c r="B578" s="163"/>
      <c r="C578" s="123"/>
      <c r="D578" s="123"/>
      <c r="E578" s="32"/>
      <c r="F578"/>
      <c r="G578"/>
      <c r="H578"/>
      <c r="I578"/>
      <c r="J578"/>
      <c r="K578"/>
      <c r="L578"/>
      <c r="M578"/>
      <c r="N578"/>
      <c r="O578"/>
      <c r="P578"/>
      <c r="Q578"/>
      <c r="R578"/>
      <c r="S578"/>
      <c r="T578"/>
      <c r="U578"/>
      <c r="V578"/>
      <c r="W578"/>
      <c r="X578"/>
      <c r="Y578"/>
      <c r="Z578"/>
      <c r="AA578"/>
      <c r="AB578"/>
      <c r="AC578"/>
      <c r="AD578"/>
      <c r="AE578"/>
      <c r="AF578"/>
      <c r="AG578"/>
      <c r="AH578"/>
      <c r="AI578"/>
    </row>
    <row r="579" spans="1:35" s="33" customFormat="1" ht="15.75">
      <c r="A579" s="175"/>
      <c r="B579" s="163"/>
      <c r="C579" s="123"/>
      <c r="D579" s="123"/>
      <c r="E579" s="32"/>
      <c r="F579"/>
      <c r="G579"/>
      <c r="H579"/>
      <c r="I579"/>
      <c r="J579"/>
      <c r="K579"/>
      <c r="L579"/>
      <c r="M579"/>
      <c r="N579"/>
      <c r="O579"/>
      <c r="P579"/>
      <c r="Q579"/>
      <c r="R579"/>
      <c r="S579"/>
      <c r="T579"/>
      <c r="U579"/>
      <c r="V579"/>
      <c r="W579"/>
      <c r="X579"/>
      <c r="Y579"/>
      <c r="Z579"/>
      <c r="AA579"/>
      <c r="AB579"/>
      <c r="AC579"/>
      <c r="AD579"/>
      <c r="AE579"/>
      <c r="AF579"/>
      <c r="AG579"/>
      <c r="AH579"/>
      <c r="AI579"/>
    </row>
    <row r="580" spans="1:35" s="33" customFormat="1" ht="15.75">
      <c r="A580" s="175"/>
      <c r="B580" s="163"/>
      <c r="C580" s="123"/>
      <c r="D580" s="123"/>
      <c r="E580" s="32"/>
      <c r="F580"/>
      <c r="G580"/>
      <c r="H580"/>
      <c r="I580"/>
      <c r="J580"/>
      <c r="K580"/>
      <c r="L580"/>
      <c r="M580"/>
      <c r="N580"/>
      <c r="O580"/>
      <c r="P580"/>
      <c r="Q580"/>
      <c r="R580"/>
      <c r="S580"/>
      <c r="T580"/>
      <c r="U580"/>
      <c r="V580"/>
      <c r="W580"/>
      <c r="X580"/>
      <c r="Y580"/>
      <c r="Z580"/>
      <c r="AA580"/>
      <c r="AB580"/>
      <c r="AC580"/>
      <c r="AD580"/>
      <c r="AE580"/>
      <c r="AF580"/>
      <c r="AG580"/>
      <c r="AH580"/>
      <c r="AI580"/>
    </row>
    <row r="581" spans="1:35" s="33" customFormat="1" ht="15.75">
      <c r="A581" s="175"/>
      <c r="B581" s="163"/>
      <c r="C581" s="123"/>
      <c r="D581" s="123"/>
      <c r="E581" s="32"/>
      <c r="F581"/>
      <c r="G581"/>
      <c r="H581"/>
      <c r="I581"/>
      <c r="J581"/>
      <c r="K581"/>
      <c r="L581"/>
      <c r="M581"/>
      <c r="N581"/>
      <c r="O581"/>
      <c r="P581"/>
      <c r="Q581"/>
      <c r="R581"/>
      <c r="S581"/>
      <c r="T581"/>
      <c r="U581"/>
      <c r="V581"/>
      <c r="W581"/>
      <c r="X581"/>
      <c r="Y581"/>
      <c r="Z581"/>
      <c r="AA581"/>
      <c r="AB581"/>
      <c r="AC581"/>
      <c r="AD581"/>
      <c r="AE581"/>
      <c r="AF581"/>
      <c r="AG581"/>
      <c r="AH581"/>
      <c r="AI581"/>
    </row>
    <row r="582" spans="1:35" s="33" customFormat="1" ht="15.75">
      <c r="A582" s="175"/>
      <c r="B582" s="163"/>
      <c r="C582" s="123"/>
      <c r="D582" s="123"/>
      <c r="E582" s="32"/>
      <c r="F582"/>
      <c r="G582"/>
      <c r="H582"/>
      <c r="I582"/>
      <c r="J582"/>
      <c r="K582"/>
      <c r="L582"/>
      <c r="M582"/>
      <c r="N582"/>
      <c r="O582"/>
      <c r="P582"/>
      <c r="Q582"/>
      <c r="R582"/>
      <c r="S582"/>
      <c r="T582"/>
      <c r="U582"/>
      <c r="V582"/>
      <c r="W582"/>
      <c r="X582"/>
      <c r="Y582"/>
      <c r="Z582"/>
      <c r="AA582"/>
      <c r="AB582"/>
      <c r="AC582"/>
      <c r="AD582"/>
      <c r="AE582"/>
      <c r="AF582"/>
      <c r="AG582"/>
      <c r="AH582"/>
      <c r="AI582"/>
    </row>
    <row r="583" spans="1:35" s="33" customFormat="1" ht="15.75">
      <c r="A583" s="175"/>
      <c r="B583" s="163"/>
      <c r="C583" s="123"/>
      <c r="D583" s="123"/>
      <c r="E583" s="32"/>
      <c r="F583"/>
      <c r="G583"/>
      <c r="H583"/>
      <c r="I583"/>
      <c r="J583"/>
      <c r="K583"/>
      <c r="L583"/>
      <c r="M583"/>
      <c r="N583"/>
      <c r="O583"/>
      <c r="P583"/>
      <c r="Q583"/>
      <c r="R583"/>
      <c r="S583"/>
      <c r="T583"/>
      <c r="U583"/>
      <c r="V583"/>
      <c r="W583"/>
      <c r="X583"/>
      <c r="Y583"/>
      <c r="Z583"/>
      <c r="AA583"/>
      <c r="AB583"/>
      <c r="AC583"/>
      <c r="AD583"/>
      <c r="AE583"/>
      <c r="AF583"/>
      <c r="AG583"/>
      <c r="AH583"/>
      <c r="AI583"/>
    </row>
    <row r="584" spans="1:35" s="33" customFormat="1" ht="15.75">
      <c r="A584" s="175"/>
      <c r="B584" s="163"/>
      <c r="C584" s="123"/>
      <c r="D584" s="123"/>
      <c r="E584" s="32"/>
      <c r="F584"/>
      <c r="G584"/>
      <c r="H584"/>
      <c r="I584"/>
      <c r="J584"/>
      <c r="K584"/>
      <c r="L584"/>
      <c r="M584"/>
      <c r="N584"/>
      <c r="O584"/>
      <c r="P584"/>
      <c r="Q584"/>
      <c r="R584"/>
      <c r="S584"/>
      <c r="T584"/>
      <c r="U584"/>
      <c r="V584"/>
      <c r="W584"/>
      <c r="X584"/>
      <c r="Y584"/>
      <c r="Z584"/>
      <c r="AA584"/>
      <c r="AB584"/>
      <c r="AC584"/>
      <c r="AD584"/>
      <c r="AE584"/>
      <c r="AF584"/>
      <c r="AG584"/>
      <c r="AH584"/>
      <c r="AI584"/>
    </row>
    <row r="585" spans="1:35" s="33" customFormat="1" ht="15.75">
      <c r="A585" s="175"/>
      <c r="B585" s="163"/>
      <c r="C585" s="123"/>
      <c r="D585" s="123"/>
      <c r="E585" s="32"/>
      <c r="F585"/>
      <c r="G585"/>
      <c r="H585"/>
      <c r="I585"/>
      <c r="J585"/>
      <c r="K585"/>
      <c r="L585"/>
      <c r="M585"/>
      <c r="N585"/>
      <c r="O585"/>
      <c r="P585"/>
      <c r="Q585"/>
      <c r="R585"/>
      <c r="S585"/>
      <c r="T585"/>
      <c r="U585"/>
      <c r="V585"/>
      <c r="W585"/>
      <c r="X585"/>
      <c r="Y585"/>
      <c r="Z585"/>
      <c r="AA585"/>
      <c r="AB585"/>
      <c r="AC585"/>
      <c r="AD585"/>
      <c r="AE585"/>
      <c r="AF585"/>
      <c r="AG585"/>
      <c r="AH585"/>
      <c r="AI585"/>
    </row>
    <row r="586" spans="1:35" s="33" customFormat="1" ht="15.75">
      <c r="A586" s="175"/>
      <c r="B586" s="163"/>
      <c r="C586" s="123"/>
      <c r="D586" s="123"/>
      <c r="E586" s="32"/>
      <c r="F586"/>
      <c r="G586"/>
      <c r="H586"/>
      <c r="I586"/>
      <c r="J586"/>
      <c r="K586"/>
      <c r="L586"/>
      <c r="M586"/>
      <c r="N586"/>
      <c r="O586"/>
      <c r="P586"/>
      <c r="Q586"/>
      <c r="R586"/>
      <c r="S586"/>
      <c r="T586"/>
      <c r="U586"/>
      <c r="V586"/>
      <c r="W586"/>
      <c r="X586"/>
      <c r="Y586"/>
      <c r="Z586"/>
      <c r="AA586"/>
      <c r="AB586"/>
      <c r="AC586"/>
      <c r="AD586"/>
      <c r="AE586"/>
      <c r="AF586"/>
      <c r="AG586"/>
      <c r="AH586"/>
      <c r="AI586"/>
    </row>
    <row r="587" spans="1:35" s="33" customFormat="1" ht="15.75">
      <c r="A587" s="175"/>
      <c r="B587" s="163"/>
      <c r="C587" s="123"/>
      <c r="D587" s="123"/>
      <c r="E587" s="32"/>
      <c r="F587"/>
      <c r="G587"/>
      <c r="H587"/>
      <c r="I587"/>
      <c r="J587"/>
      <c r="K587"/>
      <c r="L587"/>
      <c r="M587"/>
      <c r="N587"/>
      <c r="O587"/>
      <c r="P587"/>
      <c r="Q587"/>
      <c r="R587"/>
      <c r="S587"/>
      <c r="T587"/>
      <c r="U587"/>
      <c r="V587"/>
      <c r="W587"/>
      <c r="X587"/>
      <c r="Y587"/>
      <c r="Z587"/>
      <c r="AA587"/>
      <c r="AB587"/>
      <c r="AC587"/>
      <c r="AD587"/>
      <c r="AE587"/>
      <c r="AF587"/>
      <c r="AG587"/>
      <c r="AH587"/>
      <c r="AI587"/>
    </row>
    <row r="588" spans="1:35" s="33" customFormat="1" ht="15.75">
      <c r="A588" s="175"/>
      <c r="B588" s="163"/>
      <c r="C588" s="123"/>
      <c r="D588" s="123"/>
      <c r="E588" s="32"/>
      <c r="F588"/>
      <c r="G588"/>
      <c r="H588"/>
      <c r="I588"/>
      <c r="J588"/>
      <c r="K588"/>
      <c r="L588"/>
      <c r="M588"/>
      <c r="N588"/>
      <c r="O588"/>
      <c r="P588"/>
      <c r="Q588"/>
      <c r="R588"/>
      <c r="S588"/>
      <c r="T588"/>
      <c r="U588"/>
      <c r="V588"/>
      <c r="W588"/>
      <c r="X588"/>
      <c r="Y588"/>
      <c r="Z588"/>
      <c r="AA588"/>
      <c r="AB588"/>
      <c r="AC588"/>
      <c r="AD588"/>
      <c r="AE588"/>
      <c r="AF588"/>
      <c r="AG588"/>
      <c r="AH588"/>
      <c r="AI588"/>
    </row>
    <row r="589" spans="1:35" s="33" customFormat="1" ht="15.75">
      <c r="A589" s="175"/>
      <c r="B589" s="163"/>
      <c r="C589" s="123"/>
      <c r="D589" s="123"/>
      <c r="E589" s="32"/>
      <c r="F589"/>
      <c r="G589"/>
      <c r="H589"/>
      <c r="I589"/>
      <c r="J589"/>
      <c r="K589"/>
      <c r="L589"/>
      <c r="M589"/>
      <c r="N589"/>
      <c r="O589"/>
      <c r="P589"/>
      <c r="Q589"/>
      <c r="R589"/>
      <c r="S589"/>
      <c r="T589"/>
      <c r="U589"/>
      <c r="V589"/>
      <c r="W589"/>
      <c r="X589"/>
      <c r="Y589"/>
      <c r="Z589"/>
      <c r="AA589"/>
      <c r="AB589"/>
      <c r="AC589"/>
      <c r="AD589"/>
      <c r="AE589"/>
      <c r="AF589"/>
      <c r="AG589"/>
      <c r="AH589"/>
      <c r="AI589"/>
    </row>
    <row r="590" spans="1:35" s="33" customFormat="1" ht="15.75">
      <c r="A590" s="175"/>
      <c r="B590" s="163"/>
      <c r="C590" s="123"/>
      <c r="D590" s="123"/>
      <c r="E590" s="32"/>
      <c r="F590"/>
      <c r="G590"/>
      <c r="H590"/>
      <c r="I590"/>
      <c r="J590"/>
      <c r="K590"/>
      <c r="L590"/>
      <c r="M590"/>
      <c r="N590"/>
      <c r="O590"/>
      <c r="P590"/>
      <c r="Q590"/>
      <c r="R590"/>
      <c r="S590"/>
      <c r="T590"/>
      <c r="U590"/>
      <c r="V590"/>
      <c r="W590"/>
      <c r="X590"/>
      <c r="Y590"/>
      <c r="Z590"/>
      <c r="AA590"/>
      <c r="AB590"/>
      <c r="AC590"/>
      <c r="AD590"/>
      <c r="AE590"/>
      <c r="AF590"/>
      <c r="AG590"/>
      <c r="AH590"/>
      <c r="AI590"/>
    </row>
    <row r="591" spans="1:35" s="33" customFormat="1" ht="15.75">
      <c r="A591" s="175"/>
      <c r="B591" s="163"/>
      <c r="C591" s="123"/>
      <c r="D591" s="123"/>
      <c r="E591" s="32"/>
      <c r="F591"/>
      <c r="G591"/>
      <c r="H591"/>
      <c r="I591"/>
      <c r="J591"/>
      <c r="K591"/>
      <c r="L591"/>
      <c r="M591"/>
      <c r="N591"/>
      <c r="O591"/>
      <c r="P591"/>
      <c r="Q591"/>
      <c r="R591"/>
      <c r="S591"/>
      <c r="T591"/>
      <c r="U591"/>
      <c r="V591"/>
      <c r="W591"/>
      <c r="X591"/>
      <c r="Y591"/>
      <c r="Z591"/>
      <c r="AA591"/>
      <c r="AB591"/>
      <c r="AC591"/>
      <c r="AD591"/>
      <c r="AE591"/>
      <c r="AF591"/>
      <c r="AG591"/>
      <c r="AH591"/>
      <c r="AI591"/>
    </row>
    <row r="592" spans="1:35" s="33" customFormat="1" ht="15.75">
      <c r="A592" s="175"/>
      <c r="B592" s="163"/>
      <c r="C592" s="123"/>
      <c r="D592" s="123"/>
      <c r="E592" s="32"/>
      <c r="F592"/>
      <c r="G592"/>
      <c r="H592"/>
      <c r="I592"/>
      <c r="J592"/>
      <c r="K592"/>
      <c r="L592"/>
      <c r="M592"/>
      <c r="N592"/>
      <c r="O592"/>
      <c r="P592"/>
      <c r="Q592"/>
      <c r="R592"/>
      <c r="S592"/>
      <c r="T592"/>
      <c r="U592"/>
      <c r="V592"/>
      <c r="W592"/>
      <c r="X592"/>
      <c r="Y592"/>
      <c r="Z592"/>
      <c r="AA592"/>
      <c r="AB592"/>
      <c r="AC592"/>
      <c r="AD592"/>
      <c r="AE592"/>
      <c r="AF592"/>
      <c r="AG592"/>
      <c r="AH592"/>
      <c r="AI592"/>
    </row>
    <row r="593" spans="1:35" s="33" customFormat="1" ht="15.75">
      <c r="A593" s="175"/>
      <c r="B593" s="163"/>
      <c r="C593" s="123"/>
      <c r="D593" s="123"/>
      <c r="E593" s="32"/>
      <c r="F593"/>
      <c r="G593"/>
      <c r="H593"/>
      <c r="I593"/>
      <c r="J593"/>
      <c r="K593"/>
      <c r="L593"/>
      <c r="M593"/>
      <c r="N593"/>
      <c r="O593"/>
      <c r="P593"/>
      <c r="Q593"/>
      <c r="R593"/>
      <c r="S593"/>
      <c r="T593"/>
      <c r="U593"/>
      <c r="V593"/>
      <c r="W593"/>
      <c r="X593"/>
      <c r="Y593"/>
      <c r="Z593"/>
      <c r="AA593"/>
      <c r="AB593"/>
      <c r="AC593"/>
      <c r="AD593"/>
      <c r="AE593"/>
      <c r="AF593"/>
      <c r="AG593"/>
      <c r="AH593"/>
      <c r="AI593"/>
    </row>
    <row r="594" spans="1:35" s="33" customFormat="1" ht="15.75">
      <c r="A594" s="175"/>
      <c r="B594" s="163"/>
      <c r="C594" s="123"/>
      <c r="D594" s="123"/>
      <c r="E594" s="32"/>
      <c r="F594"/>
      <c r="G594"/>
      <c r="H594"/>
      <c r="I594"/>
      <c r="J594"/>
      <c r="K594"/>
      <c r="L594"/>
      <c r="M594"/>
      <c r="N594"/>
      <c r="O594"/>
      <c r="P594"/>
      <c r="Q594"/>
      <c r="R594"/>
      <c r="S594"/>
      <c r="T594"/>
      <c r="U594"/>
      <c r="V594"/>
      <c r="W594"/>
      <c r="X594"/>
      <c r="Y594"/>
      <c r="Z594"/>
      <c r="AA594"/>
      <c r="AB594"/>
      <c r="AC594"/>
      <c r="AD594"/>
      <c r="AE594"/>
      <c r="AF594"/>
      <c r="AG594"/>
      <c r="AH594"/>
      <c r="AI594"/>
    </row>
    <row r="595" spans="1:35" s="33" customFormat="1" ht="15.75">
      <c r="A595" s="175"/>
      <c r="B595" s="163"/>
      <c r="C595" s="123"/>
      <c r="D595" s="123"/>
      <c r="E595" s="32"/>
      <c r="F595"/>
      <c r="G595"/>
      <c r="H595"/>
      <c r="I595"/>
      <c r="J595"/>
      <c r="K595"/>
      <c r="L595"/>
      <c r="M595"/>
      <c r="N595"/>
      <c r="O595"/>
      <c r="P595"/>
      <c r="Q595"/>
      <c r="R595"/>
      <c r="S595"/>
      <c r="T595"/>
      <c r="U595"/>
      <c r="V595"/>
      <c r="W595"/>
      <c r="X595"/>
      <c r="Y595"/>
      <c r="Z595"/>
      <c r="AA595"/>
      <c r="AB595"/>
      <c r="AC595"/>
      <c r="AD595"/>
      <c r="AE595"/>
      <c r="AF595"/>
      <c r="AG595"/>
      <c r="AH595"/>
      <c r="AI595"/>
    </row>
    <row r="596" spans="1:35" s="33" customFormat="1" ht="15.75">
      <c r="A596" s="175"/>
      <c r="B596" s="163"/>
      <c r="C596" s="123"/>
      <c r="D596" s="123"/>
      <c r="E596" s="32"/>
      <c r="F596"/>
      <c r="G596"/>
      <c r="H596"/>
      <c r="I596"/>
      <c r="J596"/>
      <c r="K596"/>
      <c r="L596"/>
      <c r="M596"/>
      <c r="N596"/>
      <c r="O596"/>
      <c r="P596"/>
      <c r="Q596"/>
      <c r="R596"/>
      <c r="S596"/>
      <c r="T596"/>
      <c r="U596"/>
      <c r="V596"/>
      <c r="W596"/>
      <c r="X596"/>
      <c r="Y596"/>
      <c r="Z596"/>
      <c r="AA596"/>
      <c r="AB596"/>
      <c r="AC596"/>
      <c r="AD596"/>
      <c r="AE596"/>
      <c r="AF596"/>
      <c r="AG596"/>
      <c r="AH596"/>
      <c r="AI596"/>
    </row>
    <row r="597" spans="1:35" s="33" customFormat="1" ht="15.75">
      <c r="A597" s="175"/>
      <c r="B597" s="163"/>
      <c r="C597" s="123"/>
      <c r="D597" s="123"/>
      <c r="E597" s="32"/>
      <c r="F597"/>
      <c r="G597"/>
      <c r="H597"/>
      <c r="I597"/>
      <c r="J597"/>
      <c r="K597"/>
      <c r="L597"/>
      <c r="M597"/>
      <c r="N597"/>
      <c r="O597"/>
      <c r="P597"/>
      <c r="Q597"/>
      <c r="R597"/>
      <c r="S597"/>
      <c r="T597"/>
      <c r="U597"/>
      <c r="V597"/>
      <c r="W597"/>
      <c r="X597"/>
      <c r="Y597"/>
      <c r="Z597"/>
      <c r="AA597"/>
      <c r="AB597"/>
      <c r="AC597"/>
      <c r="AD597"/>
      <c r="AE597"/>
      <c r="AF597"/>
      <c r="AG597"/>
      <c r="AH597"/>
      <c r="AI597"/>
    </row>
    <row r="598" spans="1:35" s="33" customFormat="1" ht="15.75">
      <c r="A598" s="175"/>
      <c r="B598" s="163"/>
      <c r="C598" s="123"/>
      <c r="D598" s="123"/>
      <c r="E598" s="32"/>
      <c r="F598"/>
      <c r="G598"/>
      <c r="H598"/>
      <c r="I598"/>
      <c r="J598"/>
      <c r="K598"/>
      <c r="L598"/>
      <c r="M598"/>
      <c r="N598"/>
      <c r="O598"/>
      <c r="P598"/>
      <c r="Q598"/>
      <c r="R598"/>
      <c r="S598"/>
      <c r="T598"/>
      <c r="U598"/>
      <c r="V598"/>
      <c r="W598"/>
      <c r="X598"/>
      <c r="Y598"/>
      <c r="Z598"/>
      <c r="AA598"/>
      <c r="AB598"/>
      <c r="AC598"/>
      <c r="AD598"/>
      <c r="AE598"/>
      <c r="AF598"/>
      <c r="AG598"/>
      <c r="AH598"/>
      <c r="AI598"/>
    </row>
    <row r="599" spans="1:35" s="33" customFormat="1" ht="15.75">
      <c r="A599" s="175"/>
      <c r="B599" s="163"/>
      <c r="C599" s="123"/>
      <c r="D599" s="123"/>
      <c r="E599" s="32"/>
      <c r="F599"/>
      <c r="G599"/>
      <c r="H599"/>
      <c r="I599"/>
      <c r="J599"/>
      <c r="K599"/>
      <c r="L599"/>
      <c r="M599"/>
      <c r="N599"/>
      <c r="O599"/>
      <c r="P599"/>
      <c r="Q599"/>
      <c r="R599"/>
      <c r="S599"/>
      <c r="T599"/>
      <c r="U599"/>
      <c r="V599"/>
      <c r="W599"/>
      <c r="X599"/>
      <c r="Y599"/>
      <c r="Z599"/>
      <c r="AA599"/>
      <c r="AB599"/>
      <c r="AC599"/>
      <c r="AD599"/>
      <c r="AE599"/>
      <c r="AF599"/>
      <c r="AG599"/>
      <c r="AH599"/>
      <c r="AI599"/>
    </row>
    <row r="600" spans="1:35" s="33" customFormat="1" ht="15.75">
      <c r="A600" s="175"/>
      <c r="B600" s="163"/>
      <c r="C600" s="123"/>
      <c r="D600" s="123"/>
      <c r="E600" s="32"/>
      <c r="F600"/>
      <c r="G600"/>
      <c r="H600"/>
      <c r="I600"/>
      <c r="J600"/>
      <c r="K600"/>
      <c r="L600"/>
      <c r="M600"/>
      <c r="N600"/>
      <c r="O600"/>
      <c r="P600"/>
      <c r="Q600"/>
      <c r="R600"/>
      <c r="S600"/>
      <c r="T600"/>
      <c r="U600"/>
      <c r="V600"/>
      <c r="W600"/>
      <c r="X600"/>
      <c r="Y600"/>
      <c r="Z600"/>
      <c r="AA600"/>
      <c r="AB600"/>
      <c r="AC600"/>
      <c r="AD600"/>
      <c r="AE600"/>
      <c r="AF600"/>
      <c r="AG600"/>
      <c r="AH600"/>
      <c r="AI600"/>
    </row>
    <row r="601" spans="1:35" s="33" customFormat="1" ht="15.75">
      <c r="A601" s="175"/>
      <c r="B601" s="163"/>
      <c r="C601" s="123"/>
      <c r="D601" s="123"/>
      <c r="E601" s="32"/>
      <c r="F601"/>
      <c r="G601"/>
      <c r="H601"/>
      <c r="I601"/>
      <c r="J601"/>
      <c r="K601"/>
      <c r="L601"/>
      <c r="M601"/>
      <c r="N601"/>
      <c r="O601"/>
      <c r="P601"/>
      <c r="Q601"/>
      <c r="R601"/>
      <c r="S601"/>
      <c r="T601"/>
      <c r="U601"/>
      <c r="V601"/>
      <c r="W601"/>
      <c r="X601"/>
      <c r="Y601"/>
      <c r="Z601"/>
      <c r="AA601"/>
      <c r="AB601"/>
      <c r="AC601"/>
      <c r="AD601"/>
      <c r="AE601"/>
      <c r="AF601"/>
      <c r="AG601"/>
      <c r="AH601"/>
      <c r="AI601"/>
    </row>
    <row r="602" spans="1:35" s="33" customFormat="1" ht="15.75">
      <c r="A602" s="175"/>
      <c r="B602" s="163"/>
      <c r="C602" s="123"/>
      <c r="D602" s="123"/>
      <c r="E602" s="32"/>
      <c r="F602"/>
      <c r="G602"/>
      <c r="H602"/>
      <c r="I602"/>
      <c r="J602"/>
      <c r="K602"/>
      <c r="L602"/>
      <c r="M602"/>
      <c r="N602"/>
      <c r="O602"/>
      <c r="P602"/>
      <c r="Q602"/>
      <c r="R602"/>
      <c r="S602"/>
      <c r="T602"/>
      <c r="U602"/>
      <c r="V602"/>
      <c r="W602"/>
      <c r="X602"/>
      <c r="Y602"/>
      <c r="Z602"/>
      <c r="AA602"/>
      <c r="AB602"/>
      <c r="AC602"/>
      <c r="AD602"/>
      <c r="AE602"/>
      <c r="AF602"/>
      <c r="AG602"/>
      <c r="AH602"/>
      <c r="AI602"/>
    </row>
    <row r="603" spans="1:35" s="33" customFormat="1" ht="15.75">
      <c r="A603" s="175"/>
      <c r="B603" s="163"/>
      <c r="C603" s="123"/>
      <c r="D603" s="123"/>
      <c r="E603" s="32"/>
      <c r="F603"/>
      <c r="G603"/>
      <c r="H603"/>
      <c r="I603"/>
      <c r="J603"/>
      <c r="K603"/>
      <c r="L603"/>
      <c r="M603"/>
      <c r="N603"/>
      <c r="O603"/>
      <c r="P603"/>
      <c r="Q603"/>
      <c r="R603"/>
      <c r="S603"/>
      <c r="T603"/>
      <c r="U603"/>
      <c r="V603"/>
      <c r="W603"/>
      <c r="X603"/>
      <c r="Y603"/>
      <c r="Z603"/>
      <c r="AA603"/>
      <c r="AB603"/>
      <c r="AC603"/>
      <c r="AD603"/>
      <c r="AE603"/>
      <c r="AF603"/>
      <c r="AG603"/>
      <c r="AH603"/>
      <c r="AI603"/>
    </row>
    <row r="604" spans="1:35" s="33" customFormat="1" ht="15.75">
      <c r="A604" s="175"/>
      <c r="B604" s="163"/>
      <c r="C604" s="123"/>
      <c r="D604" s="123"/>
      <c r="E604" s="32"/>
      <c r="F604"/>
      <c r="G604"/>
      <c r="H604"/>
      <c r="I604"/>
      <c r="J604"/>
      <c r="K604"/>
      <c r="L604"/>
      <c r="M604"/>
      <c r="N604"/>
      <c r="O604"/>
      <c r="P604"/>
      <c r="Q604"/>
      <c r="R604"/>
      <c r="S604"/>
      <c r="T604"/>
      <c r="U604"/>
      <c r="V604"/>
      <c r="W604"/>
      <c r="X604"/>
      <c r="Y604"/>
      <c r="Z604"/>
      <c r="AA604"/>
      <c r="AB604"/>
      <c r="AC604"/>
      <c r="AD604"/>
      <c r="AE604"/>
      <c r="AF604"/>
      <c r="AG604"/>
      <c r="AH604"/>
      <c r="AI604"/>
    </row>
    <row r="605" spans="1:35" s="33" customFormat="1" ht="15.75">
      <c r="A605" s="175"/>
      <c r="B605" s="163"/>
      <c r="C605" s="123"/>
      <c r="D605" s="123"/>
      <c r="E605" s="32"/>
      <c r="F605"/>
      <c r="G605"/>
      <c r="H605"/>
      <c r="I605"/>
      <c r="J605"/>
      <c r="K605"/>
      <c r="L605"/>
      <c r="M605"/>
      <c r="N605"/>
      <c r="O605"/>
      <c r="P605"/>
      <c r="Q605"/>
      <c r="R605"/>
      <c r="S605"/>
      <c r="T605"/>
      <c r="U605"/>
      <c r="V605"/>
      <c r="W605"/>
      <c r="X605"/>
      <c r="Y605"/>
      <c r="Z605"/>
      <c r="AA605"/>
      <c r="AB605"/>
      <c r="AC605"/>
      <c r="AD605"/>
      <c r="AE605"/>
      <c r="AF605"/>
      <c r="AG605"/>
      <c r="AH605"/>
      <c r="AI605"/>
    </row>
    <row r="606" spans="1:35" s="33" customFormat="1" ht="15.75">
      <c r="A606" s="175"/>
      <c r="B606" s="163"/>
      <c r="C606" s="123"/>
      <c r="D606" s="123"/>
      <c r="E606" s="32"/>
      <c r="F606"/>
      <c r="G606"/>
      <c r="H606"/>
      <c r="I606"/>
      <c r="J606"/>
      <c r="K606"/>
      <c r="L606"/>
      <c r="M606"/>
      <c r="N606"/>
      <c r="O606"/>
      <c r="P606"/>
      <c r="Q606"/>
      <c r="R606"/>
      <c r="S606"/>
      <c r="T606"/>
      <c r="U606"/>
      <c r="V606"/>
      <c r="W606"/>
      <c r="X606"/>
      <c r="Y606"/>
      <c r="Z606"/>
      <c r="AA606"/>
      <c r="AB606"/>
      <c r="AC606"/>
      <c r="AD606"/>
      <c r="AE606"/>
      <c r="AF606"/>
      <c r="AG606"/>
      <c r="AH606"/>
      <c r="AI606"/>
    </row>
    <row r="607" spans="1:35" s="33" customFormat="1" ht="15.75">
      <c r="A607" s="175"/>
      <c r="B607" s="163"/>
      <c r="C607" s="123"/>
      <c r="D607" s="123"/>
      <c r="E607" s="32"/>
      <c r="F607"/>
      <c r="G607"/>
      <c r="H607"/>
      <c r="I607"/>
      <c r="J607"/>
      <c r="K607"/>
      <c r="L607"/>
      <c r="M607"/>
      <c r="N607"/>
      <c r="O607"/>
      <c r="P607"/>
      <c r="Q607"/>
      <c r="R607"/>
      <c r="S607"/>
      <c r="T607"/>
      <c r="U607"/>
      <c r="V607"/>
      <c r="W607"/>
      <c r="X607"/>
      <c r="Y607"/>
      <c r="Z607"/>
      <c r="AA607"/>
      <c r="AB607"/>
      <c r="AC607"/>
      <c r="AD607"/>
      <c r="AE607"/>
      <c r="AF607"/>
      <c r="AG607"/>
      <c r="AH607"/>
      <c r="AI607"/>
    </row>
    <row r="608" spans="1:35" s="33" customFormat="1" ht="15.75">
      <c r="A608" s="175"/>
      <c r="B608" s="163"/>
      <c r="C608" s="123"/>
      <c r="D608" s="123"/>
      <c r="E608" s="32"/>
      <c r="F608"/>
      <c r="G608"/>
      <c r="H608"/>
      <c r="I608"/>
      <c r="J608"/>
      <c r="K608"/>
      <c r="L608"/>
      <c r="M608"/>
      <c r="N608"/>
      <c r="O608"/>
      <c r="P608"/>
      <c r="Q608"/>
      <c r="R608"/>
      <c r="S608"/>
      <c r="T608"/>
      <c r="U608"/>
      <c r="V608"/>
      <c r="W608"/>
      <c r="X608"/>
      <c r="Y608"/>
      <c r="Z608"/>
      <c r="AA608"/>
      <c r="AB608"/>
      <c r="AC608"/>
      <c r="AD608"/>
      <c r="AE608"/>
      <c r="AF608"/>
      <c r="AG608"/>
      <c r="AH608"/>
      <c r="AI608"/>
    </row>
    <row r="609" spans="1:35" s="33" customFormat="1" ht="15.75">
      <c r="A609" s="175"/>
      <c r="B609" s="163"/>
      <c r="C609" s="123"/>
      <c r="D609" s="123"/>
      <c r="E609" s="32"/>
      <c r="F609"/>
      <c r="G609"/>
      <c r="H609"/>
      <c r="I609"/>
      <c r="J609"/>
      <c r="K609"/>
      <c r="L609"/>
      <c r="M609"/>
      <c r="N609"/>
      <c r="O609"/>
      <c r="P609"/>
      <c r="Q609"/>
      <c r="R609"/>
      <c r="S609"/>
      <c r="T609"/>
      <c r="U609"/>
      <c r="V609"/>
      <c r="W609"/>
      <c r="X609"/>
      <c r="Y609"/>
      <c r="Z609"/>
      <c r="AA609"/>
      <c r="AB609"/>
      <c r="AC609"/>
      <c r="AD609"/>
      <c r="AE609"/>
      <c r="AF609"/>
      <c r="AG609"/>
      <c r="AH609"/>
      <c r="AI609"/>
    </row>
    <row r="610" spans="1:35" s="33" customFormat="1" ht="15.75">
      <c r="A610" s="175"/>
      <c r="B610" s="163"/>
      <c r="C610" s="123"/>
      <c r="D610" s="123"/>
      <c r="E610" s="32"/>
      <c r="F610"/>
      <c r="G610"/>
      <c r="H610"/>
      <c r="I610"/>
      <c r="J610"/>
      <c r="K610"/>
      <c r="L610"/>
      <c r="M610"/>
      <c r="N610"/>
      <c r="O610"/>
      <c r="P610"/>
      <c r="Q610"/>
      <c r="R610"/>
      <c r="S610"/>
      <c r="T610"/>
      <c r="U610"/>
      <c r="V610"/>
      <c r="W610"/>
      <c r="X610"/>
      <c r="Y610"/>
      <c r="Z610"/>
      <c r="AA610"/>
      <c r="AB610"/>
      <c r="AC610"/>
      <c r="AD610"/>
      <c r="AE610"/>
      <c r="AF610"/>
      <c r="AG610"/>
      <c r="AH610"/>
      <c r="AI610"/>
    </row>
    <row r="611" spans="1:35" s="33" customFormat="1" ht="15.75">
      <c r="A611" s="175"/>
      <c r="B611" s="163"/>
      <c r="C611" s="123"/>
      <c r="D611" s="123"/>
      <c r="E611" s="32"/>
      <c r="F611"/>
      <c r="G611"/>
      <c r="H611"/>
      <c r="I611"/>
      <c r="J611"/>
      <c r="K611"/>
      <c r="L611"/>
      <c r="M611"/>
      <c r="N611"/>
      <c r="O611"/>
      <c r="P611"/>
      <c r="Q611"/>
      <c r="R611"/>
      <c r="S611"/>
      <c r="T611"/>
      <c r="U611"/>
      <c r="V611"/>
      <c r="W611"/>
      <c r="X611"/>
      <c r="Y611"/>
      <c r="Z611"/>
      <c r="AA611"/>
      <c r="AB611"/>
      <c r="AC611"/>
      <c r="AD611"/>
      <c r="AE611"/>
      <c r="AF611"/>
      <c r="AG611"/>
      <c r="AH611"/>
      <c r="AI611"/>
    </row>
    <row r="612" spans="1:35" s="33" customFormat="1" ht="15.75">
      <c r="A612" s="175"/>
      <c r="B612" s="163"/>
      <c r="C612" s="123"/>
      <c r="D612" s="123"/>
      <c r="E612" s="32"/>
      <c r="F612"/>
      <c r="G612"/>
      <c r="H612"/>
      <c r="I612"/>
      <c r="J612"/>
      <c r="K612"/>
      <c r="L612"/>
      <c r="M612"/>
      <c r="N612"/>
      <c r="O612"/>
      <c r="P612"/>
      <c r="Q612"/>
      <c r="R612"/>
      <c r="S612"/>
      <c r="T612"/>
      <c r="U612"/>
      <c r="V612"/>
      <c r="W612"/>
      <c r="X612"/>
      <c r="Y612"/>
      <c r="Z612"/>
      <c r="AA612"/>
      <c r="AB612"/>
      <c r="AC612"/>
      <c r="AD612"/>
      <c r="AE612"/>
      <c r="AF612"/>
      <c r="AG612"/>
      <c r="AH612"/>
      <c r="AI612"/>
    </row>
    <row r="613" spans="1:35" s="33" customFormat="1" ht="15.75">
      <c r="A613" s="175"/>
      <c r="B613" s="163"/>
      <c r="C613" s="123"/>
      <c r="D613" s="123"/>
      <c r="E613" s="32"/>
      <c r="F613"/>
      <c r="G613"/>
      <c r="H613"/>
      <c r="I613"/>
      <c r="J613"/>
      <c r="K613"/>
      <c r="L613"/>
      <c r="M613"/>
      <c r="N613"/>
      <c r="O613"/>
      <c r="P613"/>
      <c r="Q613"/>
      <c r="R613"/>
      <c r="S613"/>
      <c r="T613"/>
      <c r="U613"/>
      <c r="V613"/>
      <c r="W613"/>
      <c r="X613"/>
      <c r="Y613"/>
      <c r="Z613"/>
      <c r="AA613"/>
      <c r="AB613"/>
      <c r="AC613"/>
      <c r="AD613"/>
      <c r="AE613"/>
      <c r="AF613"/>
      <c r="AG613"/>
      <c r="AH613"/>
      <c r="AI613"/>
    </row>
    <row r="614" spans="1:35" s="33" customFormat="1" ht="15.75">
      <c r="A614" s="175"/>
      <c r="B614" s="163"/>
      <c r="C614" s="123"/>
      <c r="D614" s="123"/>
      <c r="E614" s="32"/>
      <c r="F614"/>
      <c r="G614"/>
      <c r="H614"/>
      <c r="I614"/>
      <c r="J614"/>
      <c r="K614"/>
      <c r="L614"/>
      <c r="M614"/>
      <c r="N614"/>
      <c r="O614"/>
      <c r="P614"/>
      <c r="Q614"/>
      <c r="R614"/>
      <c r="S614"/>
      <c r="T614"/>
      <c r="U614"/>
      <c r="V614"/>
      <c r="W614"/>
      <c r="X614"/>
      <c r="Y614"/>
      <c r="Z614"/>
      <c r="AA614"/>
      <c r="AB614"/>
      <c r="AC614"/>
      <c r="AD614"/>
      <c r="AE614"/>
      <c r="AF614"/>
      <c r="AG614"/>
      <c r="AH614"/>
      <c r="AI614"/>
    </row>
    <row r="615" spans="1:35" s="33" customFormat="1" ht="15.75">
      <c r="A615" s="175"/>
      <c r="B615" s="163"/>
      <c r="C615" s="123"/>
      <c r="D615" s="123"/>
      <c r="E615" s="32"/>
      <c r="F615"/>
      <c r="G615"/>
      <c r="H615"/>
      <c r="I615"/>
      <c r="J615"/>
      <c r="K615"/>
      <c r="L615"/>
      <c r="M615"/>
      <c r="N615"/>
      <c r="O615"/>
      <c r="P615"/>
      <c r="Q615"/>
      <c r="R615"/>
      <c r="S615"/>
      <c r="T615"/>
      <c r="U615"/>
      <c r="V615"/>
      <c r="W615"/>
      <c r="X615"/>
      <c r="Y615"/>
      <c r="Z615"/>
      <c r="AA615"/>
      <c r="AB615"/>
      <c r="AC615"/>
      <c r="AD615"/>
      <c r="AE615"/>
      <c r="AF615"/>
      <c r="AG615"/>
      <c r="AH615"/>
      <c r="AI615"/>
    </row>
    <row r="616" spans="1:35" s="33" customFormat="1" ht="15.75">
      <c r="A616" s="175"/>
      <c r="B616" s="163"/>
      <c r="C616" s="123"/>
      <c r="D616" s="123"/>
      <c r="E616" s="32"/>
      <c r="F616"/>
      <c r="G616"/>
      <c r="H616"/>
      <c r="I616"/>
      <c r="J616"/>
      <c r="K616"/>
      <c r="L616"/>
      <c r="M616"/>
      <c r="N616"/>
      <c r="O616"/>
      <c r="P616"/>
      <c r="Q616"/>
      <c r="R616"/>
      <c r="S616"/>
      <c r="T616"/>
      <c r="U616"/>
      <c r="V616"/>
      <c r="W616"/>
      <c r="X616"/>
      <c r="Y616"/>
      <c r="Z616"/>
      <c r="AA616"/>
      <c r="AB616"/>
      <c r="AC616"/>
      <c r="AD616"/>
      <c r="AE616"/>
      <c r="AF616"/>
      <c r="AG616"/>
      <c r="AH616"/>
      <c r="AI616"/>
    </row>
    <row r="617" spans="1:35" s="33" customFormat="1" ht="15.75">
      <c r="A617" s="175"/>
      <c r="B617" s="163"/>
      <c r="C617" s="123"/>
      <c r="D617" s="123"/>
      <c r="E617" s="32"/>
      <c r="F617"/>
      <c r="G617"/>
      <c r="H617"/>
      <c r="I617"/>
      <c r="J617"/>
      <c r="K617"/>
      <c r="L617"/>
      <c r="M617"/>
      <c r="N617"/>
      <c r="O617"/>
      <c r="P617"/>
      <c r="Q617"/>
      <c r="R617"/>
      <c r="S617"/>
      <c r="T617"/>
      <c r="U617"/>
      <c r="V617"/>
      <c r="W617"/>
      <c r="X617"/>
      <c r="Y617"/>
      <c r="Z617"/>
      <c r="AA617"/>
      <c r="AB617"/>
      <c r="AC617"/>
      <c r="AD617"/>
      <c r="AE617"/>
      <c r="AF617"/>
      <c r="AG617"/>
      <c r="AH617"/>
      <c r="AI617"/>
    </row>
    <row r="618" spans="1:35" s="33" customFormat="1" ht="15.75">
      <c r="A618" s="175"/>
      <c r="B618" s="163"/>
      <c r="C618" s="123"/>
      <c r="D618" s="123"/>
      <c r="E618" s="32"/>
      <c r="F618"/>
      <c r="G618"/>
      <c r="H618"/>
      <c r="I618"/>
      <c r="J618"/>
      <c r="K618"/>
      <c r="L618"/>
      <c r="M618"/>
      <c r="N618"/>
      <c r="O618"/>
      <c r="P618"/>
      <c r="Q618"/>
      <c r="R618"/>
      <c r="S618"/>
      <c r="T618"/>
      <c r="U618"/>
      <c r="V618"/>
      <c r="W618"/>
      <c r="X618"/>
      <c r="Y618"/>
      <c r="Z618"/>
      <c r="AA618"/>
      <c r="AB618"/>
      <c r="AC618"/>
      <c r="AD618"/>
      <c r="AE618"/>
      <c r="AF618"/>
      <c r="AG618"/>
      <c r="AH618"/>
      <c r="AI618"/>
    </row>
    <row r="619" spans="1:35" s="33" customFormat="1" ht="15.75">
      <c r="A619" s="175"/>
      <c r="B619" s="163"/>
      <c r="C619" s="123"/>
      <c r="D619" s="123"/>
      <c r="E619" s="32"/>
      <c r="F619"/>
      <c r="G619"/>
      <c r="H619"/>
      <c r="I619"/>
      <c r="J619"/>
      <c r="K619"/>
      <c r="L619"/>
      <c r="M619"/>
      <c r="N619"/>
      <c r="O619"/>
      <c r="P619"/>
      <c r="Q619"/>
      <c r="R619"/>
      <c r="S619"/>
      <c r="T619"/>
      <c r="U619"/>
      <c r="V619"/>
      <c r="W619"/>
      <c r="X619"/>
      <c r="Y619"/>
      <c r="Z619"/>
      <c r="AA619"/>
      <c r="AB619"/>
      <c r="AC619"/>
      <c r="AD619"/>
      <c r="AE619"/>
      <c r="AF619"/>
      <c r="AG619"/>
      <c r="AH619"/>
      <c r="AI619"/>
    </row>
    <row r="620" spans="1:35" s="33" customFormat="1" ht="15.75">
      <c r="A620" s="175"/>
      <c r="B620" s="163"/>
      <c r="C620" s="123"/>
      <c r="D620" s="123"/>
      <c r="E620" s="32"/>
      <c r="F620"/>
      <c r="G620"/>
      <c r="H620"/>
      <c r="I620"/>
      <c r="J620"/>
      <c r="K620"/>
      <c r="L620"/>
      <c r="M620"/>
      <c r="N620"/>
      <c r="O620"/>
      <c r="P620"/>
      <c r="Q620"/>
      <c r="R620"/>
      <c r="S620"/>
      <c r="T620"/>
      <c r="U620"/>
      <c r="V620"/>
      <c r="W620"/>
      <c r="X620"/>
      <c r="Y620"/>
      <c r="Z620"/>
      <c r="AA620"/>
      <c r="AB620"/>
      <c r="AC620"/>
      <c r="AD620"/>
      <c r="AE620"/>
      <c r="AF620"/>
      <c r="AG620"/>
      <c r="AH620"/>
      <c r="AI620"/>
    </row>
    <row r="621" spans="1:35" s="33" customFormat="1" ht="15.75">
      <c r="A621" s="175"/>
      <c r="B621" s="163"/>
      <c r="C621" s="123"/>
      <c r="D621" s="123"/>
      <c r="E621" s="32"/>
      <c r="F621"/>
      <c r="G621"/>
      <c r="H621"/>
      <c r="I621"/>
      <c r="J621"/>
      <c r="K621"/>
      <c r="L621"/>
      <c r="M621"/>
      <c r="N621"/>
      <c r="O621"/>
      <c r="P621"/>
      <c r="Q621"/>
      <c r="R621"/>
      <c r="S621"/>
      <c r="T621"/>
      <c r="U621"/>
      <c r="V621"/>
      <c r="W621"/>
      <c r="X621"/>
      <c r="Y621"/>
      <c r="Z621"/>
      <c r="AA621"/>
      <c r="AB621"/>
      <c r="AC621"/>
      <c r="AD621"/>
      <c r="AE621"/>
      <c r="AF621"/>
      <c r="AG621"/>
      <c r="AH621"/>
      <c r="AI621"/>
    </row>
    <row r="622" spans="1:35" s="33" customFormat="1" ht="15.75">
      <c r="A622" s="175"/>
      <c r="B622" s="163"/>
      <c r="C622" s="123"/>
      <c r="D622" s="123"/>
      <c r="E622" s="32"/>
      <c r="F622"/>
      <c r="G622"/>
      <c r="H622"/>
      <c r="I622"/>
      <c r="J622"/>
      <c r="K622"/>
      <c r="L622"/>
      <c r="M622"/>
      <c r="N622"/>
      <c r="O622"/>
      <c r="P622"/>
      <c r="Q622"/>
      <c r="R622"/>
      <c r="S622"/>
      <c r="T622"/>
      <c r="U622"/>
      <c r="V622"/>
      <c r="W622"/>
      <c r="X622"/>
      <c r="Y622"/>
      <c r="Z622"/>
      <c r="AA622"/>
      <c r="AB622"/>
      <c r="AC622"/>
      <c r="AD622"/>
      <c r="AE622"/>
      <c r="AF622"/>
      <c r="AG622"/>
      <c r="AH622"/>
      <c r="AI622"/>
    </row>
    <row r="623" spans="1:35" s="33" customFormat="1" ht="15.75">
      <c r="A623" s="175"/>
      <c r="B623" s="163"/>
      <c r="C623" s="123"/>
      <c r="D623" s="123"/>
      <c r="E623" s="32"/>
      <c r="F623"/>
      <c r="G623"/>
      <c r="H623"/>
      <c r="I623"/>
      <c r="J623"/>
      <c r="K623"/>
      <c r="L623"/>
      <c r="M623"/>
      <c r="N623"/>
      <c r="O623"/>
      <c r="P623"/>
      <c r="Q623"/>
      <c r="R623"/>
      <c r="S623"/>
      <c r="T623"/>
      <c r="U623"/>
      <c r="V623"/>
      <c r="W623"/>
      <c r="X623"/>
      <c r="Y623"/>
      <c r="Z623"/>
      <c r="AA623"/>
      <c r="AB623"/>
      <c r="AC623"/>
      <c r="AD623"/>
      <c r="AE623"/>
      <c r="AF623"/>
      <c r="AG623"/>
      <c r="AH623"/>
      <c r="AI623"/>
    </row>
    <row r="624" spans="1:35" s="33" customFormat="1" ht="15.75">
      <c r="A624" s="175"/>
      <c r="B624" s="163"/>
      <c r="C624" s="123"/>
      <c r="D624" s="123"/>
      <c r="E624" s="32"/>
      <c r="F624"/>
      <c r="G624"/>
      <c r="H624"/>
      <c r="I624"/>
      <c r="J624"/>
      <c r="K624"/>
      <c r="L624"/>
      <c r="M624"/>
      <c r="N624"/>
      <c r="O624"/>
      <c r="P624"/>
      <c r="Q624"/>
      <c r="R624"/>
      <c r="S624"/>
      <c r="T624"/>
      <c r="U624"/>
      <c r="V624"/>
      <c r="W624"/>
      <c r="X624"/>
      <c r="Y624"/>
      <c r="Z624"/>
      <c r="AA624"/>
      <c r="AB624"/>
      <c r="AC624"/>
      <c r="AD624"/>
      <c r="AE624"/>
      <c r="AF624"/>
      <c r="AG624"/>
      <c r="AH624"/>
      <c r="AI624"/>
    </row>
    <row r="625" spans="1:35" s="33" customFormat="1" ht="15.75">
      <c r="A625" s="175"/>
      <c r="B625" s="163"/>
      <c r="C625" s="123"/>
      <c r="D625" s="123"/>
      <c r="E625" s="32"/>
      <c r="F625"/>
      <c r="G625"/>
      <c r="H625"/>
      <c r="I625"/>
      <c r="J625"/>
      <c r="K625"/>
      <c r="L625"/>
      <c r="M625"/>
      <c r="N625"/>
      <c r="O625"/>
      <c r="P625"/>
      <c r="Q625"/>
      <c r="R625"/>
      <c r="S625"/>
      <c r="T625"/>
      <c r="U625"/>
      <c r="V625"/>
      <c r="W625"/>
      <c r="X625"/>
      <c r="Y625"/>
      <c r="Z625"/>
      <c r="AA625"/>
      <c r="AB625"/>
      <c r="AC625"/>
      <c r="AD625"/>
      <c r="AE625"/>
      <c r="AF625"/>
      <c r="AG625"/>
      <c r="AH625"/>
      <c r="AI625"/>
    </row>
    <row r="626" spans="1:35" s="33" customFormat="1" ht="15.75">
      <c r="A626" s="175"/>
      <c r="B626" s="163"/>
      <c r="C626" s="123"/>
      <c r="D626" s="123"/>
      <c r="E626" s="32"/>
      <c r="F626"/>
      <c r="G626"/>
      <c r="H626"/>
      <c r="I626"/>
      <c r="J626"/>
      <c r="K626"/>
      <c r="L626"/>
      <c r="M626"/>
      <c r="N626"/>
      <c r="O626"/>
      <c r="P626"/>
      <c r="Q626"/>
      <c r="R626"/>
      <c r="S626"/>
      <c r="T626"/>
      <c r="U626"/>
      <c r="V626"/>
      <c r="W626"/>
      <c r="X626"/>
      <c r="Y626"/>
      <c r="Z626"/>
      <c r="AA626"/>
      <c r="AB626"/>
      <c r="AC626"/>
      <c r="AD626"/>
      <c r="AE626"/>
      <c r="AF626"/>
      <c r="AG626"/>
      <c r="AH626"/>
      <c r="AI626"/>
    </row>
    <row r="627" spans="1:35" s="33" customFormat="1" ht="15.75">
      <c r="A627" s="175"/>
      <c r="B627" s="163"/>
      <c r="C627" s="123"/>
      <c r="D627" s="123"/>
      <c r="E627" s="32"/>
      <c r="F627"/>
      <c r="G627"/>
      <c r="H627"/>
      <c r="I627"/>
      <c r="J627"/>
      <c r="K627"/>
      <c r="L627"/>
      <c r="M627"/>
      <c r="N627"/>
      <c r="O627"/>
      <c r="P627"/>
      <c r="Q627"/>
      <c r="R627"/>
      <c r="S627"/>
      <c r="T627"/>
      <c r="U627"/>
      <c r="V627"/>
      <c r="W627"/>
      <c r="X627"/>
      <c r="Y627"/>
      <c r="Z627"/>
      <c r="AA627"/>
      <c r="AB627"/>
      <c r="AC627"/>
      <c r="AD627"/>
      <c r="AE627"/>
      <c r="AF627"/>
      <c r="AG627"/>
      <c r="AH627"/>
      <c r="AI627"/>
    </row>
    <row r="628" spans="1:35" s="33" customFormat="1" ht="15.75">
      <c r="A628" s="175"/>
      <c r="B628" s="163"/>
      <c r="C628" s="123"/>
      <c r="D628" s="123"/>
      <c r="E628" s="32"/>
      <c r="F628"/>
      <c r="G628"/>
      <c r="H628"/>
      <c r="I628"/>
      <c r="J628"/>
      <c r="K628"/>
      <c r="L628"/>
      <c r="M628"/>
      <c r="N628"/>
      <c r="O628"/>
      <c r="P628"/>
      <c r="Q628"/>
      <c r="R628"/>
      <c r="S628"/>
      <c r="T628"/>
      <c r="U628"/>
      <c r="V628"/>
      <c r="W628"/>
      <c r="X628"/>
      <c r="Y628"/>
      <c r="Z628"/>
      <c r="AA628"/>
      <c r="AB628"/>
      <c r="AC628"/>
      <c r="AD628"/>
      <c r="AE628"/>
      <c r="AF628"/>
      <c r="AG628"/>
      <c r="AH628"/>
      <c r="AI628"/>
    </row>
    <row r="629" spans="1:35" s="33" customFormat="1" ht="15.75">
      <c r="A629" s="175"/>
      <c r="B629" s="163"/>
      <c r="C629" s="123"/>
      <c r="D629" s="123"/>
      <c r="E629" s="32"/>
      <c r="F629"/>
      <c r="G629"/>
      <c r="H629"/>
      <c r="I629"/>
      <c r="J629"/>
      <c r="K629"/>
      <c r="L629"/>
      <c r="M629"/>
      <c r="N629"/>
      <c r="O629"/>
      <c r="P629"/>
      <c r="Q629"/>
      <c r="R629"/>
      <c r="S629"/>
      <c r="T629"/>
      <c r="U629"/>
      <c r="V629"/>
      <c r="W629"/>
      <c r="X629"/>
      <c r="Y629"/>
      <c r="Z629"/>
      <c r="AA629"/>
      <c r="AB629"/>
      <c r="AC629"/>
      <c r="AD629"/>
      <c r="AE629"/>
      <c r="AF629"/>
      <c r="AG629"/>
      <c r="AH629"/>
      <c r="AI629"/>
    </row>
    <row r="630" spans="1:35" s="33" customFormat="1" ht="15.75">
      <c r="A630" s="175"/>
      <c r="B630" s="163"/>
      <c r="C630" s="123"/>
      <c r="D630" s="123"/>
      <c r="E630" s="32"/>
      <c r="F630"/>
      <c r="G630"/>
      <c r="H630"/>
      <c r="I630"/>
      <c r="J630"/>
      <c r="K630"/>
      <c r="L630"/>
      <c r="M630"/>
      <c r="N630"/>
      <c r="O630"/>
      <c r="P630"/>
      <c r="Q630"/>
      <c r="R630"/>
      <c r="S630"/>
      <c r="T630"/>
      <c r="U630"/>
      <c r="V630"/>
      <c r="W630"/>
      <c r="X630"/>
      <c r="Y630"/>
      <c r="Z630"/>
      <c r="AA630"/>
      <c r="AB630"/>
      <c r="AC630"/>
      <c r="AD630"/>
      <c r="AE630"/>
      <c r="AF630"/>
      <c r="AG630"/>
      <c r="AH630"/>
      <c r="AI630"/>
    </row>
    <row r="631" spans="1:35" s="33" customFormat="1" ht="15.75">
      <c r="A631" s="175"/>
      <c r="B631" s="163"/>
      <c r="C631" s="123"/>
      <c r="D631" s="123"/>
      <c r="E631" s="32"/>
      <c r="F631"/>
      <c r="G631"/>
      <c r="H631"/>
      <c r="I631"/>
      <c r="J631"/>
      <c r="K631"/>
      <c r="L631"/>
      <c r="M631"/>
      <c r="N631"/>
      <c r="O631"/>
      <c r="P631"/>
      <c r="Q631"/>
      <c r="R631"/>
      <c r="S631"/>
      <c r="T631"/>
      <c r="U631"/>
      <c r="V631"/>
      <c r="W631"/>
      <c r="X631"/>
      <c r="Y631"/>
      <c r="Z631"/>
      <c r="AA631"/>
      <c r="AB631"/>
      <c r="AC631"/>
      <c r="AD631"/>
      <c r="AE631"/>
      <c r="AF631"/>
      <c r="AG631"/>
      <c r="AH631"/>
      <c r="AI631"/>
    </row>
    <row r="632" spans="1:35" s="33" customFormat="1" ht="15.75">
      <c r="A632" s="175"/>
      <c r="B632" s="163"/>
      <c r="C632" s="123"/>
      <c r="D632" s="123"/>
      <c r="E632" s="32"/>
      <c r="F632"/>
      <c r="G632"/>
      <c r="H632"/>
      <c r="I632"/>
      <c r="J632"/>
      <c r="K632"/>
      <c r="L632"/>
      <c r="M632"/>
      <c r="N632"/>
      <c r="O632"/>
      <c r="P632"/>
      <c r="Q632"/>
      <c r="R632"/>
      <c r="S632"/>
      <c r="T632"/>
      <c r="U632"/>
      <c r="V632"/>
      <c r="W632"/>
      <c r="X632"/>
      <c r="Y632"/>
      <c r="Z632"/>
      <c r="AA632"/>
      <c r="AB632"/>
      <c r="AC632"/>
      <c r="AD632"/>
      <c r="AE632"/>
      <c r="AF632"/>
      <c r="AG632"/>
      <c r="AH632"/>
      <c r="AI632"/>
    </row>
    <row r="633" spans="1:35" s="33" customFormat="1" ht="15.75">
      <c r="A633" s="175"/>
      <c r="B633" s="163"/>
      <c r="C633" s="123"/>
      <c r="D633" s="123"/>
      <c r="E633" s="32"/>
      <c r="F633"/>
      <c r="G633"/>
      <c r="H633"/>
      <c r="I633"/>
      <c r="J633"/>
      <c r="K633"/>
      <c r="L633"/>
      <c r="M633"/>
      <c r="N633"/>
      <c r="O633"/>
      <c r="P633"/>
      <c r="Q633"/>
      <c r="R633"/>
      <c r="S633"/>
      <c r="T633"/>
      <c r="U633"/>
      <c r="V633"/>
      <c r="W633"/>
      <c r="X633"/>
      <c r="Y633"/>
      <c r="Z633"/>
      <c r="AA633"/>
      <c r="AB633"/>
      <c r="AC633"/>
      <c r="AD633"/>
      <c r="AE633"/>
      <c r="AF633"/>
      <c r="AG633"/>
      <c r="AH633"/>
      <c r="AI633"/>
    </row>
    <row r="634" spans="1:35" s="33" customFormat="1" ht="15.75">
      <c r="A634" s="175"/>
      <c r="B634" s="163"/>
      <c r="C634" s="123"/>
      <c r="D634" s="123"/>
      <c r="E634" s="32"/>
      <c r="F634"/>
      <c r="G634"/>
      <c r="H634"/>
      <c r="I634"/>
      <c r="J634"/>
      <c r="K634"/>
      <c r="L634"/>
      <c r="M634"/>
      <c r="N634"/>
      <c r="O634"/>
      <c r="P634"/>
      <c r="Q634"/>
      <c r="R634"/>
      <c r="S634"/>
      <c r="T634"/>
      <c r="U634"/>
      <c r="V634"/>
      <c r="W634"/>
      <c r="X634"/>
      <c r="Y634"/>
      <c r="Z634"/>
      <c r="AA634"/>
      <c r="AB634"/>
      <c r="AC634"/>
      <c r="AD634"/>
      <c r="AE634"/>
      <c r="AF634"/>
      <c r="AG634"/>
      <c r="AH634"/>
      <c r="AI634"/>
    </row>
    <row r="635" spans="1:35" s="33" customFormat="1" ht="15.75">
      <c r="A635" s="175"/>
      <c r="B635" s="163"/>
      <c r="C635" s="123"/>
      <c r="D635" s="123"/>
      <c r="E635" s="32"/>
      <c r="F635"/>
      <c r="G635"/>
      <c r="H635"/>
      <c r="I635"/>
      <c r="J635"/>
      <c r="K635"/>
      <c r="L635"/>
      <c r="M635"/>
      <c r="N635"/>
      <c r="O635"/>
      <c r="P635"/>
      <c r="Q635"/>
      <c r="R635"/>
      <c r="S635"/>
      <c r="T635"/>
      <c r="U635"/>
      <c r="V635"/>
      <c r="W635"/>
      <c r="X635"/>
      <c r="Y635"/>
      <c r="Z635"/>
      <c r="AA635"/>
      <c r="AB635"/>
      <c r="AC635"/>
      <c r="AD635"/>
      <c r="AE635"/>
      <c r="AF635"/>
      <c r="AG635"/>
      <c r="AH635"/>
      <c r="AI635"/>
    </row>
    <row r="636" spans="1:35" s="33" customFormat="1" ht="15.75">
      <c r="A636" s="175"/>
      <c r="B636" s="163"/>
      <c r="C636" s="123"/>
      <c r="D636" s="123"/>
      <c r="E636" s="32"/>
      <c r="F636"/>
      <c r="G636"/>
      <c r="H636"/>
      <c r="I636"/>
      <c r="J636"/>
      <c r="K636"/>
      <c r="L636"/>
      <c r="M636"/>
      <c r="N636"/>
      <c r="O636"/>
      <c r="P636"/>
      <c r="Q636"/>
      <c r="R636"/>
      <c r="S636"/>
      <c r="T636"/>
      <c r="U636"/>
      <c r="V636"/>
      <c r="W636"/>
      <c r="X636"/>
      <c r="Y636"/>
      <c r="Z636"/>
      <c r="AA636"/>
      <c r="AB636"/>
      <c r="AC636"/>
      <c r="AD636"/>
      <c r="AE636"/>
      <c r="AF636"/>
      <c r="AG636"/>
      <c r="AH636"/>
      <c r="AI636"/>
    </row>
    <row r="637" spans="1:35" s="33" customFormat="1" ht="15.75">
      <c r="A637" s="175"/>
      <c r="B637" s="163"/>
      <c r="C637" s="123"/>
      <c r="D637" s="123"/>
      <c r="E637" s="32"/>
      <c r="F637"/>
      <c r="G637"/>
      <c r="H637"/>
      <c r="I637"/>
      <c r="J637"/>
      <c r="K637"/>
      <c r="L637"/>
      <c r="M637"/>
      <c r="N637"/>
      <c r="O637"/>
      <c r="P637"/>
      <c r="Q637"/>
      <c r="R637"/>
      <c r="S637"/>
      <c r="T637"/>
      <c r="U637"/>
      <c r="V637"/>
      <c r="W637"/>
      <c r="X637"/>
      <c r="Y637"/>
      <c r="Z637"/>
      <c r="AA637"/>
      <c r="AB637"/>
      <c r="AC637"/>
      <c r="AD637"/>
      <c r="AE637"/>
      <c r="AF637"/>
      <c r="AG637"/>
      <c r="AH637"/>
      <c r="AI637"/>
    </row>
    <row r="638" spans="1:35" s="33" customFormat="1" ht="15.75">
      <c r="A638" s="175"/>
      <c r="B638" s="163"/>
      <c r="C638" s="123"/>
      <c r="D638" s="123"/>
      <c r="E638" s="32"/>
      <c r="F638"/>
      <c r="G638"/>
      <c r="H638"/>
      <c r="I638"/>
      <c r="J638"/>
      <c r="K638"/>
      <c r="L638"/>
      <c r="M638"/>
      <c r="N638"/>
      <c r="O638"/>
      <c r="P638"/>
      <c r="Q638"/>
      <c r="R638"/>
      <c r="S638"/>
      <c r="T638"/>
      <c r="U638"/>
      <c r="V638"/>
      <c r="W638"/>
      <c r="X638"/>
      <c r="Y638"/>
      <c r="Z638"/>
      <c r="AA638"/>
      <c r="AB638"/>
      <c r="AC638"/>
      <c r="AD638"/>
      <c r="AE638"/>
      <c r="AF638"/>
      <c r="AG638"/>
      <c r="AH638"/>
      <c r="AI638"/>
    </row>
    <row r="639" spans="1:35" s="33" customFormat="1" ht="15.75">
      <c r="A639" s="175"/>
      <c r="B639" s="163"/>
      <c r="C639" s="123"/>
      <c r="D639" s="123"/>
      <c r="E639" s="32"/>
      <c r="F639"/>
      <c r="G639"/>
      <c r="H639"/>
      <c r="I639"/>
      <c r="J639"/>
      <c r="K639"/>
      <c r="L639"/>
      <c r="M639"/>
      <c r="N639"/>
      <c r="O639"/>
      <c r="P639"/>
      <c r="Q639"/>
      <c r="R639"/>
      <c r="S639"/>
      <c r="T639"/>
      <c r="U639"/>
      <c r="V639"/>
      <c r="W639"/>
      <c r="X639"/>
      <c r="Y639"/>
      <c r="Z639"/>
      <c r="AA639"/>
      <c r="AB639"/>
      <c r="AC639"/>
      <c r="AD639"/>
      <c r="AE639"/>
      <c r="AF639"/>
      <c r="AG639"/>
      <c r="AH639"/>
      <c r="AI639"/>
    </row>
    <row r="640" spans="1:35" s="33" customFormat="1" ht="15.75">
      <c r="A640" s="175"/>
      <c r="B640" s="163"/>
      <c r="C640" s="123"/>
      <c r="D640" s="123"/>
      <c r="E640" s="32"/>
      <c r="F640"/>
      <c r="G640"/>
      <c r="H640"/>
      <c r="I640"/>
      <c r="J640"/>
      <c r="K640"/>
      <c r="L640"/>
      <c r="M640"/>
      <c r="N640"/>
      <c r="O640"/>
      <c r="P640"/>
      <c r="Q640"/>
      <c r="R640"/>
      <c r="S640"/>
      <c r="T640"/>
      <c r="U640"/>
      <c r="V640"/>
      <c r="W640"/>
      <c r="X640"/>
      <c r="Y640"/>
      <c r="Z640"/>
      <c r="AA640"/>
      <c r="AB640"/>
      <c r="AC640"/>
      <c r="AD640"/>
      <c r="AE640"/>
      <c r="AF640"/>
      <c r="AG640"/>
      <c r="AH640"/>
      <c r="AI640"/>
    </row>
    <row r="641" spans="1:35" s="33" customFormat="1" ht="15.75">
      <c r="A641" s="175"/>
      <c r="B641" s="163"/>
      <c r="C641" s="123"/>
      <c r="D641" s="123"/>
      <c r="E641" s="32"/>
      <c r="F641"/>
      <c r="G641"/>
      <c r="H641"/>
      <c r="I641"/>
      <c r="J641"/>
      <c r="K641"/>
      <c r="L641"/>
      <c r="M641"/>
      <c r="N641"/>
      <c r="O641"/>
      <c r="P641"/>
      <c r="Q641"/>
      <c r="R641"/>
      <c r="S641"/>
      <c r="T641"/>
      <c r="U641"/>
      <c r="V641"/>
      <c r="W641"/>
      <c r="X641"/>
      <c r="Y641"/>
      <c r="Z641"/>
      <c r="AA641"/>
      <c r="AB641"/>
      <c r="AC641"/>
      <c r="AD641"/>
      <c r="AE641"/>
      <c r="AF641"/>
      <c r="AG641"/>
      <c r="AH641"/>
      <c r="AI641"/>
    </row>
    <row r="642" spans="1:35" s="33" customFormat="1" ht="15.75">
      <c r="A642" s="175"/>
      <c r="B642" s="163"/>
      <c r="C642" s="123"/>
      <c r="D642" s="123"/>
      <c r="E642" s="32"/>
      <c r="F642"/>
      <c r="G642"/>
      <c r="H642"/>
      <c r="I642"/>
      <c r="J642"/>
      <c r="K642"/>
      <c r="L642"/>
      <c r="M642"/>
      <c r="N642"/>
      <c r="O642"/>
      <c r="P642"/>
      <c r="Q642"/>
      <c r="R642"/>
      <c r="S642"/>
      <c r="T642"/>
      <c r="U642"/>
      <c r="V642"/>
      <c r="W642"/>
      <c r="X642"/>
      <c r="Y642"/>
      <c r="Z642"/>
      <c r="AA642"/>
      <c r="AB642"/>
      <c r="AC642"/>
      <c r="AD642"/>
      <c r="AE642"/>
      <c r="AF642"/>
      <c r="AG642"/>
      <c r="AH642"/>
      <c r="AI642"/>
    </row>
    <row r="643" spans="1:35" s="33" customFormat="1" ht="15.75">
      <c r="A643" s="175"/>
      <c r="B643" s="163"/>
      <c r="C643" s="123"/>
      <c r="D643" s="123"/>
      <c r="E643" s="32"/>
      <c r="F643"/>
      <c r="G643"/>
      <c r="H643"/>
      <c r="I643"/>
      <c r="J643"/>
      <c r="K643"/>
      <c r="L643"/>
      <c r="M643"/>
      <c r="N643"/>
      <c r="O643"/>
      <c r="P643"/>
      <c r="Q643"/>
      <c r="R643"/>
      <c r="S643"/>
      <c r="T643"/>
      <c r="U643"/>
      <c r="V643"/>
      <c r="W643"/>
      <c r="X643"/>
      <c r="Y643"/>
      <c r="Z643"/>
      <c r="AA643"/>
      <c r="AB643"/>
      <c r="AC643"/>
      <c r="AD643"/>
      <c r="AE643"/>
      <c r="AF643"/>
      <c r="AG643"/>
      <c r="AH643"/>
      <c r="AI643"/>
    </row>
    <row r="644" spans="1:35" s="33" customFormat="1" ht="15.75">
      <c r="A644" s="175"/>
      <c r="B644" s="163"/>
      <c r="C644" s="123"/>
      <c r="D644" s="123"/>
      <c r="E644" s="32"/>
      <c r="F644"/>
      <c r="G644"/>
      <c r="H644"/>
      <c r="I644"/>
      <c r="J644"/>
      <c r="K644"/>
      <c r="L644"/>
      <c r="M644"/>
      <c r="N644"/>
      <c r="O644"/>
      <c r="P644"/>
      <c r="Q644"/>
      <c r="R644"/>
      <c r="S644"/>
      <c r="T644"/>
      <c r="U644"/>
      <c r="V644"/>
      <c r="W644"/>
      <c r="X644"/>
      <c r="Y644"/>
      <c r="Z644"/>
      <c r="AA644"/>
      <c r="AB644"/>
      <c r="AC644"/>
      <c r="AD644"/>
      <c r="AE644"/>
      <c r="AF644"/>
      <c r="AG644"/>
      <c r="AH644"/>
      <c r="AI644"/>
    </row>
    <row r="645" spans="1:35" s="33" customFormat="1" ht="15.75">
      <c r="A645" s="175"/>
      <c r="B645" s="163"/>
      <c r="C645" s="123"/>
      <c r="D645" s="123"/>
      <c r="E645" s="32"/>
      <c r="F645"/>
      <c r="G645"/>
      <c r="H645"/>
      <c r="I645"/>
      <c r="J645"/>
      <c r="K645"/>
      <c r="L645"/>
      <c r="M645"/>
      <c r="N645"/>
      <c r="O645"/>
      <c r="P645"/>
      <c r="Q645"/>
      <c r="R645"/>
      <c r="S645"/>
      <c r="T645"/>
      <c r="U645"/>
      <c r="V645"/>
      <c r="W645"/>
      <c r="X645"/>
      <c r="Y645"/>
      <c r="Z645"/>
      <c r="AA645"/>
      <c r="AB645"/>
      <c r="AC645"/>
      <c r="AD645"/>
      <c r="AE645"/>
      <c r="AF645"/>
      <c r="AG645"/>
      <c r="AH645"/>
      <c r="AI645"/>
    </row>
    <row r="646" spans="1:35" s="33" customFormat="1" ht="15.75">
      <c r="A646" s="175"/>
      <c r="B646" s="163"/>
      <c r="C646" s="123"/>
      <c r="D646" s="123"/>
      <c r="E646" s="32"/>
      <c r="F646"/>
      <c r="G646"/>
      <c r="H646"/>
      <c r="I646"/>
      <c r="J646"/>
      <c r="K646"/>
      <c r="L646"/>
      <c r="M646"/>
      <c r="N646"/>
      <c r="O646"/>
      <c r="P646"/>
      <c r="Q646"/>
      <c r="R646"/>
      <c r="S646"/>
      <c r="T646"/>
      <c r="U646"/>
      <c r="V646"/>
      <c r="W646"/>
      <c r="X646"/>
      <c r="Y646"/>
      <c r="Z646"/>
      <c r="AA646"/>
      <c r="AB646"/>
      <c r="AC646"/>
      <c r="AD646"/>
      <c r="AE646"/>
      <c r="AF646"/>
      <c r="AG646"/>
      <c r="AH646"/>
      <c r="AI646"/>
    </row>
    <row r="647" spans="1:35" s="33" customFormat="1" ht="15.75">
      <c r="A647" s="175"/>
      <c r="B647" s="163"/>
      <c r="C647" s="123"/>
      <c r="D647" s="123"/>
      <c r="E647" s="32"/>
      <c r="F647"/>
      <c r="G647"/>
      <c r="H647"/>
      <c r="I647"/>
      <c r="J647"/>
      <c r="K647"/>
      <c r="L647"/>
      <c r="M647"/>
      <c r="N647"/>
      <c r="O647"/>
      <c r="P647"/>
      <c r="Q647"/>
      <c r="R647"/>
      <c r="S647"/>
      <c r="T647"/>
      <c r="U647"/>
      <c r="V647"/>
      <c r="W647"/>
      <c r="X647"/>
      <c r="Y647"/>
      <c r="Z647"/>
      <c r="AA647"/>
      <c r="AB647"/>
      <c r="AC647"/>
      <c r="AD647"/>
      <c r="AE647"/>
      <c r="AF647"/>
      <c r="AG647"/>
      <c r="AH647"/>
      <c r="AI647"/>
    </row>
    <row r="648" spans="1:35" s="33" customFormat="1" ht="15.75">
      <c r="A648" s="175"/>
      <c r="B648" s="163"/>
      <c r="C648" s="123"/>
      <c r="D648" s="123"/>
      <c r="E648" s="32"/>
      <c r="F648"/>
      <c r="G648"/>
      <c r="H648"/>
      <c r="I648"/>
      <c r="J648"/>
      <c r="K648"/>
      <c r="L648"/>
      <c r="M648"/>
      <c r="N648"/>
      <c r="O648"/>
      <c r="P648"/>
      <c r="Q648"/>
      <c r="R648"/>
      <c r="S648"/>
      <c r="T648"/>
      <c r="U648"/>
      <c r="V648"/>
      <c r="W648"/>
      <c r="X648"/>
      <c r="Y648"/>
      <c r="Z648"/>
      <c r="AA648"/>
      <c r="AB648"/>
      <c r="AC648"/>
      <c r="AD648"/>
      <c r="AE648"/>
      <c r="AF648"/>
      <c r="AG648"/>
      <c r="AH648"/>
      <c r="AI648"/>
    </row>
    <row r="649" spans="1:35" s="33" customFormat="1" ht="15.75">
      <c r="A649" s="175"/>
      <c r="B649" s="163"/>
      <c r="C649" s="123"/>
      <c r="D649" s="123"/>
      <c r="E649" s="32"/>
      <c r="F649"/>
      <c r="G649"/>
      <c r="H649"/>
      <c r="I649"/>
      <c r="J649"/>
      <c r="K649"/>
      <c r="L649"/>
      <c r="M649"/>
      <c r="N649"/>
      <c r="O649"/>
      <c r="P649"/>
      <c r="Q649"/>
      <c r="R649"/>
      <c r="S649"/>
      <c r="T649"/>
      <c r="U649"/>
      <c r="V649"/>
      <c r="W649"/>
      <c r="X649"/>
      <c r="Y649"/>
      <c r="Z649"/>
      <c r="AA649"/>
      <c r="AB649"/>
      <c r="AC649"/>
      <c r="AD649"/>
      <c r="AE649"/>
      <c r="AF649"/>
      <c r="AG649"/>
      <c r="AH649"/>
      <c r="AI649"/>
    </row>
    <row r="650" spans="1:35" s="33" customFormat="1" ht="15.75">
      <c r="A650" s="175"/>
      <c r="B650" s="163"/>
      <c r="C650" s="123"/>
      <c r="D650" s="123"/>
      <c r="E650" s="32"/>
      <c r="F650"/>
      <c r="G650"/>
      <c r="H650"/>
      <c r="I650"/>
      <c r="J650"/>
      <c r="K650"/>
      <c r="L650"/>
      <c r="M650"/>
      <c r="N650"/>
      <c r="O650"/>
      <c r="P650"/>
      <c r="Q650"/>
      <c r="R650"/>
      <c r="S650"/>
      <c r="T650"/>
      <c r="U650"/>
      <c r="V650"/>
      <c r="W650"/>
      <c r="X650"/>
      <c r="Y650"/>
      <c r="Z650"/>
      <c r="AA650"/>
      <c r="AB650"/>
      <c r="AC650"/>
      <c r="AD650"/>
      <c r="AE650"/>
      <c r="AF650"/>
      <c r="AG650"/>
      <c r="AH650"/>
      <c r="AI650"/>
    </row>
    <row r="651" spans="1:35" s="33" customFormat="1" ht="15.75">
      <c r="A651" s="175"/>
      <c r="B651" s="163"/>
      <c r="C651" s="123"/>
      <c r="D651" s="123"/>
      <c r="E651" s="32"/>
      <c r="F651"/>
      <c r="G651"/>
      <c r="H651"/>
      <c r="I651"/>
      <c r="J651"/>
      <c r="K651"/>
      <c r="L651"/>
      <c r="M651"/>
      <c r="N651"/>
      <c r="O651"/>
      <c r="P651"/>
      <c r="Q651"/>
      <c r="R651"/>
      <c r="S651"/>
      <c r="T651"/>
      <c r="U651"/>
      <c r="V651"/>
      <c r="W651"/>
      <c r="X651"/>
      <c r="Y651"/>
      <c r="Z651"/>
      <c r="AA651"/>
      <c r="AB651"/>
      <c r="AC651"/>
      <c r="AD651"/>
      <c r="AE651"/>
      <c r="AF651"/>
      <c r="AG651"/>
      <c r="AH651"/>
      <c r="AI651"/>
    </row>
    <row r="652" spans="1:35" s="33" customFormat="1" ht="15.75">
      <c r="A652" s="175"/>
      <c r="B652" s="163"/>
      <c r="C652" s="123"/>
      <c r="D652" s="123"/>
      <c r="E652" s="32"/>
      <c r="F652"/>
      <c r="G652"/>
      <c r="H652"/>
      <c r="I652"/>
      <c r="J652"/>
      <c r="K652"/>
      <c r="L652"/>
      <c r="M652"/>
      <c r="N652"/>
      <c r="O652"/>
      <c r="P652"/>
      <c r="Q652"/>
      <c r="R652"/>
      <c r="S652"/>
      <c r="T652"/>
      <c r="U652"/>
      <c r="V652"/>
      <c r="W652"/>
      <c r="X652"/>
      <c r="Y652"/>
      <c r="Z652"/>
      <c r="AA652"/>
      <c r="AB652"/>
      <c r="AC652"/>
      <c r="AD652"/>
      <c r="AE652"/>
      <c r="AF652"/>
      <c r="AG652"/>
      <c r="AH652"/>
      <c r="AI652"/>
    </row>
    <row r="653" spans="1:35" s="33" customFormat="1" ht="15.75">
      <c r="A653" s="175"/>
      <c r="B653" s="163"/>
      <c r="C653" s="123"/>
      <c r="D653" s="123"/>
      <c r="E653" s="32"/>
      <c r="F653"/>
      <c r="G653"/>
      <c r="H653"/>
      <c r="I653"/>
      <c r="J653"/>
      <c r="K653"/>
      <c r="L653"/>
      <c r="M653"/>
      <c r="N653"/>
      <c r="O653"/>
      <c r="P653"/>
      <c r="Q653"/>
      <c r="R653"/>
      <c r="S653"/>
      <c r="T653"/>
      <c r="U653"/>
      <c r="V653"/>
      <c r="W653"/>
      <c r="X653"/>
      <c r="Y653"/>
      <c r="Z653"/>
      <c r="AA653"/>
      <c r="AB653"/>
      <c r="AC653"/>
      <c r="AD653"/>
      <c r="AE653"/>
      <c r="AF653"/>
      <c r="AG653"/>
      <c r="AH653"/>
      <c r="AI653"/>
    </row>
    <row r="654" spans="1:35" s="33" customFormat="1" ht="15.75">
      <c r="A654" s="175"/>
      <c r="B654" s="163"/>
      <c r="C654" s="123"/>
      <c r="D654" s="123"/>
      <c r="E654" s="32"/>
      <c r="F654"/>
      <c r="G654"/>
      <c r="H654"/>
      <c r="I654"/>
      <c r="J654"/>
      <c r="K654"/>
      <c r="L654"/>
      <c r="M654"/>
      <c r="N654"/>
      <c r="O654"/>
      <c r="P654"/>
      <c r="Q654"/>
      <c r="R654"/>
      <c r="S654"/>
      <c r="T654"/>
      <c r="U654"/>
      <c r="V654"/>
      <c r="W654"/>
      <c r="X654"/>
      <c r="Y654"/>
      <c r="Z654"/>
      <c r="AA654"/>
      <c r="AB654"/>
      <c r="AC654"/>
      <c r="AD654"/>
      <c r="AE654"/>
      <c r="AF654"/>
      <c r="AG654"/>
      <c r="AH654"/>
      <c r="AI654"/>
    </row>
    <row r="655" spans="1:35" s="33" customFormat="1" ht="15.75">
      <c r="A655" s="175"/>
      <c r="B655" s="163"/>
      <c r="C655" s="123"/>
      <c r="D655" s="123"/>
      <c r="E655" s="32"/>
      <c r="F655"/>
      <c r="G655"/>
      <c r="H655"/>
      <c r="I655"/>
      <c r="J655"/>
      <c r="K655"/>
      <c r="L655"/>
      <c r="M655"/>
      <c r="N655"/>
      <c r="O655"/>
      <c r="P655"/>
      <c r="Q655"/>
      <c r="R655"/>
      <c r="S655"/>
      <c r="T655"/>
      <c r="U655"/>
      <c r="V655"/>
      <c r="W655"/>
      <c r="X655"/>
      <c r="Y655"/>
      <c r="Z655"/>
      <c r="AA655"/>
      <c r="AB655"/>
      <c r="AC655"/>
      <c r="AD655"/>
      <c r="AE655"/>
      <c r="AF655"/>
      <c r="AG655"/>
      <c r="AH655"/>
      <c r="AI655"/>
    </row>
    <row r="656" spans="1:35" s="33" customFormat="1" ht="15.75">
      <c r="A656" s="175"/>
      <c r="B656" s="163"/>
      <c r="C656" s="123"/>
      <c r="D656" s="123"/>
      <c r="E656" s="32"/>
      <c r="F656"/>
      <c r="G656"/>
      <c r="H656"/>
      <c r="I656"/>
      <c r="J656"/>
      <c r="K656"/>
      <c r="L656"/>
      <c r="M656"/>
      <c r="N656"/>
      <c r="O656"/>
      <c r="P656"/>
      <c r="Q656"/>
      <c r="R656"/>
      <c r="S656"/>
      <c r="T656"/>
      <c r="U656"/>
      <c r="V656"/>
      <c r="W656"/>
      <c r="X656"/>
      <c r="Y656"/>
      <c r="Z656"/>
      <c r="AA656"/>
      <c r="AB656"/>
      <c r="AC656"/>
      <c r="AD656"/>
      <c r="AE656"/>
      <c r="AF656"/>
      <c r="AG656"/>
      <c r="AH656"/>
      <c r="AI656"/>
    </row>
    <row r="657" spans="1:35" s="33" customFormat="1" ht="15.75">
      <c r="A657" s="175"/>
      <c r="B657" s="163"/>
      <c r="C657" s="123"/>
      <c r="D657" s="123"/>
      <c r="E657" s="32"/>
      <c r="F657"/>
      <c r="G657"/>
      <c r="H657"/>
      <c r="I657"/>
      <c r="J657"/>
      <c r="K657"/>
      <c r="L657"/>
      <c r="M657"/>
      <c r="N657"/>
      <c r="O657"/>
      <c r="P657"/>
      <c r="Q657"/>
      <c r="R657"/>
      <c r="S657"/>
      <c r="T657"/>
      <c r="U657"/>
      <c r="V657"/>
      <c r="W657"/>
      <c r="X657"/>
      <c r="Y657"/>
      <c r="Z657"/>
      <c r="AA657"/>
      <c r="AB657"/>
      <c r="AC657"/>
      <c r="AD657"/>
      <c r="AE657"/>
      <c r="AF657"/>
      <c r="AG657"/>
      <c r="AH657"/>
      <c r="AI657"/>
    </row>
    <row r="658" spans="1:35" s="33" customFormat="1" ht="15.75">
      <c r="A658" s="175"/>
      <c r="B658" s="163"/>
      <c r="C658" s="123"/>
      <c r="D658" s="123"/>
      <c r="E658" s="32"/>
      <c r="F658"/>
      <c r="G658"/>
      <c r="H658"/>
      <c r="I658"/>
      <c r="J658"/>
      <c r="K658"/>
      <c r="L658"/>
      <c r="M658"/>
      <c r="N658"/>
      <c r="O658"/>
      <c r="P658"/>
      <c r="Q658"/>
      <c r="R658"/>
      <c r="S658"/>
      <c r="T658"/>
      <c r="U658"/>
      <c r="V658"/>
      <c r="W658"/>
      <c r="X658"/>
      <c r="Y658"/>
      <c r="Z658"/>
      <c r="AA658"/>
      <c r="AB658"/>
      <c r="AC658"/>
      <c r="AD658"/>
      <c r="AE658"/>
      <c r="AF658"/>
      <c r="AG658"/>
      <c r="AH658"/>
      <c r="AI658"/>
    </row>
    <row r="659" spans="1:35" s="33" customFormat="1" ht="15.75">
      <c r="A659" s="175"/>
      <c r="B659" s="163"/>
      <c r="C659" s="123"/>
      <c r="D659" s="123"/>
      <c r="E659" s="32"/>
      <c r="F659"/>
      <c r="G659"/>
      <c r="H659"/>
      <c r="I659"/>
      <c r="J659"/>
      <c r="K659"/>
      <c r="L659"/>
      <c r="M659"/>
      <c r="N659"/>
      <c r="O659"/>
      <c r="P659"/>
      <c r="Q659"/>
      <c r="R659"/>
      <c r="S659"/>
      <c r="T659"/>
      <c r="U659"/>
      <c r="V659"/>
      <c r="W659"/>
      <c r="X659"/>
      <c r="Y659"/>
      <c r="Z659"/>
      <c r="AA659"/>
      <c r="AB659"/>
      <c r="AC659"/>
      <c r="AD659"/>
      <c r="AE659"/>
      <c r="AF659"/>
      <c r="AG659"/>
      <c r="AH659"/>
      <c r="AI659"/>
    </row>
    <row r="660" spans="1:35" s="33" customFormat="1" ht="15.75">
      <c r="A660" s="175"/>
      <c r="B660" s="163"/>
      <c r="C660" s="123"/>
      <c r="D660" s="123"/>
      <c r="E660" s="32"/>
      <c r="F660"/>
      <c r="G660"/>
      <c r="H660"/>
      <c r="I660"/>
      <c r="J660"/>
      <c r="K660"/>
      <c r="L660"/>
      <c r="M660"/>
      <c r="N660"/>
      <c r="O660"/>
      <c r="P660"/>
      <c r="Q660"/>
      <c r="R660"/>
      <c r="S660"/>
      <c r="T660"/>
      <c r="U660"/>
      <c r="V660"/>
      <c r="W660"/>
      <c r="X660"/>
      <c r="Y660"/>
      <c r="Z660"/>
      <c r="AA660"/>
      <c r="AB660"/>
      <c r="AC660"/>
      <c r="AD660"/>
      <c r="AE660"/>
      <c r="AF660"/>
      <c r="AG660"/>
      <c r="AH660"/>
      <c r="AI660"/>
    </row>
    <row r="661" spans="1:35" s="33" customFormat="1" ht="15.75">
      <c r="A661" s="175"/>
      <c r="B661" s="163"/>
      <c r="C661" s="123"/>
      <c r="D661" s="123"/>
      <c r="E661" s="32"/>
      <c r="F661"/>
      <c r="G661"/>
      <c r="H661"/>
      <c r="I661"/>
      <c r="J661"/>
      <c r="K661"/>
      <c r="L661"/>
      <c r="M661"/>
      <c r="N661"/>
      <c r="O661"/>
      <c r="P661"/>
      <c r="Q661"/>
      <c r="R661"/>
      <c r="S661"/>
      <c r="T661"/>
      <c r="U661"/>
      <c r="V661"/>
      <c r="W661"/>
      <c r="X661"/>
      <c r="Y661"/>
      <c r="Z661"/>
      <c r="AA661"/>
      <c r="AB661"/>
      <c r="AC661"/>
      <c r="AD661"/>
      <c r="AE661"/>
      <c r="AF661"/>
      <c r="AG661"/>
      <c r="AH661"/>
      <c r="AI661"/>
    </row>
    <row r="662" spans="1:35" s="33" customFormat="1" ht="15.75">
      <c r="A662" s="175"/>
      <c r="B662" s="163"/>
      <c r="C662" s="123"/>
      <c r="D662" s="123"/>
      <c r="E662" s="32"/>
      <c r="F662"/>
      <c r="G662"/>
      <c r="H662"/>
      <c r="I662"/>
      <c r="J662"/>
      <c r="K662"/>
      <c r="L662"/>
      <c r="M662"/>
      <c r="N662"/>
      <c r="O662"/>
      <c r="P662"/>
      <c r="Q662"/>
      <c r="R662"/>
      <c r="S662"/>
      <c r="T662"/>
      <c r="U662"/>
      <c r="V662"/>
      <c r="W662"/>
      <c r="X662"/>
      <c r="Y662"/>
      <c r="Z662"/>
      <c r="AA662"/>
      <c r="AB662"/>
      <c r="AC662"/>
      <c r="AD662"/>
      <c r="AE662"/>
      <c r="AF662"/>
      <c r="AG662"/>
      <c r="AH662"/>
      <c r="AI662"/>
    </row>
    <row r="663" spans="1:35" s="33" customFormat="1" ht="15.75">
      <c r="A663" s="175"/>
      <c r="B663" s="163"/>
      <c r="C663" s="123"/>
      <c r="D663" s="123"/>
      <c r="E663" s="32"/>
      <c r="F663"/>
      <c r="G663"/>
      <c r="H663"/>
      <c r="I663"/>
      <c r="J663"/>
      <c r="K663"/>
      <c r="L663"/>
      <c r="M663"/>
      <c r="N663"/>
      <c r="O663"/>
      <c r="P663"/>
      <c r="Q663"/>
      <c r="R663"/>
      <c r="S663"/>
      <c r="T663"/>
      <c r="U663"/>
      <c r="V663"/>
      <c r="W663"/>
      <c r="X663"/>
      <c r="Y663"/>
      <c r="Z663"/>
      <c r="AA663"/>
      <c r="AB663"/>
      <c r="AC663"/>
      <c r="AD663"/>
      <c r="AE663"/>
      <c r="AF663"/>
      <c r="AG663"/>
      <c r="AH663"/>
      <c r="AI663"/>
    </row>
    <row r="664" spans="1:35" s="33" customFormat="1" ht="15.75">
      <c r="A664" s="175"/>
      <c r="B664" s="163"/>
      <c r="C664" s="123"/>
      <c r="D664" s="123"/>
      <c r="E664" s="32"/>
      <c r="F664"/>
      <c r="G664"/>
      <c r="H664"/>
      <c r="I664"/>
      <c r="J664"/>
      <c r="K664"/>
      <c r="L664"/>
      <c r="M664"/>
      <c r="N664"/>
      <c r="O664"/>
      <c r="P664"/>
      <c r="Q664"/>
      <c r="R664"/>
      <c r="S664"/>
      <c r="T664"/>
      <c r="U664"/>
      <c r="V664"/>
      <c r="W664"/>
      <c r="X664"/>
      <c r="Y664"/>
      <c r="Z664"/>
      <c r="AA664"/>
      <c r="AB664"/>
      <c r="AC664"/>
      <c r="AD664"/>
      <c r="AE664"/>
      <c r="AF664"/>
      <c r="AG664"/>
      <c r="AH664"/>
      <c r="AI664"/>
    </row>
    <row r="665" spans="1:35" s="33" customFormat="1" ht="15.75">
      <c r="A665" s="175"/>
      <c r="B665" s="163"/>
      <c r="C665" s="123"/>
      <c r="D665" s="123"/>
      <c r="E665" s="32"/>
      <c r="F665"/>
      <c r="G665"/>
      <c r="H665"/>
      <c r="I665"/>
      <c r="J665"/>
      <c r="K665"/>
      <c r="L665"/>
      <c r="M665"/>
      <c r="N665"/>
      <c r="O665"/>
      <c r="P665"/>
      <c r="Q665"/>
      <c r="R665"/>
      <c r="S665"/>
      <c r="T665"/>
      <c r="U665"/>
      <c r="V665"/>
      <c r="W665"/>
      <c r="X665"/>
      <c r="Y665"/>
      <c r="Z665"/>
      <c r="AA665"/>
      <c r="AB665"/>
      <c r="AC665"/>
      <c r="AD665"/>
      <c r="AE665"/>
      <c r="AF665"/>
      <c r="AG665"/>
      <c r="AH665"/>
      <c r="AI665"/>
    </row>
    <row r="666" spans="1:35" s="33" customFormat="1" ht="15.75">
      <c r="A666" s="175"/>
      <c r="B666" s="163"/>
      <c r="C666" s="123"/>
      <c r="D666" s="123"/>
      <c r="E666" s="32"/>
      <c r="F666"/>
      <c r="G666"/>
      <c r="H666"/>
      <c r="I666"/>
      <c r="J666"/>
      <c r="K666"/>
      <c r="L666"/>
      <c r="M666"/>
      <c r="N666"/>
      <c r="O666"/>
      <c r="P666"/>
      <c r="Q666"/>
      <c r="R666"/>
      <c r="S666"/>
      <c r="T666"/>
      <c r="U666"/>
      <c r="V666"/>
      <c r="W666"/>
      <c r="X666"/>
      <c r="Y666"/>
      <c r="Z666"/>
      <c r="AA666"/>
      <c r="AB666"/>
      <c r="AC666"/>
      <c r="AD666"/>
      <c r="AE666"/>
      <c r="AF666"/>
      <c r="AG666"/>
      <c r="AH666"/>
      <c r="AI666"/>
    </row>
    <row r="667" spans="1:35" s="33" customFormat="1" ht="15.75">
      <c r="A667" s="175"/>
      <c r="B667" s="163"/>
      <c r="C667" s="123"/>
      <c r="D667" s="123"/>
      <c r="E667" s="32"/>
      <c r="F667"/>
      <c r="G667"/>
      <c r="H667"/>
      <c r="I667"/>
      <c r="J667"/>
      <c r="K667"/>
      <c r="L667"/>
      <c r="M667"/>
      <c r="N667"/>
      <c r="O667"/>
      <c r="P667"/>
      <c r="Q667"/>
      <c r="R667"/>
      <c r="S667"/>
      <c r="T667"/>
      <c r="U667"/>
      <c r="V667"/>
      <c r="W667"/>
      <c r="X667"/>
      <c r="Y667"/>
      <c r="Z667"/>
      <c r="AA667"/>
      <c r="AB667"/>
      <c r="AC667"/>
      <c r="AD667"/>
      <c r="AE667"/>
      <c r="AF667"/>
      <c r="AG667"/>
      <c r="AH667"/>
      <c r="AI667"/>
    </row>
    <row r="668" spans="1:35" s="33" customFormat="1" ht="15.75">
      <c r="A668" s="175"/>
      <c r="B668" s="163"/>
      <c r="C668" s="123"/>
      <c r="D668" s="123"/>
      <c r="E668" s="32"/>
      <c r="F668"/>
      <c r="G668"/>
      <c r="H668"/>
      <c r="I668"/>
      <c r="J668"/>
      <c r="K668"/>
      <c r="L668"/>
      <c r="M668"/>
      <c r="N668"/>
      <c r="O668"/>
      <c r="P668"/>
      <c r="Q668"/>
      <c r="R668"/>
      <c r="S668"/>
      <c r="T668"/>
      <c r="U668"/>
      <c r="V668"/>
      <c r="W668"/>
      <c r="X668"/>
      <c r="Y668"/>
      <c r="Z668"/>
      <c r="AA668"/>
      <c r="AB668"/>
      <c r="AC668"/>
      <c r="AD668"/>
      <c r="AE668"/>
      <c r="AF668"/>
      <c r="AG668"/>
      <c r="AH668"/>
      <c r="AI668"/>
    </row>
    <row r="669" spans="1:35" s="33" customFormat="1" ht="15.75">
      <c r="A669" s="175"/>
      <c r="B669" s="163"/>
      <c r="C669" s="123"/>
      <c r="D669" s="123"/>
      <c r="E669" s="32"/>
      <c r="F669"/>
      <c r="G669"/>
      <c r="H669"/>
      <c r="I669"/>
      <c r="J669"/>
      <c r="K669"/>
      <c r="L669"/>
      <c r="M669"/>
      <c r="N669"/>
      <c r="O669"/>
      <c r="P669"/>
      <c r="Q669"/>
      <c r="R669"/>
      <c r="S669"/>
      <c r="T669"/>
      <c r="U669"/>
      <c r="V669"/>
      <c r="W669"/>
      <c r="X669"/>
      <c r="Y669"/>
      <c r="Z669"/>
      <c r="AA669"/>
      <c r="AB669"/>
      <c r="AC669"/>
      <c r="AD669"/>
      <c r="AE669"/>
      <c r="AF669"/>
      <c r="AG669"/>
      <c r="AH669"/>
      <c r="AI669"/>
    </row>
    <row r="670" spans="1:35" s="33" customFormat="1" ht="15.75">
      <c r="A670" s="175"/>
      <c r="B670" s="163"/>
      <c r="C670" s="123"/>
      <c r="D670" s="123"/>
      <c r="E670" s="32"/>
      <c r="F670"/>
      <c r="G670"/>
      <c r="H670"/>
      <c r="I670"/>
      <c r="J670"/>
      <c r="K670"/>
      <c r="L670"/>
      <c r="M670"/>
      <c r="N670"/>
      <c r="O670"/>
      <c r="P670"/>
      <c r="Q670"/>
      <c r="R670"/>
      <c r="S670"/>
      <c r="T670"/>
      <c r="U670"/>
      <c r="V670"/>
      <c r="W670"/>
      <c r="X670"/>
      <c r="Y670"/>
      <c r="Z670"/>
      <c r="AA670"/>
      <c r="AB670"/>
      <c r="AC670"/>
      <c r="AD670"/>
      <c r="AE670"/>
      <c r="AF670"/>
      <c r="AG670"/>
      <c r="AH670"/>
      <c r="AI670"/>
    </row>
    <row r="671" spans="1:35" s="33" customFormat="1" ht="15.75">
      <c r="A671" s="175"/>
      <c r="B671" s="163"/>
      <c r="C671" s="123"/>
      <c r="D671" s="123"/>
      <c r="E671" s="32"/>
      <c r="F671"/>
      <c r="G671"/>
      <c r="H671"/>
      <c r="I671"/>
      <c r="J671"/>
      <c r="K671"/>
      <c r="L671"/>
      <c r="M671"/>
      <c r="N671"/>
      <c r="O671"/>
      <c r="P671"/>
      <c r="Q671"/>
      <c r="R671"/>
      <c r="S671"/>
      <c r="T671"/>
      <c r="U671"/>
      <c r="V671"/>
      <c r="W671"/>
      <c r="X671"/>
      <c r="Y671"/>
      <c r="Z671"/>
      <c r="AA671"/>
      <c r="AB671"/>
      <c r="AC671"/>
      <c r="AD671"/>
      <c r="AE671"/>
      <c r="AF671"/>
      <c r="AG671"/>
      <c r="AH671"/>
      <c r="AI671"/>
    </row>
    <row r="672" spans="1:35" s="33" customFormat="1" ht="15.75">
      <c r="A672" s="175"/>
      <c r="B672" s="163"/>
      <c r="C672" s="123"/>
      <c r="D672" s="123"/>
      <c r="E672" s="32"/>
      <c r="F672"/>
      <c r="G672"/>
      <c r="H672"/>
      <c r="I672"/>
      <c r="J672"/>
      <c r="K672"/>
      <c r="L672"/>
      <c r="M672"/>
      <c r="N672"/>
      <c r="O672"/>
      <c r="P672"/>
      <c r="Q672"/>
      <c r="R672"/>
      <c r="S672"/>
      <c r="T672"/>
      <c r="U672"/>
      <c r="V672"/>
      <c r="W672"/>
      <c r="X672"/>
      <c r="Y672"/>
      <c r="Z672"/>
      <c r="AA672"/>
      <c r="AB672"/>
      <c r="AC672"/>
      <c r="AD672"/>
      <c r="AE672"/>
      <c r="AF672"/>
      <c r="AG672"/>
      <c r="AH672"/>
      <c r="AI672"/>
    </row>
    <row r="673" spans="1:35" s="33" customFormat="1" ht="15.75">
      <c r="A673" s="175"/>
      <c r="B673" s="163"/>
      <c r="C673" s="123"/>
      <c r="D673" s="123"/>
      <c r="E673" s="32"/>
      <c r="F673"/>
      <c r="G673"/>
      <c r="H673"/>
      <c r="I673"/>
      <c r="J673"/>
      <c r="K673"/>
      <c r="L673"/>
      <c r="M673"/>
      <c r="N673"/>
      <c r="O673"/>
      <c r="P673"/>
      <c r="Q673"/>
      <c r="R673"/>
      <c r="S673"/>
      <c r="T673"/>
      <c r="U673"/>
      <c r="V673"/>
      <c r="W673"/>
      <c r="X673"/>
      <c r="Y673"/>
      <c r="Z673"/>
      <c r="AA673"/>
      <c r="AB673"/>
      <c r="AC673"/>
      <c r="AD673"/>
      <c r="AE673"/>
      <c r="AF673"/>
      <c r="AG673"/>
      <c r="AH673"/>
      <c r="AI673"/>
    </row>
    <row r="674" spans="1:35" s="33" customFormat="1" ht="15.75">
      <c r="A674" s="175"/>
      <c r="B674" s="163"/>
      <c r="C674" s="123"/>
      <c r="D674" s="123"/>
      <c r="E674" s="32"/>
      <c r="F674"/>
      <c r="G674"/>
      <c r="H674"/>
      <c r="I674"/>
      <c r="J674"/>
      <c r="K674"/>
      <c r="L674"/>
      <c r="M674"/>
      <c r="N674"/>
      <c r="O674"/>
      <c r="P674"/>
      <c r="Q674"/>
      <c r="R674"/>
      <c r="S674"/>
      <c r="T674"/>
      <c r="U674"/>
      <c r="V674"/>
      <c r="W674"/>
      <c r="X674"/>
      <c r="Y674"/>
      <c r="Z674"/>
      <c r="AA674"/>
      <c r="AB674"/>
      <c r="AC674"/>
      <c r="AD674"/>
      <c r="AE674"/>
      <c r="AF674"/>
      <c r="AG674"/>
      <c r="AH674"/>
      <c r="AI674"/>
    </row>
    <row r="675" spans="1:35" s="33" customFormat="1" ht="15.75">
      <c r="A675" s="175"/>
      <c r="B675" s="163"/>
      <c r="C675" s="123"/>
      <c r="D675" s="123"/>
      <c r="E675" s="32"/>
      <c r="F675"/>
      <c r="G675"/>
      <c r="H675"/>
      <c r="I675"/>
      <c r="J675"/>
      <c r="K675"/>
      <c r="L675"/>
      <c r="M675"/>
      <c r="N675"/>
      <c r="O675"/>
      <c r="P675"/>
      <c r="Q675"/>
      <c r="R675"/>
      <c r="S675"/>
      <c r="T675"/>
      <c r="U675"/>
      <c r="V675"/>
      <c r="W675"/>
      <c r="X675"/>
      <c r="Y675"/>
      <c r="Z675"/>
      <c r="AA675"/>
      <c r="AB675"/>
      <c r="AC675"/>
      <c r="AD675"/>
      <c r="AE675"/>
      <c r="AF675"/>
      <c r="AG675"/>
      <c r="AH675"/>
      <c r="AI675"/>
    </row>
    <row r="676" spans="1:35" s="33" customFormat="1" ht="15.75">
      <c r="A676" s="175"/>
      <c r="B676" s="163"/>
      <c r="C676" s="123"/>
      <c r="D676" s="123"/>
      <c r="E676" s="32"/>
      <c r="F676"/>
      <c r="G676"/>
      <c r="H676"/>
      <c r="I676"/>
      <c r="J676"/>
      <c r="K676"/>
      <c r="L676"/>
      <c r="M676"/>
      <c r="N676"/>
      <c r="O676"/>
      <c r="P676"/>
      <c r="Q676"/>
      <c r="R676"/>
      <c r="S676"/>
      <c r="T676"/>
      <c r="U676"/>
      <c r="V676"/>
      <c r="W676"/>
      <c r="X676"/>
      <c r="Y676"/>
      <c r="Z676"/>
      <c r="AA676"/>
      <c r="AB676"/>
      <c r="AC676"/>
      <c r="AD676"/>
      <c r="AE676"/>
      <c r="AF676"/>
      <c r="AG676"/>
      <c r="AH676"/>
      <c r="AI676"/>
    </row>
    <row r="677" spans="1:35" s="33" customFormat="1" ht="15.75">
      <c r="A677" s="175"/>
      <c r="B677" s="163"/>
      <c r="C677" s="123"/>
      <c r="D677" s="123"/>
      <c r="E677" s="32"/>
      <c r="F677"/>
      <c r="G677"/>
      <c r="H677"/>
      <c r="I677"/>
      <c r="J677"/>
      <c r="K677"/>
      <c r="L677"/>
      <c r="M677"/>
      <c r="N677"/>
      <c r="O677"/>
      <c r="P677"/>
      <c r="Q677"/>
      <c r="R677"/>
      <c r="S677"/>
      <c r="T677"/>
      <c r="U677"/>
      <c r="V677"/>
      <c r="W677"/>
      <c r="X677"/>
      <c r="Y677"/>
      <c r="Z677"/>
      <c r="AA677"/>
      <c r="AB677"/>
      <c r="AC677"/>
      <c r="AD677"/>
      <c r="AE677"/>
      <c r="AF677"/>
      <c r="AG677"/>
      <c r="AH677"/>
      <c r="AI677"/>
    </row>
    <row r="678" spans="1:35" s="33" customFormat="1" ht="15.75">
      <c r="A678" s="175"/>
      <c r="B678" s="163"/>
      <c r="C678" s="123"/>
      <c r="D678" s="123"/>
      <c r="E678" s="32"/>
      <c r="F678"/>
      <c r="G678"/>
      <c r="H678"/>
      <c r="I678"/>
      <c r="J678"/>
      <c r="K678"/>
      <c r="L678"/>
      <c r="M678"/>
      <c r="N678"/>
      <c r="O678"/>
      <c r="P678"/>
      <c r="Q678"/>
      <c r="R678"/>
      <c r="S678"/>
      <c r="T678"/>
      <c r="U678"/>
      <c r="V678"/>
      <c r="W678"/>
      <c r="X678"/>
      <c r="Y678"/>
      <c r="Z678"/>
      <c r="AA678"/>
      <c r="AB678"/>
      <c r="AC678"/>
      <c r="AD678"/>
      <c r="AE678"/>
      <c r="AF678"/>
      <c r="AG678"/>
      <c r="AH678"/>
      <c r="AI678"/>
    </row>
    <row r="679" spans="1:35" s="33" customFormat="1" ht="15.75">
      <c r="A679" s="175"/>
      <c r="B679" s="163"/>
      <c r="C679" s="123"/>
      <c r="D679" s="123"/>
      <c r="E679" s="32"/>
      <c r="F679"/>
      <c r="G679"/>
      <c r="H679"/>
      <c r="I679"/>
      <c r="J679"/>
      <c r="K679"/>
      <c r="L679"/>
      <c r="M679"/>
      <c r="N679"/>
      <c r="O679"/>
      <c r="P679"/>
      <c r="Q679"/>
      <c r="R679"/>
      <c r="S679"/>
      <c r="T679"/>
      <c r="U679"/>
      <c r="V679"/>
      <c r="W679"/>
      <c r="X679"/>
      <c r="Y679"/>
      <c r="Z679"/>
      <c r="AA679"/>
      <c r="AB679"/>
      <c r="AC679"/>
      <c r="AD679"/>
      <c r="AE679"/>
      <c r="AF679"/>
      <c r="AG679"/>
      <c r="AH679"/>
      <c r="AI679"/>
    </row>
    <row r="680" spans="1:35" s="33" customFormat="1" ht="15.75">
      <c r="A680" s="175"/>
      <c r="B680" s="163"/>
      <c r="C680" s="123"/>
      <c r="D680" s="123"/>
      <c r="E680" s="32"/>
      <c r="F680"/>
      <c r="G680"/>
      <c r="H680"/>
      <c r="I680"/>
      <c r="J680"/>
      <c r="K680"/>
      <c r="L680"/>
      <c r="M680"/>
      <c r="N680"/>
      <c r="O680"/>
      <c r="P680"/>
      <c r="Q680"/>
      <c r="R680"/>
      <c r="S680"/>
      <c r="T680"/>
      <c r="U680"/>
      <c r="V680"/>
      <c r="W680"/>
      <c r="X680"/>
      <c r="Y680"/>
      <c r="Z680"/>
      <c r="AA680"/>
      <c r="AB680"/>
      <c r="AC680"/>
      <c r="AD680"/>
      <c r="AE680"/>
      <c r="AF680"/>
      <c r="AG680"/>
      <c r="AH680"/>
      <c r="AI680"/>
    </row>
    <row r="681" spans="1:35" s="33" customFormat="1" ht="15.75">
      <c r="A681" s="175"/>
      <c r="B681" s="163"/>
      <c r="C681" s="123"/>
      <c r="D681" s="123"/>
      <c r="E681" s="32"/>
      <c r="F681"/>
      <c r="G681"/>
      <c r="H681"/>
      <c r="I681"/>
      <c r="J681"/>
      <c r="K681"/>
      <c r="L681"/>
      <c r="M681"/>
      <c r="N681"/>
      <c r="O681"/>
      <c r="P681"/>
      <c r="Q681"/>
      <c r="R681"/>
      <c r="S681"/>
      <c r="T681"/>
      <c r="U681"/>
      <c r="V681"/>
      <c r="W681"/>
      <c r="X681"/>
      <c r="Y681"/>
      <c r="Z681"/>
      <c r="AA681"/>
      <c r="AB681"/>
      <c r="AC681"/>
      <c r="AD681"/>
      <c r="AE681"/>
      <c r="AF681"/>
      <c r="AG681"/>
      <c r="AH681"/>
      <c r="AI681"/>
    </row>
    <row r="682" spans="1:35" s="33" customFormat="1" ht="15.75">
      <c r="A682" s="175"/>
      <c r="B682" s="163"/>
      <c r="C682" s="123"/>
      <c r="D682" s="123"/>
      <c r="E682" s="32"/>
      <c r="F682"/>
      <c r="G682"/>
      <c r="H682"/>
      <c r="I682"/>
      <c r="J682"/>
      <c r="K682"/>
      <c r="L682"/>
      <c r="M682"/>
      <c r="N682"/>
      <c r="O682"/>
      <c r="P682"/>
      <c r="Q682"/>
      <c r="R682"/>
      <c r="S682"/>
      <c r="T682"/>
      <c r="U682"/>
      <c r="V682"/>
      <c r="W682"/>
      <c r="X682"/>
      <c r="Y682"/>
      <c r="Z682"/>
      <c r="AA682"/>
      <c r="AB682"/>
      <c r="AC682"/>
      <c r="AD682"/>
      <c r="AE682"/>
      <c r="AF682"/>
      <c r="AG682"/>
      <c r="AH682"/>
      <c r="AI682"/>
    </row>
    <row r="683" spans="1:35" s="33" customFormat="1" ht="15.75">
      <c r="A683" s="175"/>
      <c r="B683" s="163"/>
      <c r="C683" s="123"/>
      <c r="D683" s="123"/>
      <c r="E683" s="32"/>
      <c r="F683"/>
      <c r="G683"/>
      <c r="H683"/>
      <c r="I683"/>
      <c r="J683"/>
      <c r="K683"/>
      <c r="L683"/>
      <c r="M683"/>
      <c r="N683"/>
      <c r="O683"/>
      <c r="P683"/>
      <c r="Q683"/>
      <c r="R683"/>
      <c r="S683"/>
      <c r="T683"/>
      <c r="U683"/>
      <c r="V683"/>
      <c r="W683"/>
      <c r="X683"/>
      <c r="Y683"/>
      <c r="Z683"/>
      <c r="AA683"/>
      <c r="AB683"/>
      <c r="AC683"/>
      <c r="AD683"/>
      <c r="AE683"/>
      <c r="AF683"/>
      <c r="AG683"/>
      <c r="AH683"/>
      <c r="AI683"/>
    </row>
    <row r="684" spans="1:35" s="33" customFormat="1" ht="15.75">
      <c r="A684" s="175"/>
      <c r="B684" s="163"/>
      <c r="C684" s="123"/>
      <c r="D684" s="123"/>
      <c r="E684" s="32"/>
      <c r="F684"/>
      <c r="G684"/>
      <c r="H684"/>
      <c r="I684"/>
      <c r="J684"/>
      <c r="K684"/>
      <c r="L684"/>
      <c r="M684"/>
      <c r="N684"/>
      <c r="O684"/>
      <c r="P684"/>
      <c r="Q684"/>
      <c r="R684"/>
      <c r="S684"/>
      <c r="T684"/>
      <c r="U684"/>
      <c r="V684"/>
      <c r="W684"/>
      <c r="X684"/>
      <c r="Y684"/>
      <c r="Z684"/>
      <c r="AA684"/>
      <c r="AB684"/>
      <c r="AC684"/>
      <c r="AD684"/>
      <c r="AE684"/>
      <c r="AF684"/>
      <c r="AG684"/>
      <c r="AH684"/>
      <c r="AI684"/>
    </row>
    <row r="685" spans="1:35" s="33" customFormat="1" ht="15.75">
      <c r="A685" s="175"/>
      <c r="B685" s="163"/>
      <c r="C685" s="123"/>
      <c r="D685" s="123"/>
      <c r="E685" s="32"/>
      <c r="F685"/>
      <c r="G685"/>
      <c r="H685"/>
      <c r="I685"/>
      <c r="J685"/>
      <c r="K685"/>
      <c r="L685"/>
      <c r="M685"/>
      <c r="N685"/>
      <c r="O685"/>
      <c r="P685"/>
      <c r="Q685"/>
      <c r="R685"/>
      <c r="S685"/>
      <c r="T685"/>
      <c r="U685"/>
      <c r="V685"/>
      <c r="W685"/>
      <c r="X685"/>
      <c r="Y685"/>
      <c r="Z685"/>
      <c r="AA685"/>
      <c r="AB685"/>
      <c r="AC685"/>
      <c r="AD685"/>
      <c r="AE685"/>
      <c r="AF685"/>
      <c r="AG685"/>
      <c r="AH685"/>
      <c r="AI685"/>
    </row>
    <row r="686" spans="1:35" s="33" customFormat="1" ht="15.75">
      <c r="A686" s="175"/>
      <c r="B686" s="163"/>
      <c r="C686" s="123"/>
      <c r="D686" s="123"/>
      <c r="E686" s="32"/>
      <c r="F686"/>
      <c r="G686"/>
      <c r="H686"/>
      <c r="I686"/>
      <c r="J686"/>
      <c r="K686"/>
      <c r="L686"/>
      <c r="M686"/>
      <c r="N686"/>
      <c r="O686"/>
      <c r="P686"/>
      <c r="Q686"/>
      <c r="R686"/>
      <c r="S686"/>
      <c r="T686"/>
      <c r="U686"/>
      <c r="V686"/>
      <c r="W686"/>
      <c r="X686"/>
      <c r="Y686"/>
      <c r="Z686"/>
      <c r="AA686"/>
      <c r="AB686"/>
      <c r="AC686"/>
      <c r="AD686"/>
      <c r="AE686"/>
      <c r="AF686"/>
      <c r="AG686"/>
      <c r="AH686"/>
      <c r="AI686"/>
    </row>
    <row r="687" spans="1:35" s="33" customFormat="1" ht="15.75">
      <c r="A687" s="175"/>
      <c r="B687" s="163"/>
      <c r="C687" s="123"/>
      <c r="D687" s="123"/>
      <c r="E687" s="32"/>
      <c r="F687"/>
      <c r="G687"/>
      <c r="H687"/>
      <c r="I687"/>
      <c r="J687"/>
      <c r="K687"/>
      <c r="L687"/>
      <c r="M687"/>
      <c r="N687"/>
      <c r="O687"/>
      <c r="P687"/>
      <c r="Q687"/>
      <c r="R687"/>
      <c r="S687"/>
      <c r="T687"/>
      <c r="U687"/>
      <c r="V687"/>
      <c r="W687"/>
      <c r="X687"/>
      <c r="Y687"/>
      <c r="Z687"/>
      <c r="AA687"/>
      <c r="AB687"/>
      <c r="AC687"/>
      <c r="AD687"/>
      <c r="AE687"/>
      <c r="AF687"/>
      <c r="AG687"/>
      <c r="AH687"/>
      <c r="AI687"/>
    </row>
    <row r="688" spans="1:35" s="33" customFormat="1" ht="15.75">
      <c r="A688" s="175"/>
      <c r="B688" s="163"/>
      <c r="C688" s="123"/>
      <c r="D688" s="123"/>
      <c r="E688" s="32"/>
      <c r="F688"/>
      <c r="G688"/>
      <c r="H688"/>
      <c r="I688"/>
      <c r="J688"/>
      <c r="K688"/>
      <c r="L688"/>
      <c r="M688"/>
      <c r="N688"/>
      <c r="O688"/>
      <c r="P688"/>
      <c r="Q688"/>
      <c r="R688"/>
      <c r="S688"/>
      <c r="T688"/>
      <c r="U688"/>
      <c r="V688"/>
      <c r="W688"/>
      <c r="X688"/>
      <c r="Y688"/>
      <c r="Z688"/>
      <c r="AA688"/>
      <c r="AB688"/>
      <c r="AC688"/>
      <c r="AD688"/>
      <c r="AE688"/>
      <c r="AF688"/>
      <c r="AG688"/>
      <c r="AH688"/>
      <c r="AI688"/>
    </row>
    <row r="689" spans="1:35" s="33" customFormat="1" ht="15.75">
      <c r="A689" s="175"/>
      <c r="B689" s="163"/>
      <c r="C689" s="123"/>
      <c r="D689" s="123"/>
      <c r="E689" s="32"/>
      <c r="F689"/>
      <c r="G689"/>
      <c r="H689"/>
      <c r="I689"/>
      <c r="J689"/>
      <c r="K689"/>
      <c r="L689"/>
      <c r="M689"/>
      <c r="N689"/>
      <c r="O689"/>
      <c r="P689"/>
      <c r="Q689"/>
      <c r="R689"/>
      <c r="S689"/>
      <c r="T689"/>
      <c r="U689"/>
      <c r="V689"/>
      <c r="W689"/>
      <c r="X689"/>
      <c r="Y689"/>
      <c r="Z689"/>
      <c r="AA689"/>
      <c r="AB689"/>
      <c r="AC689"/>
      <c r="AD689"/>
      <c r="AE689"/>
      <c r="AF689"/>
      <c r="AG689"/>
      <c r="AH689"/>
      <c r="AI689"/>
    </row>
    <row r="690" spans="1:35" s="33" customFormat="1" ht="15.75">
      <c r="A690" s="175"/>
      <c r="B690" s="163"/>
      <c r="C690" s="123"/>
      <c r="D690" s="123"/>
      <c r="E690" s="32"/>
      <c r="F690"/>
      <c r="G690"/>
      <c r="H690"/>
      <c r="I690"/>
      <c r="J690"/>
      <c r="K690"/>
      <c r="L690"/>
      <c r="M690"/>
      <c r="N690"/>
      <c r="O690"/>
      <c r="P690"/>
      <c r="Q690"/>
      <c r="R690"/>
      <c r="S690"/>
      <c r="T690"/>
      <c r="U690"/>
      <c r="V690"/>
      <c r="W690"/>
      <c r="X690"/>
      <c r="Y690"/>
      <c r="Z690"/>
      <c r="AA690"/>
      <c r="AB690"/>
      <c r="AC690"/>
      <c r="AD690"/>
      <c r="AE690"/>
      <c r="AF690"/>
      <c r="AG690"/>
      <c r="AH690"/>
      <c r="AI690"/>
    </row>
    <row r="691" spans="1:35" s="33" customFormat="1" ht="15.75">
      <c r="A691" s="175"/>
      <c r="B691" s="163"/>
      <c r="C691" s="123"/>
      <c r="D691" s="123"/>
      <c r="E691" s="32"/>
      <c r="F691"/>
      <c r="G691"/>
      <c r="H691"/>
      <c r="I691"/>
      <c r="J691"/>
      <c r="K691"/>
      <c r="L691"/>
      <c r="M691"/>
      <c r="N691"/>
      <c r="O691"/>
      <c r="P691"/>
      <c r="Q691"/>
      <c r="R691"/>
      <c r="S691"/>
      <c r="T691"/>
      <c r="U691"/>
      <c r="V691"/>
      <c r="W691"/>
      <c r="X691"/>
      <c r="Y691"/>
      <c r="Z691"/>
      <c r="AA691"/>
      <c r="AB691"/>
      <c r="AC691"/>
      <c r="AD691"/>
      <c r="AE691"/>
      <c r="AF691"/>
      <c r="AG691"/>
      <c r="AH691"/>
      <c r="AI691"/>
    </row>
    <row r="692" spans="1:35" s="33" customFormat="1" ht="15.75">
      <c r="A692" s="175"/>
      <c r="B692" s="163"/>
      <c r="C692" s="123"/>
      <c r="D692" s="123"/>
      <c r="E692" s="32"/>
      <c r="F692"/>
      <c r="G692"/>
      <c r="H692"/>
      <c r="I692"/>
      <c r="J692"/>
      <c r="K692"/>
      <c r="L692"/>
      <c r="M692"/>
      <c r="N692"/>
      <c r="O692"/>
      <c r="P692"/>
      <c r="Q692"/>
      <c r="R692"/>
      <c r="S692"/>
      <c r="T692"/>
      <c r="U692"/>
      <c r="V692"/>
      <c r="W692"/>
      <c r="X692"/>
      <c r="Y692"/>
      <c r="Z692"/>
      <c r="AA692"/>
      <c r="AB692"/>
      <c r="AC692"/>
      <c r="AD692"/>
      <c r="AE692"/>
      <c r="AF692"/>
      <c r="AG692"/>
      <c r="AH692"/>
      <c r="AI692"/>
    </row>
    <row r="693" spans="1:35" s="33" customFormat="1" ht="15.75">
      <c r="A693" s="175"/>
      <c r="B693" s="163"/>
      <c r="C693" s="123"/>
      <c r="D693" s="123"/>
      <c r="E693" s="32"/>
      <c r="F693"/>
      <c r="G693"/>
      <c r="H693"/>
      <c r="I693"/>
      <c r="J693"/>
      <c r="K693"/>
      <c r="L693"/>
      <c r="M693"/>
      <c r="N693"/>
      <c r="O693"/>
      <c r="P693"/>
      <c r="Q693"/>
      <c r="R693"/>
      <c r="S693"/>
      <c r="T693"/>
      <c r="U693"/>
      <c r="V693"/>
      <c r="W693"/>
      <c r="X693"/>
      <c r="Y693"/>
      <c r="Z693"/>
      <c r="AA693"/>
      <c r="AB693"/>
      <c r="AC693"/>
      <c r="AD693"/>
      <c r="AE693"/>
      <c r="AF693"/>
      <c r="AG693"/>
      <c r="AH693"/>
      <c r="AI693"/>
    </row>
    <row r="694" spans="1:35" s="33" customFormat="1" ht="15.75">
      <c r="A694" s="175"/>
      <c r="B694" s="163"/>
      <c r="C694" s="123"/>
      <c r="D694" s="123"/>
      <c r="E694" s="32"/>
      <c r="F694"/>
      <c r="G694"/>
      <c r="H694"/>
      <c r="I694"/>
      <c r="J694"/>
      <c r="K694"/>
      <c r="L694"/>
      <c r="M694"/>
      <c r="N694"/>
      <c r="O694"/>
      <c r="P694"/>
      <c r="Q694"/>
      <c r="R694"/>
      <c r="S694"/>
      <c r="T694"/>
      <c r="U694"/>
      <c r="V694"/>
      <c r="W694"/>
      <c r="X694"/>
      <c r="Y694"/>
      <c r="Z694"/>
      <c r="AA694"/>
      <c r="AB694"/>
      <c r="AC694"/>
      <c r="AD694"/>
      <c r="AE694"/>
      <c r="AF694"/>
      <c r="AG694"/>
      <c r="AH694"/>
      <c r="AI694"/>
    </row>
    <row r="695" spans="1:35" s="33" customFormat="1" ht="15.75">
      <c r="A695" s="175"/>
      <c r="B695" s="163"/>
      <c r="C695" s="123"/>
      <c r="D695" s="123"/>
      <c r="E695" s="32"/>
      <c r="F695"/>
      <c r="G695"/>
      <c r="H695"/>
      <c r="I695"/>
      <c r="J695"/>
      <c r="K695"/>
      <c r="L695"/>
      <c r="M695"/>
      <c r="N695"/>
      <c r="O695"/>
      <c r="P695"/>
      <c r="Q695"/>
      <c r="R695"/>
      <c r="S695"/>
      <c r="T695"/>
      <c r="U695"/>
      <c r="V695"/>
      <c r="W695"/>
      <c r="X695"/>
      <c r="Y695"/>
      <c r="Z695"/>
      <c r="AA695"/>
      <c r="AB695"/>
      <c r="AC695"/>
      <c r="AD695"/>
      <c r="AE695"/>
      <c r="AF695"/>
      <c r="AG695"/>
      <c r="AH695"/>
      <c r="AI695"/>
    </row>
    <row r="696" spans="1:35" s="33" customFormat="1" ht="15.75">
      <c r="A696" s="175"/>
      <c r="B696" s="163"/>
      <c r="C696" s="123"/>
      <c r="D696" s="123"/>
      <c r="E696" s="32"/>
      <c r="F696"/>
      <c r="G696"/>
      <c r="H696"/>
      <c r="I696"/>
      <c r="J696"/>
      <c r="K696"/>
      <c r="L696"/>
      <c r="M696"/>
      <c r="N696"/>
      <c r="O696"/>
      <c r="P696"/>
      <c r="Q696"/>
      <c r="R696"/>
      <c r="S696"/>
      <c r="T696"/>
      <c r="U696"/>
      <c r="V696"/>
      <c r="W696"/>
      <c r="X696"/>
      <c r="Y696"/>
      <c r="Z696"/>
      <c r="AA696"/>
      <c r="AB696"/>
      <c r="AC696"/>
      <c r="AD696"/>
      <c r="AE696"/>
      <c r="AF696"/>
      <c r="AG696"/>
      <c r="AH696"/>
      <c r="AI696"/>
    </row>
    <row r="697" spans="1:35" s="33" customFormat="1" ht="15.75">
      <c r="A697" s="175"/>
      <c r="B697" s="163"/>
      <c r="C697" s="123"/>
      <c r="D697" s="123"/>
      <c r="E697" s="32"/>
      <c r="F697"/>
      <c r="G697"/>
      <c r="H697"/>
      <c r="I697"/>
      <c r="J697"/>
      <c r="K697"/>
      <c r="L697"/>
      <c r="M697"/>
      <c r="N697"/>
      <c r="O697"/>
      <c r="P697"/>
      <c r="Q697"/>
      <c r="R697"/>
      <c r="S697"/>
      <c r="T697"/>
      <c r="U697"/>
      <c r="V697"/>
      <c r="W697"/>
      <c r="X697"/>
      <c r="Y697"/>
      <c r="Z697"/>
      <c r="AA697"/>
      <c r="AB697"/>
      <c r="AC697"/>
      <c r="AD697"/>
      <c r="AE697"/>
      <c r="AF697"/>
      <c r="AG697"/>
      <c r="AH697"/>
      <c r="AI697"/>
    </row>
    <row r="698" spans="1:35" s="33" customFormat="1" ht="15.75">
      <c r="A698" s="175"/>
      <c r="B698" s="163"/>
      <c r="C698" s="123"/>
      <c r="D698" s="123"/>
      <c r="E698" s="32"/>
      <c r="F698"/>
      <c r="G698"/>
      <c r="H698"/>
      <c r="I698"/>
      <c r="J698"/>
      <c r="K698"/>
      <c r="L698"/>
      <c r="M698"/>
      <c r="N698"/>
      <c r="O698"/>
      <c r="P698"/>
      <c r="Q698"/>
      <c r="R698"/>
      <c r="S698"/>
      <c r="T698"/>
      <c r="U698"/>
      <c r="V698"/>
      <c r="W698"/>
      <c r="X698"/>
      <c r="Y698"/>
      <c r="Z698"/>
      <c r="AA698"/>
      <c r="AB698"/>
      <c r="AC698"/>
      <c r="AD698"/>
      <c r="AE698"/>
      <c r="AF698"/>
      <c r="AG698"/>
      <c r="AH698"/>
      <c r="AI698"/>
    </row>
    <row r="699" spans="1:35" s="33" customFormat="1" ht="15.75">
      <c r="A699" s="175"/>
      <c r="B699" s="163"/>
      <c r="C699" s="123"/>
      <c r="D699" s="123"/>
      <c r="E699" s="32"/>
      <c r="F699"/>
      <c r="G699"/>
      <c r="H699"/>
      <c r="I699"/>
      <c r="J699"/>
      <c r="K699"/>
      <c r="L699"/>
      <c r="M699"/>
      <c r="N699"/>
      <c r="O699"/>
      <c r="P699"/>
      <c r="Q699"/>
      <c r="R699"/>
      <c r="S699"/>
      <c r="T699"/>
      <c r="U699"/>
      <c r="V699"/>
      <c r="W699"/>
      <c r="X699"/>
      <c r="Y699"/>
      <c r="Z699"/>
      <c r="AA699"/>
      <c r="AB699"/>
      <c r="AC699"/>
      <c r="AD699"/>
      <c r="AE699"/>
      <c r="AF699"/>
      <c r="AG699"/>
      <c r="AH699"/>
      <c r="AI699"/>
    </row>
    <row r="700" spans="1:35" s="33" customFormat="1" ht="15.75">
      <c r="A700" s="175"/>
      <c r="B700" s="163"/>
      <c r="C700" s="123"/>
      <c r="D700" s="123"/>
      <c r="E700" s="32"/>
      <c r="F700"/>
      <c r="G700"/>
      <c r="H700"/>
      <c r="I700"/>
      <c r="J700"/>
      <c r="K700"/>
      <c r="L700"/>
      <c r="M700"/>
      <c r="N700"/>
      <c r="O700"/>
      <c r="P700"/>
      <c r="Q700"/>
      <c r="R700"/>
      <c r="S700"/>
      <c r="T700"/>
      <c r="U700"/>
      <c r="V700"/>
      <c r="W700"/>
      <c r="X700"/>
      <c r="Y700"/>
      <c r="Z700"/>
      <c r="AA700"/>
      <c r="AB700"/>
      <c r="AC700"/>
      <c r="AD700"/>
      <c r="AE700"/>
      <c r="AF700"/>
      <c r="AG700"/>
      <c r="AH700"/>
      <c r="AI700"/>
    </row>
    <row r="701" spans="1:35" s="33" customFormat="1" ht="15.75">
      <c r="A701" s="175"/>
      <c r="B701" s="163"/>
      <c r="C701" s="123"/>
      <c r="D701" s="123"/>
      <c r="E701" s="32"/>
      <c r="F701"/>
      <c r="G701"/>
      <c r="H701"/>
      <c r="I701"/>
      <c r="J701"/>
      <c r="K701"/>
      <c r="L701"/>
      <c r="M701"/>
      <c r="N701"/>
      <c r="O701"/>
      <c r="P701"/>
      <c r="Q701"/>
      <c r="R701"/>
      <c r="S701"/>
      <c r="T701"/>
      <c r="U701"/>
      <c r="V701"/>
      <c r="W701"/>
      <c r="X701"/>
      <c r="Y701"/>
      <c r="Z701"/>
      <c r="AA701"/>
      <c r="AB701"/>
      <c r="AC701"/>
      <c r="AD701"/>
      <c r="AE701"/>
      <c r="AF701"/>
      <c r="AG701"/>
      <c r="AH701"/>
      <c r="AI701"/>
    </row>
    <row r="702" spans="1:35" s="33" customFormat="1" ht="15.75">
      <c r="A702" s="175"/>
      <c r="B702" s="163"/>
      <c r="C702" s="123"/>
      <c r="D702" s="123"/>
      <c r="E702" s="32"/>
      <c r="F702"/>
      <c r="G702"/>
      <c r="H702"/>
      <c r="I702"/>
      <c r="J702"/>
      <c r="K702"/>
      <c r="L702"/>
      <c r="M702"/>
      <c r="N702"/>
      <c r="O702"/>
      <c r="P702"/>
      <c r="Q702"/>
      <c r="R702"/>
      <c r="S702"/>
      <c r="T702"/>
      <c r="U702"/>
      <c r="V702"/>
      <c r="W702"/>
      <c r="X702"/>
      <c r="Y702"/>
      <c r="Z702"/>
      <c r="AA702"/>
      <c r="AB702"/>
      <c r="AC702"/>
      <c r="AD702"/>
      <c r="AE702"/>
      <c r="AF702"/>
      <c r="AG702"/>
      <c r="AH702"/>
      <c r="AI702"/>
    </row>
    <row r="703" spans="1:35" s="33" customFormat="1" ht="15.75">
      <c r="A703" s="175"/>
      <c r="B703" s="163"/>
      <c r="C703" s="123"/>
      <c r="D703" s="123"/>
      <c r="E703" s="32"/>
      <c r="F703"/>
      <c r="G703"/>
      <c r="H703"/>
      <c r="I703"/>
      <c r="J703"/>
      <c r="K703"/>
      <c r="L703"/>
      <c r="M703"/>
      <c r="N703"/>
      <c r="O703"/>
      <c r="P703"/>
      <c r="Q703"/>
      <c r="R703"/>
      <c r="S703"/>
      <c r="T703"/>
      <c r="U703"/>
      <c r="V703"/>
      <c r="W703"/>
      <c r="X703"/>
      <c r="Y703"/>
      <c r="Z703"/>
      <c r="AA703"/>
      <c r="AB703"/>
      <c r="AC703"/>
      <c r="AD703"/>
      <c r="AE703"/>
      <c r="AF703"/>
      <c r="AG703"/>
      <c r="AH703"/>
      <c r="AI703"/>
    </row>
    <row r="704" spans="1:35" s="33" customFormat="1" ht="15.75">
      <c r="A704" s="175"/>
      <c r="B704" s="163"/>
      <c r="C704" s="123"/>
      <c r="D704" s="123"/>
      <c r="E704" s="32"/>
      <c r="F704"/>
      <c r="G704"/>
      <c r="H704"/>
      <c r="I704"/>
      <c r="J704"/>
      <c r="K704"/>
      <c r="L704"/>
      <c r="M704"/>
      <c r="N704"/>
      <c r="O704"/>
      <c r="P704"/>
      <c r="Q704"/>
      <c r="R704"/>
      <c r="S704"/>
      <c r="T704"/>
      <c r="U704"/>
      <c r="V704"/>
      <c r="W704"/>
      <c r="X704"/>
      <c r="Y704"/>
      <c r="Z704"/>
      <c r="AA704"/>
      <c r="AB704"/>
      <c r="AC704"/>
      <c r="AD704"/>
      <c r="AE704"/>
      <c r="AF704"/>
      <c r="AG704"/>
      <c r="AH704"/>
      <c r="AI704"/>
    </row>
    <row r="705" spans="1:35" s="33" customFormat="1" ht="15.75">
      <c r="A705" s="175"/>
      <c r="B705" s="163"/>
      <c r="C705" s="123"/>
      <c r="D705" s="123"/>
      <c r="E705" s="32"/>
      <c r="F705"/>
      <c r="G705"/>
      <c r="H705"/>
      <c r="I705"/>
      <c r="J705"/>
      <c r="K705"/>
      <c r="L705"/>
      <c r="M705"/>
      <c r="N705"/>
      <c r="O705"/>
      <c r="P705"/>
      <c r="Q705"/>
      <c r="R705"/>
      <c r="S705"/>
      <c r="T705"/>
      <c r="U705"/>
      <c r="V705"/>
      <c r="W705"/>
      <c r="X705"/>
      <c r="Y705"/>
      <c r="Z705"/>
      <c r="AA705"/>
      <c r="AB705"/>
      <c r="AC705"/>
      <c r="AD705"/>
      <c r="AE705"/>
      <c r="AF705"/>
      <c r="AG705"/>
      <c r="AH705"/>
      <c r="AI705"/>
    </row>
    <row r="706" spans="1:35" s="33" customFormat="1" ht="15.75">
      <c r="A706" s="175"/>
      <c r="B706" s="163"/>
      <c r="C706" s="123"/>
      <c r="D706" s="123"/>
      <c r="E706" s="32"/>
      <c r="F706"/>
      <c r="G706"/>
      <c r="H706"/>
      <c r="I706"/>
      <c r="J706"/>
      <c r="K706"/>
      <c r="L706"/>
      <c r="M706"/>
      <c r="N706"/>
      <c r="O706"/>
      <c r="P706"/>
      <c r="Q706"/>
      <c r="R706"/>
      <c r="S706"/>
      <c r="T706"/>
      <c r="U706"/>
      <c r="V706"/>
      <c r="W706"/>
      <c r="X706"/>
      <c r="Y706"/>
      <c r="Z706"/>
      <c r="AA706"/>
      <c r="AB706"/>
      <c r="AC706"/>
      <c r="AD706"/>
      <c r="AE706"/>
      <c r="AF706"/>
      <c r="AG706"/>
      <c r="AH706"/>
      <c r="AI706"/>
    </row>
    <row r="707" spans="1:35" s="33" customFormat="1" ht="15.75">
      <c r="A707" s="175"/>
      <c r="B707" s="163"/>
      <c r="C707" s="123"/>
      <c r="D707" s="123"/>
      <c r="E707" s="32"/>
      <c r="F707"/>
      <c r="G707"/>
      <c r="H707"/>
      <c r="I707"/>
      <c r="J707"/>
      <c r="K707"/>
      <c r="L707"/>
      <c r="M707"/>
      <c r="N707"/>
      <c r="O707"/>
      <c r="P707"/>
      <c r="Q707"/>
      <c r="R707"/>
      <c r="S707"/>
      <c r="T707"/>
      <c r="U707"/>
      <c r="V707"/>
      <c r="W707"/>
      <c r="X707"/>
      <c r="Y707"/>
      <c r="Z707"/>
      <c r="AA707"/>
      <c r="AB707"/>
      <c r="AC707"/>
      <c r="AD707"/>
      <c r="AE707"/>
      <c r="AF707"/>
      <c r="AG707"/>
      <c r="AH707"/>
      <c r="AI707"/>
    </row>
    <row r="708" spans="1:35" s="33" customFormat="1" ht="15.75">
      <c r="A708" s="175"/>
      <c r="B708" s="163"/>
      <c r="C708" s="123"/>
      <c r="D708" s="123"/>
      <c r="E708" s="32"/>
      <c r="F708"/>
      <c r="G708"/>
      <c r="H708"/>
      <c r="I708"/>
      <c r="J708"/>
      <c r="K708"/>
      <c r="L708"/>
      <c r="M708"/>
      <c r="N708"/>
      <c r="O708"/>
      <c r="P708"/>
      <c r="Q708"/>
      <c r="R708"/>
      <c r="S708"/>
      <c r="T708"/>
      <c r="U708"/>
      <c r="V708"/>
      <c r="W708"/>
      <c r="X708"/>
      <c r="Y708"/>
      <c r="Z708"/>
      <c r="AA708"/>
      <c r="AB708"/>
      <c r="AC708"/>
      <c r="AD708"/>
      <c r="AE708"/>
      <c r="AF708"/>
      <c r="AG708"/>
      <c r="AH708"/>
      <c r="AI708"/>
    </row>
    <row r="709" spans="1:35" s="33" customFormat="1" ht="15.75">
      <c r="A709" s="175"/>
      <c r="B709" s="163"/>
      <c r="C709" s="123"/>
      <c r="D709" s="123"/>
      <c r="E709" s="32"/>
      <c r="F709"/>
      <c r="G709"/>
      <c r="H709"/>
      <c r="I709"/>
      <c r="J709"/>
      <c r="K709"/>
      <c r="L709"/>
      <c r="M709"/>
      <c r="N709"/>
      <c r="O709"/>
      <c r="P709"/>
      <c r="Q709"/>
      <c r="R709"/>
      <c r="S709"/>
      <c r="T709"/>
      <c r="U709"/>
      <c r="V709"/>
      <c r="W709"/>
      <c r="X709"/>
      <c r="Y709"/>
      <c r="Z709"/>
      <c r="AA709"/>
      <c r="AB709"/>
      <c r="AC709"/>
      <c r="AD709"/>
      <c r="AE709"/>
      <c r="AF709"/>
      <c r="AG709"/>
      <c r="AH709"/>
      <c r="AI709"/>
    </row>
    <row r="710" spans="1:35" s="33" customFormat="1" ht="15.75">
      <c r="A710" s="175"/>
      <c r="B710" s="163"/>
      <c r="C710" s="123"/>
      <c r="D710" s="123"/>
      <c r="E710" s="32"/>
      <c r="F710"/>
      <c r="G710"/>
      <c r="H710"/>
      <c r="I710"/>
      <c r="J710"/>
      <c r="K710"/>
      <c r="L710"/>
      <c r="M710"/>
      <c r="N710"/>
      <c r="O710"/>
      <c r="P710"/>
      <c r="Q710"/>
      <c r="R710"/>
      <c r="S710"/>
      <c r="T710"/>
      <c r="U710"/>
      <c r="V710"/>
      <c r="W710"/>
      <c r="X710"/>
      <c r="Y710"/>
      <c r="Z710"/>
      <c r="AA710"/>
      <c r="AB710"/>
      <c r="AC710"/>
      <c r="AD710"/>
      <c r="AE710"/>
      <c r="AF710"/>
      <c r="AG710"/>
      <c r="AH710"/>
      <c r="AI710"/>
    </row>
    <row r="711" spans="1:35" s="33" customFormat="1" ht="15.75">
      <c r="A711" s="175"/>
      <c r="B711" s="163"/>
      <c r="C711" s="123"/>
      <c r="D711" s="123"/>
      <c r="E711" s="32"/>
      <c r="F711"/>
      <c r="G711"/>
      <c r="H711"/>
      <c r="I711"/>
      <c r="J711"/>
      <c r="K711"/>
      <c r="L711"/>
      <c r="M711"/>
      <c r="N711"/>
      <c r="O711"/>
      <c r="P711"/>
      <c r="Q711"/>
      <c r="R711"/>
      <c r="S711"/>
      <c r="T711"/>
      <c r="U711"/>
      <c r="V711"/>
      <c r="W711"/>
      <c r="X711"/>
      <c r="Y711"/>
      <c r="Z711"/>
      <c r="AA711"/>
      <c r="AB711"/>
      <c r="AC711"/>
      <c r="AD711"/>
      <c r="AE711"/>
      <c r="AF711"/>
      <c r="AG711"/>
      <c r="AH711"/>
      <c r="AI711"/>
    </row>
    <row r="712" spans="1:35" s="33" customFormat="1" ht="15.75">
      <c r="A712" s="175"/>
      <c r="B712" s="163"/>
      <c r="C712" s="123"/>
      <c r="D712" s="123"/>
      <c r="E712" s="32"/>
      <c r="F712"/>
      <c r="G712"/>
      <c r="H712"/>
      <c r="I712"/>
      <c r="J712"/>
      <c r="K712"/>
      <c r="L712"/>
      <c r="M712"/>
      <c r="N712"/>
      <c r="O712"/>
      <c r="P712"/>
      <c r="Q712"/>
      <c r="R712"/>
      <c r="S712"/>
      <c r="T712"/>
      <c r="U712"/>
      <c r="V712"/>
      <c r="W712"/>
      <c r="X712"/>
      <c r="Y712"/>
      <c r="Z712"/>
      <c r="AA712"/>
      <c r="AB712"/>
      <c r="AC712"/>
      <c r="AD712"/>
      <c r="AE712"/>
      <c r="AF712"/>
      <c r="AG712"/>
      <c r="AH712"/>
      <c r="AI712"/>
    </row>
    <row r="713" spans="1:35" s="33" customFormat="1" ht="15.75">
      <c r="A713" s="175"/>
      <c r="B713" s="163"/>
      <c r="C713" s="123"/>
      <c r="D713" s="123"/>
      <c r="E713" s="32"/>
      <c r="F713"/>
      <c r="G713"/>
      <c r="H713"/>
      <c r="I713"/>
      <c r="J713"/>
      <c r="K713"/>
      <c r="L713"/>
      <c r="M713"/>
      <c r="N713"/>
      <c r="O713"/>
      <c r="P713"/>
      <c r="Q713"/>
      <c r="R713"/>
      <c r="S713"/>
      <c r="T713"/>
      <c r="U713"/>
      <c r="V713"/>
      <c r="W713"/>
      <c r="X713"/>
      <c r="Y713"/>
      <c r="Z713"/>
      <c r="AA713"/>
      <c r="AB713"/>
      <c r="AC713"/>
      <c r="AD713"/>
      <c r="AE713"/>
      <c r="AF713"/>
      <c r="AG713"/>
      <c r="AH713"/>
      <c r="AI713"/>
    </row>
    <row r="714" spans="1:35" s="33" customFormat="1" ht="15.75">
      <c r="A714" s="175"/>
      <c r="B714" s="163"/>
      <c r="C714" s="123"/>
      <c r="D714" s="123"/>
      <c r="E714" s="32"/>
      <c r="F714"/>
      <c r="G714"/>
      <c r="H714"/>
      <c r="I714"/>
      <c r="J714"/>
      <c r="K714"/>
      <c r="L714"/>
      <c r="M714"/>
      <c r="N714"/>
      <c r="O714"/>
      <c r="P714"/>
      <c r="Q714"/>
      <c r="R714"/>
      <c r="S714"/>
      <c r="T714"/>
      <c r="U714"/>
      <c r="V714"/>
      <c r="W714"/>
      <c r="X714"/>
      <c r="Y714"/>
      <c r="Z714"/>
      <c r="AA714"/>
      <c r="AB714"/>
      <c r="AC714"/>
      <c r="AD714"/>
      <c r="AE714"/>
      <c r="AF714"/>
      <c r="AG714"/>
      <c r="AH714"/>
      <c r="AI714"/>
    </row>
    <row r="715" spans="1:35" s="33" customFormat="1" ht="15.75">
      <c r="A715" s="175"/>
      <c r="B715" s="163"/>
      <c r="C715" s="123"/>
      <c r="D715" s="123"/>
      <c r="E715" s="32"/>
      <c r="F715"/>
      <c r="G715"/>
      <c r="H715"/>
      <c r="I715"/>
      <c r="J715"/>
      <c r="K715"/>
      <c r="L715"/>
      <c r="M715"/>
      <c r="N715"/>
      <c r="O715"/>
      <c r="P715"/>
      <c r="Q715"/>
      <c r="R715"/>
      <c r="S715"/>
      <c r="T715"/>
      <c r="U715"/>
      <c r="V715"/>
      <c r="W715"/>
      <c r="X715"/>
      <c r="Y715"/>
      <c r="Z715"/>
      <c r="AA715"/>
      <c r="AB715"/>
      <c r="AC715"/>
      <c r="AD715"/>
      <c r="AE715"/>
      <c r="AF715"/>
      <c r="AG715"/>
      <c r="AH715"/>
      <c r="AI715"/>
    </row>
    <row r="716" spans="1:35" s="33" customFormat="1" ht="15.75">
      <c r="A716" s="175"/>
      <c r="B716" s="163"/>
      <c r="C716" s="123"/>
      <c r="D716" s="123"/>
      <c r="E716" s="32"/>
      <c r="F716"/>
      <c r="G716"/>
      <c r="H716"/>
      <c r="I716"/>
      <c r="J716"/>
      <c r="K716"/>
      <c r="L716"/>
      <c r="M716"/>
      <c r="N716"/>
      <c r="O716"/>
      <c r="P716"/>
      <c r="Q716"/>
      <c r="R716"/>
      <c r="S716"/>
      <c r="T716"/>
      <c r="U716"/>
      <c r="V716"/>
      <c r="W716"/>
      <c r="X716"/>
      <c r="Y716"/>
      <c r="Z716"/>
      <c r="AA716"/>
      <c r="AB716"/>
      <c r="AC716"/>
      <c r="AD716"/>
      <c r="AE716"/>
      <c r="AF716"/>
      <c r="AG716"/>
      <c r="AH716"/>
      <c r="AI716"/>
    </row>
    <row r="717" spans="1:35" s="33" customFormat="1" ht="15.75">
      <c r="A717" s="175"/>
      <c r="B717" s="163"/>
      <c r="C717" s="123"/>
      <c r="D717" s="123"/>
      <c r="E717" s="32"/>
      <c r="F717"/>
      <c r="G717"/>
      <c r="H717"/>
      <c r="I717"/>
      <c r="J717"/>
      <c r="K717"/>
      <c r="L717"/>
      <c r="M717"/>
      <c r="N717"/>
      <c r="O717"/>
      <c r="P717"/>
      <c r="Q717"/>
      <c r="R717"/>
      <c r="S717"/>
      <c r="T717"/>
      <c r="U717"/>
      <c r="V717"/>
      <c r="W717"/>
      <c r="X717"/>
      <c r="Y717"/>
      <c r="Z717"/>
      <c r="AA717"/>
      <c r="AB717"/>
      <c r="AC717"/>
      <c r="AD717"/>
      <c r="AE717"/>
      <c r="AF717"/>
      <c r="AG717"/>
      <c r="AH717"/>
      <c r="AI717"/>
    </row>
    <row r="718" spans="1:35" s="33" customFormat="1" ht="15.75">
      <c r="A718" s="175"/>
      <c r="B718" s="163"/>
      <c r="C718" s="123"/>
      <c r="D718" s="123"/>
      <c r="E718" s="32"/>
      <c r="F718"/>
      <c r="G718"/>
      <c r="H718"/>
      <c r="I718"/>
      <c r="J718"/>
      <c r="K718"/>
      <c r="L718"/>
      <c r="M718"/>
      <c r="N718"/>
      <c r="O718"/>
      <c r="P718"/>
      <c r="Q718"/>
      <c r="R718"/>
      <c r="S718"/>
      <c r="T718"/>
      <c r="U718"/>
      <c r="V718"/>
      <c r="W718"/>
      <c r="X718"/>
      <c r="Y718"/>
      <c r="Z718"/>
      <c r="AA718"/>
      <c r="AB718"/>
      <c r="AC718"/>
      <c r="AD718"/>
      <c r="AE718"/>
      <c r="AF718"/>
      <c r="AG718"/>
      <c r="AH718"/>
      <c r="AI718"/>
    </row>
    <row r="719" spans="1:35" s="33" customFormat="1" ht="15.75">
      <c r="A719" s="175"/>
      <c r="B719" s="163"/>
      <c r="C719" s="123"/>
      <c r="D719" s="123"/>
      <c r="E719" s="32"/>
      <c r="F719"/>
      <c r="G719"/>
      <c r="H719"/>
      <c r="I719"/>
      <c r="J719"/>
      <c r="K719"/>
      <c r="L719"/>
      <c r="M719"/>
      <c r="N719"/>
      <c r="O719"/>
      <c r="P719"/>
      <c r="Q719"/>
      <c r="R719"/>
      <c r="S719"/>
      <c r="T719"/>
      <c r="U719"/>
      <c r="V719"/>
      <c r="W719"/>
      <c r="X719"/>
      <c r="Y719"/>
      <c r="Z719"/>
      <c r="AA719"/>
      <c r="AB719"/>
      <c r="AC719"/>
      <c r="AD719"/>
      <c r="AE719"/>
      <c r="AF719"/>
      <c r="AG719"/>
      <c r="AH719"/>
      <c r="AI719"/>
    </row>
    <row r="720" spans="1:35" s="33" customFormat="1" ht="15.75">
      <c r="A720" s="175"/>
      <c r="B720" s="163"/>
      <c r="C720" s="123"/>
      <c r="D720" s="123"/>
      <c r="E720" s="32"/>
      <c r="F720"/>
      <c r="G720"/>
      <c r="H720"/>
      <c r="I720"/>
      <c r="J720"/>
      <c r="K720"/>
      <c r="L720"/>
      <c r="M720"/>
      <c r="N720"/>
      <c r="O720"/>
      <c r="P720"/>
      <c r="Q720"/>
      <c r="R720"/>
      <c r="S720"/>
      <c r="T720"/>
      <c r="U720"/>
      <c r="V720"/>
      <c r="W720"/>
      <c r="X720"/>
      <c r="Y720"/>
      <c r="Z720"/>
      <c r="AA720"/>
      <c r="AB720"/>
      <c r="AC720"/>
      <c r="AD720"/>
      <c r="AE720"/>
      <c r="AF720"/>
      <c r="AG720"/>
      <c r="AH720"/>
      <c r="AI720"/>
    </row>
    <row r="721" spans="1:35" s="33" customFormat="1" ht="15.75">
      <c r="A721" s="175"/>
      <c r="B721" s="163"/>
      <c r="C721" s="123"/>
      <c r="D721" s="123"/>
      <c r="E721" s="32"/>
      <c r="F721"/>
      <c r="G721"/>
      <c r="H721"/>
      <c r="I721"/>
      <c r="J721"/>
      <c r="K721"/>
      <c r="L721"/>
      <c r="M721"/>
      <c r="N721"/>
      <c r="O721"/>
      <c r="P721"/>
      <c r="Q721"/>
      <c r="R721"/>
      <c r="S721"/>
      <c r="T721"/>
      <c r="U721"/>
      <c r="V721"/>
      <c r="W721"/>
      <c r="X721"/>
      <c r="Y721"/>
      <c r="Z721"/>
      <c r="AA721"/>
      <c r="AB721"/>
      <c r="AC721"/>
      <c r="AD721"/>
      <c r="AE721"/>
      <c r="AF721"/>
      <c r="AG721"/>
      <c r="AH721"/>
      <c r="AI721"/>
    </row>
    <row r="722" spans="1:35" s="33" customFormat="1" ht="15.75">
      <c r="A722" s="175"/>
      <c r="B722" s="163"/>
      <c r="C722" s="123"/>
      <c r="D722" s="123"/>
      <c r="E722" s="32"/>
      <c r="F722"/>
      <c r="G722"/>
      <c r="H722"/>
      <c r="I722"/>
      <c r="J722"/>
      <c r="K722"/>
      <c r="L722"/>
      <c r="M722"/>
      <c r="N722"/>
      <c r="O722"/>
      <c r="P722"/>
      <c r="Q722"/>
      <c r="R722"/>
      <c r="S722"/>
      <c r="T722"/>
      <c r="U722"/>
      <c r="V722"/>
      <c r="W722"/>
      <c r="X722"/>
      <c r="Y722"/>
      <c r="Z722"/>
      <c r="AA722"/>
      <c r="AB722"/>
      <c r="AC722"/>
      <c r="AD722"/>
      <c r="AE722"/>
      <c r="AF722"/>
      <c r="AG722"/>
      <c r="AH722"/>
      <c r="AI722"/>
    </row>
    <row r="723" spans="1:35" s="33" customFormat="1" ht="15.75">
      <c r="A723" s="175"/>
      <c r="B723" s="163"/>
      <c r="C723" s="123"/>
      <c r="D723" s="123"/>
      <c r="E723" s="32"/>
      <c r="F723"/>
      <c r="G723"/>
      <c r="H723"/>
      <c r="I723"/>
      <c r="J723"/>
      <c r="K723"/>
      <c r="L723"/>
      <c r="M723"/>
      <c r="N723"/>
      <c r="O723"/>
      <c r="P723"/>
      <c r="Q723"/>
      <c r="R723"/>
      <c r="S723"/>
      <c r="T723"/>
      <c r="U723"/>
      <c r="V723"/>
      <c r="W723"/>
      <c r="X723"/>
      <c r="Y723"/>
      <c r="Z723"/>
      <c r="AA723"/>
      <c r="AB723"/>
      <c r="AC723"/>
      <c r="AD723"/>
      <c r="AE723"/>
      <c r="AF723"/>
      <c r="AG723"/>
      <c r="AH723"/>
      <c r="AI723"/>
    </row>
    <row r="724" spans="1:35" s="33" customFormat="1" ht="15.75">
      <c r="A724" s="175"/>
      <c r="B724" s="163"/>
      <c r="C724" s="123"/>
      <c r="D724" s="123"/>
      <c r="E724" s="32"/>
      <c r="F724"/>
      <c r="G724"/>
      <c r="H724"/>
      <c r="I724"/>
      <c r="J724"/>
      <c r="K724"/>
      <c r="L724"/>
      <c r="M724"/>
      <c r="N724"/>
      <c r="O724"/>
      <c r="P724"/>
      <c r="Q724"/>
      <c r="R724"/>
      <c r="S724"/>
      <c r="T724"/>
      <c r="U724"/>
      <c r="V724"/>
      <c r="W724"/>
      <c r="X724"/>
      <c r="Y724"/>
      <c r="Z724"/>
      <c r="AA724"/>
      <c r="AB724"/>
      <c r="AC724"/>
      <c r="AD724"/>
      <c r="AE724"/>
      <c r="AF724"/>
      <c r="AG724"/>
      <c r="AH724"/>
      <c r="AI724"/>
    </row>
    <row r="725" spans="1:35" s="33" customFormat="1" ht="15.75">
      <c r="A725" s="175"/>
      <c r="B725" s="163"/>
      <c r="C725" s="123"/>
      <c r="D725" s="123"/>
      <c r="E725" s="32"/>
      <c r="F725"/>
      <c r="G725"/>
      <c r="H725"/>
      <c r="I725"/>
      <c r="J725"/>
      <c r="K725"/>
      <c r="L725"/>
      <c r="M725"/>
      <c r="N725"/>
      <c r="O725"/>
      <c r="P725"/>
      <c r="Q725"/>
      <c r="R725"/>
      <c r="S725"/>
      <c r="T725"/>
      <c r="U725"/>
      <c r="V725"/>
      <c r="W725"/>
      <c r="X725"/>
      <c r="Y725"/>
      <c r="Z725"/>
      <c r="AA725"/>
      <c r="AB725"/>
      <c r="AC725"/>
      <c r="AD725"/>
      <c r="AE725"/>
      <c r="AF725"/>
      <c r="AG725"/>
      <c r="AH725"/>
      <c r="AI725"/>
    </row>
    <row r="726" spans="1:35" s="33" customFormat="1" ht="15.75">
      <c r="A726" s="175"/>
      <c r="B726" s="163"/>
      <c r="C726" s="123"/>
      <c r="D726" s="123"/>
      <c r="E726" s="32"/>
      <c r="F726"/>
      <c r="G726"/>
      <c r="H726"/>
      <c r="I726"/>
      <c r="J726"/>
      <c r="K726"/>
      <c r="L726"/>
      <c r="M726"/>
      <c r="N726"/>
      <c r="O726"/>
      <c r="P726"/>
      <c r="Q726"/>
      <c r="R726"/>
      <c r="S726"/>
      <c r="T726"/>
      <c r="U726"/>
      <c r="V726"/>
      <c r="W726"/>
      <c r="X726"/>
      <c r="Y726"/>
      <c r="Z726"/>
      <c r="AA726"/>
      <c r="AB726"/>
      <c r="AC726"/>
      <c r="AD726"/>
      <c r="AE726"/>
      <c r="AF726"/>
      <c r="AG726"/>
      <c r="AH726"/>
      <c r="AI726"/>
    </row>
    <row r="727" spans="1:35" s="33" customFormat="1" ht="15.75">
      <c r="A727" s="175"/>
      <c r="B727" s="163"/>
      <c r="C727" s="123"/>
      <c r="D727" s="123"/>
      <c r="E727" s="32"/>
      <c r="F727"/>
      <c r="G727"/>
      <c r="H727"/>
      <c r="I727"/>
      <c r="J727"/>
      <c r="K727"/>
      <c r="L727"/>
      <c r="M727"/>
      <c r="N727"/>
      <c r="O727"/>
      <c r="P727"/>
      <c r="Q727"/>
      <c r="R727"/>
      <c r="S727"/>
      <c r="T727"/>
      <c r="U727"/>
      <c r="V727"/>
      <c r="W727"/>
      <c r="X727"/>
      <c r="Y727"/>
      <c r="Z727"/>
      <c r="AA727"/>
      <c r="AB727"/>
      <c r="AC727"/>
      <c r="AD727"/>
      <c r="AE727"/>
      <c r="AF727"/>
      <c r="AG727"/>
      <c r="AH727"/>
      <c r="AI727"/>
    </row>
    <row r="728" spans="1:35" s="33" customFormat="1" ht="15.75">
      <c r="A728" s="175"/>
      <c r="B728" s="163"/>
      <c r="C728" s="123"/>
      <c r="D728" s="123"/>
      <c r="E728" s="32"/>
      <c r="F728"/>
      <c r="G728"/>
      <c r="H728"/>
      <c r="I728"/>
      <c r="J728"/>
      <c r="K728"/>
      <c r="L728"/>
      <c r="M728"/>
      <c r="N728"/>
      <c r="O728"/>
      <c r="P728"/>
      <c r="Q728"/>
      <c r="R728"/>
      <c r="S728"/>
      <c r="T728"/>
      <c r="U728"/>
      <c r="V728"/>
      <c r="W728"/>
      <c r="X728"/>
      <c r="Y728"/>
      <c r="Z728"/>
      <c r="AA728"/>
      <c r="AB728"/>
      <c r="AC728"/>
      <c r="AD728"/>
      <c r="AE728"/>
      <c r="AF728"/>
      <c r="AG728"/>
      <c r="AH728"/>
      <c r="AI728"/>
    </row>
    <row r="729" spans="1:35" s="33" customFormat="1" ht="15.75">
      <c r="A729" s="175"/>
      <c r="B729" s="163"/>
      <c r="C729" s="123"/>
      <c r="D729" s="123"/>
      <c r="E729" s="32"/>
      <c r="F729"/>
      <c r="G729"/>
      <c r="H729"/>
      <c r="I729"/>
      <c r="J729"/>
      <c r="K729"/>
      <c r="L729"/>
      <c r="M729"/>
      <c r="N729"/>
      <c r="O729"/>
      <c r="P729"/>
      <c r="Q729"/>
      <c r="R729"/>
      <c r="S729"/>
      <c r="T729"/>
      <c r="U729"/>
      <c r="V729"/>
      <c r="W729"/>
      <c r="X729"/>
      <c r="Y729"/>
      <c r="Z729"/>
      <c r="AA729"/>
      <c r="AB729"/>
      <c r="AC729"/>
      <c r="AD729"/>
      <c r="AE729"/>
      <c r="AF729"/>
      <c r="AG729"/>
      <c r="AH729"/>
      <c r="AI729"/>
    </row>
    <row r="730" spans="1:35" s="33" customFormat="1" ht="15.75">
      <c r="A730" s="175"/>
      <c r="B730" s="163"/>
      <c r="C730" s="123"/>
      <c r="D730" s="123"/>
      <c r="E730" s="32"/>
      <c r="F730"/>
      <c r="G730"/>
      <c r="H730"/>
      <c r="I730"/>
      <c r="J730"/>
      <c r="K730"/>
      <c r="L730"/>
      <c r="M730"/>
      <c r="N730"/>
      <c r="O730"/>
      <c r="P730"/>
      <c r="Q730"/>
      <c r="R730"/>
      <c r="S730"/>
      <c r="T730"/>
      <c r="U730"/>
      <c r="V730"/>
      <c r="W730"/>
      <c r="X730"/>
      <c r="Y730"/>
      <c r="Z730"/>
      <c r="AA730"/>
      <c r="AB730"/>
      <c r="AC730"/>
      <c r="AD730"/>
      <c r="AE730"/>
      <c r="AF730"/>
      <c r="AG730"/>
      <c r="AH730"/>
      <c r="AI730"/>
    </row>
    <row r="731" spans="1:35" s="33" customFormat="1" ht="15.75">
      <c r="A731" s="175"/>
      <c r="B731" s="163"/>
      <c r="C731" s="123"/>
      <c r="D731" s="123"/>
      <c r="E731" s="32"/>
      <c r="F731"/>
      <c r="G731"/>
      <c r="H731"/>
      <c r="I731"/>
      <c r="J731"/>
      <c r="K731"/>
      <c r="L731"/>
      <c r="M731"/>
      <c r="N731"/>
      <c r="O731"/>
      <c r="P731"/>
      <c r="Q731"/>
      <c r="R731"/>
      <c r="S731"/>
      <c r="T731"/>
      <c r="U731"/>
      <c r="V731"/>
      <c r="W731"/>
      <c r="X731"/>
      <c r="Y731"/>
      <c r="Z731"/>
      <c r="AA731"/>
      <c r="AB731"/>
      <c r="AC731"/>
      <c r="AD731"/>
      <c r="AE731"/>
      <c r="AF731"/>
      <c r="AG731"/>
      <c r="AH731"/>
      <c r="AI731"/>
    </row>
    <row r="732" spans="1:35" s="33" customFormat="1" ht="15.75">
      <c r="A732" s="175"/>
      <c r="B732" s="163"/>
      <c r="C732" s="123"/>
      <c r="D732" s="123"/>
      <c r="E732" s="32"/>
      <c r="F732"/>
      <c r="G732"/>
      <c r="H732"/>
      <c r="I732"/>
      <c r="J732"/>
      <c r="K732"/>
      <c r="L732"/>
      <c r="M732"/>
      <c r="N732"/>
      <c r="O732"/>
      <c r="P732"/>
      <c r="Q732"/>
      <c r="R732"/>
      <c r="S732"/>
      <c r="T732"/>
      <c r="U732"/>
      <c r="V732"/>
      <c r="W732"/>
      <c r="X732"/>
      <c r="Y732"/>
      <c r="Z732"/>
      <c r="AA732"/>
      <c r="AB732"/>
      <c r="AC732"/>
      <c r="AD732"/>
      <c r="AE732"/>
      <c r="AF732"/>
      <c r="AG732"/>
      <c r="AH732"/>
      <c r="AI732"/>
    </row>
    <row r="733" spans="1:35" s="33" customFormat="1" ht="15.75">
      <c r="A733" s="175"/>
      <c r="B733" s="163"/>
      <c r="C733" s="123"/>
      <c r="D733" s="123"/>
      <c r="E733" s="32"/>
      <c r="F733"/>
      <c r="G733"/>
      <c r="H733"/>
      <c r="I733"/>
      <c r="J733"/>
      <c r="K733"/>
      <c r="L733"/>
      <c r="M733"/>
      <c r="N733"/>
      <c r="O733"/>
      <c r="P733"/>
      <c r="Q733"/>
      <c r="R733"/>
      <c r="S733"/>
      <c r="T733"/>
      <c r="U733"/>
      <c r="V733"/>
      <c r="W733"/>
      <c r="X733"/>
      <c r="Y733"/>
      <c r="Z733"/>
      <c r="AA733"/>
      <c r="AB733"/>
      <c r="AC733"/>
      <c r="AD733"/>
      <c r="AE733"/>
      <c r="AF733"/>
      <c r="AG733"/>
      <c r="AH733"/>
      <c r="AI733"/>
    </row>
    <row r="734" spans="1:35" s="33" customFormat="1" ht="15.75">
      <c r="A734" s="175"/>
      <c r="B734" s="163"/>
      <c r="C734" s="123"/>
      <c r="D734" s="123"/>
      <c r="E734" s="32"/>
      <c r="F734"/>
      <c r="G734"/>
      <c r="H734"/>
      <c r="I734"/>
      <c r="J734"/>
      <c r="K734"/>
      <c r="L734"/>
      <c r="M734"/>
      <c r="N734"/>
      <c r="O734"/>
      <c r="P734"/>
      <c r="Q734"/>
      <c r="R734"/>
      <c r="S734"/>
      <c r="T734"/>
      <c r="U734"/>
      <c r="V734"/>
      <c r="W734"/>
      <c r="X734"/>
      <c r="Y734"/>
      <c r="Z734"/>
      <c r="AA734"/>
      <c r="AB734"/>
      <c r="AC734"/>
      <c r="AD734"/>
      <c r="AE734"/>
      <c r="AF734"/>
      <c r="AG734"/>
      <c r="AH734"/>
      <c r="AI734"/>
    </row>
    <row r="735" spans="1:35" s="33" customFormat="1" ht="15.75">
      <c r="A735" s="175"/>
      <c r="B735" s="163"/>
      <c r="C735" s="123"/>
      <c r="D735" s="123"/>
      <c r="E735" s="32"/>
      <c r="F735"/>
      <c r="G735"/>
      <c r="H735"/>
      <c r="I735"/>
      <c r="J735"/>
      <c r="K735"/>
      <c r="L735"/>
      <c r="M735"/>
      <c r="N735"/>
      <c r="O735"/>
      <c r="P735"/>
      <c r="Q735"/>
      <c r="R735"/>
      <c r="S735"/>
      <c r="T735"/>
      <c r="U735"/>
      <c r="V735"/>
      <c r="W735"/>
      <c r="X735"/>
      <c r="Y735"/>
      <c r="Z735"/>
      <c r="AA735"/>
      <c r="AB735"/>
      <c r="AC735"/>
      <c r="AD735"/>
      <c r="AE735"/>
      <c r="AF735"/>
      <c r="AG735"/>
      <c r="AH735"/>
      <c r="AI735"/>
    </row>
    <row r="736" spans="1:35" s="33" customFormat="1" ht="15.75">
      <c r="A736" s="175"/>
      <c r="B736" s="163"/>
      <c r="C736" s="123"/>
      <c r="D736" s="123"/>
      <c r="E736" s="32"/>
      <c r="F736"/>
      <c r="G736"/>
      <c r="H736"/>
      <c r="I736"/>
      <c r="J736"/>
      <c r="K736"/>
      <c r="L736"/>
      <c r="M736"/>
      <c r="N736"/>
      <c r="O736"/>
      <c r="P736"/>
      <c r="Q736"/>
      <c r="R736"/>
      <c r="S736"/>
      <c r="T736"/>
      <c r="U736"/>
      <c r="V736"/>
      <c r="W736"/>
      <c r="X736"/>
      <c r="Y736"/>
      <c r="Z736"/>
      <c r="AA736"/>
      <c r="AB736"/>
      <c r="AC736"/>
      <c r="AD736"/>
      <c r="AE736"/>
      <c r="AF736"/>
      <c r="AG736"/>
      <c r="AH736"/>
      <c r="AI736"/>
    </row>
    <row r="737" spans="1:35" s="33" customFormat="1" ht="15.75">
      <c r="A737" s="175"/>
      <c r="B737" s="163"/>
      <c r="C737" s="123"/>
      <c r="D737" s="123"/>
      <c r="E737" s="32"/>
      <c r="F737"/>
      <c r="G737"/>
      <c r="H737"/>
      <c r="I737"/>
      <c r="J737"/>
      <c r="K737"/>
      <c r="L737"/>
      <c r="M737"/>
      <c r="N737"/>
      <c r="O737"/>
      <c r="P737"/>
      <c r="Q737"/>
      <c r="R737"/>
      <c r="S737"/>
      <c r="T737"/>
      <c r="U737"/>
      <c r="V737"/>
      <c r="W737"/>
      <c r="X737"/>
      <c r="Y737"/>
      <c r="Z737"/>
      <c r="AA737"/>
      <c r="AB737"/>
      <c r="AC737"/>
      <c r="AD737"/>
      <c r="AE737"/>
      <c r="AF737"/>
      <c r="AG737"/>
      <c r="AH737"/>
      <c r="AI737"/>
    </row>
    <row r="738" spans="1:35" s="33" customFormat="1" ht="15.75">
      <c r="A738" s="175"/>
      <c r="B738" s="163"/>
      <c r="C738" s="123"/>
      <c r="D738" s="123"/>
      <c r="E738" s="32"/>
      <c r="F738"/>
      <c r="G738"/>
      <c r="H738"/>
      <c r="I738"/>
      <c r="J738"/>
      <c r="K738"/>
      <c r="L738"/>
      <c r="M738"/>
      <c r="N738"/>
      <c r="O738"/>
      <c r="P738"/>
      <c r="Q738"/>
      <c r="R738"/>
      <c r="S738"/>
      <c r="T738"/>
      <c r="U738"/>
      <c r="V738"/>
      <c r="W738"/>
      <c r="X738"/>
      <c r="Y738"/>
      <c r="Z738"/>
      <c r="AA738"/>
      <c r="AB738"/>
      <c r="AC738"/>
      <c r="AD738"/>
      <c r="AE738"/>
      <c r="AF738"/>
      <c r="AG738"/>
      <c r="AH738"/>
      <c r="AI738"/>
    </row>
    <row r="739" spans="1:35" s="33" customFormat="1" ht="15.75">
      <c r="A739" s="175"/>
      <c r="B739" s="163"/>
      <c r="C739" s="123"/>
      <c r="D739" s="123"/>
      <c r="E739" s="32"/>
      <c r="F739"/>
      <c r="G739"/>
      <c r="H739"/>
      <c r="I739"/>
      <c r="J739"/>
      <c r="K739"/>
      <c r="L739"/>
      <c r="M739"/>
      <c r="N739"/>
      <c r="O739"/>
      <c r="P739"/>
      <c r="Q739"/>
      <c r="R739"/>
      <c r="S739"/>
      <c r="T739"/>
      <c r="U739"/>
      <c r="V739"/>
      <c r="W739"/>
      <c r="X739"/>
      <c r="Y739"/>
      <c r="Z739"/>
      <c r="AA739"/>
      <c r="AB739"/>
      <c r="AC739"/>
      <c r="AD739"/>
      <c r="AE739"/>
      <c r="AF739"/>
      <c r="AG739"/>
      <c r="AH739"/>
      <c r="AI739"/>
    </row>
    <row r="740" spans="1:35" s="33" customFormat="1" ht="15.75">
      <c r="A740" s="175"/>
      <c r="B740" s="163"/>
      <c r="C740" s="123"/>
      <c r="D740" s="123"/>
      <c r="E740" s="32"/>
      <c r="F740"/>
      <c r="G740"/>
      <c r="H740"/>
      <c r="I740"/>
      <c r="J740"/>
      <c r="K740"/>
      <c r="L740"/>
      <c r="M740"/>
      <c r="N740"/>
      <c r="O740"/>
      <c r="P740"/>
      <c r="Q740"/>
      <c r="R740"/>
      <c r="S740"/>
      <c r="T740"/>
      <c r="U740"/>
      <c r="V740"/>
      <c r="W740"/>
      <c r="X740"/>
      <c r="Y740"/>
      <c r="Z740"/>
      <c r="AA740"/>
      <c r="AB740"/>
      <c r="AC740"/>
      <c r="AD740"/>
      <c r="AE740"/>
      <c r="AF740"/>
      <c r="AG740"/>
      <c r="AH740"/>
      <c r="AI740"/>
    </row>
    <row r="741" spans="1:35" s="33" customFormat="1" ht="15.75">
      <c r="A741" s="175"/>
      <c r="B741" s="163"/>
      <c r="C741" s="123"/>
      <c r="D741" s="123"/>
      <c r="E741" s="32"/>
      <c r="F741"/>
      <c r="G741"/>
      <c r="H741"/>
      <c r="I741"/>
      <c r="J741"/>
      <c r="K741"/>
      <c r="L741"/>
      <c r="M741"/>
      <c r="N741"/>
      <c r="O741"/>
      <c r="P741"/>
      <c r="Q741"/>
      <c r="R741"/>
      <c r="S741"/>
      <c r="T741"/>
      <c r="U741"/>
      <c r="V741"/>
      <c r="W741"/>
      <c r="X741"/>
      <c r="Y741"/>
      <c r="Z741"/>
      <c r="AA741"/>
      <c r="AB741"/>
      <c r="AC741"/>
      <c r="AD741"/>
      <c r="AE741"/>
      <c r="AF741"/>
      <c r="AG741"/>
      <c r="AH741"/>
      <c r="AI741"/>
    </row>
    <row r="742" spans="1:35" s="33" customFormat="1" ht="15.75">
      <c r="A742" s="175"/>
      <c r="B742" s="163"/>
      <c r="C742" s="123"/>
      <c r="D742" s="123"/>
      <c r="E742" s="32"/>
      <c r="F742"/>
      <c r="G742"/>
      <c r="H742"/>
      <c r="I742"/>
      <c r="J742"/>
      <c r="K742"/>
      <c r="L742"/>
      <c r="M742"/>
      <c r="N742"/>
      <c r="O742"/>
      <c r="P742"/>
      <c r="Q742"/>
      <c r="R742"/>
      <c r="S742"/>
      <c r="T742"/>
      <c r="U742"/>
      <c r="V742"/>
      <c r="W742"/>
      <c r="X742"/>
      <c r="Y742"/>
      <c r="Z742"/>
      <c r="AA742"/>
      <c r="AB742"/>
      <c r="AC742"/>
      <c r="AD742"/>
      <c r="AE742"/>
      <c r="AF742"/>
      <c r="AG742"/>
      <c r="AH742"/>
      <c r="AI742"/>
    </row>
    <row r="743" spans="1:35" s="33" customFormat="1" ht="15.75">
      <c r="A743" s="175"/>
      <c r="B743" s="163"/>
      <c r="C743" s="123"/>
      <c r="D743" s="123"/>
      <c r="E743" s="32"/>
      <c r="F743"/>
      <c r="G743"/>
      <c r="H743"/>
      <c r="I743"/>
      <c r="J743"/>
      <c r="K743"/>
      <c r="L743"/>
      <c r="M743"/>
      <c r="N743"/>
      <c r="O743"/>
      <c r="P743"/>
      <c r="Q743"/>
      <c r="R743"/>
      <c r="S743"/>
      <c r="T743"/>
      <c r="U743"/>
      <c r="V743"/>
      <c r="W743"/>
      <c r="X743"/>
      <c r="Y743"/>
      <c r="Z743"/>
      <c r="AA743"/>
      <c r="AB743"/>
      <c r="AC743"/>
      <c r="AD743"/>
      <c r="AE743"/>
      <c r="AF743"/>
      <c r="AG743"/>
      <c r="AH743"/>
      <c r="AI743"/>
    </row>
    <row r="744" spans="1:35" s="33" customFormat="1" ht="15.75">
      <c r="A744" s="175"/>
      <c r="B744" s="163"/>
      <c r="C744" s="123"/>
      <c r="D744" s="123"/>
      <c r="E744" s="32"/>
      <c r="F744"/>
      <c r="G744"/>
      <c r="H744"/>
      <c r="I744"/>
      <c r="J744"/>
      <c r="K744"/>
      <c r="L744"/>
      <c r="M744"/>
      <c r="N744"/>
      <c r="O744"/>
      <c r="P744"/>
      <c r="Q744"/>
      <c r="R744"/>
      <c r="S744"/>
      <c r="T744"/>
      <c r="U744"/>
      <c r="V744"/>
      <c r="W744"/>
      <c r="X744"/>
      <c r="Y744"/>
      <c r="Z744"/>
      <c r="AA744"/>
      <c r="AB744"/>
      <c r="AC744"/>
      <c r="AD744"/>
      <c r="AE744"/>
      <c r="AF744"/>
      <c r="AG744"/>
      <c r="AH744"/>
      <c r="AI744"/>
    </row>
    <row r="745" spans="1:35" s="33" customFormat="1" ht="15.75">
      <c r="A745" s="175"/>
      <c r="B745" s="163"/>
      <c r="C745" s="123"/>
      <c r="D745" s="123"/>
      <c r="E745" s="32"/>
      <c r="F745"/>
      <c r="G745"/>
      <c r="H745"/>
      <c r="I745"/>
      <c r="J745"/>
      <c r="K745"/>
      <c r="L745"/>
      <c r="M745"/>
      <c r="N745"/>
      <c r="O745"/>
      <c r="P745"/>
      <c r="Q745"/>
      <c r="R745"/>
      <c r="S745"/>
      <c r="T745"/>
      <c r="U745"/>
      <c r="V745"/>
      <c r="W745"/>
      <c r="X745"/>
      <c r="Y745"/>
      <c r="Z745"/>
      <c r="AA745"/>
      <c r="AB745"/>
      <c r="AC745"/>
      <c r="AD745"/>
      <c r="AE745"/>
      <c r="AF745"/>
      <c r="AG745"/>
      <c r="AH745"/>
      <c r="AI745"/>
    </row>
    <row r="746" spans="1:35" s="33" customFormat="1" ht="15.75">
      <c r="A746" s="175"/>
      <c r="B746" s="163"/>
      <c r="C746" s="123"/>
      <c r="D746" s="123"/>
      <c r="E746" s="32"/>
      <c r="F746"/>
      <c r="G746"/>
      <c r="H746"/>
      <c r="I746"/>
      <c r="J746"/>
      <c r="K746"/>
      <c r="L746"/>
      <c r="M746"/>
      <c r="N746"/>
      <c r="O746"/>
      <c r="P746"/>
      <c r="Q746"/>
      <c r="R746"/>
      <c r="S746"/>
      <c r="T746"/>
      <c r="U746"/>
      <c r="V746"/>
      <c r="W746"/>
      <c r="X746"/>
      <c r="Y746"/>
      <c r="Z746"/>
      <c r="AA746"/>
      <c r="AB746"/>
      <c r="AC746"/>
      <c r="AD746"/>
      <c r="AE746"/>
      <c r="AF746"/>
      <c r="AG746"/>
      <c r="AH746"/>
      <c r="AI746"/>
    </row>
    <row r="747" spans="1:35" s="33" customFormat="1" ht="15.75">
      <c r="A747" s="175"/>
      <c r="B747" s="163"/>
      <c r="C747" s="123"/>
      <c r="D747" s="123"/>
      <c r="E747" s="32"/>
      <c r="F747"/>
      <c r="G747"/>
      <c r="H747"/>
      <c r="I747"/>
      <c r="J747"/>
      <c r="K747"/>
      <c r="L747"/>
      <c r="M747"/>
      <c r="N747"/>
      <c r="O747"/>
      <c r="P747"/>
      <c r="Q747"/>
      <c r="R747"/>
      <c r="S747"/>
      <c r="T747"/>
      <c r="U747"/>
      <c r="V747"/>
      <c r="W747"/>
      <c r="X747"/>
      <c r="Y747"/>
      <c r="Z747"/>
      <c r="AA747"/>
      <c r="AB747"/>
      <c r="AC747"/>
      <c r="AD747"/>
      <c r="AE747"/>
      <c r="AF747"/>
      <c r="AG747"/>
      <c r="AH747"/>
      <c r="AI747"/>
    </row>
    <row r="748" spans="1:35" s="33" customFormat="1" ht="15.75">
      <c r="A748" s="175"/>
      <c r="B748" s="163"/>
      <c r="C748" s="123"/>
      <c r="D748" s="123"/>
      <c r="E748" s="32"/>
      <c r="F748"/>
      <c r="G748"/>
      <c r="H748"/>
      <c r="I748"/>
      <c r="J748"/>
      <c r="K748"/>
      <c r="L748"/>
      <c r="M748"/>
      <c r="N748"/>
      <c r="O748"/>
      <c r="P748"/>
      <c r="Q748"/>
      <c r="R748"/>
      <c r="S748"/>
      <c r="T748"/>
      <c r="U748"/>
      <c r="V748"/>
      <c r="W748"/>
      <c r="X748"/>
      <c r="Y748"/>
      <c r="Z748"/>
      <c r="AA748"/>
      <c r="AB748"/>
      <c r="AC748"/>
      <c r="AD748"/>
      <c r="AE748"/>
      <c r="AF748"/>
      <c r="AG748"/>
      <c r="AH748"/>
      <c r="AI748"/>
    </row>
    <row r="749" spans="1:35" s="33" customFormat="1" ht="15.75">
      <c r="A749" s="175"/>
      <c r="B749" s="163"/>
      <c r="C749" s="123"/>
      <c r="D749" s="123"/>
      <c r="E749" s="32"/>
      <c r="F749"/>
      <c r="G749"/>
      <c r="H749"/>
      <c r="I749"/>
      <c r="J749"/>
      <c r="K749"/>
      <c r="L749"/>
      <c r="M749"/>
      <c r="N749"/>
      <c r="O749"/>
      <c r="P749"/>
      <c r="Q749"/>
      <c r="R749"/>
      <c r="S749"/>
      <c r="T749"/>
      <c r="U749"/>
      <c r="V749"/>
      <c r="W749"/>
      <c r="X749"/>
      <c r="Y749"/>
      <c r="Z749"/>
      <c r="AA749"/>
      <c r="AB749"/>
      <c r="AC749"/>
      <c r="AD749"/>
      <c r="AE749"/>
      <c r="AF749"/>
      <c r="AG749"/>
      <c r="AH749"/>
      <c r="AI749"/>
    </row>
    <row r="750" spans="1:35" s="33" customFormat="1" ht="15.75">
      <c r="A750" s="175"/>
      <c r="B750" s="163"/>
      <c r="C750" s="123"/>
      <c r="D750" s="123"/>
      <c r="E750" s="32"/>
      <c r="F750"/>
      <c r="G750"/>
      <c r="H750"/>
      <c r="I750"/>
      <c r="J750"/>
      <c r="K750"/>
      <c r="L750"/>
      <c r="M750"/>
      <c r="N750"/>
      <c r="O750"/>
      <c r="P750"/>
      <c r="Q750"/>
      <c r="R750"/>
      <c r="S750"/>
      <c r="T750"/>
      <c r="U750"/>
      <c r="V750"/>
      <c r="W750"/>
      <c r="X750"/>
      <c r="Y750"/>
      <c r="Z750"/>
      <c r="AA750"/>
      <c r="AB750"/>
      <c r="AC750"/>
      <c r="AD750"/>
      <c r="AE750"/>
      <c r="AF750"/>
      <c r="AG750"/>
      <c r="AH750"/>
      <c r="AI750"/>
    </row>
    <row r="751" spans="1:35" s="33" customFormat="1" ht="15.75">
      <c r="A751" s="175"/>
      <c r="B751" s="163"/>
      <c r="C751" s="123"/>
      <c r="D751" s="123"/>
      <c r="E751" s="32"/>
      <c r="F751"/>
      <c r="G751"/>
      <c r="H751"/>
      <c r="I751"/>
      <c r="J751"/>
      <c r="K751"/>
      <c r="L751"/>
      <c r="M751"/>
      <c r="N751"/>
      <c r="O751"/>
      <c r="P751"/>
      <c r="Q751"/>
      <c r="R751"/>
      <c r="S751"/>
      <c r="T751"/>
      <c r="U751"/>
      <c r="V751"/>
      <c r="W751"/>
      <c r="X751"/>
      <c r="Y751"/>
      <c r="Z751"/>
      <c r="AA751"/>
      <c r="AB751"/>
      <c r="AC751"/>
      <c r="AD751"/>
      <c r="AE751"/>
      <c r="AF751"/>
      <c r="AG751"/>
      <c r="AH751"/>
      <c r="AI751"/>
    </row>
    <row r="752" spans="1:35" s="33" customFormat="1" ht="15.75">
      <c r="A752" s="175"/>
      <c r="B752" s="163"/>
      <c r="C752" s="123"/>
      <c r="D752" s="123"/>
      <c r="E752" s="32"/>
      <c r="F752"/>
      <c r="G752"/>
      <c r="H752"/>
      <c r="I752"/>
      <c r="J752"/>
      <c r="K752"/>
      <c r="L752"/>
      <c r="M752"/>
      <c r="N752"/>
      <c r="O752"/>
      <c r="P752"/>
      <c r="Q752"/>
      <c r="R752"/>
      <c r="S752"/>
      <c r="T752"/>
      <c r="U752"/>
      <c r="V752"/>
      <c r="W752"/>
      <c r="X752"/>
      <c r="Y752"/>
      <c r="Z752"/>
      <c r="AA752"/>
      <c r="AB752"/>
      <c r="AC752"/>
      <c r="AD752"/>
      <c r="AE752"/>
      <c r="AF752"/>
      <c r="AG752"/>
      <c r="AH752"/>
      <c r="AI752"/>
    </row>
    <row r="753" spans="1:35" s="33" customFormat="1" ht="15.75">
      <c r="A753" s="175"/>
      <c r="B753" s="163"/>
      <c r="C753" s="123"/>
      <c r="D753" s="123"/>
      <c r="E753" s="32"/>
      <c r="F753"/>
      <c r="G753"/>
      <c r="H753"/>
      <c r="I753"/>
      <c r="J753"/>
      <c r="K753"/>
      <c r="L753"/>
      <c r="M753"/>
      <c r="N753"/>
      <c r="O753"/>
      <c r="P753"/>
      <c r="Q753"/>
      <c r="R753"/>
      <c r="S753"/>
      <c r="T753"/>
      <c r="U753"/>
      <c r="V753"/>
      <c r="W753"/>
      <c r="X753"/>
      <c r="Y753"/>
      <c r="Z753"/>
      <c r="AA753"/>
      <c r="AB753"/>
      <c r="AC753"/>
      <c r="AD753"/>
      <c r="AE753"/>
      <c r="AF753"/>
      <c r="AG753"/>
      <c r="AH753"/>
      <c r="AI753"/>
    </row>
    <row r="754" spans="1:35" s="33" customFormat="1" ht="15.75">
      <c r="A754" s="175"/>
      <c r="B754" s="163"/>
      <c r="C754" s="123"/>
      <c r="D754" s="123"/>
      <c r="E754" s="32"/>
      <c r="F754"/>
      <c r="G754"/>
      <c r="H754"/>
      <c r="I754"/>
      <c r="J754"/>
      <c r="K754"/>
      <c r="L754"/>
      <c r="M754"/>
      <c r="N754"/>
      <c r="O754"/>
      <c r="P754"/>
      <c r="Q754"/>
      <c r="R754"/>
      <c r="S754"/>
      <c r="T754"/>
      <c r="U754"/>
      <c r="V754"/>
      <c r="W754"/>
      <c r="X754"/>
      <c r="Y754"/>
      <c r="Z754"/>
      <c r="AA754"/>
      <c r="AB754"/>
      <c r="AC754"/>
      <c r="AD754"/>
      <c r="AE754"/>
      <c r="AF754"/>
      <c r="AG754"/>
      <c r="AH754"/>
      <c r="AI754"/>
    </row>
    <row r="755" spans="1:35" s="33" customFormat="1" ht="15.75">
      <c r="A755" s="175"/>
      <c r="B755" s="163"/>
      <c r="C755" s="123"/>
      <c r="D755" s="123"/>
      <c r="E755" s="32"/>
      <c r="F755"/>
      <c r="G755"/>
      <c r="H755"/>
      <c r="I755"/>
      <c r="J755"/>
      <c r="K755"/>
      <c r="L755"/>
      <c r="M755"/>
      <c r="N755"/>
      <c r="O755"/>
      <c r="P755"/>
      <c r="Q755"/>
      <c r="R755"/>
      <c r="S755"/>
      <c r="T755"/>
      <c r="U755"/>
      <c r="V755"/>
      <c r="W755"/>
      <c r="X755"/>
      <c r="Y755"/>
      <c r="Z755"/>
      <c r="AA755"/>
      <c r="AB755"/>
      <c r="AC755"/>
      <c r="AD755"/>
      <c r="AE755"/>
      <c r="AF755"/>
      <c r="AG755"/>
      <c r="AH755"/>
      <c r="AI755"/>
    </row>
    <row r="756" spans="1:35" s="33" customFormat="1" ht="15.75">
      <c r="A756" s="175"/>
      <c r="B756" s="163"/>
      <c r="C756" s="123"/>
      <c r="D756" s="123"/>
      <c r="E756" s="32"/>
      <c r="F756"/>
      <c r="G756"/>
      <c r="H756"/>
      <c r="I756"/>
      <c r="J756"/>
      <c r="K756"/>
      <c r="L756"/>
      <c r="M756"/>
      <c r="N756"/>
      <c r="O756"/>
      <c r="P756"/>
      <c r="Q756"/>
      <c r="R756"/>
      <c r="S756"/>
      <c r="T756"/>
      <c r="U756"/>
      <c r="V756"/>
      <c r="W756"/>
      <c r="X756"/>
      <c r="Y756"/>
      <c r="Z756"/>
      <c r="AA756"/>
      <c r="AB756"/>
      <c r="AC756"/>
      <c r="AD756"/>
      <c r="AE756"/>
      <c r="AF756"/>
      <c r="AG756"/>
      <c r="AH756"/>
      <c r="AI756"/>
    </row>
    <row r="757" spans="1:35" s="33" customFormat="1" ht="15.75">
      <c r="A757" s="175"/>
      <c r="B757" s="163"/>
      <c r="C757" s="123"/>
      <c r="D757" s="123"/>
      <c r="E757" s="32"/>
      <c r="F757"/>
      <c r="G757"/>
      <c r="H757"/>
      <c r="I757"/>
      <c r="J757"/>
      <c r="K757"/>
      <c r="L757"/>
      <c r="M757"/>
      <c r="N757"/>
      <c r="O757"/>
      <c r="P757"/>
      <c r="Q757"/>
      <c r="R757"/>
      <c r="S757"/>
      <c r="T757"/>
      <c r="U757"/>
      <c r="V757"/>
      <c r="W757"/>
      <c r="X757"/>
      <c r="Y757"/>
      <c r="Z757"/>
      <c r="AA757"/>
      <c r="AB757"/>
      <c r="AC757"/>
      <c r="AD757"/>
      <c r="AE757"/>
      <c r="AF757"/>
      <c r="AG757"/>
      <c r="AH757"/>
      <c r="AI757"/>
    </row>
    <row r="758" spans="1:35" s="33" customFormat="1" ht="15.75">
      <c r="A758" s="175"/>
      <c r="B758" s="163"/>
      <c r="C758" s="123"/>
      <c r="D758" s="123"/>
      <c r="E758" s="32"/>
      <c r="F758"/>
      <c r="G758"/>
      <c r="H758"/>
      <c r="I758"/>
      <c r="J758"/>
      <c r="K758"/>
      <c r="L758"/>
      <c r="M758"/>
      <c r="N758"/>
      <c r="O758"/>
      <c r="P758"/>
      <c r="Q758"/>
      <c r="R758"/>
      <c r="S758"/>
      <c r="T758"/>
      <c r="U758"/>
      <c r="V758"/>
      <c r="W758"/>
      <c r="X758"/>
      <c r="Y758"/>
      <c r="Z758"/>
      <c r="AA758"/>
      <c r="AB758"/>
      <c r="AC758"/>
      <c r="AD758"/>
      <c r="AE758"/>
      <c r="AF758"/>
      <c r="AG758"/>
      <c r="AH758"/>
      <c r="AI758"/>
    </row>
    <row r="759" spans="1:35" s="33" customFormat="1" ht="15.75">
      <c r="A759" s="175"/>
      <c r="B759" s="163"/>
      <c r="C759" s="123"/>
      <c r="D759" s="123"/>
      <c r="E759" s="32"/>
      <c r="F759"/>
      <c r="G759"/>
      <c r="H759"/>
      <c r="I759"/>
      <c r="J759"/>
      <c r="K759"/>
      <c r="L759"/>
      <c r="M759"/>
      <c r="N759"/>
      <c r="O759"/>
      <c r="P759"/>
      <c r="Q759"/>
      <c r="R759"/>
      <c r="S759"/>
      <c r="T759"/>
      <c r="U759"/>
      <c r="V759"/>
      <c r="W759"/>
      <c r="X759"/>
      <c r="Y759"/>
      <c r="Z759"/>
      <c r="AA759"/>
      <c r="AB759"/>
      <c r="AC759"/>
      <c r="AD759"/>
      <c r="AE759"/>
      <c r="AF759"/>
      <c r="AG759"/>
      <c r="AH759"/>
      <c r="AI759"/>
    </row>
    <row r="760" spans="1:35" s="33" customFormat="1" ht="15.75">
      <c r="A760" s="175"/>
      <c r="B760" s="163"/>
      <c r="C760" s="123"/>
      <c r="D760" s="123"/>
      <c r="E760" s="32"/>
      <c r="F760"/>
      <c r="G760"/>
      <c r="H760"/>
      <c r="I760"/>
      <c r="J760"/>
      <c r="K760"/>
      <c r="L760"/>
      <c r="M760"/>
      <c r="N760"/>
      <c r="O760"/>
      <c r="P760"/>
      <c r="Q760"/>
      <c r="R760"/>
      <c r="S760"/>
      <c r="T760"/>
      <c r="U760"/>
      <c r="V760"/>
      <c r="W760"/>
      <c r="X760"/>
      <c r="Y760"/>
      <c r="Z760"/>
      <c r="AA760"/>
      <c r="AB760"/>
      <c r="AC760"/>
      <c r="AD760"/>
      <c r="AE760"/>
      <c r="AF760"/>
      <c r="AG760"/>
      <c r="AH760"/>
      <c r="AI760"/>
    </row>
    <row r="761" spans="1:35" s="33" customFormat="1" ht="15.75">
      <c r="A761" s="175"/>
      <c r="B761" s="163"/>
      <c r="C761" s="123"/>
      <c r="D761" s="123"/>
      <c r="E761" s="32"/>
      <c r="F761"/>
      <c r="G761"/>
      <c r="H761"/>
      <c r="I761"/>
      <c r="J761"/>
      <c r="K761"/>
      <c r="L761"/>
      <c r="M761"/>
      <c r="N761"/>
      <c r="O761"/>
      <c r="P761"/>
      <c r="Q761"/>
      <c r="R761"/>
      <c r="S761"/>
      <c r="T761"/>
      <c r="U761"/>
      <c r="V761"/>
      <c r="W761"/>
      <c r="X761"/>
      <c r="Y761"/>
      <c r="Z761"/>
      <c r="AA761"/>
      <c r="AB761"/>
      <c r="AC761"/>
      <c r="AD761"/>
      <c r="AE761"/>
      <c r="AF761"/>
      <c r="AG761"/>
      <c r="AH761"/>
      <c r="AI761"/>
    </row>
    <row r="762" spans="1:35" s="33" customFormat="1" ht="15.75">
      <c r="A762" s="175"/>
      <c r="B762" s="163"/>
      <c r="C762" s="123"/>
      <c r="D762" s="123"/>
      <c r="E762" s="32"/>
      <c r="F762"/>
      <c r="G762"/>
      <c r="H762"/>
      <c r="I762"/>
      <c r="J762"/>
      <c r="K762"/>
      <c r="L762"/>
      <c r="M762"/>
      <c r="N762"/>
      <c r="O762"/>
      <c r="P762"/>
      <c r="Q762"/>
      <c r="R762"/>
      <c r="S762"/>
      <c r="T762"/>
      <c r="U762"/>
      <c r="V762"/>
      <c r="W762"/>
      <c r="X762"/>
      <c r="Y762"/>
      <c r="Z762"/>
      <c r="AA762"/>
      <c r="AB762"/>
      <c r="AC762"/>
      <c r="AD762"/>
      <c r="AE762"/>
      <c r="AF762"/>
      <c r="AG762"/>
      <c r="AH762"/>
      <c r="AI762"/>
    </row>
    <row r="763" spans="1:35" s="33" customFormat="1" ht="15.75">
      <c r="A763" s="175"/>
      <c r="B763" s="163"/>
      <c r="C763" s="123"/>
      <c r="D763" s="123"/>
      <c r="E763" s="32"/>
      <c r="F763"/>
      <c r="G763"/>
      <c r="H763"/>
      <c r="I763"/>
      <c r="J763"/>
      <c r="K763"/>
      <c r="L763"/>
      <c r="M763"/>
      <c r="N763"/>
      <c r="O763"/>
      <c r="P763"/>
      <c r="Q763"/>
      <c r="R763"/>
      <c r="S763"/>
      <c r="T763"/>
      <c r="U763"/>
      <c r="V763"/>
      <c r="W763"/>
      <c r="X763"/>
      <c r="Y763"/>
      <c r="Z763"/>
      <c r="AA763"/>
      <c r="AB763"/>
      <c r="AC763"/>
      <c r="AD763"/>
      <c r="AE763"/>
      <c r="AF763"/>
      <c r="AG763"/>
      <c r="AH763"/>
      <c r="AI763"/>
    </row>
    <row r="764" spans="1:35" s="33" customFormat="1" ht="15.75">
      <c r="A764" s="175"/>
      <c r="B764" s="163"/>
      <c r="C764" s="123"/>
      <c r="D764" s="123"/>
      <c r="E764" s="32"/>
      <c r="F764"/>
      <c r="G764"/>
      <c r="H764"/>
      <c r="I764"/>
      <c r="J764"/>
      <c r="K764"/>
      <c r="L764"/>
      <c r="M764"/>
      <c r="N764"/>
      <c r="O764"/>
      <c r="P764"/>
      <c r="Q764"/>
      <c r="R764"/>
      <c r="S764"/>
      <c r="T764"/>
      <c r="U764"/>
      <c r="V764"/>
      <c r="W764"/>
      <c r="X764"/>
      <c r="Y764"/>
      <c r="Z764"/>
      <c r="AA764"/>
      <c r="AB764"/>
      <c r="AC764"/>
      <c r="AD764"/>
      <c r="AE764"/>
      <c r="AF764"/>
      <c r="AG764"/>
      <c r="AH764"/>
      <c r="AI764"/>
    </row>
    <row r="765" spans="1:35" s="33" customFormat="1" ht="15.75">
      <c r="A765" s="175"/>
      <c r="B765" s="163"/>
      <c r="C765" s="123"/>
      <c r="D765" s="123"/>
      <c r="E765" s="32"/>
      <c r="F765"/>
      <c r="G765"/>
      <c r="H765"/>
      <c r="I765"/>
      <c r="J765"/>
      <c r="K765"/>
      <c r="L765"/>
      <c r="M765"/>
      <c r="N765"/>
      <c r="O765"/>
      <c r="P765"/>
      <c r="Q765"/>
      <c r="R765"/>
      <c r="S765"/>
      <c r="T765"/>
      <c r="U765"/>
      <c r="V765"/>
      <c r="W765"/>
      <c r="X765"/>
      <c r="Y765"/>
      <c r="Z765"/>
      <c r="AA765"/>
      <c r="AB765"/>
      <c r="AC765"/>
      <c r="AD765"/>
      <c r="AE765"/>
      <c r="AF765"/>
      <c r="AG765"/>
      <c r="AH765"/>
      <c r="AI765"/>
    </row>
    <row r="766" spans="1:35" s="33" customFormat="1" ht="15.75">
      <c r="A766" s="175"/>
      <c r="B766" s="163"/>
      <c r="C766" s="123"/>
      <c r="D766" s="123"/>
      <c r="E766" s="32"/>
      <c r="F766"/>
      <c r="G766"/>
      <c r="H766"/>
      <c r="I766"/>
      <c r="J766"/>
      <c r="K766"/>
      <c r="L766"/>
      <c r="M766"/>
      <c r="N766"/>
      <c r="O766"/>
      <c r="P766"/>
      <c r="Q766"/>
      <c r="R766"/>
      <c r="S766"/>
      <c r="T766"/>
      <c r="U766"/>
      <c r="V766"/>
      <c r="W766"/>
      <c r="X766"/>
      <c r="Y766"/>
      <c r="Z766"/>
      <c r="AA766"/>
      <c r="AB766"/>
      <c r="AC766"/>
      <c r="AD766"/>
      <c r="AE766"/>
      <c r="AF766"/>
      <c r="AG766"/>
      <c r="AH766"/>
      <c r="AI766"/>
    </row>
    <row r="767" spans="1:35" s="33" customFormat="1" ht="15.75">
      <c r="A767" s="175"/>
      <c r="B767" s="163"/>
      <c r="C767" s="123"/>
      <c r="D767" s="123"/>
      <c r="E767" s="32"/>
      <c r="F767"/>
      <c r="G767"/>
      <c r="H767"/>
      <c r="I767"/>
      <c r="J767"/>
      <c r="K767"/>
      <c r="L767"/>
      <c r="M767"/>
      <c r="N767"/>
      <c r="O767"/>
      <c r="P767"/>
      <c r="Q767"/>
      <c r="R767"/>
      <c r="S767"/>
      <c r="T767"/>
      <c r="U767"/>
      <c r="V767"/>
      <c r="W767"/>
      <c r="X767"/>
      <c r="Y767"/>
      <c r="Z767"/>
      <c r="AA767"/>
      <c r="AB767"/>
      <c r="AC767"/>
      <c r="AD767"/>
      <c r="AE767"/>
      <c r="AF767"/>
      <c r="AG767"/>
      <c r="AH767"/>
      <c r="AI767"/>
    </row>
    <row r="768" spans="1:35" s="33" customFormat="1" ht="15.75">
      <c r="A768" s="175"/>
      <c r="B768" s="163"/>
      <c r="C768" s="123"/>
      <c r="D768" s="123"/>
      <c r="E768" s="32"/>
      <c r="F768"/>
      <c r="G768"/>
      <c r="H768"/>
      <c r="I768"/>
      <c r="J768"/>
      <c r="K768"/>
      <c r="L768"/>
      <c r="M768"/>
      <c r="N768"/>
      <c r="O768"/>
      <c r="P768"/>
      <c r="Q768"/>
      <c r="R768"/>
      <c r="S768"/>
      <c r="T768"/>
      <c r="U768"/>
      <c r="V768"/>
      <c r="W768"/>
      <c r="X768"/>
      <c r="Y768"/>
      <c r="Z768"/>
      <c r="AA768"/>
      <c r="AB768"/>
      <c r="AC768"/>
      <c r="AD768"/>
      <c r="AE768"/>
      <c r="AF768"/>
      <c r="AG768"/>
      <c r="AH768"/>
      <c r="AI768"/>
    </row>
    <row r="769" spans="1:35" s="33" customFormat="1" ht="15.75">
      <c r="A769" s="175"/>
      <c r="B769" s="163"/>
      <c r="C769" s="123"/>
      <c r="D769" s="123"/>
      <c r="E769" s="32"/>
      <c r="F769"/>
      <c r="G769"/>
      <c r="H769"/>
      <c r="I769"/>
      <c r="J769"/>
      <c r="K769"/>
      <c r="L769"/>
      <c r="M769"/>
      <c r="N769"/>
      <c r="O769"/>
      <c r="P769"/>
      <c r="Q769"/>
      <c r="R769"/>
      <c r="S769"/>
      <c r="T769"/>
      <c r="U769"/>
      <c r="V769"/>
      <c r="W769"/>
      <c r="X769"/>
      <c r="Y769"/>
      <c r="Z769"/>
      <c r="AA769"/>
      <c r="AB769"/>
      <c r="AC769"/>
      <c r="AD769"/>
      <c r="AE769"/>
      <c r="AF769"/>
      <c r="AG769"/>
      <c r="AH769"/>
      <c r="AI769"/>
    </row>
    <row r="770" spans="1:35" s="33" customFormat="1" ht="15.75">
      <c r="A770" s="175"/>
      <c r="B770" s="163"/>
      <c r="C770" s="123"/>
      <c r="D770" s="123"/>
      <c r="E770" s="32"/>
      <c r="F770"/>
      <c r="G770"/>
      <c r="H770"/>
      <c r="I770"/>
      <c r="J770"/>
      <c r="K770"/>
      <c r="L770"/>
      <c r="M770"/>
      <c r="N770"/>
      <c r="O770"/>
      <c r="P770"/>
      <c r="Q770"/>
      <c r="R770"/>
      <c r="S770"/>
      <c r="T770"/>
      <c r="U770"/>
      <c r="V770"/>
      <c r="W770"/>
      <c r="X770"/>
      <c r="Y770"/>
      <c r="Z770"/>
      <c r="AA770"/>
      <c r="AB770"/>
      <c r="AC770"/>
      <c r="AD770"/>
      <c r="AE770"/>
      <c r="AF770"/>
      <c r="AG770"/>
      <c r="AH770"/>
      <c r="AI770"/>
    </row>
    <row r="771" spans="1:35" s="33" customFormat="1" ht="15.75">
      <c r="A771" s="175"/>
      <c r="B771" s="163"/>
      <c r="C771" s="123"/>
      <c r="D771" s="123"/>
      <c r="E771" s="32"/>
      <c r="F771"/>
      <c r="G771"/>
      <c r="H771"/>
      <c r="I771"/>
      <c r="J771"/>
      <c r="K771"/>
      <c r="L771"/>
      <c r="M771"/>
      <c r="N771"/>
      <c r="O771"/>
      <c r="P771"/>
      <c r="Q771"/>
      <c r="R771"/>
      <c r="S771"/>
      <c r="T771"/>
      <c r="U771"/>
      <c r="V771"/>
      <c r="W771"/>
      <c r="X771"/>
      <c r="Y771"/>
      <c r="Z771"/>
      <c r="AA771"/>
      <c r="AB771"/>
      <c r="AC771"/>
      <c r="AD771"/>
      <c r="AE771"/>
      <c r="AF771"/>
      <c r="AG771"/>
      <c r="AH771"/>
      <c r="AI771"/>
    </row>
    <row r="772" spans="1:35" s="33" customFormat="1" ht="15.75">
      <c r="A772" s="175"/>
      <c r="B772" s="163"/>
      <c r="C772" s="123"/>
      <c r="D772" s="123"/>
      <c r="E772" s="32"/>
      <c r="F772"/>
      <c r="G772"/>
      <c r="H772"/>
      <c r="I772"/>
      <c r="J772"/>
      <c r="K772"/>
      <c r="L772"/>
      <c r="M772"/>
      <c r="N772"/>
      <c r="O772"/>
      <c r="P772"/>
      <c r="Q772"/>
      <c r="R772"/>
      <c r="S772"/>
      <c r="T772"/>
      <c r="U772"/>
      <c r="V772"/>
      <c r="W772"/>
      <c r="X772"/>
      <c r="Y772"/>
      <c r="Z772"/>
      <c r="AA772"/>
      <c r="AB772"/>
      <c r="AC772"/>
      <c r="AD772"/>
      <c r="AE772"/>
      <c r="AF772"/>
      <c r="AG772"/>
      <c r="AH772"/>
      <c r="AI772"/>
    </row>
    <row r="773" spans="1:35" s="33" customFormat="1" ht="15.75">
      <c r="A773" s="175"/>
      <c r="B773" s="163"/>
      <c r="C773" s="123"/>
      <c r="D773" s="123"/>
      <c r="E773" s="32"/>
      <c r="F773"/>
      <c r="G773"/>
      <c r="H773"/>
      <c r="I773"/>
      <c r="J773"/>
      <c r="K773"/>
      <c r="L773"/>
      <c r="M773"/>
      <c r="N773"/>
      <c r="O773"/>
      <c r="P773"/>
      <c r="Q773"/>
      <c r="R773"/>
      <c r="S773"/>
      <c r="T773"/>
      <c r="U773"/>
      <c r="V773"/>
      <c r="W773"/>
      <c r="X773"/>
      <c r="Y773"/>
      <c r="Z773"/>
      <c r="AA773"/>
      <c r="AB773"/>
      <c r="AC773"/>
      <c r="AD773"/>
      <c r="AE773"/>
      <c r="AF773"/>
      <c r="AG773"/>
      <c r="AH773"/>
      <c r="AI773"/>
    </row>
    <row r="774" spans="1:35" s="33" customFormat="1" ht="15.75">
      <c r="A774" s="175"/>
      <c r="B774" s="163"/>
      <c r="C774" s="123"/>
      <c r="D774" s="123"/>
      <c r="E774" s="32"/>
      <c r="F774"/>
      <c r="G774"/>
      <c r="H774"/>
      <c r="I774"/>
      <c r="J774"/>
      <c r="K774"/>
      <c r="L774"/>
      <c r="M774"/>
      <c r="N774"/>
      <c r="O774"/>
      <c r="P774"/>
      <c r="Q774"/>
      <c r="R774"/>
      <c r="S774"/>
      <c r="T774"/>
      <c r="U774"/>
      <c r="V774"/>
      <c r="W774"/>
      <c r="X774"/>
      <c r="Y774"/>
      <c r="Z774"/>
      <c r="AA774"/>
      <c r="AB774"/>
      <c r="AC774"/>
      <c r="AD774"/>
      <c r="AE774"/>
      <c r="AF774"/>
      <c r="AG774"/>
      <c r="AH774"/>
      <c r="AI774"/>
    </row>
    <row r="775" spans="1:35" s="33" customFormat="1" ht="15.75">
      <c r="A775" s="175"/>
      <c r="B775" s="163"/>
      <c r="C775" s="123"/>
      <c r="D775" s="123"/>
      <c r="E775" s="32"/>
      <c r="F775"/>
      <c r="G775"/>
      <c r="H775"/>
      <c r="I775"/>
      <c r="J775"/>
      <c r="K775"/>
      <c r="L775"/>
      <c r="M775"/>
      <c r="N775"/>
      <c r="O775"/>
      <c r="P775"/>
      <c r="Q775"/>
      <c r="R775"/>
      <c r="S775"/>
      <c r="T775"/>
      <c r="U775"/>
      <c r="V775"/>
      <c r="W775"/>
      <c r="X775"/>
      <c r="Y775"/>
      <c r="Z775"/>
      <c r="AA775"/>
      <c r="AB775"/>
      <c r="AC775"/>
      <c r="AD775"/>
      <c r="AE775"/>
      <c r="AF775"/>
      <c r="AG775"/>
      <c r="AH775"/>
      <c r="AI775"/>
    </row>
    <row r="776" spans="1:35" s="33" customFormat="1" ht="15.75">
      <c r="A776" s="175"/>
      <c r="B776" s="163"/>
      <c r="C776" s="123"/>
      <c r="D776" s="123"/>
      <c r="E776" s="32"/>
      <c r="F776"/>
      <c r="G776"/>
      <c r="H776"/>
      <c r="I776"/>
      <c r="J776"/>
      <c r="K776"/>
      <c r="L776"/>
      <c r="M776"/>
      <c r="N776"/>
      <c r="O776"/>
      <c r="P776"/>
      <c r="Q776"/>
      <c r="R776"/>
      <c r="S776"/>
      <c r="T776"/>
      <c r="U776"/>
      <c r="V776"/>
      <c r="W776"/>
      <c r="X776"/>
      <c r="Y776"/>
      <c r="Z776"/>
      <c r="AA776"/>
      <c r="AB776"/>
      <c r="AC776"/>
      <c r="AD776"/>
      <c r="AE776"/>
      <c r="AF776"/>
      <c r="AG776"/>
      <c r="AH776"/>
      <c r="AI776"/>
    </row>
    <row r="777" spans="1:35" s="33" customFormat="1" ht="15.75">
      <c r="A777" s="175"/>
      <c r="B777" s="163"/>
      <c r="C777" s="123"/>
      <c r="D777" s="123"/>
      <c r="E777" s="32"/>
      <c r="F777"/>
      <c r="G777"/>
      <c r="H777"/>
      <c r="I777"/>
      <c r="J777"/>
      <c r="K777"/>
      <c r="L777"/>
      <c r="M777"/>
      <c r="N777"/>
      <c r="O777"/>
      <c r="P777"/>
      <c r="Q777"/>
      <c r="R777"/>
      <c r="S777"/>
      <c r="T777"/>
      <c r="U777"/>
      <c r="V777"/>
      <c r="W777"/>
      <c r="X777"/>
      <c r="Y777"/>
      <c r="Z777"/>
      <c r="AA777"/>
      <c r="AB777"/>
      <c r="AC777"/>
      <c r="AD777"/>
      <c r="AE777"/>
      <c r="AF777"/>
      <c r="AG777"/>
      <c r="AH777"/>
      <c r="AI777"/>
    </row>
    <row r="778" spans="1:35" s="33" customFormat="1" ht="15.75">
      <c r="A778" s="175"/>
      <c r="B778" s="163"/>
      <c r="C778" s="123"/>
      <c r="D778" s="123"/>
      <c r="E778" s="32"/>
      <c r="F778"/>
      <c r="G778"/>
      <c r="H778"/>
      <c r="I778"/>
      <c r="J778"/>
      <c r="K778"/>
      <c r="L778"/>
      <c r="M778"/>
      <c r="N778"/>
      <c r="O778"/>
      <c r="P778"/>
      <c r="Q778"/>
      <c r="R778"/>
      <c r="S778"/>
      <c r="T778"/>
      <c r="U778"/>
      <c r="V778"/>
      <c r="W778"/>
      <c r="X778"/>
      <c r="Y778"/>
      <c r="Z778"/>
      <c r="AA778"/>
      <c r="AB778"/>
      <c r="AC778"/>
      <c r="AD778"/>
      <c r="AE778"/>
      <c r="AF778"/>
      <c r="AG778"/>
      <c r="AH778"/>
      <c r="AI778"/>
    </row>
    <row r="779" spans="1:35" s="33" customFormat="1" ht="15.75">
      <c r="A779" s="175"/>
      <c r="B779" s="163"/>
      <c r="C779" s="123"/>
      <c r="D779" s="123"/>
      <c r="E779" s="32"/>
      <c r="F779"/>
      <c r="G779"/>
      <c r="H779"/>
      <c r="I779"/>
      <c r="J779"/>
      <c r="K779"/>
      <c r="L779"/>
      <c r="M779"/>
      <c r="N779"/>
      <c r="O779"/>
      <c r="P779"/>
      <c r="Q779"/>
      <c r="R779"/>
      <c r="S779"/>
      <c r="T779"/>
      <c r="U779"/>
      <c r="V779"/>
      <c r="W779"/>
      <c r="X779"/>
      <c r="Y779"/>
      <c r="Z779"/>
      <c r="AA779"/>
      <c r="AB779"/>
      <c r="AC779"/>
      <c r="AD779"/>
      <c r="AE779"/>
      <c r="AF779"/>
      <c r="AG779"/>
      <c r="AH779"/>
      <c r="AI779"/>
    </row>
    <row r="780" spans="1:35" s="33" customFormat="1" ht="15.75">
      <c r="A780" s="175"/>
      <c r="B780" s="163"/>
      <c r="C780" s="123"/>
      <c r="D780" s="123"/>
      <c r="E780" s="32"/>
      <c r="F780"/>
      <c r="G780"/>
      <c r="H780"/>
      <c r="I780"/>
      <c r="J780"/>
      <c r="K780"/>
      <c r="L780"/>
      <c r="M780"/>
      <c r="N780"/>
      <c r="O780"/>
      <c r="P780"/>
      <c r="Q780"/>
      <c r="R780"/>
      <c r="S780"/>
      <c r="T780"/>
      <c r="U780"/>
      <c r="V780"/>
      <c r="W780"/>
      <c r="X780"/>
      <c r="Y780"/>
      <c r="Z780"/>
      <c r="AA780"/>
      <c r="AB780"/>
      <c r="AC780"/>
      <c r="AD780"/>
      <c r="AE780"/>
      <c r="AF780"/>
      <c r="AG780"/>
      <c r="AH780"/>
      <c r="AI780"/>
    </row>
    <row r="781" spans="1:35" s="33" customFormat="1" ht="15.75">
      <c r="A781" s="175"/>
      <c r="B781" s="163"/>
      <c r="C781" s="123"/>
      <c r="D781" s="123"/>
      <c r="E781" s="32"/>
      <c r="F781"/>
      <c r="G781"/>
      <c r="H781"/>
      <c r="I781"/>
      <c r="J781"/>
      <c r="K781"/>
      <c r="L781"/>
      <c r="M781"/>
      <c r="N781"/>
      <c r="O781"/>
      <c r="P781"/>
      <c r="Q781"/>
      <c r="R781"/>
      <c r="S781"/>
      <c r="T781"/>
      <c r="U781"/>
      <c r="V781"/>
      <c r="W781"/>
      <c r="X781"/>
      <c r="Y781"/>
      <c r="Z781"/>
      <c r="AA781"/>
      <c r="AB781"/>
      <c r="AC781"/>
      <c r="AD781"/>
      <c r="AE781"/>
      <c r="AF781"/>
      <c r="AG781"/>
      <c r="AH781"/>
      <c r="AI781"/>
    </row>
    <row r="782" spans="1:35" s="33" customFormat="1" ht="15.75">
      <c r="A782" s="175"/>
      <c r="B782" s="163"/>
      <c r="C782" s="123"/>
      <c r="D782" s="123"/>
      <c r="E782" s="32"/>
      <c r="F782"/>
      <c r="G782"/>
      <c r="H782"/>
      <c r="I782"/>
      <c r="J782"/>
      <c r="K782"/>
      <c r="L782"/>
      <c r="M782"/>
      <c r="N782"/>
      <c r="O782"/>
      <c r="P782"/>
      <c r="Q782"/>
      <c r="R782"/>
      <c r="S782"/>
      <c r="T782"/>
      <c r="U782"/>
      <c r="V782"/>
      <c r="W782"/>
      <c r="X782"/>
      <c r="Y782"/>
      <c r="Z782"/>
      <c r="AA782"/>
      <c r="AB782"/>
      <c r="AC782"/>
      <c r="AD782"/>
      <c r="AE782"/>
      <c r="AF782"/>
      <c r="AG782"/>
      <c r="AH782"/>
      <c r="AI782"/>
    </row>
    <row r="783" spans="1:35" s="33" customFormat="1" ht="15.75">
      <c r="A783" s="175"/>
      <c r="B783" s="163"/>
      <c r="C783" s="123"/>
      <c r="D783" s="123"/>
      <c r="E783" s="32"/>
      <c r="F783"/>
      <c r="G783"/>
      <c r="H783"/>
      <c r="I783"/>
      <c r="J783"/>
      <c r="K783"/>
      <c r="L783"/>
      <c r="M783"/>
      <c r="N783"/>
      <c r="O783"/>
      <c r="P783"/>
      <c r="Q783"/>
      <c r="R783"/>
      <c r="S783"/>
      <c r="T783"/>
      <c r="U783"/>
      <c r="V783"/>
      <c r="W783"/>
      <c r="X783"/>
      <c r="Y783"/>
      <c r="Z783"/>
      <c r="AA783"/>
      <c r="AB783"/>
      <c r="AC783"/>
      <c r="AD783"/>
      <c r="AE783"/>
      <c r="AF783"/>
      <c r="AG783"/>
      <c r="AH783"/>
      <c r="AI783"/>
    </row>
    <row r="784" spans="1:35" s="33" customFormat="1" ht="15.75">
      <c r="A784" s="175"/>
      <c r="B784" s="163"/>
      <c r="C784" s="123"/>
      <c r="D784" s="123"/>
      <c r="E784" s="32"/>
      <c r="F784"/>
      <c r="G784"/>
      <c r="H784"/>
      <c r="I784"/>
      <c r="J784"/>
      <c r="K784"/>
      <c r="L784"/>
      <c r="M784"/>
      <c r="N784"/>
      <c r="O784"/>
      <c r="P784"/>
      <c r="Q784"/>
      <c r="R784"/>
      <c r="S784"/>
      <c r="T784"/>
      <c r="U784"/>
      <c r="V784"/>
      <c r="W784"/>
      <c r="X784"/>
      <c r="Y784"/>
      <c r="Z784"/>
      <c r="AA784"/>
      <c r="AB784"/>
      <c r="AC784"/>
      <c r="AD784"/>
      <c r="AE784"/>
      <c r="AF784"/>
      <c r="AG784"/>
      <c r="AH784"/>
      <c r="AI784"/>
    </row>
    <row r="785" spans="1:35" s="33" customFormat="1" ht="15.75">
      <c r="A785" s="175"/>
      <c r="B785" s="163"/>
      <c r="C785" s="123"/>
      <c r="D785" s="123"/>
      <c r="E785" s="32"/>
      <c r="F785"/>
      <c r="G785"/>
      <c r="H785"/>
      <c r="I785"/>
      <c r="J785"/>
      <c r="K785"/>
      <c r="L785"/>
      <c r="M785"/>
      <c r="N785"/>
      <c r="O785"/>
      <c r="P785"/>
      <c r="Q785"/>
      <c r="R785"/>
      <c r="S785"/>
      <c r="T785"/>
      <c r="U785"/>
      <c r="V785"/>
      <c r="W785"/>
      <c r="X785"/>
      <c r="Y785"/>
      <c r="Z785"/>
      <c r="AA785"/>
      <c r="AB785"/>
      <c r="AC785"/>
      <c r="AD785"/>
      <c r="AE785"/>
      <c r="AF785"/>
      <c r="AG785"/>
      <c r="AH785"/>
      <c r="AI785"/>
    </row>
    <row r="786" spans="1:35" s="33" customFormat="1" ht="15.75">
      <c r="A786" s="175"/>
      <c r="B786" s="163"/>
      <c r="C786" s="123"/>
      <c r="D786" s="123"/>
      <c r="E786" s="32"/>
      <c r="F786"/>
      <c r="G786"/>
      <c r="H786"/>
      <c r="I786"/>
      <c r="J786"/>
      <c r="K786"/>
      <c r="L786"/>
      <c r="M786"/>
      <c r="N786"/>
      <c r="O786"/>
      <c r="P786"/>
      <c r="Q786"/>
      <c r="R786"/>
      <c r="S786"/>
      <c r="T786"/>
      <c r="U786"/>
      <c r="V786"/>
      <c r="W786"/>
      <c r="X786"/>
      <c r="Y786"/>
      <c r="Z786"/>
      <c r="AA786"/>
      <c r="AB786"/>
      <c r="AC786"/>
      <c r="AD786"/>
      <c r="AE786"/>
      <c r="AF786"/>
      <c r="AG786"/>
      <c r="AH786"/>
      <c r="AI786"/>
    </row>
    <row r="787" spans="1:35" s="33" customFormat="1" ht="15.75">
      <c r="A787" s="175"/>
      <c r="B787" s="163"/>
      <c r="C787" s="123"/>
      <c r="D787" s="123"/>
      <c r="E787" s="32"/>
      <c r="F787"/>
      <c r="G787"/>
      <c r="H787"/>
      <c r="I787"/>
      <c r="J787"/>
      <c r="K787"/>
      <c r="L787"/>
      <c r="M787"/>
      <c r="N787"/>
      <c r="O787"/>
      <c r="P787"/>
      <c r="Q787"/>
      <c r="R787"/>
      <c r="S787"/>
      <c r="T787"/>
      <c r="U787"/>
      <c r="V787"/>
      <c r="W787"/>
      <c r="X787"/>
      <c r="Y787"/>
      <c r="Z787"/>
      <c r="AA787"/>
      <c r="AB787"/>
      <c r="AC787"/>
      <c r="AD787"/>
      <c r="AE787"/>
      <c r="AF787"/>
      <c r="AG787"/>
      <c r="AH787"/>
      <c r="AI787"/>
    </row>
    <row r="788" spans="1:35" s="33" customFormat="1" ht="15.75">
      <c r="A788" s="175"/>
      <c r="B788" s="163"/>
      <c r="C788" s="123"/>
      <c r="D788" s="123"/>
      <c r="E788" s="32"/>
      <c r="F788"/>
      <c r="G788"/>
      <c r="H788"/>
      <c r="I788"/>
      <c r="J788"/>
      <c r="K788"/>
      <c r="L788"/>
      <c r="M788"/>
      <c r="N788"/>
      <c r="O788"/>
      <c r="P788"/>
      <c r="Q788"/>
      <c r="R788"/>
      <c r="S788"/>
      <c r="T788"/>
      <c r="U788"/>
      <c r="V788"/>
      <c r="W788"/>
      <c r="X788"/>
      <c r="Y788"/>
      <c r="Z788"/>
      <c r="AA788"/>
      <c r="AB788"/>
      <c r="AC788"/>
      <c r="AD788"/>
      <c r="AE788"/>
      <c r="AF788"/>
      <c r="AG788"/>
      <c r="AH788"/>
      <c r="AI788"/>
    </row>
    <row r="789" spans="1:35" s="33" customFormat="1" ht="15.75">
      <c r="A789" s="175"/>
      <c r="B789" s="163"/>
      <c r="C789" s="123"/>
      <c r="D789" s="123"/>
      <c r="E789" s="32"/>
      <c r="F789"/>
      <c r="G789"/>
      <c r="H789"/>
      <c r="I789"/>
      <c r="J789"/>
      <c r="K789"/>
      <c r="L789"/>
      <c r="M789"/>
      <c r="N789"/>
      <c r="O789"/>
      <c r="P789"/>
      <c r="Q789"/>
      <c r="R789"/>
      <c r="S789"/>
      <c r="T789"/>
      <c r="U789"/>
      <c r="V789"/>
      <c r="W789"/>
      <c r="X789"/>
      <c r="Y789"/>
      <c r="Z789"/>
      <c r="AA789"/>
      <c r="AB789"/>
      <c r="AC789"/>
      <c r="AD789"/>
      <c r="AE789"/>
      <c r="AF789"/>
      <c r="AG789"/>
      <c r="AH789"/>
      <c r="AI789"/>
    </row>
    <row r="790" spans="1:35" s="33" customFormat="1" ht="15.75">
      <c r="A790" s="175"/>
      <c r="B790" s="163"/>
      <c r="C790" s="123"/>
      <c r="D790" s="123"/>
      <c r="E790" s="32"/>
      <c r="F790"/>
      <c r="G790"/>
      <c r="H790"/>
      <c r="I790"/>
      <c r="J790"/>
      <c r="K790"/>
      <c r="L790"/>
      <c r="M790"/>
      <c r="N790"/>
      <c r="O790"/>
      <c r="P790"/>
      <c r="Q790"/>
      <c r="R790"/>
      <c r="S790"/>
      <c r="T790"/>
      <c r="U790"/>
      <c r="V790"/>
      <c r="W790"/>
      <c r="X790"/>
      <c r="Y790"/>
      <c r="Z790"/>
      <c r="AA790"/>
      <c r="AB790"/>
      <c r="AC790"/>
      <c r="AD790"/>
      <c r="AE790"/>
      <c r="AF790"/>
      <c r="AG790"/>
      <c r="AH790"/>
      <c r="AI790"/>
    </row>
    <row r="791" spans="1:35" s="33" customFormat="1" ht="15.75">
      <c r="A791" s="175"/>
      <c r="B791" s="163"/>
      <c r="C791" s="123"/>
      <c r="D791" s="123"/>
      <c r="E791" s="32"/>
      <c r="F791"/>
      <c r="G791"/>
      <c r="H791"/>
      <c r="I791"/>
      <c r="J791"/>
      <c r="K791"/>
      <c r="L791"/>
      <c r="M791"/>
      <c r="N791"/>
      <c r="O791"/>
      <c r="P791"/>
      <c r="Q791"/>
      <c r="R791"/>
      <c r="S791"/>
      <c r="T791"/>
      <c r="U791"/>
      <c r="V791"/>
      <c r="W791"/>
      <c r="X791"/>
      <c r="Y791"/>
      <c r="Z791"/>
      <c r="AA791"/>
      <c r="AB791"/>
      <c r="AC791"/>
      <c r="AD791"/>
      <c r="AE791"/>
      <c r="AF791"/>
      <c r="AG791"/>
      <c r="AH791"/>
      <c r="AI791"/>
    </row>
    <row r="792" spans="1:35" s="33" customFormat="1" ht="15.75">
      <c r="A792" s="175"/>
      <c r="B792" s="163"/>
      <c r="C792" s="123"/>
      <c r="D792" s="123"/>
      <c r="E792" s="32"/>
      <c r="F792"/>
      <c r="G792"/>
      <c r="H792"/>
      <c r="I792"/>
      <c r="J792"/>
      <c r="K792"/>
      <c r="L792"/>
      <c r="M792"/>
      <c r="N792"/>
      <c r="O792"/>
      <c r="P792"/>
      <c r="Q792"/>
      <c r="R792"/>
      <c r="S792"/>
      <c r="T792"/>
      <c r="U792"/>
      <c r="V792"/>
      <c r="W792"/>
      <c r="X792"/>
      <c r="Y792"/>
      <c r="Z792"/>
      <c r="AA792"/>
      <c r="AB792"/>
      <c r="AC792"/>
      <c r="AD792"/>
      <c r="AE792"/>
      <c r="AF792"/>
      <c r="AG792"/>
      <c r="AH792"/>
      <c r="AI792"/>
    </row>
    <row r="793" spans="1:35" s="33" customFormat="1" ht="15.75">
      <c r="A793" s="175"/>
      <c r="B793" s="163"/>
      <c r="C793" s="123"/>
      <c r="D793" s="123"/>
      <c r="E793" s="32"/>
      <c r="F793"/>
      <c r="G793"/>
      <c r="H793"/>
      <c r="I793"/>
      <c r="J793"/>
      <c r="K793"/>
      <c r="L793"/>
      <c r="M793"/>
      <c r="N793"/>
      <c r="O793"/>
      <c r="P793"/>
      <c r="Q793"/>
      <c r="R793"/>
      <c r="S793"/>
      <c r="T793"/>
      <c r="U793"/>
      <c r="V793"/>
      <c r="W793"/>
      <c r="X793"/>
      <c r="Y793"/>
      <c r="Z793"/>
      <c r="AA793"/>
      <c r="AB793"/>
      <c r="AC793"/>
      <c r="AD793"/>
      <c r="AE793"/>
      <c r="AF793"/>
      <c r="AG793"/>
      <c r="AH793"/>
      <c r="AI793"/>
    </row>
    <row r="794" spans="1:35" s="33" customFormat="1" ht="15.75">
      <c r="A794" s="175"/>
      <c r="B794" s="163"/>
      <c r="C794" s="123"/>
      <c r="D794" s="123"/>
      <c r="E794" s="32"/>
      <c r="F794"/>
      <c r="G794"/>
      <c r="H794"/>
      <c r="I794"/>
      <c r="J794"/>
      <c r="K794"/>
      <c r="L794"/>
      <c r="M794"/>
      <c r="N794"/>
      <c r="O794"/>
      <c r="P794"/>
      <c r="Q794"/>
      <c r="R794"/>
      <c r="S794"/>
      <c r="T794"/>
      <c r="U794"/>
      <c r="V794"/>
      <c r="W794"/>
      <c r="X794"/>
      <c r="Y794"/>
      <c r="Z794"/>
      <c r="AA794"/>
      <c r="AB794"/>
      <c r="AC794"/>
      <c r="AD794"/>
      <c r="AE794"/>
      <c r="AF794"/>
      <c r="AG794"/>
      <c r="AH794"/>
      <c r="AI794"/>
    </row>
    <row r="795" spans="1:35" s="33" customFormat="1" ht="15.75">
      <c r="A795" s="175"/>
      <c r="B795" s="163"/>
      <c r="C795" s="123"/>
      <c r="D795" s="123"/>
      <c r="E795" s="32"/>
      <c r="F795"/>
      <c r="G795"/>
      <c r="H795"/>
      <c r="I795"/>
      <c r="J795"/>
      <c r="K795"/>
      <c r="L795"/>
      <c r="M795"/>
      <c r="N795"/>
      <c r="O795"/>
      <c r="P795"/>
      <c r="Q795"/>
      <c r="R795"/>
      <c r="S795"/>
      <c r="T795"/>
      <c r="U795"/>
      <c r="V795"/>
      <c r="W795"/>
      <c r="X795"/>
      <c r="Y795"/>
      <c r="Z795"/>
      <c r="AA795"/>
      <c r="AB795"/>
      <c r="AC795"/>
      <c r="AD795"/>
      <c r="AE795"/>
      <c r="AF795"/>
      <c r="AG795"/>
      <c r="AH795"/>
      <c r="AI795"/>
    </row>
    <row r="796" spans="1:35" s="33" customFormat="1" ht="15.75">
      <c r="A796" s="175"/>
      <c r="B796" s="163"/>
      <c r="C796" s="123"/>
      <c r="D796" s="123"/>
      <c r="E796" s="32"/>
      <c r="F796"/>
      <c r="G796"/>
      <c r="H796"/>
      <c r="I796"/>
      <c r="J796"/>
      <c r="K796"/>
      <c r="L796"/>
      <c r="M796"/>
      <c r="N796"/>
      <c r="O796"/>
      <c r="P796"/>
      <c r="Q796"/>
      <c r="R796"/>
      <c r="S796"/>
      <c r="T796"/>
      <c r="U796"/>
      <c r="V796"/>
      <c r="W796"/>
      <c r="X796"/>
      <c r="Y796"/>
      <c r="Z796"/>
      <c r="AA796"/>
      <c r="AB796"/>
      <c r="AC796"/>
      <c r="AD796"/>
      <c r="AE796"/>
      <c r="AF796"/>
      <c r="AG796"/>
      <c r="AH796"/>
      <c r="AI796"/>
    </row>
    <row r="797" spans="1:35" s="33" customFormat="1" ht="15.75">
      <c r="A797" s="175"/>
      <c r="B797" s="163"/>
      <c r="C797" s="123"/>
      <c r="D797" s="123"/>
      <c r="E797" s="32"/>
      <c r="F797"/>
      <c r="G797"/>
      <c r="H797"/>
      <c r="I797"/>
      <c r="J797"/>
      <c r="K797"/>
      <c r="L797"/>
      <c r="M797"/>
      <c r="N797"/>
      <c r="O797"/>
      <c r="P797"/>
      <c r="Q797"/>
      <c r="R797"/>
      <c r="S797"/>
      <c r="T797"/>
      <c r="U797"/>
      <c r="V797"/>
      <c r="W797"/>
      <c r="X797"/>
      <c r="Y797"/>
      <c r="Z797"/>
      <c r="AA797"/>
      <c r="AB797"/>
      <c r="AC797"/>
      <c r="AD797"/>
      <c r="AE797"/>
      <c r="AF797"/>
      <c r="AG797"/>
      <c r="AH797"/>
      <c r="AI797"/>
    </row>
    <row r="798" spans="1:35" s="33" customFormat="1" ht="15.75">
      <c r="A798" s="175"/>
      <c r="B798" s="163"/>
      <c r="C798" s="123"/>
      <c r="D798" s="123"/>
      <c r="E798" s="32"/>
      <c r="F798"/>
      <c r="G798"/>
      <c r="H798"/>
      <c r="I798"/>
      <c r="J798"/>
      <c r="K798"/>
      <c r="L798"/>
      <c r="M798"/>
      <c r="N798"/>
      <c r="O798"/>
      <c r="P798"/>
      <c r="Q798"/>
      <c r="R798"/>
      <c r="S798"/>
      <c r="T798"/>
      <c r="U798"/>
      <c r="V798"/>
      <c r="W798"/>
      <c r="X798"/>
      <c r="Y798"/>
      <c r="Z798"/>
      <c r="AA798"/>
      <c r="AB798"/>
      <c r="AC798"/>
      <c r="AD798"/>
      <c r="AE798"/>
      <c r="AF798"/>
      <c r="AG798"/>
      <c r="AH798"/>
      <c r="AI798"/>
    </row>
    <row r="799" spans="1:35" s="33" customFormat="1" ht="15.75">
      <c r="A799" s="175"/>
      <c r="B799" s="163"/>
      <c r="C799" s="123"/>
      <c r="D799" s="123"/>
      <c r="E799" s="32"/>
      <c r="F799"/>
      <c r="G799"/>
      <c r="H799"/>
      <c r="I799"/>
      <c r="J799"/>
      <c r="K799"/>
      <c r="L799"/>
      <c r="M799"/>
      <c r="N799"/>
      <c r="O799"/>
      <c r="P799"/>
      <c r="Q799"/>
      <c r="R799"/>
      <c r="S799"/>
      <c r="T799"/>
      <c r="U799"/>
      <c r="V799"/>
      <c r="W799"/>
      <c r="X799"/>
      <c r="Y799"/>
      <c r="Z799"/>
      <c r="AA799"/>
      <c r="AB799"/>
      <c r="AC799"/>
      <c r="AD799"/>
      <c r="AE799"/>
      <c r="AF799"/>
      <c r="AG799"/>
      <c r="AH799"/>
      <c r="AI799"/>
    </row>
    <row r="800" spans="1:35" s="33" customFormat="1" ht="15.75">
      <c r="A800" s="175"/>
      <c r="B800" s="163"/>
      <c r="C800" s="123"/>
      <c r="D800" s="123"/>
      <c r="E800" s="32"/>
      <c r="F800"/>
      <c r="G800"/>
      <c r="H800"/>
      <c r="I800"/>
      <c r="J800"/>
      <c r="K800"/>
      <c r="L800"/>
      <c r="M800"/>
      <c r="N800"/>
      <c r="O800"/>
      <c r="P800"/>
      <c r="Q800"/>
      <c r="R800"/>
      <c r="S800"/>
      <c r="T800"/>
      <c r="U800"/>
      <c r="V800"/>
      <c r="W800"/>
      <c r="X800"/>
      <c r="Y800"/>
      <c r="Z800"/>
      <c r="AA800"/>
      <c r="AB800"/>
      <c r="AC800"/>
      <c r="AD800"/>
      <c r="AE800"/>
      <c r="AF800"/>
      <c r="AG800"/>
      <c r="AH800"/>
      <c r="AI800"/>
    </row>
    <row r="801" spans="1:35" s="33" customFormat="1" ht="15.75">
      <c r="A801" s="175"/>
      <c r="B801" s="163"/>
      <c r="C801" s="123"/>
      <c r="D801" s="123"/>
      <c r="E801" s="32"/>
      <c r="F801"/>
      <c r="G801"/>
      <c r="H801"/>
      <c r="I801"/>
      <c r="J801"/>
      <c r="K801"/>
      <c r="L801"/>
      <c r="M801"/>
      <c r="N801"/>
      <c r="O801"/>
      <c r="P801"/>
      <c r="Q801"/>
      <c r="R801"/>
      <c r="S801"/>
      <c r="T801"/>
      <c r="U801"/>
      <c r="V801"/>
      <c r="W801"/>
      <c r="X801"/>
      <c r="Y801"/>
      <c r="Z801"/>
      <c r="AA801"/>
      <c r="AB801"/>
      <c r="AC801"/>
      <c r="AD801"/>
      <c r="AE801"/>
      <c r="AF801"/>
      <c r="AG801"/>
      <c r="AH801"/>
      <c r="AI801"/>
    </row>
    <row r="802" spans="1:35" s="33" customFormat="1" ht="15.75">
      <c r="A802" s="175"/>
      <c r="B802" s="163"/>
      <c r="C802" s="123"/>
      <c r="D802" s="123"/>
      <c r="E802" s="32"/>
      <c r="F802"/>
      <c r="G802"/>
      <c r="H802"/>
      <c r="I802"/>
      <c r="J802"/>
      <c r="K802"/>
      <c r="L802"/>
      <c r="M802"/>
      <c r="N802"/>
      <c r="O802"/>
      <c r="P802"/>
      <c r="Q802"/>
      <c r="R802"/>
      <c r="S802"/>
      <c r="T802"/>
      <c r="U802"/>
      <c r="V802"/>
      <c r="W802"/>
      <c r="X802"/>
      <c r="Y802"/>
      <c r="Z802"/>
      <c r="AA802"/>
      <c r="AB802"/>
      <c r="AC802"/>
      <c r="AD802"/>
      <c r="AE802"/>
      <c r="AF802"/>
      <c r="AG802"/>
      <c r="AH802"/>
      <c r="AI802"/>
    </row>
    <row r="803" spans="1:35" s="33" customFormat="1" ht="15.75">
      <c r="A803" s="175"/>
      <c r="B803" s="163"/>
      <c r="C803" s="123"/>
      <c r="D803" s="123"/>
      <c r="E803" s="32"/>
      <c r="F803"/>
      <c r="G803"/>
      <c r="H803"/>
      <c r="I803"/>
      <c r="J803"/>
      <c r="K803"/>
      <c r="L803"/>
      <c r="M803"/>
      <c r="N803"/>
      <c r="O803"/>
      <c r="P803"/>
      <c r="Q803"/>
      <c r="R803"/>
      <c r="S803"/>
      <c r="T803"/>
      <c r="U803"/>
      <c r="V803"/>
      <c r="W803"/>
      <c r="X803"/>
      <c r="Y803"/>
      <c r="Z803"/>
      <c r="AA803"/>
      <c r="AB803"/>
      <c r="AC803"/>
      <c r="AD803"/>
      <c r="AE803"/>
      <c r="AF803"/>
      <c r="AG803"/>
      <c r="AH803"/>
      <c r="AI803"/>
    </row>
    <row r="804" spans="1:35" s="33" customFormat="1" ht="15.75">
      <c r="A804" s="175"/>
      <c r="B804" s="163"/>
      <c r="C804" s="123"/>
      <c r="D804" s="123"/>
      <c r="E804" s="32"/>
      <c r="F804"/>
      <c r="G804"/>
      <c r="H804"/>
      <c r="I804"/>
      <c r="J804"/>
      <c r="K804"/>
      <c r="L804"/>
      <c r="M804"/>
      <c r="N804"/>
      <c r="O804"/>
      <c r="P804"/>
      <c r="Q804"/>
      <c r="R804"/>
      <c r="S804"/>
      <c r="T804"/>
      <c r="U804"/>
      <c r="V804"/>
      <c r="W804"/>
      <c r="X804"/>
      <c r="Y804"/>
      <c r="Z804"/>
      <c r="AA804"/>
      <c r="AB804"/>
      <c r="AC804"/>
      <c r="AD804"/>
      <c r="AE804"/>
      <c r="AF804"/>
      <c r="AG804"/>
      <c r="AH804"/>
      <c r="AI804"/>
    </row>
    <row r="805" spans="1:35" s="33" customFormat="1" ht="15.75">
      <c r="A805" s="175"/>
      <c r="B805" s="163"/>
      <c r="C805" s="123"/>
      <c r="D805" s="123"/>
      <c r="E805" s="32"/>
      <c r="F805"/>
      <c r="G805"/>
      <c r="H805"/>
      <c r="I805"/>
      <c r="J805"/>
      <c r="K805"/>
      <c r="L805"/>
      <c r="M805"/>
      <c r="N805"/>
      <c r="O805"/>
      <c r="P805"/>
      <c r="Q805"/>
      <c r="R805"/>
      <c r="S805"/>
      <c r="T805"/>
      <c r="U805"/>
      <c r="V805"/>
      <c r="W805"/>
      <c r="X805"/>
      <c r="Y805"/>
      <c r="Z805"/>
      <c r="AA805"/>
      <c r="AB805"/>
      <c r="AC805"/>
      <c r="AD805"/>
      <c r="AE805"/>
      <c r="AF805"/>
      <c r="AG805"/>
      <c r="AH805"/>
      <c r="AI805"/>
    </row>
    <row r="806" spans="1:35" s="33" customFormat="1" ht="15.75">
      <c r="A806" s="175"/>
      <c r="B806" s="163"/>
      <c r="C806" s="123"/>
      <c r="D806" s="123"/>
      <c r="E806" s="32"/>
      <c r="F806"/>
      <c r="G806"/>
      <c r="H806"/>
      <c r="I806"/>
      <c r="J806"/>
      <c r="K806"/>
      <c r="L806"/>
      <c r="M806"/>
      <c r="N806"/>
      <c r="O806"/>
      <c r="P806"/>
      <c r="Q806"/>
      <c r="R806"/>
      <c r="S806"/>
      <c r="T806"/>
      <c r="U806"/>
      <c r="V806"/>
      <c r="W806"/>
      <c r="X806"/>
      <c r="Y806"/>
      <c r="Z806"/>
      <c r="AA806"/>
      <c r="AB806"/>
      <c r="AC806"/>
      <c r="AD806"/>
      <c r="AE806"/>
      <c r="AF806"/>
      <c r="AG806"/>
      <c r="AH806"/>
      <c r="AI806"/>
    </row>
    <row r="807" spans="1:35" s="33" customFormat="1" ht="15.75">
      <c r="A807" s="175"/>
      <c r="B807" s="163"/>
      <c r="C807" s="123"/>
      <c r="D807" s="123"/>
      <c r="E807" s="32"/>
      <c r="F807"/>
      <c r="G807"/>
      <c r="H807"/>
      <c r="I807"/>
      <c r="J807"/>
      <c r="K807"/>
      <c r="L807"/>
      <c r="M807"/>
      <c r="N807"/>
      <c r="O807"/>
      <c r="P807"/>
      <c r="Q807"/>
      <c r="R807"/>
      <c r="S807"/>
      <c r="T807"/>
      <c r="U807"/>
      <c r="V807"/>
      <c r="W807"/>
      <c r="X807"/>
      <c r="Y807"/>
      <c r="Z807"/>
      <c r="AA807"/>
      <c r="AB807"/>
      <c r="AC807"/>
      <c r="AD807"/>
      <c r="AE807"/>
      <c r="AF807"/>
      <c r="AG807"/>
      <c r="AH807"/>
      <c r="AI807"/>
    </row>
    <row r="808" spans="1:35" s="33" customFormat="1" ht="15.75">
      <c r="A808" s="175"/>
      <c r="B808" s="163"/>
      <c r="C808" s="123"/>
      <c r="D808" s="123"/>
      <c r="E808" s="32"/>
      <c r="F808"/>
      <c r="G808"/>
      <c r="H808"/>
      <c r="I808"/>
      <c r="J808"/>
      <c r="K808"/>
      <c r="L808"/>
      <c r="M808"/>
      <c r="N808"/>
      <c r="O808"/>
      <c r="P808"/>
      <c r="Q808"/>
      <c r="R808"/>
      <c r="S808"/>
      <c r="T808"/>
      <c r="U808"/>
      <c r="V808"/>
      <c r="W808"/>
      <c r="X808"/>
      <c r="Y808"/>
      <c r="Z808"/>
      <c r="AA808"/>
      <c r="AB808"/>
      <c r="AC808"/>
      <c r="AD808"/>
      <c r="AE808"/>
      <c r="AF808"/>
      <c r="AG808"/>
      <c r="AH808"/>
      <c r="AI808"/>
    </row>
    <row r="809" spans="1:35" s="33" customFormat="1" ht="15.75">
      <c r="A809" s="175"/>
      <c r="B809" s="163"/>
      <c r="C809" s="123"/>
      <c r="D809" s="123"/>
      <c r="E809" s="32"/>
      <c r="F809"/>
      <c r="G809"/>
      <c r="H809"/>
      <c r="I809"/>
      <c r="J809"/>
      <c r="K809"/>
      <c r="L809"/>
      <c r="M809"/>
      <c r="N809"/>
      <c r="O809"/>
      <c r="P809"/>
      <c r="Q809"/>
      <c r="R809"/>
      <c r="S809"/>
      <c r="T809"/>
      <c r="U809"/>
      <c r="V809"/>
      <c r="W809"/>
      <c r="X809"/>
      <c r="Y809"/>
      <c r="Z809"/>
      <c r="AA809"/>
      <c r="AB809"/>
      <c r="AC809"/>
      <c r="AD809"/>
      <c r="AE809"/>
      <c r="AF809"/>
      <c r="AG809"/>
      <c r="AH809"/>
      <c r="AI809"/>
    </row>
    <row r="810" spans="1:35" s="33" customFormat="1" ht="15.75">
      <c r="A810" s="175"/>
      <c r="B810" s="163"/>
      <c r="C810" s="123"/>
      <c r="D810" s="123"/>
      <c r="E810" s="32"/>
      <c r="F810"/>
      <c r="G810"/>
      <c r="H810"/>
      <c r="I810"/>
      <c r="J810"/>
      <c r="K810"/>
      <c r="L810"/>
      <c r="M810"/>
      <c r="N810"/>
      <c r="O810"/>
      <c r="P810"/>
      <c r="Q810"/>
      <c r="R810"/>
      <c r="S810"/>
      <c r="T810"/>
      <c r="U810"/>
      <c r="V810"/>
      <c r="W810"/>
      <c r="X810"/>
      <c r="Y810"/>
      <c r="Z810"/>
      <c r="AA810"/>
      <c r="AB810"/>
      <c r="AC810"/>
      <c r="AD810"/>
      <c r="AE810"/>
      <c r="AF810"/>
      <c r="AG810"/>
      <c r="AH810"/>
      <c r="AI810"/>
    </row>
    <row r="811" spans="1:35" s="33" customFormat="1" ht="15.75">
      <c r="A811" s="175"/>
      <c r="B811" s="163"/>
      <c r="C811" s="123"/>
      <c r="D811" s="123"/>
      <c r="E811" s="32"/>
      <c r="F811"/>
      <c r="G811"/>
      <c r="H811"/>
      <c r="I811"/>
      <c r="J811"/>
      <c r="K811"/>
      <c r="L811"/>
      <c r="M811"/>
      <c r="N811"/>
      <c r="O811"/>
      <c r="P811"/>
      <c r="Q811"/>
      <c r="R811"/>
      <c r="S811"/>
      <c r="T811"/>
      <c r="U811"/>
      <c r="V811"/>
      <c r="W811"/>
      <c r="X811"/>
      <c r="Y811"/>
      <c r="Z811"/>
      <c r="AA811"/>
      <c r="AB811"/>
      <c r="AC811"/>
      <c r="AD811"/>
      <c r="AE811"/>
      <c r="AF811"/>
      <c r="AG811"/>
      <c r="AH811"/>
      <c r="AI811"/>
    </row>
    <row r="812" spans="1:35" s="33" customFormat="1" ht="15.75">
      <c r="A812" s="175"/>
      <c r="B812" s="163"/>
      <c r="C812" s="123"/>
      <c r="D812" s="123"/>
      <c r="E812" s="32"/>
      <c r="F812"/>
      <c r="G812"/>
      <c r="H812"/>
      <c r="I812"/>
      <c r="J812"/>
      <c r="K812"/>
      <c r="L812"/>
      <c r="M812"/>
      <c r="N812"/>
      <c r="O812"/>
      <c r="P812"/>
      <c r="Q812"/>
      <c r="R812"/>
      <c r="S812"/>
      <c r="T812"/>
      <c r="U812"/>
      <c r="V812"/>
      <c r="W812"/>
      <c r="X812"/>
      <c r="Y812"/>
      <c r="Z812"/>
      <c r="AA812"/>
      <c r="AB812"/>
      <c r="AC812"/>
      <c r="AD812"/>
      <c r="AE812"/>
      <c r="AF812"/>
      <c r="AG812"/>
      <c r="AH812"/>
      <c r="AI812"/>
    </row>
    <row r="813" spans="1:35" s="33" customFormat="1" ht="15.75">
      <c r="A813" s="175"/>
      <c r="B813" s="163"/>
      <c r="C813" s="123"/>
      <c r="D813" s="123"/>
      <c r="E813" s="32"/>
      <c r="F813"/>
      <c r="G813"/>
      <c r="H813"/>
      <c r="I813"/>
      <c r="J813"/>
      <c r="K813"/>
      <c r="L813"/>
      <c r="M813"/>
      <c r="N813"/>
      <c r="O813"/>
      <c r="P813"/>
      <c r="Q813"/>
      <c r="R813"/>
      <c r="S813"/>
      <c r="T813"/>
      <c r="U813"/>
      <c r="V813"/>
      <c r="W813"/>
      <c r="X813"/>
      <c r="Y813"/>
      <c r="Z813"/>
      <c r="AA813"/>
      <c r="AB813"/>
      <c r="AC813"/>
      <c r="AD813"/>
      <c r="AE813"/>
      <c r="AF813"/>
      <c r="AG813"/>
      <c r="AH813"/>
      <c r="AI813"/>
    </row>
    <row r="814" spans="1:35" s="33" customFormat="1" ht="15.75">
      <c r="A814" s="175"/>
      <c r="B814" s="163"/>
      <c r="C814" s="123"/>
      <c r="D814" s="123"/>
      <c r="E814" s="32"/>
      <c r="F814"/>
      <c r="G814"/>
      <c r="H814"/>
      <c r="I814"/>
      <c r="J814"/>
      <c r="K814"/>
      <c r="L814"/>
      <c r="M814"/>
      <c r="N814"/>
      <c r="O814"/>
      <c r="P814"/>
      <c r="Q814"/>
      <c r="R814"/>
      <c r="S814"/>
      <c r="T814"/>
      <c r="U814"/>
      <c r="V814"/>
      <c r="W814"/>
      <c r="X814"/>
      <c r="Y814"/>
      <c r="Z814"/>
      <c r="AA814"/>
      <c r="AB814"/>
      <c r="AC814"/>
      <c r="AD814"/>
      <c r="AE814"/>
      <c r="AF814"/>
      <c r="AG814"/>
      <c r="AH814"/>
      <c r="AI814"/>
    </row>
    <row r="815" spans="1:35" s="33" customFormat="1" ht="15.75">
      <c r="A815" s="175"/>
      <c r="B815" s="163"/>
      <c r="C815" s="123"/>
      <c r="D815" s="123"/>
      <c r="E815" s="32"/>
      <c r="F815"/>
      <c r="G815"/>
      <c r="H815"/>
      <c r="I815"/>
      <c r="J815"/>
      <c r="K815"/>
      <c r="L815"/>
      <c r="M815"/>
      <c r="N815"/>
      <c r="O815"/>
      <c r="P815"/>
      <c r="Q815"/>
      <c r="R815"/>
      <c r="S815"/>
      <c r="T815"/>
      <c r="U815"/>
      <c r="V815"/>
      <c r="W815"/>
      <c r="X815"/>
      <c r="Y815"/>
      <c r="Z815"/>
      <c r="AA815"/>
      <c r="AB815"/>
      <c r="AC815"/>
      <c r="AD815"/>
      <c r="AE815"/>
      <c r="AF815"/>
      <c r="AG815"/>
      <c r="AH815"/>
      <c r="AI815"/>
    </row>
    <row r="816" spans="1:35" s="33" customFormat="1" ht="15.75">
      <c r="A816" s="175"/>
      <c r="B816" s="163"/>
      <c r="C816" s="123"/>
      <c r="D816" s="123"/>
      <c r="E816" s="32"/>
      <c r="F816"/>
      <c r="G816"/>
      <c r="H816"/>
      <c r="I816"/>
      <c r="J816"/>
      <c r="K816"/>
      <c r="L816"/>
      <c r="M816"/>
      <c r="N816"/>
      <c r="O816"/>
      <c r="P816"/>
      <c r="Q816"/>
      <c r="R816"/>
      <c r="S816"/>
      <c r="T816"/>
      <c r="U816"/>
      <c r="V816"/>
      <c r="W816"/>
      <c r="X816"/>
      <c r="Y816"/>
      <c r="Z816"/>
      <c r="AA816"/>
      <c r="AB816"/>
      <c r="AC816"/>
      <c r="AD816"/>
      <c r="AE816"/>
      <c r="AF816"/>
      <c r="AG816"/>
      <c r="AH816"/>
      <c r="AI816"/>
    </row>
    <row r="817" spans="1:35" s="33" customFormat="1" ht="15.75">
      <c r="A817" s="175"/>
      <c r="B817" s="163"/>
      <c r="C817" s="123"/>
      <c r="D817" s="123"/>
      <c r="E817" s="32"/>
      <c r="F817"/>
      <c r="G817"/>
      <c r="H817"/>
      <c r="I817"/>
      <c r="J817"/>
      <c r="K817"/>
      <c r="L817"/>
      <c r="M817"/>
      <c r="N817"/>
      <c r="O817"/>
      <c r="P817"/>
      <c r="Q817"/>
      <c r="R817"/>
      <c r="S817"/>
      <c r="T817"/>
      <c r="U817"/>
      <c r="V817"/>
      <c r="W817"/>
      <c r="X817"/>
      <c r="Y817"/>
      <c r="Z817"/>
      <c r="AA817"/>
      <c r="AB817"/>
      <c r="AC817"/>
      <c r="AD817"/>
      <c r="AE817"/>
      <c r="AF817"/>
      <c r="AG817"/>
      <c r="AH817"/>
      <c r="AI817"/>
    </row>
    <row r="818" spans="1:35" s="33" customFormat="1" ht="15.75">
      <c r="A818" s="175"/>
      <c r="B818" s="163"/>
      <c r="C818" s="123"/>
      <c r="D818" s="123"/>
      <c r="E818" s="32"/>
      <c r="F818"/>
      <c r="G818"/>
      <c r="H818"/>
      <c r="I818"/>
      <c r="J818"/>
      <c r="K818"/>
      <c r="L818"/>
      <c r="M818"/>
      <c r="N818"/>
      <c r="O818"/>
      <c r="P818"/>
      <c r="Q818"/>
      <c r="R818"/>
      <c r="S818"/>
      <c r="T818"/>
      <c r="U818"/>
      <c r="V818"/>
      <c r="W818"/>
      <c r="X818"/>
      <c r="Y818"/>
      <c r="Z818"/>
      <c r="AA818"/>
      <c r="AB818"/>
      <c r="AC818"/>
      <c r="AD818"/>
      <c r="AE818"/>
      <c r="AF818"/>
      <c r="AG818"/>
      <c r="AH818"/>
      <c r="AI818"/>
    </row>
    <row r="819" spans="1:35" s="33" customFormat="1" ht="15.75">
      <c r="A819" s="175"/>
      <c r="B819" s="163"/>
      <c r="C819" s="123"/>
      <c r="D819" s="123"/>
      <c r="E819" s="32"/>
      <c r="F819"/>
      <c r="G819"/>
      <c r="H819"/>
      <c r="I819"/>
      <c r="J819"/>
      <c r="K819"/>
      <c r="L819"/>
      <c r="M819"/>
      <c r="N819"/>
      <c r="O819"/>
      <c r="P819"/>
      <c r="Q819"/>
      <c r="R819"/>
      <c r="S819"/>
      <c r="T819"/>
      <c r="U819"/>
      <c r="V819"/>
      <c r="W819"/>
      <c r="X819"/>
      <c r="Y819"/>
      <c r="Z819"/>
      <c r="AA819"/>
      <c r="AB819"/>
      <c r="AC819"/>
      <c r="AD819"/>
      <c r="AE819"/>
      <c r="AF819"/>
      <c r="AG819"/>
      <c r="AH819"/>
      <c r="AI819"/>
    </row>
    <row r="820" spans="1:35" s="33" customFormat="1" ht="15.75">
      <c r="A820" s="175"/>
      <c r="B820" s="163"/>
      <c r="C820" s="123"/>
      <c r="D820" s="123"/>
      <c r="E820" s="32"/>
      <c r="F820"/>
      <c r="G820"/>
      <c r="H820"/>
      <c r="I820"/>
      <c r="J820"/>
      <c r="K820"/>
      <c r="L820"/>
      <c r="M820"/>
      <c r="N820"/>
      <c r="O820"/>
      <c r="P820"/>
      <c r="Q820"/>
      <c r="R820"/>
      <c r="S820"/>
      <c r="T820"/>
      <c r="U820"/>
      <c r="V820"/>
      <c r="W820"/>
      <c r="X820"/>
      <c r="Y820"/>
      <c r="Z820"/>
      <c r="AA820"/>
      <c r="AB820"/>
      <c r="AC820"/>
      <c r="AD820"/>
      <c r="AE820"/>
      <c r="AF820"/>
      <c r="AG820"/>
      <c r="AH820"/>
      <c r="AI820"/>
    </row>
    <row r="821" spans="1:35" s="33" customFormat="1" ht="15.75">
      <c r="A821" s="175"/>
      <c r="B821" s="163"/>
      <c r="C821" s="123"/>
      <c r="D821" s="123"/>
      <c r="E821" s="32"/>
      <c r="F821"/>
      <c r="G821"/>
      <c r="H821"/>
      <c r="I821"/>
      <c r="J821"/>
      <c r="K821"/>
      <c r="L821"/>
      <c r="M821"/>
      <c r="N821"/>
      <c r="O821"/>
      <c r="P821"/>
      <c r="Q821"/>
      <c r="R821"/>
      <c r="S821"/>
      <c r="T821"/>
      <c r="U821"/>
      <c r="V821"/>
      <c r="W821"/>
      <c r="X821"/>
      <c r="Y821"/>
      <c r="Z821"/>
      <c r="AA821"/>
      <c r="AB821"/>
      <c r="AC821"/>
      <c r="AD821"/>
      <c r="AE821"/>
      <c r="AF821"/>
      <c r="AG821"/>
      <c r="AH821"/>
      <c r="AI821"/>
    </row>
    <row r="822" spans="1:35" s="33" customFormat="1" ht="15.75">
      <c r="A822" s="175"/>
      <c r="B822" s="163"/>
      <c r="C822" s="123"/>
      <c r="D822" s="123"/>
      <c r="E822" s="32"/>
      <c r="F822"/>
      <c r="G822"/>
      <c r="H822"/>
      <c r="I822"/>
      <c r="J822"/>
      <c r="K822"/>
      <c r="L822"/>
      <c r="M822"/>
      <c r="N822"/>
      <c r="O822"/>
      <c r="P822"/>
      <c r="Q822"/>
      <c r="R822"/>
      <c r="S822"/>
      <c r="T822"/>
      <c r="U822"/>
      <c r="V822"/>
      <c r="W822"/>
      <c r="X822"/>
      <c r="Y822"/>
      <c r="Z822"/>
      <c r="AA822"/>
      <c r="AB822"/>
      <c r="AC822"/>
      <c r="AD822"/>
      <c r="AE822"/>
      <c r="AF822"/>
      <c r="AG822"/>
      <c r="AH822"/>
      <c r="AI822"/>
    </row>
    <row r="823" spans="1:35" s="33" customFormat="1" ht="15.75">
      <c r="A823" s="175"/>
      <c r="B823" s="163"/>
      <c r="C823" s="123"/>
      <c r="D823" s="123"/>
      <c r="E823" s="32"/>
      <c r="F823"/>
      <c r="G823"/>
      <c r="H823"/>
      <c r="I823"/>
      <c r="J823"/>
      <c r="K823"/>
      <c r="L823"/>
      <c r="M823"/>
      <c r="N823"/>
      <c r="O823"/>
      <c r="P823"/>
      <c r="Q823"/>
      <c r="R823"/>
      <c r="S823"/>
      <c r="T823"/>
      <c r="U823"/>
      <c r="V823"/>
      <c r="W823"/>
      <c r="X823"/>
      <c r="Y823"/>
      <c r="Z823"/>
      <c r="AA823"/>
      <c r="AB823"/>
      <c r="AC823"/>
      <c r="AD823"/>
      <c r="AE823"/>
      <c r="AF823"/>
      <c r="AG823"/>
      <c r="AH823"/>
      <c r="AI823"/>
    </row>
    <row r="824" spans="1:35" s="33" customFormat="1" ht="15.75">
      <c r="A824" s="175"/>
      <c r="B824" s="163"/>
      <c r="C824" s="123"/>
      <c r="D824" s="123"/>
      <c r="E824" s="32"/>
      <c r="F824"/>
      <c r="G824"/>
      <c r="H824"/>
      <c r="I824"/>
      <c r="J824"/>
      <c r="K824"/>
      <c r="L824"/>
      <c r="M824"/>
      <c r="N824"/>
      <c r="O824"/>
      <c r="P824"/>
      <c r="Q824"/>
      <c r="R824"/>
      <c r="S824"/>
      <c r="T824"/>
      <c r="U824"/>
      <c r="V824"/>
      <c r="W824"/>
      <c r="X824"/>
      <c r="Y824"/>
      <c r="Z824"/>
      <c r="AA824"/>
      <c r="AB824"/>
      <c r="AC824"/>
      <c r="AD824"/>
      <c r="AE824"/>
      <c r="AF824"/>
      <c r="AG824"/>
      <c r="AH824"/>
      <c r="AI824"/>
    </row>
    <row r="825" spans="1:35" s="33" customFormat="1" ht="15.75">
      <c r="A825" s="175"/>
      <c r="B825" s="163"/>
      <c r="C825" s="123"/>
      <c r="D825" s="123"/>
      <c r="E825" s="32"/>
      <c r="F825"/>
      <c r="G825"/>
      <c r="H825"/>
      <c r="I825"/>
      <c r="J825"/>
      <c r="K825"/>
      <c r="L825"/>
      <c r="M825"/>
      <c r="N825"/>
      <c r="O825"/>
      <c r="P825"/>
      <c r="Q825"/>
      <c r="R825"/>
      <c r="S825"/>
      <c r="T825"/>
      <c r="U825"/>
      <c r="V825"/>
      <c r="W825"/>
      <c r="X825"/>
      <c r="Y825"/>
      <c r="Z825"/>
      <c r="AA825"/>
      <c r="AB825"/>
      <c r="AC825"/>
      <c r="AD825"/>
      <c r="AE825"/>
      <c r="AF825"/>
      <c r="AG825"/>
      <c r="AH825"/>
      <c r="AI825"/>
    </row>
    <row r="826" spans="1:35" s="33" customFormat="1" ht="15.75">
      <c r="A826" s="175"/>
      <c r="B826" s="163"/>
      <c r="C826" s="123"/>
      <c r="D826" s="123"/>
      <c r="E826" s="32"/>
      <c r="F826"/>
      <c r="G826"/>
      <c r="H826"/>
      <c r="I826"/>
      <c r="J826"/>
      <c r="K826"/>
      <c r="L826"/>
      <c r="M826"/>
      <c r="N826"/>
      <c r="O826"/>
      <c r="P826"/>
      <c r="Q826"/>
      <c r="R826"/>
      <c r="S826"/>
      <c r="T826"/>
      <c r="U826"/>
      <c r="V826"/>
      <c r="W826"/>
      <c r="X826"/>
      <c r="Y826"/>
      <c r="Z826"/>
      <c r="AA826"/>
      <c r="AB826"/>
      <c r="AC826"/>
      <c r="AD826"/>
      <c r="AE826"/>
      <c r="AF826"/>
      <c r="AG826"/>
      <c r="AH826"/>
      <c r="AI826"/>
    </row>
    <row r="827" spans="1:35" s="33" customFormat="1" ht="15.75">
      <c r="A827" s="175"/>
      <c r="B827" s="163"/>
      <c r="C827" s="123"/>
      <c r="D827" s="123"/>
      <c r="E827" s="32"/>
      <c r="F827"/>
      <c r="G827"/>
      <c r="H827"/>
      <c r="I827"/>
      <c r="J827"/>
      <c r="K827"/>
      <c r="L827"/>
      <c r="M827"/>
      <c r="N827"/>
      <c r="O827"/>
      <c r="P827"/>
      <c r="Q827"/>
      <c r="R827"/>
      <c r="S827"/>
      <c r="T827"/>
      <c r="U827"/>
      <c r="V827"/>
      <c r="W827"/>
      <c r="X827"/>
      <c r="Y827"/>
      <c r="Z827"/>
      <c r="AA827"/>
      <c r="AB827"/>
      <c r="AC827"/>
      <c r="AD827"/>
      <c r="AE827"/>
      <c r="AF827"/>
      <c r="AG827"/>
      <c r="AH827"/>
      <c r="AI827"/>
    </row>
    <row r="828" spans="1:35" s="33" customFormat="1" ht="15.75">
      <c r="A828" s="175"/>
      <c r="B828" s="163"/>
      <c r="C828" s="123"/>
      <c r="D828" s="123"/>
      <c r="E828" s="32"/>
      <c r="F828"/>
      <c r="G828"/>
      <c r="H828"/>
      <c r="I828"/>
      <c r="J828"/>
      <c r="K828"/>
      <c r="L828"/>
      <c r="M828"/>
      <c r="N828"/>
      <c r="O828"/>
      <c r="P828"/>
      <c r="Q828"/>
      <c r="R828"/>
      <c r="S828"/>
      <c r="T828"/>
      <c r="U828"/>
      <c r="V828"/>
      <c r="W828"/>
      <c r="X828"/>
      <c r="Y828"/>
      <c r="Z828"/>
      <c r="AA828"/>
      <c r="AB828"/>
      <c r="AC828"/>
      <c r="AD828"/>
      <c r="AE828"/>
      <c r="AF828"/>
      <c r="AG828"/>
      <c r="AH828"/>
      <c r="AI828"/>
    </row>
    <row r="829" spans="1:35" s="33" customFormat="1" ht="15.75">
      <c r="A829" s="175"/>
      <c r="B829" s="163"/>
      <c r="C829" s="123"/>
      <c r="D829" s="123"/>
      <c r="E829" s="32"/>
      <c r="F829"/>
      <c r="G829"/>
      <c r="H829"/>
      <c r="I829"/>
      <c r="J829"/>
      <c r="K829"/>
      <c r="L829"/>
      <c r="M829"/>
      <c r="N829"/>
      <c r="O829"/>
      <c r="P829"/>
      <c r="Q829"/>
      <c r="R829"/>
      <c r="S829"/>
      <c r="T829"/>
      <c r="U829"/>
      <c r="V829"/>
      <c r="W829"/>
      <c r="X829"/>
      <c r="Y829"/>
      <c r="Z829"/>
      <c r="AA829"/>
      <c r="AB829"/>
      <c r="AC829"/>
      <c r="AD829"/>
      <c r="AE829"/>
      <c r="AF829"/>
      <c r="AG829"/>
      <c r="AH829"/>
      <c r="AI829"/>
    </row>
    <row r="830" spans="1:35" s="33" customFormat="1" ht="15.75">
      <c r="A830" s="175"/>
      <c r="B830" s="163"/>
      <c r="C830" s="123"/>
      <c r="D830" s="123"/>
      <c r="E830" s="32"/>
      <c r="F830"/>
      <c r="G830"/>
      <c r="H830"/>
      <c r="I830"/>
      <c r="J830"/>
      <c r="K830"/>
      <c r="L830"/>
      <c r="M830"/>
      <c r="N830"/>
      <c r="O830"/>
      <c r="P830"/>
      <c r="Q830"/>
      <c r="R830"/>
      <c r="S830"/>
      <c r="T830"/>
      <c r="U830"/>
      <c r="V830"/>
      <c r="W830"/>
      <c r="X830"/>
      <c r="Y830"/>
      <c r="Z830"/>
      <c r="AA830"/>
      <c r="AB830"/>
      <c r="AC830"/>
      <c r="AD830"/>
      <c r="AE830"/>
      <c r="AF830"/>
      <c r="AG830"/>
      <c r="AH830"/>
      <c r="AI830"/>
    </row>
    <row r="831" spans="1:35" s="33" customFormat="1" ht="15.75">
      <c r="A831" s="175"/>
      <c r="B831" s="163"/>
      <c r="C831" s="123"/>
      <c r="D831" s="123"/>
      <c r="E831" s="32"/>
      <c r="F831"/>
      <c r="G831"/>
      <c r="H831"/>
      <c r="I831"/>
      <c r="J831"/>
      <c r="K831"/>
      <c r="L831"/>
      <c r="M831"/>
      <c r="N831"/>
      <c r="O831"/>
      <c r="P831"/>
      <c r="Q831"/>
      <c r="R831"/>
      <c r="S831"/>
      <c r="T831"/>
      <c r="U831"/>
      <c r="V831"/>
      <c r="W831"/>
      <c r="X831"/>
      <c r="Y831"/>
      <c r="Z831"/>
      <c r="AA831"/>
      <c r="AB831"/>
      <c r="AC831"/>
      <c r="AD831"/>
      <c r="AE831"/>
      <c r="AF831"/>
      <c r="AG831"/>
      <c r="AH831"/>
      <c r="AI831"/>
    </row>
    <row r="832" spans="1:35" s="33" customFormat="1" ht="15.75">
      <c r="A832" s="175"/>
      <c r="B832" s="163"/>
      <c r="C832" s="123"/>
      <c r="D832" s="123"/>
      <c r="E832" s="32"/>
      <c r="F832"/>
      <c r="G832"/>
      <c r="H832"/>
      <c r="I832"/>
      <c r="J832"/>
      <c r="K832"/>
      <c r="L832"/>
      <c r="M832"/>
      <c r="N832"/>
      <c r="O832"/>
      <c r="P832"/>
      <c r="Q832"/>
      <c r="R832"/>
      <c r="S832"/>
      <c r="T832"/>
      <c r="U832"/>
      <c r="V832"/>
      <c r="W832"/>
      <c r="X832"/>
      <c r="Y832"/>
      <c r="Z832"/>
      <c r="AA832"/>
      <c r="AB832"/>
      <c r="AC832"/>
      <c r="AD832"/>
      <c r="AE832"/>
      <c r="AF832"/>
      <c r="AG832"/>
      <c r="AH832"/>
      <c r="AI832"/>
    </row>
    <row r="833" spans="1:35" s="33" customFormat="1" ht="15.75">
      <c r="A833" s="175"/>
      <c r="B833" s="163"/>
      <c r="C833" s="123"/>
      <c r="D833" s="123"/>
      <c r="E833" s="32"/>
      <c r="F833"/>
      <c r="G833"/>
      <c r="H833"/>
      <c r="I833"/>
      <c r="J833"/>
      <c r="K833"/>
      <c r="L833"/>
      <c r="M833"/>
      <c r="N833"/>
      <c r="O833"/>
      <c r="P833"/>
      <c r="Q833"/>
      <c r="R833"/>
      <c r="S833"/>
      <c r="T833"/>
      <c r="U833"/>
      <c r="V833"/>
      <c r="W833"/>
      <c r="X833"/>
      <c r="Y833"/>
      <c r="Z833"/>
      <c r="AA833"/>
      <c r="AB833"/>
      <c r="AC833"/>
      <c r="AD833"/>
      <c r="AE833"/>
      <c r="AF833"/>
      <c r="AG833"/>
      <c r="AH833"/>
      <c r="AI833"/>
    </row>
    <row r="834" spans="1:35" s="33" customFormat="1" ht="15.75">
      <c r="A834" s="175"/>
      <c r="B834" s="163"/>
      <c r="C834" s="123"/>
      <c r="D834" s="123"/>
      <c r="E834" s="32"/>
      <c r="F834"/>
      <c r="G834"/>
      <c r="H834"/>
      <c r="I834"/>
      <c r="J834"/>
      <c r="K834"/>
      <c r="L834"/>
      <c r="M834"/>
      <c r="N834"/>
      <c r="O834"/>
      <c r="P834"/>
      <c r="Q834"/>
      <c r="R834"/>
      <c r="S834"/>
      <c r="T834"/>
      <c r="U834"/>
      <c r="V834"/>
      <c r="W834"/>
      <c r="X834"/>
      <c r="Y834"/>
      <c r="Z834"/>
      <c r="AA834"/>
      <c r="AB834"/>
      <c r="AC834"/>
      <c r="AD834"/>
      <c r="AE834"/>
      <c r="AF834"/>
      <c r="AG834"/>
      <c r="AH834"/>
      <c r="AI834"/>
    </row>
    <row r="835" spans="1:35" s="33" customFormat="1" ht="15.75">
      <c r="A835" s="175"/>
      <c r="B835" s="163"/>
      <c r="C835" s="123"/>
      <c r="D835" s="123"/>
      <c r="E835" s="32"/>
      <c r="F835"/>
      <c r="G835"/>
      <c r="H835"/>
      <c r="I835"/>
      <c r="J835"/>
      <c r="K835"/>
      <c r="L835"/>
      <c r="M835"/>
      <c r="N835"/>
      <c r="O835"/>
      <c r="P835"/>
      <c r="Q835"/>
      <c r="R835"/>
      <c r="S835"/>
      <c r="T835"/>
      <c r="U835"/>
      <c r="V835"/>
      <c r="W835"/>
      <c r="X835"/>
      <c r="Y835"/>
      <c r="Z835"/>
      <c r="AA835"/>
      <c r="AB835"/>
      <c r="AC835"/>
      <c r="AD835"/>
      <c r="AE835"/>
      <c r="AF835"/>
      <c r="AG835"/>
      <c r="AH835"/>
      <c r="AI835"/>
    </row>
    <row r="836" spans="1:35" s="33" customFormat="1" ht="15.75">
      <c r="A836" s="175"/>
      <c r="B836" s="163"/>
      <c r="C836" s="123"/>
      <c r="D836" s="123"/>
      <c r="E836" s="32"/>
      <c r="F836"/>
      <c r="G836"/>
      <c r="H836"/>
      <c r="I836"/>
      <c r="J836"/>
      <c r="K836"/>
      <c r="L836"/>
      <c r="M836"/>
      <c r="N836"/>
      <c r="O836"/>
      <c r="P836"/>
      <c r="Q836"/>
      <c r="R836"/>
      <c r="S836"/>
      <c r="T836"/>
      <c r="U836"/>
      <c r="V836"/>
      <c r="W836"/>
      <c r="X836"/>
      <c r="Y836"/>
      <c r="Z836"/>
      <c r="AA836"/>
      <c r="AB836"/>
      <c r="AC836"/>
      <c r="AD836"/>
      <c r="AE836"/>
      <c r="AF836"/>
      <c r="AG836"/>
      <c r="AH836"/>
      <c r="AI836"/>
    </row>
    <row r="837" spans="1:35" s="33" customFormat="1" ht="15.75">
      <c r="A837" s="175"/>
      <c r="B837" s="163"/>
      <c r="C837" s="123"/>
      <c r="D837" s="123"/>
      <c r="E837" s="32"/>
      <c r="F837"/>
      <c r="G837"/>
      <c r="H837"/>
      <c r="I837"/>
      <c r="J837"/>
      <c r="K837"/>
      <c r="L837"/>
      <c r="M837"/>
      <c r="N837"/>
      <c r="O837"/>
      <c r="P837"/>
      <c r="Q837"/>
      <c r="R837"/>
      <c r="S837"/>
      <c r="T837"/>
      <c r="U837"/>
      <c r="V837"/>
      <c r="W837"/>
      <c r="X837"/>
      <c r="Y837"/>
      <c r="Z837"/>
      <c r="AA837"/>
      <c r="AB837"/>
      <c r="AC837"/>
      <c r="AD837"/>
      <c r="AE837"/>
      <c r="AF837"/>
      <c r="AG837"/>
      <c r="AH837"/>
      <c r="AI837"/>
    </row>
    <row r="838" spans="1:35" s="33" customFormat="1" ht="15.75">
      <c r="A838" s="175"/>
      <c r="B838" s="163"/>
      <c r="C838" s="123"/>
      <c r="D838" s="123"/>
      <c r="E838" s="32"/>
      <c r="F838"/>
      <c r="G838"/>
      <c r="H838"/>
      <c r="I838"/>
      <c r="J838"/>
      <c r="K838"/>
      <c r="L838"/>
      <c r="M838"/>
      <c r="N838"/>
      <c r="O838"/>
      <c r="P838"/>
      <c r="Q838"/>
      <c r="R838"/>
      <c r="S838"/>
      <c r="T838"/>
      <c r="U838"/>
      <c r="V838"/>
      <c r="W838"/>
      <c r="X838"/>
      <c r="Y838"/>
      <c r="Z838"/>
      <c r="AA838"/>
      <c r="AB838"/>
      <c r="AC838"/>
      <c r="AD838"/>
      <c r="AE838"/>
      <c r="AF838"/>
      <c r="AG838"/>
      <c r="AH838"/>
      <c r="AI838"/>
    </row>
    <row r="839" spans="1:35" s="33" customFormat="1" ht="15.75">
      <c r="A839" s="175"/>
      <c r="B839" s="163"/>
      <c r="C839" s="123"/>
      <c r="D839" s="123"/>
      <c r="E839" s="32"/>
      <c r="F839"/>
      <c r="G839"/>
      <c r="H839"/>
      <c r="I839"/>
      <c r="J839"/>
      <c r="K839"/>
      <c r="L839"/>
      <c r="M839"/>
      <c r="N839"/>
      <c r="O839"/>
      <c r="P839"/>
      <c r="Q839"/>
      <c r="R839"/>
      <c r="S839"/>
      <c r="T839"/>
      <c r="U839"/>
      <c r="V839"/>
      <c r="W839"/>
      <c r="X839"/>
      <c r="Y839"/>
      <c r="Z839"/>
      <c r="AA839"/>
      <c r="AB839"/>
      <c r="AC839"/>
      <c r="AD839"/>
      <c r="AE839"/>
      <c r="AF839"/>
      <c r="AG839"/>
      <c r="AH839"/>
      <c r="AI839"/>
    </row>
    <row r="840" spans="1:35" s="33" customFormat="1" ht="15.75">
      <c r="A840" s="175"/>
      <c r="B840" s="163"/>
      <c r="C840" s="123"/>
      <c r="D840" s="123"/>
      <c r="E840" s="32"/>
      <c r="F840"/>
      <c r="G840"/>
      <c r="H840"/>
      <c r="I840"/>
      <c r="J840"/>
      <c r="K840"/>
      <c r="L840"/>
      <c r="M840"/>
      <c r="N840"/>
      <c r="O840"/>
      <c r="P840"/>
      <c r="Q840"/>
      <c r="R840"/>
      <c r="S840"/>
      <c r="T840"/>
      <c r="U840"/>
      <c r="V840"/>
      <c r="W840"/>
      <c r="X840"/>
      <c r="Y840"/>
      <c r="Z840"/>
      <c r="AA840"/>
      <c r="AB840"/>
      <c r="AC840"/>
      <c r="AD840"/>
      <c r="AE840"/>
      <c r="AF840"/>
      <c r="AG840"/>
      <c r="AH840"/>
      <c r="AI840"/>
    </row>
    <row r="841" spans="1:35" s="33" customFormat="1" ht="15.75">
      <c r="A841" s="175"/>
      <c r="B841" s="163"/>
      <c r="C841" s="123"/>
      <c r="D841" s="123"/>
      <c r="E841" s="32"/>
      <c r="F841"/>
      <c r="G841"/>
      <c r="H841"/>
      <c r="I841"/>
      <c r="J841"/>
      <c r="K841"/>
      <c r="L841"/>
      <c r="M841"/>
      <c r="N841"/>
      <c r="O841"/>
      <c r="P841"/>
      <c r="Q841"/>
      <c r="R841"/>
      <c r="S841"/>
      <c r="T841"/>
      <c r="U841"/>
      <c r="V841"/>
      <c r="W841"/>
      <c r="X841"/>
      <c r="Y841"/>
      <c r="Z841"/>
      <c r="AA841"/>
      <c r="AB841"/>
      <c r="AC841"/>
      <c r="AD841"/>
      <c r="AE841"/>
      <c r="AF841"/>
      <c r="AG841"/>
      <c r="AH841"/>
      <c r="AI841"/>
    </row>
    <row r="842" spans="1:35" s="33" customFormat="1" ht="15.75">
      <c r="A842" s="175"/>
      <c r="B842" s="163"/>
      <c r="C842" s="123"/>
      <c r="D842" s="123"/>
      <c r="E842" s="32"/>
      <c r="F842"/>
      <c r="G842"/>
      <c r="H842"/>
      <c r="I842"/>
      <c r="J842"/>
      <c r="K842"/>
      <c r="L842"/>
      <c r="M842"/>
      <c r="N842"/>
      <c r="O842"/>
      <c r="P842"/>
      <c r="Q842"/>
      <c r="R842"/>
      <c r="S842"/>
      <c r="T842"/>
      <c r="U842"/>
      <c r="V842"/>
      <c r="W842"/>
      <c r="X842"/>
      <c r="Y842"/>
      <c r="Z842"/>
      <c r="AA842"/>
      <c r="AB842"/>
      <c r="AC842"/>
      <c r="AD842"/>
      <c r="AE842"/>
      <c r="AF842"/>
      <c r="AG842"/>
      <c r="AH842"/>
      <c r="AI842"/>
    </row>
    <row r="843" spans="1:35" s="33" customFormat="1" ht="15.75">
      <c r="A843" s="175"/>
      <c r="B843" s="163"/>
      <c r="C843" s="123"/>
      <c r="D843" s="123"/>
      <c r="E843" s="32"/>
      <c r="F843"/>
      <c r="G843"/>
      <c r="H843"/>
      <c r="I843"/>
      <c r="J843"/>
      <c r="K843"/>
      <c r="L843"/>
      <c r="M843"/>
      <c r="N843"/>
      <c r="O843"/>
      <c r="P843"/>
      <c r="Q843"/>
      <c r="R843"/>
      <c r="S843"/>
      <c r="T843"/>
      <c r="U843"/>
      <c r="V843"/>
      <c r="W843"/>
      <c r="X843"/>
      <c r="Y843"/>
      <c r="Z843"/>
      <c r="AA843"/>
      <c r="AB843"/>
      <c r="AC843"/>
      <c r="AD843"/>
      <c r="AE843"/>
      <c r="AF843"/>
      <c r="AG843"/>
      <c r="AH843"/>
      <c r="AI843"/>
    </row>
    <row r="844" spans="1:35" s="33" customFormat="1" ht="15.75">
      <c r="A844" s="175"/>
      <c r="B844" s="163"/>
      <c r="C844" s="123"/>
      <c r="D844" s="123"/>
      <c r="E844" s="32"/>
      <c r="F844"/>
      <c r="G844"/>
      <c r="H844"/>
      <c r="I844"/>
      <c r="J844"/>
      <c r="K844"/>
      <c r="L844"/>
      <c r="M844"/>
      <c r="N844"/>
      <c r="O844"/>
      <c r="P844"/>
      <c r="Q844"/>
      <c r="R844"/>
      <c r="S844"/>
      <c r="T844"/>
      <c r="U844"/>
      <c r="V844"/>
      <c r="W844"/>
      <c r="X844"/>
      <c r="Y844"/>
      <c r="Z844"/>
      <c r="AA844"/>
      <c r="AB844"/>
      <c r="AC844"/>
      <c r="AD844"/>
      <c r="AE844"/>
      <c r="AF844"/>
      <c r="AG844"/>
      <c r="AH844"/>
      <c r="AI844"/>
    </row>
    <row r="845" spans="1:35" s="33" customFormat="1" ht="15.75">
      <c r="A845" s="175"/>
      <c r="B845" s="163"/>
      <c r="C845" s="123"/>
      <c r="D845" s="123"/>
      <c r="E845" s="32"/>
      <c r="F845"/>
      <c r="G845"/>
      <c r="H845"/>
      <c r="I845"/>
      <c r="J845"/>
      <c r="K845"/>
      <c r="L845"/>
      <c r="M845"/>
      <c r="N845"/>
      <c r="O845"/>
      <c r="P845"/>
      <c r="Q845"/>
      <c r="R845"/>
      <c r="S845"/>
      <c r="T845"/>
      <c r="U845"/>
      <c r="V845"/>
      <c r="W845"/>
      <c r="X845"/>
      <c r="Y845"/>
      <c r="Z845"/>
      <c r="AA845"/>
      <c r="AB845"/>
      <c r="AC845"/>
      <c r="AD845"/>
      <c r="AE845"/>
      <c r="AF845"/>
      <c r="AG845"/>
      <c r="AH845"/>
      <c r="AI845"/>
    </row>
    <row r="846" spans="1:35" s="33" customFormat="1" ht="15.75">
      <c r="A846" s="175"/>
      <c r="B846" s="163"/>
      <c r="C846" s="123"/>
      <c r="D846" s="123"/>
      <c r="E846" s="32"/>
      <c r="F846"/>
      <c r="G846"/>
      <c r="H846"/>
      <c r="I846"/>
      <c r="J846"/>
      <c r="K846"/>
      <c r="L846"/>
      <c r="M846"/>
      <c r="N846"/>
      <c r="O846"/>
      <c r="P846"/>
      <c r="Q846"/>
      <c r="R846"/>
      <c r="S846"/>
      <c r="T846"/>
      <c r="U846"/>
      <c r="V846"/>
      <c r="W846"/>
      <c r="X846"/>
      <c r="Y846"/>
      <c r="Z846"/>
      <c r="AA846"/>
      <c r="AB846"/>
      <c r="AC846"/>
      <c r="AD846"/>
      <c r="AE846"/>
      <c r="AF846"/>
      <c r="AG846"/>
      <c r="AH846"/>
      <c r="AI846"/>
    </row>
    <row r="847" spans="1:35" s="33" customFormat="1" ht="15.75">
      <c r="A847" s="175"/>
      <c r="B847" s="163"/>
      <c r="C847" s="123"/>
      <c r="D847" s="123"/>
      <c r="E847" s="32"/>
      <c r="F847"/>
      <c r="G847"/>
      <c r="H847"/>
      <c r="I847"/>
      <c r="J847"/>
      <c r="K847"/>
      <c r="L847"/>
      <c r="M847"/>
      <c r="N847"/>
      <c r="O847"/>
      <c r="P847"/>
      <c r="Q847"/>
      <c r="R847"/>
      <c r="S847"/>
      <c r="T847"/>
      <c r="U847"/>
      <c r="V847"/>
      <c r="W847"/>
      <c r="X847"/>
      <c r="Y847"/>
      <c r="Z847"/>
      <c r="AA847"/>
      <c r="AB847"/>
      <c r="AC847"/>
      <c r="AD847"/>
      <c r="AE847"/>
      <c r="AF847"/>
      <c r="AG847"/>
      <c r="AH847"/>
      <c r="AI847"/>
    </row>
    <row r="848" spans="1:35" s="33" customFormat="1" ht="15.75">
      <c r="A848" s="175"/>
      <c r="B848" s="163"/>
      <c r="C848" s="123"/>
      <c r="D848" s="123"/>
      <c r="E848" s="32"/>
      <c r="F848"/>
      <c r="G848"/>
      <c r="H848"/>
      <c r="I848"/>
      <c r="J848"/>
      <c r="K848"/>
      <c r="L848"/>
      <c r="M848"/>
      <c r="N848"/>
      <c r="O848"/>
      <c r="P848"/>
      <c r="Q848"/>
      <c r="R848"/>
      <c r="S848"/>
      <c r="T848"/>
      <c r="U848"/>
      <c r="V848"/>
      <c r="W848"/>
      <c r="X848"/>
      <c r="Y848"/>
      <c r="Z848"/>
      <c r="AA848"/>
      <c r="AB848"/>
      <c r="AC848"/>
      <c r="AD848"/>
      <c r="AE848"/>
      <c r="AF848"/>
      <c r="AG848"/>
      <c r="AH848"/>
      <c r="AI848"/>
    </row>
    <row r="849" spans="1:35" s="33" customFormat="1" ht="15.75">
      <c r="A849" s="175"/>
      <c r="B849" s="163"/>
      <c r="C849" s="123"/>
      <c r="D849" s="123"/>
      <c r="E849" s="32"/>
      <c r="F849"/>
      <c r="G849"/>
      <c r="H849"/>
      <c r="I849"/>
      <c r="J849"/>
      <c r="K849"/>
      <c r="L849"/>
      <c r="M849"/>
      <c r="N849"/>
      <c r="O849"/>
      <c r="P849"/>
      <c r="Q849"/>
      <c r="R849"/>
      <c r="S849"/>
      <c r="T849"/>
      <c r="U849"/>
      <c r="V849"/>
      <c r="W849"/>
      <c r="X849"/>
      <c r="Y849"/>
      <c r="Z849"/>
      <c r="AA849"/>
      <c r="AB849"/>
      <c r="AC849"/>
      <c r="AD849"/>
      <c r="AE849"/>
      <c r="AF849"/>
      <c r="AG849"/>
      <c r="AH849"/>
      <c r="AI849"/>
    </row>
    <row r="850" spans="1:35" s="33" customFormat="1" ht="15.75">
      <c r="A850" s="175"/>
      <c r="B850" s="163"/>
      <c r="C850" s="123"/>
      <c r="D850" s="123"/>
      <c r="E850" s="32"/>
      <c r="F850"/>
      <c r="G850"/>
      <c r="H850"/>
      <c r="I850"/>
      <c r="J850"/>
      <c r="K850"/>
      <c r="L850"/>
      <c r="M850"/>
      <c r="N850"/>
      <c r="O850"/>
      <c r="P850"/>
      <c r="Q850"/>
      <c r="R850"/>
      <c r="S850"/>
      <c r="T850"/>
      <c r="U850"/>
      <c r="V850"/>
      <c r="W850"/>
      <c r="X850"/>
      <c r="Y850"/>
      <c r="Z850"/>
      <c r="AA850"/>
      <c r="AB850"/>
      <c r="AC850"/>
      <c r="AD850"/>
      <c r="AE850"/>
      <c r="AF850"/>
      <c r="AG850"/>
      <c r="AH850"/>
      <c r="AI850"/>
    </row>
    <row r="851" spans="1:35" s="33" customFormat="1" ht="15.75">
      <c r="A851" s="175"/>
      <c r="B851" s="163"/>
      <c r="C851" s="123"/>
      <c r="D851" s="123"/>
      <c r="E851" s="32"/>
      <c r="F851"/>
      <c r="G851"/>
      <c r="H851"/>
      <c r="I851"/>
      <c r="J851"/>
      <c r="K851"/>
      <c r="L851"/>
      <c r="M851"/>
      <c r="N851"/>
      <c r="O851"/>
      <c r="P851"/>
      <c r="Q851"/>
      <c r="R851"/>
      <c r="S851"/>
      <c r="T851"/>
      <c r="U851"/>
      <c r="V851"/>
      <c r="W851"/>
      <c r="X851"/>
      <c r="Y851"/>
      <c r="Z851"/>
      <c r="AA851"/>
      <c r="AB851"/>
      <c r="AC851"/>
      <c r="AD851"/>
      <c r="AE851"/>
      <c r="AF851"/>
      <c r="AG851"/>
      <c r="AH851"/>
      <c r="AI851"/>
    </row>
    <row r="852" spans="1:35" s="33" customFormat="1" ht="15.75">
      <c r="A852" s="175"/>
      <c r="B852" s="163"/>
      <c r="C852" s="123"/>
      <c r="D852" s="123"/>
      <c r="E852" s="32"/>
      <c r="F852"/>
      <c r="G852"/>
      <c r="H852"/>
      <c r="I852"/>
      <c r="J852"/>
      <c r="K852"/>
      <c r="L852"/>
      <c r="M852"/>
      <c r="N852"/>
      <c r="O852"/>
      <c r="P852"/>
      <c r="Q852"/>
      <c r="R852"/>
      <c r="S852"/>
      <c r="T852"/>
      <c r="U852"/>
      <c r="V852"/>
      <c r="W852"/>
      <c r="X852"/>
      <c r="Y852"/>
      <c r="Z852"/>
      <c r="AA852"/>
      <c r="AB852"/>
      <c r="AC852"/>
      <c r="AD852"/>
      <c r="AE852"/>
      <c r="AF852"/>
      <c r="AG852"/>
      <c r="AH852"/>
      <c r="AI852"/>
    </row>
    <row r="853" spans="1:35" s="33" customFormat="1" ht="15.75">
      <c r="A853" s="175"/>
      <c r="B853" s="163"/>
      <c r="C853" s="123"/>
      <c r="D853" s="123"/>
      <c r="E853" s="32"/>
      <c r="F853"/>
      <c r="G853"/>
      <c r="H853"/>
      <c r="I853"/>
      <c r="J853"/>
      <c r="K853"/>
      <c r="L853"/>
      <c r="M853"/>
      <c r="N853"/>
      <c r="O853"/>
      <c r="P853"/>
      <c r="Q853"/>
      <c r="R853"/>
      <c r="S853"/>
      <c r="T853"/>
      <c r="U853"/>
      <c r="V853"/>
      <c r="W853"/>
      <c r="X853"/>
      <c r="Y853"/>
      <c r="Z853"/>
      <c r="AA853"/>
      <c r="AB853"/>
      <c r="AC853"/>
      <c r="AD853"/>
      <c r="AE853"/>
      <c r="AF853"/>
      <c r="AG853"/>
      <c r="AH853"/>
      <c r="AI853"/>
    </row>
    <row r="854" spans="1:35" s="33" customFormat="1" ht="15.75">
      <c r="A854" s="175"/>
      <c r="B854" s="163"/>
      <c r="C854" s="123"/>
      <c r="D854" s="123"/>
      <c r="E854" s="32"/>
      <c r="F854"/>
      <c r="G854"/>
      <c r="H854"/>
      <c r="I854"/>
      <c r="J854"/>
      <c r="K854"/>
      <c r="L854"/>
      <c r="M854"/>
      <c r="N854"/>
      <c r="O854"/>
      <c r="P854"/>
      <c r="Q854"/>
      <c r="R854"/>
      <c r="S854"/>
      <c r="T854"/>
      <c r="U854"/>
      <c r="V854"/>
      <c r="W854"/>
      <c r="X854"/>
      <c r="Y854"/>
      <c r="Z854"/>
      <c r="AA854"/>
      <c r="AB854"/>
      <c r="AC854"/>
      <c r="AD854"/>
      <c r="AE854"/>
      <c r="AF854"/>
      <c r="AG854"/>
      <c r="AH854"/>
      <c r="AI854"/>
    </row>
    <row r="855" spans="1:35" s="33" customFormat="1" ht="15.75">
      <c r="A855" s="175"/>
      <c r="B855" s="163"/>
      <c r="C855" s="123"/>
      <c r="D855" s="123"/>
      <c r="E855" s="32"/>
      <c r="F855"/>
      <c r="G855"/>
      <c r="H855"/>
      <c r="I855"/>
      <c r="J855"/>
      <c r="K855"/>
      <c r="L855"/>
      <c r="M855"/>
      <c r="N855"/>
      <c r="O855"/>
      <c r="P855"/>
      <c r="Q855"/>
      <c r="R855"/>
      <c r="S855"/>
      <c r="T855"/>
      <c r="U855"/>
      <c r="V855"/>
      <c r="W855"/>
      <c r="X855"/>
      <c r="Y855"/>
      <c r="Z855"/>
      <c r="AA855"/>
      <c r="AB855"/>
      <c r="AC855"/>
      <c r="AD855"/>
      <c r="AE855"/>
      <c r="AF855"/>
      <c r="AG855"/>
      <c r="AH855"/>
      <c r="AI855"/>
    </row>
    <row r="856" spans="1:35" s="33" customFormat="1" ht="15.75">
      <c r="A856" s="175"/>
      <c r="B856" s="163"/>
      <c r="C856" s="123"/>
      <c r="D856" s="123"/>
      <c r="E856" s="32"/>
      <c r="F856"/>
      <c r="G856"/>
      <c r="H856"/>
      <c r="I856"/>
      <c r="J856"/>
      <c r="K856"/>
      <c r="L856"/>
      <c r="M856"/>
      <c r="N856"/>
      <c r="O856"/>
      <c r="P856"/>
      <c r="Q856"/>
      <c r="R856"/>
      <c r="S856"/>
      <c r="T856"/>
      <c r="U856"/>
      <c r="V856"/>
      <c r="W856"/>
      <c r="X856"/>
      <c r="Y856"/>
      <c r="Z856"/>
      <c r="AA856"/>
      <c r="AB856"/>
      <c r="AC856"/>
      <c r="AD856"/>
      <c r="AE856"/>
      <c r="AF856"/>
      <c r="AG856"/>
      <c r="AH856"/>
      <c r="AI856"/>
    </row>
    <row r="857" spans="1:35" s="33" customFormat="1" ht="15.75">
      <c r="A857" s="175"/>
      <c r="B857" s="163"/>
      <c r="C857" s="123"/>
      <c r="D857" s="123"/>
      <c r="E857" s="32"/>
      <c r="F857"/>
      <c r="G857"/>
      <c r="H857"/>
      <c r="I857"/>
      <c r="J857"/>
      <c r="K857"/>
      <c r="L857"/>
      <c r="M857"/>
      <c r="N857"/>
      <c r="O857"/>
      <c r="P857"/>
      <c r="Q857"/>
      <c r="R857"/>
      <c r="S857"/>
      <c r="T857"/>
      <c r="U857"/>
      <c r="V857"/>
      <c r="W857"/>
      <c r="X857"/>
      <c r="Y857"/>
      <c r="Z857"/>
      <c r="AA857"/>
      <c r="AB857"/>
      <c r="AC857"/>
      <c r="AD857"/>
      <c r="AE857"/>
      <c r="AF857"/>
      <c r="AG857"/>
      <c r="AH857"/>
      <c r="AI857"/>
    </row>
    <row r="858" spans="1:35" s="33" customFormat="1" ht="15.75">
      <c r="A858" s="175"/>
      <c r="B858" s="163"/>
      <c r="C858" s="123"/>
      <c r="D858" s="123"/>
      <c r="E858" s="32"/>
      <c r="F858"/>
      <c r="G858"/>
      <c r="H858"/>
      <c r="I858"/>
      <c r="J858"/>
      <c r="K858"/>
      <c r="L858"/>
      <c r="M858"/>
      <c r="N858"/>
      <c r="O858"/>
      <c r="P858"/>
      <c r="Q858"/>
      <c r="R858"/>
      <c r="S858"/>
      <c r="T858"/>
      <c r="U858"/>
      <c r="V858"/>
      <c r="W858"/>
      <c r="X858"/>
      <c r="Y858"/>
      <c r="Z858"/>
      <c r="AA858"/>
      <c r="AB858"/>
      <c r="AC858"/>
      <c r="AD858"/>
      <c r="AE858"/>
      <c r="AF858"/>
      <c r="AG858"/>
      <c r="AH858"/>
      <c r="AI858"/>
    </row>
    <row r="859" spans="1:35" s="33" customFormat="1" ht="15.75">
      <c r="A859" s="175"/>
      <c r="B859" s="163"/>
      <c r="C859" s="123"/>
      <c r="D859" s="123"/>
      <c r="E859" s="32"/>
      <c r="F859"/>
      <c r="G859"/>
      <c r="H859"/>
      <c r="I859"/>
      <c r="J859"/>
      <c r="K859"/>
      <c r="L859"/>
      <c r="M859"/>
      <c r="N859"/>
      <c r="O859"/>
      <c r="P859"/>
      <c r="Q859"/>
      <c r="R859"/>
      <c r="S859"/>
      <c r="T859"/>
      <c r="U859"/>
      <c r="V859"/>
      <c r="W859"/>
      <c r="X859"/>
      <c r="Y859"/>
      <c r="Z859"/>
      <c r="AA859"/>
      <c r="AB859"/>
      <c r="AC859"/>
      <c r="AD859"/>
      <c r="AE859"/>
      <c r="AF859"/>
      <c r="AG859"/>
      <c r="AH859"/>
      <c r="AI859"/>
    </row>
    <row r="860" spans="1:35" s="33" customFormat="1" ht="15.75">
      <c r="A860" s="175"/>
      <c r="B860" s="163"/>
      <c r="C860" s="123"/>
      <c r="D860" s="123"/>
      <c r="E860" s="32"/>
      <c r="F860"/>
      <c r="G860"/>
      <c r="H860"/>
      <c r="I860"/>
      <c r="J860"/>
      <c r="K860"/>
      <c r="L860"/>
      <c r="M860"/>
      <c r="N860"/>
      <c r="O860"/>
      <c r="P860"/>
      <c r="Q860"/>
      <c r="R860"/>
      <c r="S860"/>
      <c r="T860"/>
      <c r="U860"/>
      <c r="V860"/>
      <c r="W860"/>
      <c r="X860"/>
      <c r="Y860"/>
      <c r="Z860"/>
      <c r="AA860"/>
      <c r="AB860"/>
      <c r="AC860"/>
      <c r="AD860"/>
      <c r="AE860"/>
      <c r="AF860"/>
      <c r="AG860"/>
      <c r="AH860"/>
      <c r="AI860"/>
    </row>
    <row r="861" spans="1:35" s="33" customFormat="1" ht="15.75">
      <c r="A861" s="175"/>
      <c r="B861" s="163"/>
      <c r="C861" s="123"/>
      <c r="D861" s="123"/>
      <c r="E861" s="32"/>
      <c r="F861"/>
      <c r="G861"/>
      <c r="H861"/>
      <c r="I861"/>
      <c r="J861"/>
      <c r="K861"/>
      <c r="L861"/>
      <c r="M861"/>
      <c r="N861"/>
      <c r="O861"/>
      <c r="P861"/>
      <c r="Q861"/>
      <c r="R861"/>
      <c r="S861"/>
      <c r="T861"/>
      <c r="U861"/>
      <c r="V861"/>
      <c r="W861"/>
      <c r="X861"/>
      <c r="Y861"/>
      <c r="Z861"/>
      <c r="AA861"/>
      <c r="AB861"/>
      <c r="AC861"/>
      <c r="AD861"/>
      <c r="AE861"/>
      <c r="AF861"/>
      <c r="AG861"/>
      <c r="AH861"/>
      <c r="AI861"/>
    </row>
    <row r="862" spans="1:35" s="33" customFormat="1" ht="15.75">
      <c r="A862" s="175"/>
      <c r="B862" s="163"/>
      <c r="C862" s="123"/>
      <c r="D862" s="123"/>
      <c r="E862" s="32"/>
      <c r="F862"/>
      <c r="G862"/>
      <c r="H862"/>
      <c r="I862"/>
      <c r="J862"/>
      <c r="K862"/>
      <c r="L862"/>
      <c r="M862"/>
      <c r="N862"/>
      <c r="O862"/>
      <c r="P862"/>
      <c r="Q862"/>
      <c r="R862"/>
      <c r="S862"/>
      <c r="T862"/>
      <c r="U862"/>
      <c r="V862"/>
      <c r="W862"/>
      <c r="X862"/>
      <c r="Y862"/>
      <c r="Z862"/>
      <c r="AA862"/>
      <c r="AB862"/>
      <c r="AC862"/>
      <c r="AD862"/>
      <c r="AE862"/>
      <c r="AF862"/>
      <c r="AG862"/>
      <c r="AH862"/>
      <c r="AI862"/>
    </row>
    <row r="863" spans="1:35" s="33" customFormat="1" ht="15.75">
      <c r="A863" s="175"/>
      <c r="B863" s="163"/>
      <c r="C863" s="123"/>
      <c r="D863" s="123"/>
      <c r="E863" s="32"/>
      <c r="F863"/>
      <c r="G863"/>
      <c r="H863"/>
      <c r="I863"/>
      <c r="J863"/>
      <c r="K863"/>
      <c r="L863"/>
      <c r="M863"/>
      <c r="N863"/>
      <c r="O863"/>
      <c r="P863"/>
      <c r="Q863"/>
      <c r="R863"/>
      <c r="S863"/>
      <c r="T863"/>
      <c r="U863"/>
      <c r="V863"/>
      <c r="W863"/>
      <c r="X863"/>
      <c r="Y863"/>
      <c r="Z863"/>
      <c r="AA863"/>
      <c r="AB863"/>
      <c r="AC863"/>
      <c r="AD863"/>
      <c r="AE863"/>
      <c r="AF863"/>
      <c r="AG863"/>
      <c r="AH863"/>
      <c r="AI863"/>
    </row>
    <row r="864" spans="1:35" s="33" customFormat="1" ht="15.75">
      <c r="A864" s="175"/>
      <c r="B864" s="163"/>
      <c r="C864" s="123"/>
      <c r="D864" s="123"/>
      <c r="E864" s="32"/>
      <c r="F864"/>
      <c r="G864"/>
      <c r="H864"/>
      <c r="I864"/>
      <c r="J864"/>
      <c r="K864"/>
      <c r="L864"/>
      <c r="M864"/>
      <c r="N864"/>
      <c r="O864"/>
      <c r="P864"/>
      <c r="Q864"/>
      <c r="R864"/>
      <c r="S864"/>
      <c r="T864"/>
      <c r="U864"/>
      <c r="V864"/>
      <c r="W864"/>
      <c r="X864"/>
      <c r="Y864"/>
      <c r="Z864"/>
      <c r="AA864"/>
      <c r="AB864"/>
      <c r="AC864"/>
      <c r="AD864"/>
      <c r="AE864"/>
      <c r="AF864"/>
      <c r="AG864"/>
      <c r="AH864"/>
      <c r="AI864"/>
    </row>
    <row r="865" spans="1:35" s="33" customFormat="1" ht="15.75">
      <c r="A865" s="175"/>
      <c r="B865" s="163"/>
      <c r="C865" s="123"/>
      <c r="D865" s="123"/>
      <c r="E865" s="32"/>
      <c r="F865"/>
      <c r="G865"/>
      <c r="H865"/>
      <c r="I865"/>
      <c r="J865"/>
      <c r="K865"/>
      <c r="L865"/>
      <c r="M865"/>
      <c r="N865"/>
      <c r="O865"/>
      <c r="P865"/>
      <c r="Q865"/>
      <c r="R865"/>
      <c r="S865"/>
      <c r="T865"/>
      <c r="U865"/>
      <c r="V865"/>
      <c r="W865"/>
      <c r="X865"/>
      <c r="Y865"/>
      <c r="Z865"/>
      <c r="AA865"/>
      <c r="AB865"/>
      <c r="AC865"/>
      <c r="AD865"/>
      <c r="AE865"/>
      <c r="AF865"/>
      <c r="AG865"/>
      <c r="AH865"/>
      <c r="AI865"/>
    </row>
    <row r="866" spans="1:35" s="33" customFormat="1" ht="15.75">
      <c r="A866" s="175"/>
      <c r="B866" s="163"/>
      <c r="C866" s="123"/>
      <c r="D866" s="123"/>
      <c r="E866" s="32"/>
      <c r="F866"/>
      <c r="G866"/>
      <c r="H866"/>
      <c r="I866"/>
      <c r="J866"/>
      <c r="K866"/>
      <c r="L866"/>
      <c r="M866"/>
      <c r="N866"/>
      <c r="O866"/>
      <c r="P866"/>
      <c r="Q866"/>
      <c r="R866"/>
      <c r="S866"/>
      <c r="T866"/>
      <c r="U866"/>
      <c r="V866"/>
      <c r="W866"/>
      <c r="X866"/>
      <c r="Y866"/>
      <c r="Z866"/>
      <c r="AA866"/>
      <c r="AB866"/>
      <c r="AC866"/>
      <c r="AD866"/>
      <c r="AE866"/>
      <c r="AF866"/>
      <c r="AG866"/>
      <c r="AH866"/>
      <c r="AI866"/>
    </row>
    <row r="867" spans="1:35" s="33" customFormat="1" ht="15.75">
      <c r="A867" s="175"/>
      <c r="B867" s="163"/>
      <c r="C867" s="123"/>
      <c r="D867" s="123"/>
      <c r="E867" s="32"/>
      <c r="F867"/>
      <c r="G867"/>
      <c r="H867"/>
      <c r="I867"/>
      <c r="J867"/>
      <c r="K867"/>
      <c r="L867"/>
      <c r="M867"/>
      <c r="N867"/>
      <c r="O867"/>
      <c r="P867"/>
      <c r="Q867"/>
      <c r="R867"/>
      <c r="S867"/>
      <c r="T867"/>
      <c r="U867"/>
      <c r="V867"/>
      <c r="W867"/>
      <c r="X867"/>
      <c r="Y867"/>
      <c r="Z867"/>
      <c r="AA867"/>
      <c r="AB867"/>
      <c r="AC867"/>
      <c r="AD867"/>
      <c r="AE867"/>
      <c r="AF867"/>
      <c r="AG867"/>
      <c r="AH867"/>
      <c r="AI867"/>
    </row>
    <row r="868" spans="1:35" s="33" customFormat="1" ht="15.75">
      <c r="A868" s="175"/>
      <c r="B868" s="163"/>
      <c r="C868" s="123"/>
      <c r="D868" s="123"/>
      <c r="E868" s="32"/>
      <c r="F868"/>
      <c r="G868"/>
      <c r="H868"/>
      <c r="I868"/>
      <c r="J868"/>
      <c r="K868"/>
      <c r="L868"/>
      <c r="M868"/>
      <c r="N868"/>
      <c r="O868"/>
      <c r="P868"/>
      <c r="Q868"/>
      <c r="R868"/>
      <c r="S868"/>
      <c r="T868"/>
      <c r="U868"/>
      <c r="V868"/>
      <c r="W868"/>
      <c r="X868"/>
      <c r="Y868"/>
      <c r="Z868"/>
      <c r="AA868"/>
      <c r="AB868"/>
      <c r="AC868"/>
      <c r="AD868"/>
      <c r="AE868"/>
      <c r="AF868"/>
      <c r="AG868"/>
      <c r="AH868"/>
      <c r="AI868"/>
    </row>
    <row r="869" spans="1:35" s="33" customFormat="1" ht="15.75">
      <c r="A869" s="175"/>
      <c r="B869" s="163"/>
      <c r="C869" s="123"/>
      <c r="D869" s="123"/>
      <c r="E869" s="32"/>
      <c r="F869"/>
      <c r="G869"/>
      <c r="H869"/>
      <c r="I869"/>
      <c r="J869"/>
      <c r="K869"/>
      <c r="L869"/>
      <c r="M869"/>
      <c r="N869"/>
      <c r="O869"/>
      <c r="P869"/>
      <c r="Q869"/>
      <c r="R869"/>
      <c r="S869"/>
      <c r="T869"/>
      <c r="U869"/>
      <c r="V869"/>
      <c r="W869"/>
      <c r="X869"/>
      <c r="Y869"/>
      <c r="Z869"/>
      <c r="AA869"/>
      <c r="AB869"/>
      <c r="AC869"/>
      <c r="AD869"/>
      <c r="AE869"/>
      <c r="AF869"/>
      <c r="AG869"/>
      <c r="AH869"/>
      <c r="AI869"/>
    </row>
    <row r="870" spans="1:35" s="33" customFormat="1" ht="15.75">
      <c r="A870" s="175"/>
      <c r="B870" s="163"/>
      <c r="C870" s="123"/>
      <c r="D870" s="123"/>
      <c r="E870" s="32"/>
      <c r="F870"/>
      <c r="G870"/>
      <c r="H870"/>
      <c r="I870"/>
      <c r="J870"/>
      <c r="K870"/>
      <c r="L870"/>
      <c r="M870"/>
      <c r="N870"/>
      <c r="O870"/>
      <c r="P870"/>
      <c r="Q870"/>
      <c r="R870"/>
      <c r="S870"/>
      <c r="T870"/>
      <c r="U870"/>
      <c r="V870"/>
      <c r="W870"/>
      <c r="X870"/>
      <c r="Y870"/>
      <c r="Z870"/>
      <c r="AA870"/>
      <c r="AB870"/>
      <c r="AC870"/>
      <c r="AD870"/>
      <c r="AE870"/>
      <c r="AF870"/>
      <c r="AG870"/>
      <c r="AH870"/>
      <c r="AI870"/>
    </row>
    <row r="871" spans="1:35" s="33" customFormat="1" ht="15.75">
      <c r="A871" s="175"/>
      <c r="B871" s="163"/>
      <c r="C871" s="123"/>
      <c r="D871" s="123"/>
      <c r="E871" s="32"/>
      <c r="F871"/>
      <c r="G871"/>
      <c r="H871"/>
      <c r="I871"/>
      <c r="J871"/>
      <c r="K871"/>
      <c r="L871"/>
      <c r="M871"/>
      <c r="N871"/>
      <c r="O871"/>
      <c r="P871"/>
      <c r="Q871"/>
      <c r="R871"/>
      <c r="S871"/>
      <c r="T871"/>
      <c r="U871"/>
      <c r="V871"/>
      <c r="W871"/>
      <c r="X871"/>
      <c r="Y871"/>
      <c r="Z871"/>
      <c r="AA871"/>
      <c r="AB871"/>
      <c r="AC871"/>
      <c r="AD871"/>
      <c r="AE871"/>
      <c r="AF871"/>
      <c r="AG871"/>
      <c r="AH871"/>
      <c r="AI871"/>
    </row>
    <row r="872" spans="1:35" s="33" customFormat="1" ht="15.75">
      <c r="A872" s="175"/>
      <c r="B872" s="163"/>
      <c r="C872" s="123"/>
      <c r="D872" s="123"/>
      <c r="E872" s="32"/>
      <c r="F872"/>
      <c r="G872"/>
      <c r="H872"/>
      <c r="I872"/>
      <c r="J872"/>
      <c r="K872"/>
      <c r="L872"/>
      <c r="M872"/>
      <c r="N872"/>
      <c r="O872"/>
      <c r="P872"/>
      <c r="Q872"/>
      <c r="R872"/>
      <c r="S872"/>
      <c r="T872"/>
      <c r="U872"/>
      <c r="V872"/>
      <c r="W872"/>
      <c r="X872"/>
      <c r="Y872"/>
      <c r="Z872"/>
      <c r="AA872"/>
      <c r="AB872"/>
      <c r="AC872"/>
      <c r="AD872"/>
      <c r="AE872"/>
      <c r="AF872"/>
      <c r="AG872"/>
      <c r="AH872"/>
      <c r="AI872"/>
    </row>
    <row r="873" spans="1:35" s="33" customFormat="1" ht="15.75">
      <c r="A873" s="175"/>
      <c r="B873" s="163"/>
      <c r="C873" s="123"/>
      <c r="D873" s="123"/>
      <c r="E873" s="32"/>
      <c r="F873"/>
      <c r="G873"/>
      <c r="H873"/>
      <c r="I873"/>
      <c r="J873"/>
      <c r="K873"/>
      <c r="L873"/>
      <c r="M873"/>
      <c r="N873"/>
      <c r="O873"/>
      <c r="P873"/>
      <c r="Q873"/>
      <c r="R873"/>
      <c r="S873"/>
      <c r="T873"/>
      <c r="U873"/>
      <c r="V873"/>
      <c r="W873"/>
      <c r="X873"/>
      <c r="Y873"/>
      <c r="Z873"/>
      <c r="AA873"/>
      <c r="AB873"/>
      <c r="AC873"/>
      <c r="AD873"/>
      <c r="AE873"/>
      <c r="AF873"/>
      <c r="AG873"/>
      <c r="AH873"/>
      <c r="AI873"/>
    </row>
    <row r="874" spans="1:35" s="33" customFormat="1" ht="15.75">
      <c r="A874" s="175"/>
      <c r="B874" s="163"/>
      <c r="C874" s="123"/>
      <c r="D874" s="123"/>
      <c r="E874" s="32"/>
      <c r="F874"/>
      <c r="G874"/>
      <c r="H874"/>
      <c r="I874"/>
      <c r="J874"/>
      <c r="K874"/>
      <c r="L874"/>
      <c r="M874"/>
      <c r="N874"/>
      <c r="O874"/>
      <c r="P874"/>
      <c r="Q874"/>
      <c r="R874"/>
      <c r="S874"/>
      <c r="T874"/>
      <c r="U874"/>
      <c r="V874"/>
      <c r="W874"/>
      <c r="X874"/>
      <c r="Y874"/>
      <c r="Z874"/>
      <c r="AA874"/>
      <c r="AB874"/>
      <c r="AC874"/>
      <c r="AD874"/>
      <c r="AE874"/>
      <c r="AF874"/>
      <c r="AG874"/>
      <c r="AH874"/>
      <c r="AI874"/>
    </row>
    <row r="875" spans="1:35" s="33" customFormat="1" ht="15.75">
      <c r="A875" s="175"/>
      <c r="B875" s="163"/>
      <c r="C875" s="123"/>
      <c r="D875" s="123"/>
      <c r="E875" s="32"/>
      <c r="F875"/>
      <c r="G875"/>
      <c r="H875"/>
      <c r="I875"/>
      <c r="J875"/>
      <c r="K875"/>
      <c r="L875"/>
      <c r="M875"/>
      <c r="N875"/>
      <c r="O875"/>
      <c r="P875"/>
      <c r="Q875"/>
      <c r="R875"/>
      <c r="S875"/>
      <c r="T875"/>
      <c r="U875"/>
      <c r="V875"/>
      <c r="W875"/>
      <c r="X875"/>
      <c r="Y875"/>
      <c r="Z875"/>
      <c r="AA875"/>
      <c r="AB875"/>
      <c r="AC875"/>
      <c r="AD875"/>
      <c r="AE875"/>
      <c r="AF875"/>
      <c r="AG875"/>
      <c r="AH875"/>
      <c r="AI875"/>
    </row>
    <row r="876" spans="1:35" s="33" customFormat="1" ht="15.75">
      <c r="A876" s="175"/>
      <c r="B876" s="163"/>
      <c r="C876" s="123"/>
      <c r="D876" s="123"/>
      <c r="E876" s="32"/>
      <c r="F876"/>
      <c r="G876"/>
      <c r="H876"/>
      <c r="I876"/>
      <c r="J876"/>
      <c r="K876"/>
      <c r="L876"/>
      <c r="M876"/>
      <c r="N876"/>
      <c r="O876"/>
      <c r="P876"/>
      <c r="Q876"/>
      <c r="R876"/>
      <c r="S876"/>
      <c r="T876"/>
      <c r="U876"/>
      <c r="V876"/>
      <c r="W876"/>
      <c r="X876"/>
      <c r="Y876"/>
      <c r="Z876"/>
      <c r="AA876"/>
      <c r="AB876"/>
      <c r="AC876"/>
      <c r="AD876"/>
      <c r="AE876"/>
      <c r="AF876"/>
      <c r="AG876"/>
      <c r="AH876"/>
      <c r="AI876"/>
    </row>
    <row r="877" spans="1:35" s="33" customFormat="1" ht="15.75">
      <c r="A877" s="175"/>
      <c r="B877" s="163"/>
      <c r="C877" s="123"/>
      <c r="D877" s="123"/>
      <c r="E877" s="32"/>
      <c r="F877"/>
      <c r="G877"/>
      <c r="H877"/>
      <c r="I877"/>
      <c r="J877"/>
      <c r="K877"/>
      <c r="L877"/>
      <c r="M877"/>
      <c r="N877"/>
      <c r="O877"/>
      <c r="P877"/>
      <c r="Q877"/>
      <c r="R877"/>
      <c r="S877"/>
      <c r="T877"/>
      <c r="U877"/>
      <c r="V877"/>
      <c r="W877"/>
      <c r="X877"/>
      <c r="Y877"/>
      <c r="Z877"/>
      <c r="AA877"/>
      <c r="AB877"/>
      <c r="AC877"/>
      <c r="AD877"/>
      <c r="AE877"/>
      <c r="AF877"/>
      <c r="AG877"/>
      <c r="AH877"/>
      <c r="AI877"/>
    </row>
    <row r="878" spans="1:35" s="33" customFormat="1" ht="15.75">
      <c r="A878" s="175"/>
      <c r="B878" s="163"/>
      <c r="C878" s="123"/>
      <c r="D878" s="123"/>
      <c r="E878" s="32"/>
      <c r="F878"/>
      <c r="G878"/>
      <c r="H878"/>
      <c r="I878"/>
      <c r="J878"/>
      <c r="K878"/>
      <c r="L878"/>
      <c r="M878"/>
      <c r="N878"/>
      <c r="O878"/>
      <c r="P878"/>
      <c r="Q878"/>
      <c r="R878"/>
      <c r="S878"/>
      <c r="T878"/>
      <c r="U878"/>
      <c r="V878"/>
      <c r="W878"/>
      <c r="X878"/>
      <c r="Y878"/>
      <c r="Z878"/>
      <c r="AA878"/>
      <c r="AB878"/>
      <c r="AC878"/>
      <c r="AD878"/>
      <c r="AE878"/>
      <c r="AF878"/>
      <c r="AG878"/>
      <c r="AH878"/>
      <c r="AI878"/>
    </row>
    <row r="879" spans="1:35" s="33" customFormat="1" ht="15.75">
      <c r="A879" s="175"/>
      <c r="B879" s="163"/>
      <c r="C879" s="123"/>
      <c r="D879" s="123"/>
      <c r="E879" s="32"/>
      <c r="F879"/>
      <c r="G879"/>
      <c r="H879"/>
      <c r="I879"/>
      <c r="J879"/>
      <c r="K879"/>
      <c r="L879"/>
      <c r="M879"/>
      <c r="N879"/>
      <c r="O879"/>
      <c r="P879"/>
      <c r="Q879"/>
      <c r="R879"/>
      <c r="S879"/>
      <c r="T879"/>
      <c r="U879"/>
      <c r="V879"/>
      <c r="W879"/>
      <c r="X879"/>
      <c r="Y879"/>
      <c r="Z879"/>
      <c r="AA879"/>
      <c r="AB879"/>
      <c r="AC879"/>
      <c r="AD879"/>
      <c r="AE879"/>
      <c r="AF879"/>
      <c r="AG879"/>
      <c r="AH879"/>
      <c r="AI879"/>
    </row>
    <row r="880" spans="1:35" s="33" customFormat="1" ht="15.75">
      <c r="A880" s="175"/>
      <c r="B880" s="163"/>
      <c r="C880" s="123"/>
      <c r="D880" s="123"/>
      <c r="E880" s="32"/>
      <c r="F880"/>
      <c r="G880"/>
      <c r="H880"/>
      <c r="I880"/>
      <c r="J880"/>
      <c r="K880"/>
      <c r="L880"/>
      <c r="M880"/>
      <c r="N880"/>
      <c r="O880"/>
      <c r="P880"/>
      <c r="Q880"/>
      <c r="R880"/>
      <c r="S880"/>
      <c r="T880"/>
      <c r="U880"/>
      <c r="V880"/>
      <c r="W880"/>
      <c r="X880"/>
      <c r="Y880"/>
      <c r="Z880"/>
      <c r="AA880"/>
      <c r="AB880"/>
      <c r="AC880"/>
      <c r="AD880"/>
      <c r="AE880"/>
      <c r="AF880"/>
      <c r="AG880"/>
      <c r="AH880"/>
      <c r="AI880"/>
    </row>
    <row r="881" spans="1:35" s="33" customFormat="1" ht="15.75">
      <c r="A881" s="175"/>
      <c r="B881" s="163"/>
      <c r="C881" s="123"/>
      <c r="D881" s="123"/>
      <c r="E881" s="32"/>
      <c r="F881"/>
      <c r="G881"/>
      <c r="H881"/>
      <c r="I881"/>
      <c r="J881"/>
      <c r="K881"/>
      <c r="L881"/>
      <c r="M881"/>
      <c r="N881"/>
      <c r="O881"/>
      <c r="P881"/>
      <c r="Q881"/>
      <c r="R881"/>
      <c r="S881"/>
      <c r="T881"/>
      <c r="U881"/>
      <c r="V881"/>
      <c r="W881"/>
      <c r="X881"/>
      <c r="Y881"/>
      <c r="Z881"/>
      <c r="AA881"/>
      <c r="AB881"/>
      <c r="AC881"/>
      <c r="AD881"/>
      <c r="AE881"/>
      <c r="AF881"/>
      <c r="AG881"/>
      <c r="AH881"/>
      <c r="AI881"/>
    </row>
    <row r="882" spans="1:35" s="33" customFormat="1" ht="15.75">
      <c r="A882" s="175"/>
      <c r="B882" s="163"/>
      <c r="C882" s="123"/>
      <c r="D882" s="123"/>
      <c r="E882" s="32"/>
      <c r="F882"/>
      <c r="G882"/>
      <c r="H882"/>
      <c r="I882"/>
      <c r="J882"/>
      <c r="K882"/>
      <c r="L882"/>
      <c r="M882"/>
      <c r="N882"/>
      <c r="O882"/>
      <c r="P882"/>
      <c r="Q882"/>
      <c r="R882"/>
      <c r="S882"/>
      <c r="T882"/>
      <c r="U882"/>
      <c r="V882"/>
      <c r="W882"/>
      <c r="X882"/>
      <c r="Y882"/>
      <c r="Z882"/>
      <c r="AA882"/>
      <c r="AB882"/>
      <c r="AC882"/>
      <c r="AD882"/>
      <c r="AE882"/>
      <c r="AF882"/>
      <c r="AG882"/>
      <c r="AH882"/>
      <c r="AI882"/>
    </row>
    <row r="883" spans="1:35" s="33" customFormat="1" ht="15.75">
      <c r="A883" s="175"/>
      <c r="B883" s="163"/>
      <c r="C883" s="123"/>
      <c r="D883" s="123"/>
      <c r="E883" s="32"/>
      <c r="F883"/>
      <c r="G883"/>
      <c r="H883"/>
      <c r="I883"/>
      <c r="J883"/>
      <c r="K883"/>
      <c r="L883"/>
      <c r="M883"/>
      <c r="N883"/>
      <c r="O883"/>
      <c r="P883"/>
      <c r="Q883"/>
      <c r="R883"/>
      <c r="S883"/>
      <c r="T883"/>
      <c r="U883"/>
      <c r="V883"/>
      <c r="W883"/>
      <c r="X883"/>
      <c r="Y883"/>
      <c r="Z883"/>
      <c r="AA883"/>
      <c r="AB883"/>
      <c r="AC883"/>
      <c r="AD883"/>
      <c r="AE883"/>
      <c r="AF883"/>
      <c r="AG883"/>
      <c r="AH883"/>
      <c r="AI883"/>
    </row>
    <row r="884" spans="1:35" s="33" customFormat="1" ht="15.75">
      <c r="A884" s="175"/>
      <c r="B884" s="163"/>
      <c r="C884" s="123"/>
      <c r="D884" s="123"/>
      <c r="E884" s="32"/>
      <c r="F884"/>
      <c r="G884"/>
      <c r="H884"/>
      <c r="I884"/>
      <c r="J884"/>
      <c r="K884"/>
      <c r="L884"/>
      <c r="M884"/>
      <c r="N884"/>
      <c r="O884"/>
      <c r="P884"/>
      <c r="Q884"/>
      <c r="R884"/>
      <c r="S884"/>
      <c r="T884"/>
      <c r="U884"/>
      <c r="V884"/>
      <c r="W884"/>
      <c r="X884"/>
      <c r="Y884"/>
      <c r="Z884"/>
      <c r="AA884"/>
      <c r="AB884"/>
      <c r="AC884"/>
      <c r="AD884"/>
      <c r="AE884"/>
      <c r="AF884"/>
      <c r="AG884"/>
      <c r="AH884"/>
      <c r="AI884"/>
    </row>
    <row r="885" spans="1:35" s="33" customFormat="1" ht="15.75">
      <c r="A885" s="175"/>
      <c r="B885" s="163"/>
      <c r="C885" s="123"/>
      <c r="D885" s="123"/>
      <c r="E885" s="32"/>
      <c r="F885"/>
      <c r="G885"/>
      <c r="H885"/>
      <c r="I885"/>
      <c r="J885"/>
      <c r="K885"/>
      <c r="L885"/>
      <c r="M885"/>
      <c r="N885"/>
      <c r="O885"/>
      <c r="P885"/>
      <c r="Q885"/>
      <c r="R885"/>
      <c r="S885"/>
      <c r="T885"/>
      <c r="U885"/>
      <c r="V885"/>
      <c r="W885"/>
      <c r="X885"/>
      <c r="Y885"/>
      <c r="Z885"/>
      <c r="AA885"/>
      <c r="AB885"/>
      <c r="AC885"/>
      <c r="AD885"/>
      <c r="AE885"/>
      <c r="AF885"/>
      <c r="AG885"/>
      <c r="AH885"/>
      <c r="AI885"/>
    </row>
    <row r="886" spans="1:35" s="33" customFormat="1" ht="15.75">
      <c r="A886" s="175"/>
      <c r="B886" s="163"/>
      <c r="C886" s="123"/>
      <c r="D886" s="123"/>
      <c r="E886" s="32"/>
      <c r="F886"/>
      <c r="G886"/>
      <c r="H886"/>
      <c r="I886"/>
      <c r="J886"/>
      <c r="K886"/>
      <c r="L886"/>
      <c r="M886"/>
      <c r="N886"/>
      <c r="O886"/>
      <c r="P886"/>
      <c r="Q886"/>
      <c r="R886"/>
      <c r="S886"/>
      <c r="T886"/>
      <c r="U886"/>
      <c r="V886"/>
      <c r="W886"/>
      <c r="X886"/>
      <c r="Y886"/>
      <c r="Z886"/>
      <c r="AA886"/>
      <c r="AB886"/>
      <c r="AC886"/>
      <c r="AD886"/>
      <c r="AE886"/>
      <c r="AF886"/>
      <c r="AG886"/>
      <c r="AH886"/>
      <c r="AI886"/>
    </row>
    <row r="887" spans="1:35" s="33" customFormat="1" ht="15.75">
      <c r="A887" s="175"/>
      <c r="B887" s="163"/>
      <c r="C887" s="123"/>
      <c r="D887" s="123"/>
      <c r="E887" s="32"/>
      <c r="F887"/>
      <c r="G887"/>
      <c r="H887"/>
      <c r="I887"/>
      <c r="J887"/>
      <c r="K887"/>
      <c r="L887"/>
      <c r="M887"/>
      <c r="N887"/>
      <c r="O887"/>
      <c r="P887"/>
      <c r="Q887"/>
      <c r="R887"/>
      <c r="S887"/>
      <c r="T887"/>
      <c r="U887"/>
      <c r="V887"/>
      <c r="W887"/>
      <c r="X887"/>
      <c r="Y887"/>
      <c r="Z887"/>
      <c r="AA887"/>
      <c r="AB887"/>
      <c r="AC887"/>
      <c r="AD887"/>
      <c r="AE887"/>
      <c r="AF887"/>
      <c r="AG887"/>
      <c r="AH887"/>
      <c r="AI887"/>
    </row>
    <row r="888" spans="1:35" s="33" customFormat="1" ht="15.75">
      <c r="A888" s="175"/>
      <c r="B888" s="163"/>
      <c r="C888" s="123"/>
      <c r="D888" s="123"/>
      <c r="E888" s="32"/>
      <c r="F888"/>
      <c r="G888"/>
      <c r="H888"/>
      <c r="I888"/>
      <c r="J888"/>
      <c r="K888"/>
      <c r="L888"/>
      <c r="M888"/>
      <c r="N888"/>
      <c r="O888"/>
      <c r="P888"/>
      <c r="Q888"/>
      <c r="R888"/>
      <c r="S888"/>
      <c r="T888"/>
      <c r="U888"/>
      <c r="V888"/>
      <c r="W888"/>
      <c r="X888"/>
      <c r="Y888"/>
      <c r="Z888"/>
      <c r="AA888"/>
      <c r="AB888"/>
      <c r="AC888"/>
      <c r="AD888"/>
      <c r="AE888"/>
      <c r="AF888"/>
      <c r="AG888"/>
      <c r="AH888"/>
      <c r="AI888"/>
    </row>
    <row r="889" spans="1:35" s="33" customFormat="1" ht="15.75">
      <c r="A889" s="175"/>
      <c r="B889" s="163"/>
      <c r="C889" s="123"/>
      <c r="D889" s="123"/>
      <c r="E889" s="32"/>
      <c r="F889"/>
      <c r="G889"/>
      <c r="H889"/>
      <c r="I889"/>
      <c r="J889"/>
      <c r="K889"/>
      <c r="L889"/>
      <c r="M889"/>
      <c r="N889"/>
      <c r="O889"/>
      <c r="P889"/>
      <c r="Q889"/>
      <c r="R889"/>
      <c r="S889"/>
      <c r="T889"/>
      <c r="U889"/>
      <c r="V889"/>
      <c r="W889"/>
      <c r="X889"/>
      <c r="Y889"/>
      <c r="Z889"/>
      <c r="AA889"/>
      <c r="AB889"/>
      <c r="AC889"/>
      <c r="AD889"/>
      <c r="AE889"/>
      <c r="AF889"/>
      <c r="AG889"/>
      <c r="AH889"/>
      <c r="AI889"/>
    </row>
    <row r="890" spans="1:35" s="33" customFormat="1" ht="15.75">
      <c r="A890" s="175"/>
      <c r="B890" s="163"/>
      <c r="C890" s="123"/>
      <c r="D890" s="123"/>
      <c r="E890" s="32"/>
      <c r="F890"/>
      <c r="G890"/>
      <c r="H890"/>
      <c r="I890"/>
      <c r="J890"/>
      <c r="K890"/>
      <c r="L890"/>
      <c r="M890"/>
      <c r="N890"/>
      <c r="O890"/>
      <c r="P890"/>
      <c r="Q890"/>
      <c r="R890"/>
      <c r="S890"/>
      <c r="T890"/>
      <c r="U890"/>
      <c r="V890"/>
      <c r="W890"/>
      <c r="X890"/>
      <c r="Y890"/>
      <c r="Z890"/>
      <c r="AA890"/>
      <c r="AB890"/>
      <c r="AC890"/>
      <c r="AD890"/>
      <c r="AE890"/>
      <c r="AF890"/>
      <c r="AG890"/>
      <c r="AH890"/>
      <c r="AI890"/>
    </row>
    <row r="891" spans="1:35" s="33" customFormat="1" ht="15.75">
      <c r="A891" s="175"/>
      <c r="B891" s="163"/>
      <c r="C891" s="123"/>
      <c r="D891" s="123"/>
      <c r="E891" s="32"/>
      <c r="F891"/>
      <c r="G891"/>
      <c r="H891"/>
      <c r="I891"/>
      <c r="J891"/>
      <c r="K891"/>
      <c r="L891"/>
      <c r="M891"/>
      <c r="N891"/>
      <c r="O891"/>
      <c r="P891"/>
      <c r="Q891"/>
      <c r="R891"/>
      <c r="S891"/>
      <c r="T891"/>
      <c r="U891"/>
      <c r="V891"/>
      <c r="W891"/>
      <c r="X891"/>
      <c r="Y891"/>
      <c r="Z891"/>
      <c r="AA891"/>
      <c r="AB891"/>
      <c r="AC891"/>
      <c r="AD891"/>
      <c r="AE891"/>
      <c r="AF891"/>
      <c r="AG891"/>
      <c r="AH891"/>
      <c r="AI891"/>
    </row>
    <row r="892" spans="1:35" s="33" customFormat="1" ht="15.75">
      <c r="A892" s="175"/>
      <c r="B892" s="163"/>
      <c r="C892" s="123"/>
      <c r="D892" s="123"/>
      <c r="E892" s="32"/>
      <c r="F892"/>
      <c r="G892"/>
      <c r="H892"/>
      <c r="I892"/>
      <c r="J892"/>
      <c r="K892"/>
      <c r="L892"/>
      <c r="M892"/>
      <c r="N892"/>
      <c r="O892"/>
      <c r="P892"/>
      <c r="Q892"/>
      <c r="R892"/>
      <c r="S892"/>
      <c r="T892"/>
      <c r="U892"/>
      <c r="V892"/>
      <c r="W892"/>
      <c r="X892"/>
      <c r="Y892"/>
      <c r="Z892"/>
      <c r="AA892"/>
      <c r="AB892"/>
      <c r="AC892"/>
      <c r="AD892"/>
      <c r="AE892"/>
      <c r="AF892"/>
      <c r="AG892"/>
      <c r="AH892"/>
      <c r="AI892"/>
    </row>
    <row r="893" spans="1:35" s="33" customFormat="1" ht="15.75">
      <c r="A893" s="175"/>
      <c r="B893" s="163"/>
      <c r="C893" s="123"/>
      <c r="D893" s="123"/>
      <c r="E893" s="32"/>
      <c r="F893"/>
      <c r="G893"/>
      <c r="H893"/>
      <c r="I893"/>
      <c r="J893"/>
      <c r="K893"/>
      <c r="L893"/>
      <c r="M893"/>
      <c r="N893"/>
      <c r="O893"/>
      <c r="P893"/>
      <c r="Q893"/>
      <c r="R893"/>
      <c r="S893"/>
      <c r="T893"/>
      <c r="U893"/>
      <c r="V893"/>
      <c r="W893"/>
      <c r="X893"/>
      <c r="Y893"/>
      <c r="Z893"/>
      <c r="AA893"/>
      <c r="AB893"/>
      <c r="AC893"/>
      <c r="AD893"/>
      <c r="AE893"/>
      <c r="AF893"/>
      <c r="AG893"/>
      <c r="AH893"/>
      <c r="AI893"/>
    </row>
    <row r="894" spans="1:35" s="33" customFormat="1" ht="15.75">
      <c r="A894" s="175"/>
      <c r="B894" s="163"/>
      <c r="C894" s="123"/>
      <c r="D894" s="123"/>
      <c r="E894" s="32"/>
      <c r="F894"/>
      <c r="G894"/>
      <c r="H894"/>
      <c r="I894"/>
      <c r="J894"/>
      <c r="K894"/>
      <c r="L894"/>
      <c r="M894"/>
      <c r="N894"/>
      <c r="O894"/>
      <c r="P894"/>
      <c r="Q894"/>
      <c r="R894"/>
      <c r="S894"/>
      <c r="T894"/>
      <c r="U894"/>
      <c r="V894"/>
      <c r="W894"/>
      <c r="X894"/>
      <c r="Y894"/>
      <c r="Z894"/>
      <c r="AA894"/>
      <c r="AB894"/>
      <c r="AC894"/>
      <c r="AD894"/>
      <c r="AE894"/>
      <c r="AF894"/>
      <c r="AG894"/>
      <c r="AH894"/>
      <c r="AI894"/>
    </row>
    <row r="895" spans="1:35" s="33" customFormat="1" ht="15.75">
      <c r="A895" s="175"/>
      <c r="B895" s="163"/>
      <c r="C895" s="123"/>
      <c r="D895" s="123"/>
      <c r="E895" s="32"/>
      <c r="F895"/>
      <c r="G895"/>
      <c r="H895"/>
      <c r="I895"/>
      <c r="J895"/>
      <c r="K895"/>
      <c r="L895"/>
      <c r="M895"/>
      <c r="N895"/>
      <c r="O895"/>
      <c r="P895"/>
      <c r="Q895"/>
      <c r="R895"/>
      <c r="S895"/>
      <c r="T895"/>
      <c r="U895"/>
      <c r="V895"/>
      <c r="W895"/>
      <c r="X895"/>
      <c r="Y895"/>
      <c r="Z895"/>
      <c r="AA895"/>
      <c r="AB895"/>
      <c r="AC895"/>
      <c r="AD895"/>
      <c r="AE895"/>
      <c r="AF895"/>
      <c r="AG895"/>
      <c r="AH895"/>
      <c r="AI895"/>
    </row>
    <row r="896" spans="1:35" s="33" customFormat="1" ht="15.75">
      <c r="A896" s="175"/>
      <c r="B896" s="163"/>
      <c r="C896" s="123"/>
      <c r="D896" s="123"/>
      <c r="E896" s="32"/>
      <c r="F896"/>
      <c r="G896"/>
      <c r="H896"/>
      <c r="I896"/>
      <c r="J896"/>
      <c r="K896"/>
      <c r="L896"/>
      <c r="M896"/>
      <c r="N896"/>
      <c r="O896"/>
      <c r="P896"/>
      <c r="Q896"/>
      <c r="R896"/>
      <c r="S896"/>
      <c r="T896"/>
      <c r="U896"/>
      <c r="V896"/>
      <c r="W896"/>
      <c r="X896"/>
      <c r="Y896"/>
      <c r="Z896"/>
      <c r="AA896"/>
      <c r="AB896"/>
      <c r="AC896"/>
      <c r="AD896"/>
      <c r="AE896"/>
      <c r="AF896"/>
      <c r="AG896"/>
      <c r="AH896"/>
      <c r="AI896"/>
    </row>
    <row r="897" spans="1:35" s="33" customFormat="1" ht="15.75">
      <c r="A897" s="175"/>
      <c r="B897" s="163"/>
      <c r="C897" s="123"/>
      <c r="D897" s="123"/>
      <c r="E897" s="32"/>
      <c r="F897"/>
      <c r="G897"/>
      <c r="H897"/>
      <c r="I897"/>
      <c r="J897"/>
      <c r="K897"/>
      <c r="L897"/>
      <c r="M897"/>
      <c r="N897"/>
      <c r="O897"/>
      <c r="P897"/>
      <c r="Q897"/>
      <c r="R897"/>
      <c r="S897"/>
      <c r="T897"/>
      <c r="U897"/>
      <c r="V897"/>
      <c r="W897"/>
      <c r="X897"/>
      <c r="Y897"/>
      <c r="Z897"/>
      <c r="AA897"/>
      <c r="AB897"/>
      <c r="AC897"/>
      <c r="AD897"/>
      <c r="AE897"/>
      <c r="AF897"/>
      <c r="AG897"/>
      <c r="AH897"/>
      <c r="AI897"/>
    </row>
    <row r="898" spans="1:35" s="33" customFormat="1" ht="15.75">
      <c r="A898" s="175"/>
      <c r="B898" s="163"/>
      <c r="C898" s="123"/>
      <c r="D898" s="123"/>
      <c r="E898" s="32"/>
      <c r="F898"/>
      <c r="G898"/>
      <c r="H898"/>
      <c r="I898"/>
      <c r="J898"/>
      <c r="K898"/>
      <c r="L898"/>
      <c r="M898"/>
      <c r="N898"/>
      <c r="O898"/>
      <c r="P898"/>
      <c r="Q898"/>
      <c r="R898"/>
      <c r="S898"/>
      <c r="T898"/>
      <c r="U898"/>
      <c r="V898"/>
      <c r="W898"/>
      <c r="X898"/>
      <c r="Y898"/>
      <c r="Z898"/>
      <c r="AA898"/>
      <c r="AB898"/>
      <c r="AC898"/>
      <c r="AD898"/>
      <c r="AE898"/>
      <c r="AF898"/>
      <c r="AG898"/>
      <c r="AH898"/>
      <c r="AI898"/>
    </row>
    <row r="899" spans="1:35" s="33" customFormat="1" ht="15.75">
      <c r="A899" s="175"/>
      <c r="B899" s="163"/>
      <c r="C899" s="123"/>
      <c r="D899" s="123"/>
      <c r="E899" s="32"/>
      <c r="F899"/>
      <c r="G899"/>
      <c r="H899"/>
      <c r="I899"/>
      <c r="J899"/>
      <c r="K899"/>
      <c r="L899"/>
      <c r="M899"/>
      <c r="N899"/>
      <c r="O899"/>
      <c r="P899"/>
      <c r="Q899"/>
      <c r="R899"/>
      <c r="S899"/>
      <c r="T899"/>
      <c r="U899"/>
      <c r="V899"/>
      <c r="W899"/>
      <c r="X899"/>
      <c r="Y899"/>
      <c r="Z899"/>
      <c r="AA899"/>
      <c r="AB899"/>
      <c r="AC899"/>
      <c r="AD899"/>
      <c r="AE899"/>
      <c r="AF899"/>
      <c r="AG899"/>
      <c r="AH899"/>
      <c r="AI899"/>
    </row>
    <row r="900" spans="1:35" s="33" customFormat="1" ht="15.75">
      <c r="A900" s="175"/>
      <c r="B900" s="163"/>
      <c r="C900" s="123"/>
      <c r="D900" s="123"/>
      <c r="E900" s="32"/>
      <c r="F900"/>
      <c r="G900"/>
      <c r="H900"/>
      <c r="I900"/>
      <c r="J900"/>
      <c r="K900"/>
      <c r="L900"/>
      <c r="M900"/>
      <c r="N900"/>
      <c r="O900"/>
      <c r="P900"/>
      <c r="Q900"/>
      <c r="R900"/>
      <c r="S900"/>
      <c r="T900"/>
      <c r="U900"/>
      <c r="V900"/>
      <c r="W900"/>
      <c r="X900"/>
      <c r="Y900"/>
      <c r="Z900"/>
      <c r="AA900"/>
      <c r="AB900"/>
      <c r="AC900"/>
      <c r="AD900"/>
      <c r="AE900"/>
      <c r="AF900"/>
      <c r="AG900"/>
      <c r="AH900"/>
      <c r="AI900"/>
    </row>
    <row r="901" spans="1:35" s="33" customFormat="1" ht="15.75">
      <c r="A901" s="175"/>
      <c r="B901" s="163"/>
      <c r="C901" s="123"/>
      <c r="D901" s="123"/>
      <c r="E901" s="32"/>
      <c r="F901"/>
      <c r="G901"/>
      <c r="H901"/>
      <c r="I901"/>
      <c r="J901"/>
      <c r="K901"/>
      <c r="L901"/>
      <c r="M901"/>
      <c r="N901"/>
      <c r="O901"/>
      <c r="P901"/>
      <c r="Q901"/>
      <c r="R901"/>
      <c r="S901"/>
      <c r="T901"/>
      <c r="U901"/>
      <c r="V901"/>
      <c r="W901"/>
      <c r="X901"/>
      <c r="Y901"/>
      <c r="Z901"/>
      <c r="AA901"/>
      <c r="AB901"/>
      <c r="AC901"/>
      <c r="AD901"/>
      <c r="AE901"/>
      <c r="AF901"/>
      <c r="AG901"/>
      <c r="AH901"/>
      <c r="AI901"/>
    </row>
    <row r="902" spans="1:35" s="33" customFormat="1" ht="15.75">
      <c r="A902" s="175"/>
      <c r="B902" s="163"/>
      <c r="C902" s="123"/>
      <c r="D902" s="123"/>
      <c r="E902" s="32"/>
      <c r="F902"/>
      <c r="G902"/>
      <c r="H902"/>
      <c r="I902"/>
      <c r="J902"/>
      <c r="K902"/>
      <c r="L902"/>
      <c r="M902"/>
      <c r="N902"/>
      <c r="O902"/>
      <c r="P902"/>
      <c r="Q902"/>
      <c r="R902"/>
      <c r="S902"/>
      <c r="T902"/>
      <c r="U902"/>
      <c r="V902"/>
      <c r="W902"/>
      <c r="X902"/>
      <c r="Y902"/>
      <c r="Z902"/>
      <c r="AA902"/>
      <c r="AB902"/>
      <c r="AC902"/>
      <c r="AD902"/>
      <c r="AE902"/>
      <c r="AF902"/>
      <c r="AG902"/>
      <c r="AH902"/>
      <c r="AI902"/>
    </row>
    <row r="903" spans="1:35" s="33" customFormat="1" ht="15.75">
      <c r="A903" s="175"/>
      <c r="B903" s="163"/>
      <c r="C903" s="123"/>
      <c r="D903" s="123"/>
      <c r="E903" s="32"/>
      <c r="F903"/>
      <c r="G903"/>
      <c r="H903"/>
      <c r="I903"/>
      <c r="J903"/>
      <c r="K903"/>
      <c r="L903"/>
      <c r="M903"/>
      <c r="N903"/>
      <c r="O903"/>
      <c r="P903"/>
      <c r="Q903"/>
      <c r="R903"/>
      <c r="S903"/>
      <c r="T903"/>
      <c r="U903"/>
      <c r="V903"/>
      <c r="W903"/>
      <c r="X903"/>
      <c r="Y903"/>
      <c r="Z903"/>
      <c r="AA903"/>
      <c r="AB903"/>
      <c r="AC903"/>
      <c r="AD903"/>
      <c r="AE903"/>
      <c r="AF903"/>
      <c r="AG903"/>
      <c r="AH903"/>
      <c r="AI903"/>
    </row>
    <row r="904" spans="1:35" s="33" customFormat="1" ht="15.75">
      <c r="A904" s="175"/>
      <c r="B904" s="163"/>
      <c r="C904" s="123"/>
      <c r="D904" s="123"/>
      <c r="E904" s="32"/>
      <c r="F904"/>
      <c r="G904"/>
      <c r="H904"/>
      <c r="I904"/>
      <c r="J904"/>
      <c r="K904"/>
      <c r="L904"/>
      <c r="M904"/>
      <c r="N904"/>
      <c r="O904"/>
      <c r="P904"/>
      <c r="Q904"/>
      <c r="R904"/>
      <c r="S904"/>
      <c r="T904"/>
      <c r="U904"/>
      <c r="V904"/>
      <c r="W904"/>
      <c r="X904"/>
      <c r="Y904"/>
      <c r="Z904"/>
      <c r="AA904"/>
      <c r="AB904"/>
      <c r="AC904"/>
      <c r="AD904"/>
      <c r="AE904"/>
      <c r="AF904"/>
      <c r="AG904"/>
      <c r="AH904"/>
      <c r="AI904"/>
    </row>
    <row r="905" spans="1:35" s="33" customFormat="1" ht="15.75">
      <c r="A905" s="175"/>
      <c r="B905" s="163"/>
      <c r="C905" s="123"/>
      <c r="D905" s="123"/>
      <c r="E905" s="32"/>
      <c r="F905"/>
      <c r="G905"/>
      <c r="H905"/>
      <c r="I905"/>
      <c r="J905"/>
      <c r="K905"/>
      <c r="L905"/>
      <c r="M905"/>
      <c r="N905"/>
      <c r="O905"/>
      <c r="P905"/>
      <c r="Q905"/>
      <c r="R905"/>
      <c r="S905"/>
      <c r="T905"/>
      <c r="U905"/>
      <c r="V905"/>
      <c r="W905"/>
      <c r="X905"/>
      <c r="Y905"/>
      <c r="Z905"/>
      <c r="AA905"/>
      <c r="AB905"/>
      <c r="AC905"/>
      <c r="AD905"/>
      <c r="AE905"/>
      <c r="AF905"/>
      <c r="AG905"/>
      <c r="AH905"/>
      <c r="AI905"/>
    </row>
    <row r="906" spans="1:35" s="33" customFormat="1" ht="15.75">
      <c r="A906" s="175"/>
      <c r="B906" s="163"/>
      <c r="C906" s="123"/>
      <c r="D906" s="123"/>
      <c r="E906" s="32"/>
      <c r="F906"/>
      <c r="G906"/>
      <c r="H906"/>
      <c r="I906"/>
      <c r="J906"/>
      <c r="K906"/>
      <c r="L906"/>
      <c r="M906"/>
      <c r="N906"/>
      <c r="O906"/>
      <c r="P906"/>
      <c r="Q906"/>
      <c r="R906"/>
      <c r="S906"/>
      <c r="T906"/>
      <c r="U906"/>
      <c r="V906"/>
      <c r="W906"/>
      <c r="X906"/>
      <c r="Y906"/>
      <c r="Z906"/>
      <c r="AA906"/>
      <c r="AB906"/>
      <c r="AC906"/>
      <c r="AD906"/>
      <c r="AE906"/>
      <c r="AF906"/>
      <c r="AG906"/>
      <c r="AH906"/>
      <c r="AI906"/>
    </row>
    <row r="907" spans="1:35" s="33" customFormat="1" ht="15.75">
      <c r="A907" s="175"/>
      <c r="B907" s="163"/>
      <c r="C907" s="123"/>
      <c r="D907" s="123"/>
      <c r="E907" s="32"/>
      <c r="F907"/>
      <c r="G907"/>
      <c r="H907"/>
      <c r="I907"/>
      <c r="J907"/>
      <c r="K907"/>
      <c r="L907"/>
      <c r="M907"/>
      <c r="N907"/>
      <c r="O907"/>
      <c r="P907"/>
      <c r="Q907"/>
      <c r="R907"/>
      <c r="S907"/>
      <c r="T907"/>
      <c r="U907"/>
      <c r="V907"/>
      <c r="W907"/>
      <c r="X907"/>
      <c r="Y907"/>
      <c r="Z907"/>
      <c r="AA907"/>
      <c r="AB907"/>
      <c r="AC907"/>
      <c r="AD907"/>
      <c r="AE907"/>
      <c r="AF907"/>
      <c r="AG907"/>
      <c r="AH907"/>
      <c r="AI907"/>
    </row>
    <row r="908" spans="1:35" s="33" customFormat="1" ht="15.75">
      <c r="A908" s="175"/>
      <c r="B908" s="163"/>
      <c r="C908" s="123"/>
      <c r="D908" s="123"/>
      <c r="E908" s="32"/>
      <c r="F908"/>
      <c r="G908"/>
      <c r="H908"/>
      <c r="I908"/>
      <c r="J908"/>
      <c r="K908"/>
      <c r="L908"/>
      <c r="M908"/>
      <c r="N908"/>
      <c r="O908"/>
      <c r="P908"/>
      <c r="Q908"/>
      <c r="R908"/>
      <c r="S908"/>
      <c r="T908"/>
      <c r="U908"/>
      <c r="V908"/>
      <c r="W908"/>
      <c r="X908"/>
      <c r="Y908"/>
      <c r="Z908"/>
      <c r="AA908"/>
      <c r="AB908"/>
      <c r="AC908"/>
      <c r="AD908"/>
      <c r="AE908"/>
      <c r="AF908"/>
      <c r="AG908"/>
      <c r="AH908"/>
      <c r="AI908"/>
    </row>
    <row r="909" spans="1:35" s="33" customFormat="1" ht="15.75">
      <c r="A909" s="175"/>
      <c r="B909" s="163"/>
      <c r="C909" s="123"/>
      <c r="D909" s="123"/>
      <c r="E909" s="32"/>
      <c r="F909"/>
      <c r="G909"/>
      <c r="H909"/>
      <c r="I909"/>
      <c r="J909"/>
      <c r="K909"/>
      <c r="L909"/>
      <c r="M909"/>
      <c r="N909"/>
      <c r="O909"/>
      <c r="P909"/>
      <c r="Q909"/>
      <c r="R909"/>
      <c r="S909"/>
      <c r="T909"/>
      <c r="U909"/>
      <c r="V909"/>
      <c r="W909"/>
      <c r="X909"/>
      <c r="Y909"/>
      <c r="Z909"/>
      <c r="AA909"/>
      <c r="AB909"/>
      <c r="AC909"/>
      <c r="AD909"/>
      <c r="AE909"/>
      <c r="AF909"/>
      <c r="AG909"/>
      <c r="AH909"/>
      <c r="AI909"/>
    </row>
    <row r="910" spans="1:35" s="33" customFormat="1" ht="15.75">
      <c r="A910" s="175"/>
      <c r="B910" s="163"/>
      <c r="C910" s="123"/>
      <c r="D910" s="123"/>
      <c r="E910" s="32"/>
      <c r="F910"/>
      <c r="G910"/>
      <c r="H910"/>
      <c r="I910"/>
      <c r="J910"/>
      <c r="K910"/>
      <c r="L910"/>
      <c r="M910"/>
      <c r="N910"/>
      <c r="O910"/>
      <c r="P910"/>
      <c r="Q910"/>
      <c r="R910"/>
      <c r="S910"/>
      <c r="T910"/>
      <c r="U910"/>
      <c r="V910"/>
      <c r="W910"/>
      <c r="X910"/>
      <c r="Y910"/>
      <c r="Z910"/>
      <c r="AA910"/>
      <c r="AB910"/>
      <c r="AC910"/>
      <c r="AD910"/>
      <c r="AE910"/>
      <c r="AF910"/>
      <c r="AG910"/>
      <c r="AH910"/>
      <c r="AI910"/>
    </row>
    <row r="911" spans="1:35" s="33" customFormat="1" ht="15.75">
      <c r="A911" s="175"/>
      <c r="B911" s="163"/>
      <c r="C911" s="123"/>
      <c r="D911" s="123"/>
      <c r="E911" s="32"/>
      <c r="F911"/>
      <c r="G911"/>
      <c r="H911"/>
      <c r="I911"/>
      <c r="J911"/>
      <c r="K911"/>
      <c r="L911"/>
      <c r="M911"/>
      <c r="N911"/>
      <c r="O911"/>
      <c r="P911"/>
      <c r="Q911"/>
      <c r="R911"/>
      <c r="S911"/>
      <c r="T911"/>
      <c r="U911"/>
      <c r="V911"/>
      <c r="W911"/>
      <c r="X911"/>
      <c r="Y911"/>
      <c r="Z911"/>
      <c r="AA911"/>
      <c r="AB911"/>
      <c r="AC911"/>
      <c r="AD911"/>
      <c r="AE911"/>
      <c r="AF911"/>
      <c r="AG911"/>
      <c r="AH911"/>
      <c r="AI911"/>
    </row>
    <row r="912" spans="1:35" s="33" customFormat="1" ht="15.75">
      <c r="A912" s="175"/>
      <c r="B912" s="163"/>
      <c r="C912" s="123"/>
      <c r="D912" s="123"/>
      <c r="E912" s="32"/>
      <c r="F912"/>
      <c r="G912"/>
      <c r="H912"/>
      <c r="I912"/>
      <c r="J912"/>
      <c r="K912"/>
      <c r="L912"/>
      <c r="M912"/>
      <c r="N912"/>
      <c r="O912"/>
      <c r="P912"/>
      <c r="Q912"/>
      <c r="R912"/>
      <c r="S912"/>
      <c r="T912"/>
      <c r="U912"/>
      <c r="V912"/>
      <c r="W912"/>
      <c r="X912"/>
      <c r="Y912"/>
      <c r="Z912"/>
      <c r="AA912"/>
      <c r="AB912"/>
      <c r="AC912"/>
      <c r="AD912"/>
      <c r="AE912"/>
      <c r="AF912"/>
      <c r="AG912"/>
      <c r="AH912"/>
      <c r="AI912"/>
    </row>
    <row r="913" spans="1:35" s="33" customFormat="1" ht="15.75">
      <c r="A913" s="175"/>
      <c r="B913" s="163"/>
      <c r="C913" s="123"/>
      <c r="D913" s="123"/>
      <c r="E913" s="32"/>
      <c r="F913"/>
      <c r="G913"/>
      <c r="H913"/>
      <c r="I913"/>
      <c r="J913"/>
      <c r="K913"/>
      <c r="L913"/>
      <c r="M913"/>
      <c r="N913"/>
      <c r="O913"/>
      <c r="P913"/>
      <c r="Q913"/>
      <c r="R913"/>
      <c r="S913"/>
      <c r="T913"/>
      <c r="U913"/>
      <c r="V913"/>
      <c r="W913"/>
      <c r="X913"/>
      <c r="Y913"/>
      <c r="Z913"/>
      <c r="AA913"/>
      <c r="AB913"/>
      <c r="AC913"/>
      <c r="AD913"/>
      <c r="AE913"/>
      <c r="AF913"/>
      <c r="AG913"/>
      <c r="AH913"/>
      <c r="AI913"/>
    </row>
    <row r="914" spans="1:35" s="33" customFormat="1" ht="15.75">
      <c r="A914" s="175"/>
      <c r="B914" s="163"/>
      <c r="C914" s="123"/>
      <c r="D914" s="123"/>
      <c r="E914" s="32"/>
      <c r="F914"/>
      <c r="G914"/>
      <c r="H914"/>
      <c r="I914"/>
      <c r="J914"/>
      <c r="K914"/>
      <c r="L914"/>
      <c r="M914"/>
      <c r="N914"/>
      <c r="O914"/>
      <c r="P914"/>
      <c r="Q914"/>
      <c r="R914"/>
      <c r="S914"/>
      <c r="T914"/>
      <c r="U914"/>
      <c r="V914"/>
      <c r="W914"/>
      <c r="X914"/>
      <c r="Y914"/>
      <c r="Z914"/>
      <c r="AA914"/>
      <c r="AB914"/>
      <c r="AC914"/>
      <c r="AD914"/>
      <c r="AE914"/>
      <c r="AF914"/>
      <c r="AG914"/>
      <c r="AH914"/>
      <c r="AI914"/>
    </row>
    <row r="915" spans="1:35" s="33" customFormat="1" ht="15.75">
      <c r="A915" s="175"/>
      <c r="B915" s="163"/>
      <c r="C915" s="123"/>
      <c r="D915" s="123"/>
      <c r="E915" s="32"/>
      <c r="F915"/>
      <c r="G915"/>
      <c r="H915"/>
      <c r="I915"/>
      <c r="J915"/>
      <c r="K915"/>
      <c r="L915"/>
      <c r="M915"/>
      <c r="N915"/>
      <c r="O915"/>
      <c r="P915"/>
      <c r="Q915"/>
      <c r="R915"/>
      <c r="S915"/>
      <c r="T915"/>
      <c r="U915"/>
      <c r="V915"/>
      <c r="W915"/>
      <c r="X915"/>
      <c r="Y915"/>
      <c r="Z915"/>
      <c r="AA915"/>
      <c r="AB915"/>
      <c r="AC915"/>
      <c r="AD915"/>
      <c r="AE915"/>
      <c r="AF915"/>
      <c r="AG915"/>
      <c r="AH915"/>
      <c r="AI915"/>
    </row>
    <row r="916" spans="1:35" s="33" customFormat="1" ht="15.75">
      <c r="A916" s="175"/>
      <c r="B916" s="163"/>
      <c r="C916" s="123"/>
      <c r="D916" s="123"/>
      <c r="E916" s="32"/>
      <c r="F916"/>
      <c r="G916"/>
      <c r="H916"/>
      <c r="I916"/>
      <c r="J916"/>
      <c r="K916"/>
      <c r="L916"/>
      <c r="M916"/>
      <c r="N916"/>
      <c r="O916"/>
      <c r="P916"/>
      <c r="Q916"/>
      <c r="R916"/>
      <c r="S916"/>
      <c r="T916"/>
      <c r="U916"/>
      <c r="V916"/>
      <c r="W916"/>
      <c r="X916"/>
      <c r="Y916"/>
      <c r="Z916"/>
      <c r="AA916"/>
      <c r="AB916"/>
      <c r="AC916"/>
      <c r="AD916"/>
      <c r="AE916"/>
      <c r="AF916"/>
      <c r="AG916"/>
      <c r="AH916"/>
      <c r="AI916"/>
    </row>
    <row r="917" spans="1:35" s="33" customFormat="1" ht="15.75">
      <c r="A917" s="175"/>
      <c r="B917" s="163"/>
      <c r="C917" s="123"/>
      <c r="D917" s="123"/>
      <c r="E917" s="32"/>
      <c r="F917"/>
      <c r="G917"/>
      <c r="H917"/>
      <c r="I917"/>
      <c r="J917"/>
      <c r="K917"/>
      <c r="L917"/>
      <c r="M917"/>
      <c r="N917"/>
      <c r="O917"/>
      <c r="P917"/>
      <c r="Q917"/>
      <c r="R917"/>
      <c r="S917"/>
      <c r="T917"/>
      <c r="U917"/>
      <c r="V917"/>
      <c r="W917"/>
      <c r="X917"/>
      <c r="Y917"/>
      <c r="Z917"/>
      <c r="AA917"/>
      <c r="AB917"/>
      <c r="AC917"/>
      <c r="AD917"/>
      <c r="AE917"/>
      <c r="AF917"/>
      <c r="AG917"/>
      <c r="AH917"/>
      <c r="AI917"/>
    </row>
    <row r="918" spans="1:35" s="33" customFormat="1" ht="15.75">
      <c r="A918" s="175"/>
      <c r="B918" s="163"/>
      <c r="C918" s="123"/>
      <c r="D918" s="123"/>
      <c r="E918" s="32"/>
      <c r="F918"/>
      <c r="G918"/>
      <c r="H918"/>
      <c r="I918"/>
      <c r="J918"/>
      <c r="K918"/>
      <c r="L918"/>
      <c r="M918"/>
      <c r="N918"/>
      <c r="O918"/>
      <c r="P918"/>
      <c r="Q918"/>
      <c r="R918"/>
      <c r="S918"/>
      <c r="T918"/>
      <c r="U918"/>
      <c r="V918"/>
      <c r="W918"/>
      <c r="X918"/>
      <c r="Y918"/>
      <c r="Z918"/>
      <c r="AA918"/>
      <c r="AB918"/>
      <c r="AC918"/>
      <c r="AD918"/>
      <c r="AE918"/>
      <c r="AF918"/>
      <c r="AG918"/>
      <c r="AH918"/>
      <c r="AI918"/>
    </row>
    <row r="919" spans="1:35" s="33" customFormat="1" ht="15.75">
      <c r="A919" s="175"/>
      <c r="B919" s="163"/>
      <c r="C919" s="123"/>
      <c r="D919" s="123"/>
      <c r="E919" s="32"/>
      <c r="F919"/>
      <c r="G919"/>
      <c r="H919"/>
      <c r="I919"/>
      <c r="J919"/>
      <c r="K919"/>
      <c r="L919"/>
      <c r="M919"/>
      <c r="N919"/>
      <c r="O919"/>
      <c r="P919"/>
      <c r="Q919"/>
      <c r="R919"/>
      <c r="S919"/>
      <c r="T919"/>
      <c r="U919"/>
      <c r="V919"/>
      <c r="W919"/>
      <c r="X919"/>
      <c r="Y919"/>
      <c r="Z919"/>
      <c r="AA919"/>
      <c r="AB919"/>
      <c r="AC919"/>
      <c r="AD919"/>
      <c r="AE919"/>
      <c r="AF919"/>
      <c r="AG919"/>
      <c r="AH919"/>
      <c r="AI919"/>
    </row>
    <row r="920" spans="1:35" s="33" customFormat="1" ht="15.75">
      <c r="A920" s="175"/>
      <c r="B920" s="163"/>
      <c r="C920" s="123"/>
      <c r="D920" s="123"/>
      <c r="E920" s="32"/>
      <c r="F920"/>
      <c r="G920"/>
      <c r="H920"/>
      <c r="I920"/>
      <c r="J920"/>
      <c r="K920"/>
      <c r="L920"/>
      <c r="M920"/>
      <c r="N920"/>
      <c r="O920"/>
      <c r="P920"/>
      <c r="Q920"/>
      <c r="R920"/>
      <c r="S920"/>
      <c r="T920"/>
      <c r="U920"/>
      <c r="V920"/>
      <c r="W920"/>
      <c r="X920"/>
      <c r="Y920"/>
      <c r="Z920"/>
      <c r="AA920"/>
      <c r="AB920"/>
      <c r="AC920"/>
      <c r="AD920"/>
      <c r="AE920"/>
      <c r="AF920"/>
      <c r="AG920"/>
      <c r="AH920"/>
      <c r="AI920"/>
    </row>
    <row r="921" spans="1:35" s="33" customFormat="1" ht="15.75">
      <c r="A921" s="175"/>
      <c r="B921" s="163"/>
      <c r="C921" s="123"/>
      <c r="D921" s="123"/>
      <c r="E921" s="32"/>
      <c r="F921"/>
      <c r="G921"/>
      <c r="H921"/>
      <c r="I921"/>
      <c r="J921"/>
      <c r="K921"/>
      <c r="L921"/>
      <c r="M921"/>
      <c r="N921"/>
      <c r="O921"/>
      <c r="P921"/>
      <c r="Q921"/>
      <c r="R921"/>
      <c r="S921"/>
      <c r="T921"/>
      <c r="U921"/>
      <c r="V921"/>
      <c r="W921"/>
      <c r="X921"/>
      <c r="Y921"/>
      <c r="Z921"/>
      <c r="AA921"/>
      <c r="AB921"/>
      <c r="AC921"/>
      <c r="AD921"/>
      <c r="AE921"/>
      <c r="AF921"/>
      <c r="AG921"/>
      <c r="AH921"/>
      <c r="AI921"/>
    </row>
    <row r="922" spans="1:35" s="33" customFormat="1" ht="15.75">
      <c r="A922" s="175"/>
      <c r="B922" s="163"/>
      <c r="C922" s="123"/>
      <c r="D922" s="123"/>
      <c r="E922" s="32"/>
      <c r="F922"/>
      <c r="G922"/>
      <c r="H922"/>
      <c r="I922"/>
      <c r="J922"/>
      <c r="K922"/>
      <c r="L922"/>
      <c r="M922"/>
      <c r="N922"/>
      <c r="O922"/>
      <c r="P922"/>
      <c r="Q922"/>
      <c r="R922"/>
      <c r="S922"/>
      <c r="T922"/>
      <c r="U922"/>
      <c r="V922"/>
      <c r="W922"/>
      <c r="X922"/>
      <c r="Y922"/>
      <c r="Z922"/>
      <c r="AA922"/>
      <c r="AB922"/>
      <c r="AC922"/>
      <c r="AD922"/>
      <c r="AE922"/>
      <c r="AF922"/>
      <c r="AG922"/>
      <c r="AH922"/>
      <c r="AI922"/>
    </row>
    <row r="923" spans="1:35" s="33" customFormat="1" ht="15.75">
      <c r="A923" s="175"/>
      <c r="B923" s="163"/>
      <c r="C923" s="123"/>
      <c r="D923" s="123"/>
      <c r="E923" s="32"/>
      <c r="F923"/>
      <c r="G923"/>
      <c r="H923"/>
      <c r="I923"/>
      <c r="J923"/>
      <c r="K923"/>
      <c r="L923"/>
      <c r="M923"/>
      <c r="N923"/>
      <c r="O923"/>
      <c r="P923"/>
      <c r="Q923"/>
      <c r="R923"/>
      <c r="S923"/>
      <c r="T923"/>
      <c r="U923"/>
      <c r="V923"/>
      <c r="W923"/>
      <c r="X923"/>
      <c r="Y923"/>
      <c r="Z923"/>
      <c r="AA923"/>
      <c r="AB923"/>
      <c r="AC923"/>
      <c r="AD923"/>
      <c r="AE923"/>
      <c r="AF923"/>
      <c r="AG923"/>
      <c r="AH923"/>
      <c r="AI923"/>
    </row>
    <row r="924" spans="1:35" s="33" customFormat="1" ht="15.75">
      <c r="A924" s="175"/>
      <c r="B924" s="163"/>
      <c r="C924" s="123"/>
      <c r="D924" s="123"/>
      <c r="E924" s="32"/>
      <c r="F924"/>
      <c r="G924"/>
      <c r="H924"/>
      <c r="I924"/>
      <c r="J924"/>
      <c r="K924"/>
      <c r="L924"/>
      <c r="M924"/>
      <c r="N924"/>
      <c r="O924"/>
      <c r="P924"/>
      <c r="Q924"/>
      <c r="R924"/>
      <c r="S924"/>
      <c r="T924"/>
      <c r="U924"/>
      <c r="V924"/>
      <c r="W924"/>
      <c r="X924"/>
      <c r="Y924"/>
      <c r="Z924"/>
      <c r="AA924"/>
      <c r="AB924"/>
      <c r="AC924"/>
      <c r="AD924"/>
      <c r="AE924"/>
      <c r="AF924"/>
      <c r="AG924"/>
      <c r="AH924"/>
      <c r="AI924"/>
    </row>
    <row r="925" spans="1:35" s="33" customFormat="1" ht="15.75">
      <c r="A925" s="175"/>
      <c r="B925" s="163"/>
      <c r="C925" s="123"/>
      <c r="D925" s="123"/>
      <c r="E925" s="32"/>
      <c r="F925"/>
      <c r="G925"/>
      <c r="H925"/>
      <c r="I925"/>
      <c r="J925"/>
      <c r="K925"/>
      <c r="L925"/>
      <c r="M925"/>
      <c r="N925"/>
      <c r="O925"/>
      <c r="P925"/>
      <c r="Q925"/>
      <c r="R925"/>
      <c r="S925"/>
      <c r="T925"/>
      <c r="U925"/>
      <c r="V925"/>
      <c r="W925"/>
      <c r="X925"/>
      <c r="Y925"/>
      <c r="Z925"/>
      <c r="AA925"/>
      <c r="AB925"/>
      <c r="AC925"/>
      <c r="AD925"/>
      <c r="AE925"/>
      <c r="AF925"/>
      <c r="AG925"/>
      <c r="AH925"/>
      <c r="AI925"/>
    </row>
    <row r="926" spans="1:35" s="33" customFormat="1" ht="15.75">
      <c r="A926" s="175"/>
      <c r="B926" s="163"/>
      <c r="C926" s="123"/>
      <c r="D926" s="123"/>
      <c r="E926" s="32"/>
      <c r="F926"/>
      <c r="G926"/>
      <c r="H926"/>
      <c r="I926"/>
      <c r="J926"/>
      <c r="K926"/>
      <c r="L926"/>
      <c r="M926"/>
      <c r="N926"/>
      <c r="O926"/>
      <c r="P926"/>
      <c r="Q926"/>
      <c r="R926"/>
      <c r="S926"/>
      <c r="T926"/>
      <c r="U926"/>
      <c r="V926"/>
      <c r="W926"/>
      <c r="X926"/>
      <c r="Y926"/>
      <c r="Z926"/>
      <c r="AA926"/>
      <c r="AB926"/>
      <c r="AC926"/>
      <c r="AD926"/>
      <c r="AE926"/>
      <c r="AF926"/>
      <c r="AG926"/>
      <c r="AH926"/>
      <c r="AI926"/>
    </row>
    <row r="927" spans="1:35" s="33" customFormat="1" ht="15.75">
      <c r="A927" s="175"/>
      <c r="B927" s="163"/>
      <c r="C927" s="123"/>
      <c r="D927" s="123"/>
      <c r="E927" s="32"/>
      <c r="F927"/>
      <c r="G927"/>
      <c r="H927"/>
      <c r="I927"/>
      <c r="J927"/>
      <c r="K927"/>
      <c r="L927"/>
      <c r="M927"/>
      <c r="N927"/>
      <c r="O927"/>
      <c r="P927"/>
      <c r="Q927"/>
      <c r="R927"/>
      <c r="S927"/>
      <c r="T927"/>
      <c r="U927"/>
      <c r="V927"/>
      <c r="W927"/>
      <c r="X927"/>
      <c r="Y927"/>
      <c r="Z927"/>
      <c r="AA927"/>
      <c r="AB927"/>
      <c r="AC927"/>
      <c r="AD927"/>
      <c r="AE927"/>
      <c r="AF927"/>
      <c r="AG927"/>
      <c r="AH927"/>
      <c r="AI927"/>
    </row>
    <row r="928" spans="1:35" s="33" customFormat="1" ht="15.75">
      <c r="A928" s="175"/>
      <c r="B928" s="163"/>
      <c r="C928" s="123"/>
      <c r="D928" s="123"/>
      <c r="E928" s="32"/>
      <c r="F928"/>
      <c r="G928"/>
      <c r="H928"/>
      <c r="I928"/>
      <c r="J928"/>
      <c r="K928"/>
      <c r="L928"/>
      <c r="M928"/>
      <c r="N928"/>
      <c r="O928"/>
      <c r="P928"/>
      <c r="Q928"/>
      <c r="R928"/>
      <c r="S928"/>
      <c r="T928"/>
      <c r="U928"/>
      <c r="V928"/>
      <c r="W928"/>
      <c r="X928"/>
      <c r="Y928"/>
      <c r="Z928"/>
      <c r="AA928"/>
      <c r="AB928"/>
      <c r="AC928"/>
      <c r="AD928"/>
      <c r="AE928"/>
      <c r="AF928"/>
      <c r="AG928"/>
      <c r="AH928"/>
      <c r="AI928"/>
    </row>
    <row r="929" spans="1:35" s="33" customFormat="1" ht="15.75">
      <c r="A929" s="175"/>
      <c r="B929" s="163"/>
      <c r="C929" s="123"/>
      <c r="D929" s="123"/>
      <c r="E929" s="32"/>
      <c r="F929"/>
      <c r="G929"/>
      <c r="H929"/>
      <c r="I929"/>
      <c r="J929"/>
      <c r="K929"/>
      <c r="L929"/>
      <c r="M929"/>
      <c r="N929"/>
      <c r="O929"/>
      <c r="P929"/>
      <c r="Q929"/>
      <c r="R929"/>
      <c r="S929"/>
      <c r="T929"/>
      <c r="U929"/>
      <c r="V929"/>
      <c r="W929"/>
      <c r="X929"/>
      <c r="Y929"/>
      <c r="Z929"/>
      <c r="AA929"/>
      <c r="AB929"/>
      <c r="AC929"/>
      <c r="AD929"/>
      <c r="AE929"/>
      <c r="AF929"/>
      <c r="AG929"/>
      <c r="AH929"/>
      <c r="AI929"/>
    </row>
    <row r="930" spans="1:35" s="33" customFormat="1" ht="15.75">
      <c r="A930" s="175"/>
      <c r="B930" s="163"/>
      <c r="C930" s="123"/>
      <c r="D930" s="123"/>
      <c r="E930" s="32"/>
      <c r="F930"/>
      <c r="G930"/>
      <c r="H930"/>
      <c r="I930"/>
      <c r="J930"/>
      <c r="K930"/>
      <c r="L930"/>
      <c r="M930"/>
      <c r="N930"/>
      <c r="O930"/>
      <c r="P930"/>
      <c r="Q930"/>
      <c r="R930"/>
      <c r="S930"/>
      <c r="T930"/>
      <c r="U930"/>
      <c r="V930"/>
      <c r="W930"/>
      <c r="X930"/>
      <c r="Y930"/>
      <c r="Z930"/>
      <c r="AA930"/>
      <c r="AB930"/>
      <c r="AC930"/>
      <c r="AD930"/>
      <c r="AE930"/>
      <c r="AF930"/>
      <c r="AG930"/>
      <c r="AH930"/>
      <c r="AI930"/>
    </row>
    <row r="931" spans="1:35" s="33" customFormat="1" ht="15.75">
      <c r="A931" s="175"/>
      <c r="B931" s="163"/>
      <c r="C931" s="123"/>
      <c r="D931" s="123"/>
      <c r="E931" s="32"/>
      <c r="F931"/>
      <c r="G931"/>
      <c r="H931"/>
      <c r="I931"/>
      <c r="J931"/>
      <c r="K931"/>
      <c r="L931"/>
      <c r="M931"/>
      <c r="N931"/>
      <c r="O931"/>
      <c r="P931"/>
      <c r="Q931"/>
      <c r="R931"/>
      <c r="S931"/>
      <c r="T931"/>
      <c r="U931"/>
      <c r="V931"/>
      <c r="W931"/>
      <c r="X931"/>
      <c r="Y931"/>
      <c r="Z931"/>
      <c r="AA931"/>
      <c r="AB931"/>
      <c r="AC931"/>
      <c r="AD931"/>
      <c r="AE931"/>
      <c r="AF931"/>
      <c r="AG931"/>
      <c r="AH931"/>
      <c r="AI931"/>
    </row>
    <row r="932" spans="1:35" s="33" customFormat="1" ht="15.75">
      <c r="A932" s="175"/>
      <c r="B932" s="163"/>
      <c r="C932" s="123"/>
      <c r="D932" s="123"/>
      <c r="E932" s="32"/>
      <c r="F932"/>
      <c r="G932"/>
      <c r="H932"/>
      <c r="I932"/>
      <c r="J932"/>
      <c r="K932"/>
      <c r="L932"/>
      <c r="M932"/>
      <c r="N932"/>
      <c r="O932"/>
      <c r="P932"/>
      <c r="Q932"/>
      <c r="R932"/>
      <c r="S932"/>
      <c r="T932"/>
      <c r="U932"/>
      <c r="V932"/>
      <c r="W932"/>
      <c r="X932"/>
      <c r="Y932"/>
      <c r="Z932"/>
      <c r="AA932"/>
      <c r="AB932"/>
      <c r="AC932"/>
      <c r="AD932"/>
      <c r="AE932"/>
      <c r="AF932"/>
      <c r="AG932"/>
      <c r="AH932"/>
      <c r="AI932"/>
    </row>
    <row r="933" spans="1:35" s="33" customFormat="1" ht="15.75">
      <c r="A933" s="175"/>
      <c r="B933" s="163"/>
      <c r="C933" s="123"/>
      <c r="D933" s="123"/>
      <c r="E933" s="32"/>
      <c r="F933"/>
      <c r="G933"/>
      <c r="H933"/>
      <c r="I933"/>
      <c r="J933"/>
      <c r="K933"/>
      <c r="L933"/>
      <c r="M933"/>
      <c r="N933"/>
      <c r="O933"/>
      <c r="P933"/>
      <c r="Q933"/>
      <c r="R933"/>
      <c r="S933"/>
      <c r="T933"/>
      <c r="U933"/>
      <c r="V933"/>
      <c r="W933"/>
      <c r="X933"/>
      <c r="Y933"/>
      <c r="Z933"/>
      <c r="AA933"/>
      <c r="AB933"/>
      <c r="AC933"/>
      <c r="AD933"/>
      <c r="AE933"/>
      <c r="AF933"/>
      <c r="AG933"/>
      <c r="AH933"/>
      <c r="AI933"/>
    </row>
    <row r="934" spans="1:35" s="33" customFormat="1" ht="15.75">
      <c r="A934" s="175"/>
      <c r="B934" s="163"/>
      <c r="C934" s="123"/>
      <c r="D934" s="123"/>
      <c r="E934" s="32"/>
      <c r="F934"/>
      <c r="G934"/>
      <c r="H934"/>
      <c r="I934"/>
      <c r="J934"/>
      <c r="K934"/>
      <c r="L934"/>
      <c r="M934"/>
      <c r="N934"/>
      <c r="O934"/>
      <c r="P934"/>
      <c r="Q934"/>
      <c r="R934"/>
      <c r="S934"/>
      <c r="T934"/>
      <c r="U934"/>
      <c r="V934"/>
      <c r="W934"/>
      <c r="X934"/>
      <c r="Y934"/>
      <c r="Z934"/>
      <c r="AA934"/>
      <c r="AB934"/>
      <c r="AC934"/>
      <c r="AD934"/>
      <c r="AE934"/>
      <c r="AF934"/>
      <c r="AG934"/>
      <c r="AH934"/>
      <c r="AI934"/>
    </row>
    <row r="935" spans="1:35" s="33" customFormat="1" ht="15.75">
      <c r="A935" s="175"/>
      <c r="B935" s="163"/>
      <c r="C935" s="123"/>
      <c r="D935" s="123"/>
      <c r="E935" s="32"/>
      <c r="F935"/>
      <c r="G935"/>
      <c r="H935"/>
      <c r="I935"/>
      <c r="J935"/>
      <c r="K935"/>
      <c r="L935"/>
      <c r="M935"/>
      <c r="N935"/>
      <c r="O935"/>
      <c r="P935"/>
      <c r="Q935"/>
      <c r="R935"/>
      <c r="S935"/>
      <c r="T935"/>
      <c r="U935"/>
      <c r="V935"/>
      <c r="W935"/>
      <c r="X935"/>
      <c r="Y935"/>
      <c r="Z935"/>
      <c r="AA935"/>
      <c r="AB935"/>
      <c r="AC935"/>
      <c r="AD935"/>
      <c r="AE935"/>
      <c r="AF935"/>
      <c r="AG935"/>
      <c r="AH935"/>
      <c r="AI935"/>
    </row>
    <row r="936" spans="1:35" s="33" customFormat="1" ht="15.75">
      <c r="A936" s="175"/>
      <c r="B936" s="163"/>
      <c r="C936" s="123"/>
      <c r="D936" s="123"/>
      <c r="E936" s="32"/>
      <c r="F936"/>
      <c r="G936"/>
      <c r="H936"/>
      <c r="I936"/>
      <c r="J936"/>
      <c r="K936"/>
      <c r="L936"/>
      <c r="M936"/>
      <c r="N936"/>
      <c r="O936"/>
      <c r="P936"/>
      <c r="Q936"/>
      <c r="R936"/>
      <c r="S936"/>
      <c r="T936"/>
      <c r="U936"/>
      <c r="V936"/>
      <c r="W936"/>
      <c r="X936"/>
      <c r="Y936"/>
      <c r="Z936"/>
      <c r="AA936"/>
      <c r="AB936"/>
      <c r="AC936"/>
      <c r="AD936"/>
      <c r="AE936"/>
      <c r="AF936"/>
      <c r="AG936"/>
      <c r="AH936"/>
      <c r="AI936"/>
    </row>
    <row r="937" spans="1:35" s="33" customFormat="1" ht="15.75">
      <c r="A937" s="175"/>
      <c r="B937" s="163"/>
      <c r="C937" s="123"/>
      <c r="D937" s="123"/>
      <c r="E937" s="32"/>
      <c r="F937"/>
      <c r="G937"/>
      <c r="H937"/>
      <c r="I937"/>
      <c r="J937"/>
      <c r="K937"/>
      <c r="L937"/>
      <c r="M937"/>
      <c r="N937"/>
      <c r="O937"/>
      <c r="P937"/>
      <c r="Q937"/>
      <c r="R937"/>
      <c r="S937"/>
      <c r="T937"/>
      <c r="U937"/>
      <c r="V937"/>
      <c r="W937"/>
      <c r="X937"/>
      <c r="Y937"/>
      <c r="Z937"/>
      <c r="AA937"/>
      <c r="AB937"/>
      <c r="AC937"/>
      <c r="AD937"/>
      <c r="AE937"/>
      <c r="AF937"/>
      <c r="AG937"/>
      <c r="AH937"/>
      <c r="AI937"/>
    </row>
    <row r="938" spans="1:35" s="33" customFormat="1" ht="15.75">
      <c r="A938" s="175"/>
      <c r="B938" s="163"/>
      <c r="C938" s="123"/>
      <c r="D938" s="123"/>
      <c r="E938" s="32"/>
      <c r="F938"/>
      <c r="G938"/>
      <c r="H938"/>
      <c r="I938"/>
      <c r="J938"/>
      <c r="K938"/>
      <c r="L938"/>
      <c r="M938"/>
      <c r="N938"/>
      <c r="O938"/>
      <c r="P938"/>
      <c r="Q938"/>
      <c r="R938"/>
      <c r="S938"/>
      <c r="T938"/>
      <c r="U938"/>
      <c r="V938"/>
      <c r="W938"/>
      <c r="X938"/>
      <c r="Y938"/>
      <c r="Z938"/>
      <c r="AA938"/>
      <c r="AB938"/>
      <c r="AC938"/>
      <c r="AD938"/>
      <c r="AE938"/>
      <c r="AF938"/>
      <c r="AG938"/>
      <c r="AH938"/>
      <c r="AI938"/>
    </row>
    <row r="939" spans="1:35" s="33" customFormat="1" ht="15.75">
      <c r="A939" s="175"/>
      <c r="B939" s="163"/>
      <c r="C939" s="123"/>
      <c r="D939" s="123"/>
      <c r="E939" s="32"/>
      <c r="F939"/>
      <c r="G939"/>
      <c r="H939"/>
      <c r="I939"/>
      <c r="J939"/>
      <c r="K939"/>
      <c r="L939"/>
      <c r="M939"/>
      <c r="N939"/>
      <c r="O939"/>
      <c r="P939"/>
      <c r="Q939"/>
      <c r="R939"/>
      <c r="S939"/>
      <c r="T939"/>
      <c r="U939"/>
      <c r="V939"/>
      <c r="W939"/>
      <c r="X939"/>
      <c r="Y939"/>
      <c r="Z939"/>
      <c r="AA939"/>
      <c r="AB939"/>
      <c r="AC939"/>
      <c r="AD939"/>
      <c r="AE939"/>
      <c r="AF939"/>
      <c r="AG939"/>
      <c r="AH939"/>
      <c r="AI939"/>
    </row>
    <row r="940" spans="1:35" s="33" customFormat="1" ht="15.75">
      <c r="A940" s="175"/>
      <c r="B940" s="163"/>
      <c r="C940" s="123"/>
      <c r="D940" s="123"/>
      <c r="E940" s="32"/>
      <c r="F940"/>
      <c r="G940"/>
      <c r="H940"/>
      <c r="I940"/>
      <c r="J940"/>
      <c r="K940"/>
      <c r="L940"/>
      <c r="M940"/>
      <c r="N940"/>
      <c r="O940"/>
      <c r="P940"/>
      <c r="Q940"/>
      <c r="R940"/>
      <c r="S940"/>
      <c r="T940"/>
      <c r="U940"/>
      <c r="V940"/>
      <c r="W940"/>
      <c r="X940"/>
      <c r="Y940"/>
      <c r="Z940"/>
      <c r="AA940"/>
      <c r="AB940"/>
      <c r="AC940"/>
      <c r="AD940"/>
      <c r="AE940"/>
      <c r="AF940"/>
      <c r="AG940"/>
      <c r="AH940"/>
      <c r="AI940"/>
    </row>
    <row r="941" spans="1:35" s="33" customFormat="1" ht="15.75">
      <c r="A941" s="175"/>
      <c r="B941" s="163"/>
      <c r="C941" s="123"/>
      <c r="D941" s="123"/>
      <c r="E941" s="32"/>
      <c r="F941"/>
      <c r="G941"/>
      <c r="H941"/>
      <c r="I941"/>
      <c r="J941"/>
      <c r="K941"/>
      <c r="L941"/>
      <c r="M941"/>
      <c r="N941"/>
      <c r="O941"/>
      <c r="P941"/>
      <c r="Q941"/>
      <c r="R941"/>
      <c r="S941"/>
      <c r="T941"/>
      <c r="U941"/>
      <c r="V941"/>
      <c r="W941"/>
      <c r="X941"/>
      <c r="Y941"/>
      <c r="Z941"/>
      <c r="AA941"/>
      <c r="AB941"/>
      <c r="AC941"/>
      <c r="AD941"/>
      <c r="AE941"/>
      <c r="AF941"/>
      <c r="AG941"/>
      <c r="AH941"/>
      <c r="AI941"/>
    </row>
    <row r="942" spans="1:35" s="33" customFormat="1" ht="15.75">
      <c r="A942" s="175"/>
      <c r="B942" s="163"/>
      <c r="C942" s="123"/>
      <c r="D942" s="123"/>
      <c r="E942" s="32"/>
      <c r="F942"/>
      <c r="G942"/>
      <c r="H942"/>
      <c r="I942"/>
      <c r="J942"/>
      <c r="K942"/>
      <c r="L942"/>
      <c r="M942"/>
      <c r="N942"/>
      <c r="O942"/>
      <c r="P942"/>
      <c r="Q942"/>
      <c r="R942"/>
      <c r="S942"/>
      <c r="T942"/>
      <c r="U942"/>
      <c r="V942"/>
      <c r="W942"/>
      <c r="X942"/>
      <c r="Y942"/>
      <c r="Z942"/>
      <c r="AA942"/>
      <c r="AB942"/>
      <c r="AC942"/>
      <c r="AD942"/>
      <c r="AE942"/>
      <c r="AF942"/>
      <c r="AG942"/>
      <c r="AH942"/>
      <c r="AI942"/>
    </row>
    <row r="943" spans="1:35" s="33" customFormat="1" ht="15.75">
      <c r="A943" s="175"/>
      <c r="B943" s="163"/>
      <c r="C943" s="123"/>
      <c r="D943" s="123"/>
      <c r="E943" s="32"/>
      <c r="F943"/>
      <c r="G943"/>
      <c r="H943"/>
      <c r="I943"/>
      <c r="J943"/>
      <c r="K943"/>
      <c r="L943"/>
      <c r="M943"/>
      <c r="N943"/>
      <c r="O943"/>
      <c r="P943"/>
      <c r="Q943"/>
      <c r="R943"/>
      <c r="S943"/>
      <c r="T943"/>
      <c r="U943"/>
      <c r="V943"/>
      <c r="W943"/>
      <c r="X943"/>
      <c r="Y943"/>
      <c r="Z943"/>
      <c r="AA943"/>
      <c r="AB943"/>
      <c r="AC943"/>
      <c r="AD943"/>
      <c r="AE943"/>
      <c r="AF943"/>
      <c r="AG943"/>
      <c r="AH943"/>
      <c r="AI943"/>
    </row>
    <row r="944" spans="1:35" s="33" customFormat="1" ht="15.75">
      <c r="A944" s="175"/>
      <c r="B944" s="163"/>
      <c r="C944" s="123"/>
      <c r="D944" s="123"/>
      <c r="E944" s="32"/>
      <c r="F944"/>
      <c r="G944"/>
      <c r="H944"/>
      <c r="I944"/>
      <c r="J944"/>
      <c r="K944"/>
      <c r="L944"/>
      <c r="M944"/>
      <c r="N944"/>
      <c r="O944"/>
      <c r="P944"/>
      <c r="Q944"/>
      <c r="R944"/>
      <c r="S944"/>
      <c r="T944"/>
      <c r="U944"/>
      <c r="V944"/>
      <c r="W944"/>
      <c r="X944"/>
      <c r="Y944"/>
      <c r="Z944"/>
      <c r="AA944"/>
      <c r="AB944"/>
      <c r="AC944"/>
      <c r="AD944"/>
      <c r="AE944"/>
      <c r="AF944"/>
      <c r="AG944"/>
      <c r="AH944"/>
      <c r="AI944"/>
    </row>
    <row r="945" spans="1:35" s="33" customFormat="1" ht="15.75">
      <c r="A945" s="175"/>
      <c r="B945" s="163"/>
      <c r="C945" s="123"/>
      <c r="D945" s="123"/>
      <c r="E945" s="32"/>
      <c r="F945"/>
      <c r="G945"/>
      <c r="H945"/>
      <c r="I945"/>
      <c r="J945"/>
      <c r="K945"/>
      <c r="L945"/>
      <c r="M945"/>
      <c r="N945"/>
      <c r="O945"/>
      <c r="P945"/>
      <c r="Q945"/>
      <c r="R945"/>
      <c r="S945"/>
      <c r="T945"/>
      <c r="U945"/>
      <c r="V945"/>
      <c r="W945"/>
      <c r="X945"/>
      <c r="Y945"/>
      <c r="Z945"/>
      <c r="AA945"/>
      <c r="AB945"/>
      <c r="AC945"/>
      <c r="AD945"/>
      <c r="AE945"/>
      <c r="AF945"/>
      <c r="AG945"/>
      <c r="AH945"/>
      <c r="AI945"/>
    </row>
    <row r="946" spans="1:35" s="33" customFormat="1" ht="15.75">
      <c r="A946" s="175"/>
      <c r="B946" s="163"/>
      <c r="C946" s="123"/>
      <c r="D946" s="123"/>
      <c r="E946" s="32"/>
      <c r="F946"/>
      <c r="G946"/>
      <c r="H946"/>
      <c r="I946"/>
      <c r="J946"/>
      <c r="K946"/>
      <c r="L946"/>
      <c r="M946"/>
      <c r="N946"/>
      <c r="O946"/>
      <c r="P946"/>
      <c r="Q946"/>
      <c r="R946"/>
      <c r="S946"/>
      <c r="T946"/>
      <c r="U946"/>
      <c r="V946"/>
      <c r="W946"/>
      <c r="X946"/>
      <c r="Y946"/>
      <c r="Z946"/>
      <c r="AA946"/>
      <c r="AB946"/>
      <c r="AC946"/>
      <c r="AD946"/>
      <c r="AE946"/>
      <c r="AF946"/>
      <c r="AG946"/>
      <c r="AH946"/>
      <c r="AI946"/>
    </row>
    <row r="947" spans="1:35" s="33" customFormat="1" ht="15.75">
      <c r="A947" s="175"/>
      <c r="B947" s="163"/>
      <c r="C947" s="123"/>
      <c r="D947" s="123"/>
      <c r="E947" s="32"/>
      <c r="F947"/>
      <c r="G947"/>
      <c r="H947"/>
      <c r="I947"/>
      <c r="J947"/>
      <c r="K947"/>
      <c r="L947"/>
      <c r="M947"/>
      <c r="N947"/>
      <c r="O947"/>
      <c r="P947"/>
      <c r="Q947"/>
      <c r="R947"/>
      <c r="S947"/>
      <c r="T947"/>
      <c r="U947"/>
      <c r="V947"/>
      <c r="W947"/>
      <c r="X947"/>
      <c r="Y947"/>
      <c r="Z947"/>
      <c r="AA947"/>
      <c r="AB947"/>
      <c r="AC947"/>
      <c r="AD947"/>
      <c r="AE947"/>
      <c r="AF947"/>
      <c r="AG947"/>
      <c r="AH947"/>
      <c r="AI947"/>
    </row>
    <row r="948" spans="1:35" s="33" customFormat="1" ht="15.75">
      <c r="A948" s="175"/>
      <c r="B948" s="163"/>
      <c r="C948" s="123"/>
      <c r="D948" s="123"/>
      <c r="E948" s="32"/>
      <c r="F948"/>
      <c r="G948"/>
      <c r="H948"/>
      <c r="I948"/>
      <c r="J948"/>
      <c r="K948"/>
      <c r="L948"/>
      <c r="M948"/>
      <c r="N948"/>
      <c r="O948"/>
      <c r="P948"/>
      <c r="Q948"/>
      <c r="R948"/>
      <c r="S948"/>
      <c r="T948"/>
      <c r="U948"/>
      <c r="V948"/>
      <c r="W948"/>
      <c r="X948"/>
      <c r="Y948"/>
      <c r="Z948"/>
      <c r="AA948"/>
      <c r="AB948"/>
      <c r="AC948"/>
      <c r="AD948"/>
      <c r="AE948"/>
      <c r="AF948"/>
      <c r="AG948"/>
      <c r="AH948"/>
      <c r="AI948"/>
    </row>
    <row r="949" spans="1:35" s="33" customFormat="1" ht="15.75">
      <c r="A949" s="175"/>
      <c r="B949" s="163"/>
      <c r="C949" s="123"/>
      <c r="D949" s="123"/>
      <c r="E949" s="32"/>
      <c r="F949"/>
      <c r="G949"/>
      <c r="H949"/>
      <c r="I949"/>
      <c r="J949"/>
      <c r="K949"/>
      <c r="L949"/>
      <c r="M949"/>
      <c r="N949"/>
      <c r="O949"/>
      <c r="P949"/>
      <c r="Q949"/>
      <c r="R949"/>
      <c r="S949"/>
      <c r="T949"/>
      <c r="U949"/>
      <c r="V949"/>
      <c r="W949"/>
      <c r="X949"/>
      <c r="Y949"/>
      <c r="Z949"/>
      <c r="AA949"/>
      <c r="AB949"/>
      <c r="AC949"/>
      <c r="AD949"/>
      <c r="AE949"/>
      <c r="AF949"/>
      <c r="AG949"/>
      <c r="AH949"/>
      <c r="AI949"/>
    </row>
    <row r="950" spans="1:35" s="33" customFormat="1" ht="15.75">
      <c r="A950" s="175"/>
      <c r="B950" s="163"/>
      <c r="C950" s="123"/>
      <c r="D950" s="123"/>
      <c r="E950" s="32"/>
      <c r="F950"/>
      <c r="G950"/>
      <c r="H950"/>
      <c r="I950"/>
      <c r="J950"/>
      <c r="K950"/>
      <c r="L950"/>
      <c r="M950"/>
      <c r="N950"/>
      <c r="O950"/>
      <c r="P950"/>
      <c r="Q950"/>
      <c r="R950"/>
      <c r="S950"/>
      <c r="T950"/>
      <c r="U950"/>
      <c r="V950"/>
      <c r="W950"/>
      <c r="X950"/>
      <c r="Y950"/>
      <c r="Z950"/>
      <c r="AA950"/>
      <c r="AB950"/>
      <c r="AC950"/>
      <c r="AD950"/>
      <c r="AE950"/>
      <c r="AF950"/>
      <c r="AG950"/>
      <c r="AH950"/>
      <c r="AI950"/>
    </row>
    <row r="951" spans="1:35" s="33" customFormat="1" ht="15.75">
      <c r="A951" s="175"/>
      <c r="B951" s="163"/>
      <c r="C951" s="123"/>
      <c r="D951" s="123"/>
      <c r="E951" s="32"/>
      <c r="F951"/>
      <c r="G951"/>
      <c r="H951"/>
      <c r="I951"/>
      <c r="J951"/>
      <c r="K951"/>
      <c r="L951"/>
      <c r="M951"/>
      <c r="N951"/>
      <c r="O951"/>
      <c r="P951"/>
      <c r="Q951"/>
      <c r="R951"/>
      <c r="S951"/>
      <c r="T951"/>
      <c r="U951"/>
      <c r="V951"/>
      <c r="W951"/>
      <c r="X951"/>
      <c r="Y951"/>
      <c r="Z951"/>
      <c r="AA951"/>
      <c r="AB951"/>
      <c r="AC951"/>
      <c r="AD951"/>
      <c r="AE951"/>
      <c r="AF951"/>
      <c r="AG951"/>
      <c r="AH951"/>
      <c r="AI951"/>
    </row>
    <row r="952" spans="1:35" s="33" customFormat="1" ht="15.75">
      <c r="A952" s="175"/>
      <c r="B952" s="163"/>
      <c r="C952" s="123"/>
      <c r="D952" s="123"/>
      <c r="E952" s="32"/>
      <c r="F952"/>
      <c r="G952"/>
      <c r="H952"/>
      <c r="I952"/>
      <c r="J952"/>
      <c r="K952"/>
      <c r="L952"/>
      <c r="M952"/>
      <c r="N952"/>
      <c r="O952"/>
      <c r="P952"/>
      <c r="Q952"/>
      <c r="R952"/>
      <c r="S952"/>
      <c r="T952"/>
      <c r="U952"/>
      <c r="V952"/>
      <c r="W952"/>
      <c r="X952"/>
      <c r="Y952"/>
      <c r="Z952"/>
      <c r="AA952"/>
      <c r="AB952"/>
      <c r="AC952"/>
      <c r="AD952"/>
      <c r="AE952"/>
      <c r="AF952"/>
      <c r="AG952"/>
      <c r="AH952"/>
      <c r="AI952"/>
    </row>
    <row r="953" spans="1:35" s="33" customFormat="1" ht="15.75">
      <c r="A953" s="175"/>
      <c r="B953" s="163"/>
      <c r="C953" s="123"/>
      <c r="D953" s="123"/>
      <c r="E953" s="32"/>
      <c r="F953"/>
      <c r="G953"/>
      <c r="H953"/>
      <c r="I953"/>
      <c r="J953"/>
      <c r="K953"/>
      <c r="L953"/>
      <c r="M953"/>
      <c r="N953"/>
      <c r="O953"/>
      <c r="P953"/>
      <c r="Q953"/>
      <c r="R953"/>
      <c r="S953"/>
      <c r="T953"/>
      <c r="U953"/>
      <c r="V953"/>
      <c r="W953"/>
      <c r="X953"/>
      <c r="Y953"/>
      <c r="Z953"/>
      <c r="AA953"/>
      <c r="AB953"/>
      <c r="AC953"/>
      <c r="AD953"/>
      <c r="AE953"/>
      <c r="AF953"/>
      <c r="AG953"/>
      <c r="AH953"/>
      <c r="AI953"/>
    </row>
    <row r="954" spans="1:35" s="33" customFormat="1" ht="15.75">
      <c r="A954" s="175"/>
      <c r="B954" s="163"/>
      <c r="C954" s="123"/>
      <c r="D954" s="123"/>
      <c r="E954" s="32"/>
      <c r="F954"/>
      <c r="G954"/>
      <c r="H954"/>
      <c r="I954"/>
      <c r="J954"/>
      <c r="K954"/>
      <c r="L954"/>
      <c r="M954"/>
      <c r="N954"/>
      <c r="O954"/>
      <c r="P954"/>
      <c r="Q954"/>
      <c r="R954"/>
      <c r="S954"/>
      <c r="T954"/>
      <c r="U954"/>
      <c r="V954"/>
      <c r="W954"/>
      <c r="X954"/>
      <c r="Y954"/>
      <c r="Z954"/>
      <c r="AA954"/>
      <c r="AB954"/>
      <c r="AC954"/>
      <c r="AD954"/>
      <c r="AE954"/>
      <c r="AF954"/>
      <c r="AG954"/>
      <c r="AH954"/>
      <c r="AI954"/>
    </row>
    <row r="955" spans="1:35" s="33" customFormat="1" ht="15.75">
      <c r="A955" s="175"/>
      <c r="B955" s="163"/>
      <c r="C955" s="123"/>
      <c r="D955" s="123"/>
      <c r="E955" s="32"/>
      <c r="F955"/>
      <c r="G955"/>
      <c r="H955"/>
      <c r="I955"/>
      <c r="J955"/>
      <c r="K955"/>
      <c r="L955"/>
      <c r="M955"/>
      <c r="N955"/>
      <c r="O955"/>
      <c r="P955"/>
      <c r="Q955"/>
      <c r="R955"/>
      <c r="S955"/>
      <c r="T955"/>
      <c r="U955"/>
      <c r="V955"/>
      <c r="W955"/>
      <c r="X955"/>
      <c r="Y955"/>
      <c r="Z955"/>
      <c r="AA955"/>
      <c r="AB955"/>
      <c r="AC955"/>
      <c r="AD955"/>
      <c r="AE955"/>
      <c r="AF955"/>
      <c r="AG955"/>
      <c r="AH955"/>
      <c r="AI955"/>
    </row>
    <row r="956" spans="1:35" s="33" customFormat="1" ht="15.75">
      <c r="A956" s="175"/>
      <c r="B956" s="163"/>
      <c r="C956" s="123"/>
      <c r="D956" s="123"/>
      <c r="E956" s="32"/>
      <c r="F956"/>
      <c r="G956"/>
      <c r="H956"/>
      <c r="I956"/>
      <c r="J956"/>
      <c r="K956"/>
      <c r="L956"/>
      <c r="M956"/>
      <c r="N956"/>
      <c r="O956"/>
      <c r="P956"/>
      <c r="Q956"/>
      <c r="R956"/>
      <c r="S956"/>
      <c r="T956"/>
      <c r="U956"/>
      <c r="V956"/>
      <c r="W956"/>
      <c r="X956"/>
      <c r="Y956"/>
      <c r="Z956"/>
      <c r="AA956"/>
      <c r="AB956"/>
      <c r="AC956"/>
      <c r="AD956"/>
      <c r="AE956"/>
      <c r="AF956"/>
      <c r="AG956"/>
      <c r="AH956"/>
      <c r="AI956"/>
    </row>
    <row r="957" spans="1:35" s="33" customFormat="1" ht="15.75">
      <c r="A957" s="175"/>
      <c r="B957" s="163"/>
      <c r="C957" s="123"/>
      <c r="D957" s="123"/>
      <c r="E957" s="32"/>
      <c r="F957"/>
      <c r="G957"/>
      <c r="H957"/>
      <c r="I957"/>
      <c r="J957"/>
      <c r="K957"/>
      <c r="L957"/>
      <c r="M957"/>
      <c r="N957"/>
      <c r="O957"/>
      <c r="P957"/>
      <c r="Q957"/>
      <c r="R957"/>
      <c r="S957"/>
      <c r="T957"/>
      <c r="U957"/>
      <c r="V957"/>
      <c r="W957"/>
      <c r="X957"/>
      <c r="Y957"/>
      <c r="Z957"/>
      <c r="AA957"/>
      <c r="AB957"/>
      <c r="AC957"/>
      <c r="AD957"/>
      <c r="AE957"/>
      <c r="AF957"/>
      <c r="AG957"/>
      <c r="AH957"/>
      <c r="AI957"/>
    </row>
    <row r="958" spans="1:35" s="33" customFormat="1" ht="15.75">
      <c r="A958" s="175"/>
      <c r="B958" s="163"/>
      <c r="C958" s="123"/>
      <c r="D958" s="123"/>
      <c r="E958" s="32"/>
      <c r="F958"/>
      <c r="G958"/>
      <c r="H958"/>
      <c r="I958"/>
      <c r="J958"/>
      <c r="K958"/>
      <c r="L958"/>
      <c r="M958"/>
      <c r="N958"/>
      <c r="O958"/>
      <c r="P958"/>
      <c r="Q958"/>
      <c r="R958"/>
      <c r="S958"/>
      <c r="T958"/>
      <c r="U958"/>
      <c r="V958"/>
      <c r="W958"/>
      <c r="X958"/>
      <c r="Y958"/>
      <c r="Z958"/>
      <c r="AA958"/>
      <c r="AB958"/>
      <c r="AC958"/>
      <c r="AD958"/>
      <c r="AE958"/>
      <c r="AF958"/>
      <c r="AG958"/>
      <c r="AH958"/>
      <c r="AI958"/>
    </row>
    <row r="959" spans="1:35" s="33" customFormat="1" ht="15.75">
      <c r="A959" s="175"/>
      <c r="B959" s="163"/>
      <c r="C959" s="123"/>
      <c r="D959" s="123"/>
      <c r="E959" s="32"/>
      <c r="F959"/>
      <c r="G959"/>
      <c r="H959"/>
      <c r="I959"/>
      <c r="J959"/>
      <c r="K959"/>
      <c r="L959"/>
      <c r="M959"/>
      <c r="N959"/>
      <c r="O959"/>
      <c r="P959"/>
      <c r="Q959"/>
      <c r="R959"/>
      <c r="S959"/>
      <c r="T959"/>
      <c r="U959"/>
      <c r="V959"/>
      <c r="W959"/>
      <c r="X959"/>
      <c r="Y959"/>
      <c r="Z959"/>
      <c r="AA959"/>
      <c r="AB959"/>
      <c r="AC959"/>
      <c r="AD959"/>
      <c r="AE959"/>
      <c r="AF959"/>
      <c r="AG959"/>
      <c r="AH959"/>
      <c r="AI959"/>
    </row>
    <row r="960" spans="1:35" s="33" customFormat="1" ht="15.75">
      <c r="A960" s="175"/>
      <c r="B960" s="163"/>
      <c r="C960" s="123"/>
      <c r="D960" s="123"/>
      <c r="E960" s="32"/>
      <c r="F960"/>
      <c r="G960"/>
      <c r="H960"/>
      <c r="I960"/>
      <c r="J960"/>
      <c r="K960"/>
      <c r="L960"/>
      <c r="M960"/>
      <c r="N960"/>
      <c r="O960"/>
      <c r="P960"/>
      <c r="Q960"/>
      <c r="R960"/>
      <c r="S960"/>
      <c r="T960"/>
      <c r="U960"/>
      <c r="V960"/>
      <c r="W960"/>
      <c r="X960"/>
      <c r="Y960"/>
      <c r="Z960"/>
      <c r="AA960"/>
      <c r="AB960"/>
      <c r="AC960"/>
      <c r="AD960"/>
      <c r="AE960"/>
      <c r="AF960"/>
      <c r="AG960"/>
      <c r="AH960"/>
      <c r="AI960"/>
    </row>
    <row r="961" spans="1:35" s="33" customFormat="1" ht="15.75">
      <c r="A961" s="175"/>
      <c r="B961" s="163"/>
      <c r="C961" s="123"/>
      <c r="D961" s="123"/>
      <c r="E961" s="32"/>
      <c r="F961"/>
      <c r="G961"/>
      <c r="H961"/>
      <c r="I961"/>
      <c r="J961"/>
      <c r="K961"/>
      <c r="L961"/>
      <c r="M961"/>
      <c r="N961"/>
      <c r="O961"/>
      <c r="P961"/>
      <c r="Q961"/>
      <c r="R961"/>
      <c r="S961"/>
      <c r="T961"/>
      <c r="U961"/>
      <c r="V961"/>
      <c r="W961"/>
      <c r="X961"/>
      <c r="Y961"/>
      <c r="Z961"/>
      <c r="AA961"/>
      <c r="AB961"/>
      <c r="AC961"/>
      <c r="AD961"/>
      <c r="AE961"/>
      <c r="AF961"/>
      <c r="AG961"/>
      <c r="AH961"/>
      <c r="AI961"/>
    </row>
    <row r="962" spans="1:35" s="33" customFormat="1" ht="15.75">
      <c r="A962" s="175"/>
      <c r="B962" s="163"/>
      <c r="C962" s="123"/>
      <c r="D962" s="123"/>
      <c r="E962" s="32"/>
      <c r="F962"/>
      <c r="G962"/>
      <c r="H962"/>
      <c r="I962"/>
      <c r="J962"/>
      <c r="K962"/>
      <c r="L962"/>
      <c r="M962"/>
      <c r="N962"/>
      <c r="O962"/>
      <c r="P962"/>
      <c r="Q962"/>
      <c r="R962"/>
      <c r="S962"/>
      <c r="T962"/>
      <c r="U962"/>
      <c r="V962"/>
      <c r="W962"/>
      <c r="X962"/>
      <c r="Y962"/>
      <c r="Z962"/>
      <c r="AA962"/>
      <c r="AB962"/>
      <c r="AC962"/>
      <c r="AD962"/>
      <c r="AE962"/>
      <c r="AF962"/>
      <c r="AG962"/>
      <c r="AH962"/>
      <c r="AI962"/>
    </row>
    <row r="963" spans="1:35" s="33" customFormat="1" ht="15.75">
      <c r="A963" s="175"/>
      <c r="B963" s="163"/>
      <c r="C963" s="123"/>
      <c r="D963" s="123"/>
      <c r="E963" s="32"/>
      <c r="F963"/>
      <c r="G963"/>
      <c r="H963"/>
      <c r="I963"/>
      <c r="J963"/>
      <c r="K963"/>
      <c r="L963"/>
      <c r="M963"/>
      <c r="N963"/>
      <c r="O963"/>
      <c r="P963"/>
      <c r="Q963"/>
      <c r="R963"/>
      <c r="S963"/>
      <c r="T963"/>
      <c r="U963"/>
      <c r="V963"/>
      <c r="W963"/>
      <c r="X963"/>
      <c r="Y963"/>
      <c r="Z963"/>
      <c r="AA963"/>
      <c r="AB963"/>
      <c r="AC963"/>
      <c r="AD963"/>
      <c r="AE963"/>
      <c r="AF963"/>
      <c r="AG963"/>
      <c r="AH963"/>
      <c r="AI963"/>
    </row>
    <row r="964" spans="1:35" s="33" customFormat="1" ht="15.75">
      <c r="A964" s="175"/>
      <c r="B964" s="163"/>
      <c r="C964" s="123"/>
      <c r="D964" s="123"/>
      <c r="E964" s="32"/>
      <c r="F964"/>
      <c r="G964"/>
      <c r="H964"/>
      <c r="I964"/>
      <c r="J964"/>
      <c r="K964"/>
      <c r="L964"/>
      <c r="M964"/>
      <c r="N964"/>
      <c r="O964"/>
      <c r="P964"/>
      <c r="Q964"/>
      <c r="R964"/>
      <c r="S964"/>
      <c r="T964"/>
      <c r="U964"/>
      <c r="V964"/>
      <c r="W964"/>
      <c r="X964"/>
      <c r="Y964"/>
      <c r="Z964"/>
      <c r="AA964"/>
      <c r="AB964"/>
      <c r="AC964"/>
      <c r="AD964"/>
      <c r="AE964"/>
      <c r="AF964"/>
      <c r="AG964"/>
      <c r="AH964"/>
      <c r="AI964"/>
    </row>
    <row r="965" spans="1:35" s="33" customFormat="1" ht="15.75">
      <c r="A965" s="175"/>
      <c r="B965" s="163"/>
      <c r="C965" s="123"/>
      <c r="D965" s="123"/>
      <c r="E965" s="32"/>
      <c r="F965"/>
      <c r="G965"/>
      <c r="H965"/>
      <c r="I965"/>
      <c r="J965"/>
      <c r="K965"/>
      <c r="L965"/>
      <c r="M965"/>
      <c r="N965"/>
      <c r="O965"/>
      <c r="P965"/>
      <c r="Q965"/>
      <c r="R965"/>
      <c r="S965"/>
      <c r="T965"/>
      <c r="U965"/>
      <c r="V965"/>
      <c r="W965"/>
      <c r="X965"/>
      <c r="Y965"/>
      <c r="Z965"/>
      <c r="AA965"/>
      <c r="AB965"/>
      <c r="AC965"/>
      <c r="AD965"/>
      <c r="AE965"/>
      <c r="AF965"/>
      <c r="AG965"/>
      <c r="AH965"/>
      <c r="AI965"/>
    </row>
    <row r="966" spans="1:35" s="33" customFormat="1" ht="15.75">
      <c r="A966" s="175"/>
      <c r="B966" s="163"/>
      <c r="C966" s="123"/>
      <c r="D966" s="123"/>
      <c r="E966" s="32"/>
      <c r="F966"/>
      <c r="G966"/>
      <c r="H966"/>
      <c r="I966"/>
      <c r="J966"/>
      <c r="K966"/>
      <c r="L966"/>
      <c r="M966"/>
      <c r="N966"/>
      <c r="O966"/>
      <c r="P966"/>
      <c r="Q966"/>
      <c r="R966"/>
      <c r="S966"/>
      <c r="T966"/>
      <c r="U966"/>
      <c r="V966"/>
      <c r="W966"/>
      <c r="X966"/>
      <c r="Y966"/>
      <c r="Z966"/>
      <c r="AA966"/>
      <c r="AB966"/>
      <c r="AC966"/>
      <c r="AD966"/>
      <c r="AE966"/>
      <c r="AF966"/>
      <c r="AG966"/>
      <c r="AH966"/>
      <c r="AI966"/>
    </row>
    <row r="967" spans="1:35" s="33" customFormat="1" ht="15.75">
      <c r="A967" s="175"/>
      <c r="B967" s="163"/>
      <c r="C967" s="123"/>
      <c r="D967" s="123"/>
      <c r="E967" s="32"/>
      <c r="F967"/>
      <c r="G967"/>
      <c r="H967"/>
      <c r="I967"/>
      <c r="J967"/>
      <c r="K967"/>
      <c r="L967"/>
      <c r="M967"/>
      <c r="N967"/>
      <c r="O967"/>
      <c r="P967"/>
      <c r="Q967"/>
      <c r="R967"/>
      <c r="S967"/>
      <c r="T967"/>
      <c r="U967"/>
      <c r="V967"/>
      <c r="W967"/>
      <c r="X967"/>
      <c r="Y967"/>
      <c r="Z967"/>
      <c r="AA967"/>
      <c r="AB967"/>
      <c r="AC967"/>
      <c r="AD967"/>
      <c r="AE967"/>
      <c r="AF967"/>
      <c r="AG967"/>
      <c r="AH967"/>
      <c r="AI967"/>
    </row>
    <row r="968" spans="1:35" s="33" customFormat="1" ht="15.75">
      <c r="A968" s="175"/>
      <c r="B968" s="163"/>
      <c r="C968" s="123"/>
      <c r="D968" s="123"/>
      <c r="E968" s="32"/>
      <c r="F968"/>
      <c r="G968"/>
      <c r="H968"/>
      <c r="I968"/>
      <c r="J968"/>
      <c r="K968"/>
      <c r="L968"/>
      <c r="M968"/>
      <c r="N968"/>
      <c r="O968"/>
      <c r="P968"/>
      <c r="Q968"/>
      <c r="R968"/>
      <c r="S968"/>
      <c r="T968"/>
      <c r="U968"/>
      <c r="V968"/>
      <c r="W968"/>
      <c r="X968"/>
      <c r="Y968"/>
      <c r="Z968"/>
      <c r="AA968"/>
      <c r="AB968"/>
      <c r="AC968"/>
      <c r="AD968"/>
      <c r="AE968"/>
      <c r="AF968"/>
      <c r="AG968"/>
      <c r="AH968"/>
      <c r="AI968"/>
    </row>
    <row r="969" spans="1:35" s="33" customFormat="1" ht="15.75">
      <c r="A969" s="175"/>
      <c r="B969" s="163"/>
      <c r="C969" s="123"/>
      <c r="D969" s="123"/>
      <c r="E969" s="32"/>
      <c r="F969"/>
      <c r="G969"/>
      <c r="H969"/>
      <c r="I969"/>
      <c r="J969"/>
      <c r="K969"/>
      <c r="L969"/>
      <c r="M969"/>
      <c r="N969"/>
      <c r="O969"/>
      <c r="P969"/>
      <c r="Q969"/>
      <c r="R969"/>
      <c r="S969"/>
      <c r="T969"/>
      <c r="U969"/>
      <c r="V969"/>
      <c r="W969"/>
      <c r="X969"/>
      <c r="Y969"/>
      <c r="Z969"/>
      <c r="AA969"/>
      <c r="AB969"/>
      <c r="AC969"/>
      <c r="AD969"/>
      <c r="AE969"/>
      <c r="AF969"/>
      <c r="AG969"/>
      <c r="AH969"/>
      <c r="AI969"/>
    </row>
    <row r="970" spans="1:35" s="33" customFormat="1" ht="15.75">
      <c r="A970" s="175"/>
      <c r="B970" s="163"/>
      <c r="C970" s="123"/>
      <c r="D970" s="123"/>
      <c r="E970" s="32"/>
      <c r="F970"/>
      <c r="G970"/>
      <c r="H970"/>
      <c r="I970"/>
      <c r="J970"/>
      <c r="K970"/>
      <c r="L970"/>
      <c r="M970"/>
      <c r="N970"/>
      <c r="O970"/>
      <c r="P970"/>
      <c r="Q970"/>
      <c r="R970"/>
      <c r="S970"/>
      <c r="T970"/>
      <c r="U970"/>
      <c r="V970"/>
      <c r="W970"/>
      <c r="X970"/>
      <c r="Y970"/>
      <c r="Z970"/>
      <c r="AA970"/>
      <c r="AB970"/>
      <c r="AC970"/>
      <c r="AD970"/>
      <c r="AE970"/>
      <c r="AF970"/>
      <c r="AG970"/>
      <c r="AH970"/>
      <c r="AI970"/>
    </row>
    <row r="971" spans="1:35" s="33" customFormat="1" ht="15.75">
      <c r="A971" s="175"/>
      <c r="B971" s="163"/>
      <c r="C971" s="123"/>
      <c r="D971" s="123"/>
      <c r="E971" s="32"/>
      <c r="F971"/>
      <c r="G971"/>
      <c r="H971"/>
      <c r="I971"/>
      <c r="J971"/>
      <c r="K971"/>
      <c r="L971"/>
      <c r="M971"/>
      <c r="N971"/>
      <c r="O971"/>
      <c r="P971"/>
      <c r="Q971"/>
      <c r="R971"/>
      <c r="S971"/>
      <c r="T971"/>
      <c r="U971"/>
      <c r="V971"/>
      <c r="W971"/>
      <c r="X971"/>
      <c r="Y971"/>
      <c r="Z971"/>
      <c r="AA971"/>
      <c r="AB971"/>
      <c r="AC971"/>
      <c r="AD971"/>
      <c r="AE971"/>
      <c r="AF971"/>
      <c r="AG971"/>
      <c r="AH971"/>
      <c r="AI971"/>
    </row>
    <row r="972" spans="1:35" s="33" customFormat="1" ht="15.75">
      <c r="A972" s="175"/>
      <c r="B972" s="163"/>
      <c r="C972" s="123"/>
      <c r="D972" s="123"/>
      <c r="E972" s="32"/>
      <c r="F972"/>
      <c r="G972"/>
      <c r="H972"/>
      <c r="I972"/>
      <c r="J972"/>
      <c r="K972"/>
      <c r="L972"/>
      <c r="M972"/>
      <c r="N972"/>
      <c r="O972"/>
      <c r="P972"/>
      <c r="Q972"/>
      <c r="R972"/>
      <c r="S972"/>
      <c r="T972"/>
      <c r="U972"/>
      <c r="V972"/>
      <c r="W972"/>
      <c r="X972"/>
      <c r="Y972"/>
      <c r="Z972"/>
      <c r="AA972"/>
      <c r="AB972"/>
      <c r="AC972"/>
      <c r="AD972"/>
      <c r="AE972"/>
      <c r="AF972"/>
      <c r="AG972"/>
      <c r="AH972"/>
      <c r="AI972"/>
    </row>
    <row r="973" spans="1:35" s="33" customFormat="1" ht="15.75">
      <c r="A973" s="175"/>
      <c r="B973" s="163"/>
      <c r="C973" s="123"/>
      <c r="D973" s="123"/>
      <c r="E973" s="32"/>
      <c r="F973"/>
      <c r="G973"/>
      <c r="H973"/>
      <c r="I973"/>
      <c r="J973"/>
      <c r="K973"/>
      <c r="L973"/>
      <c r="M973"/>
      <c r="N973"/>
      <c r="O973"/>
      <c r="P973"/>
      <c r="Q973"/>
      <c r="R973"/>
      <c r="S973"/>
      <c r="T973"/>
      <c r="U973"/>
      <c r="V973"/>
      <c r="W973"/>
      <c r="X973"/>
      <c r="Y973"/>
      <c r="Z973"/>
      <c r="AA973"/>
      <c r="AB973"/>
      <c r="AC973"/>
      <c r="AD973"/>
      <c r="AE973"/>
      <c r="AF973"/>
      <c r="AG973"/>
      <c r="AH973"/>
      <c r="AI973"/>
    </row>
    <row r="974" spans="1:35" s="33" customFormat="1" ht="15.75">
      <c r="A974" s="175"/>
      <c r="B974" s="163"/>
      <c r="C974" s="123"/>
      <c r="D974" s="123"/>
      <c r="E974" s="32"/>
      <c r="F974"/>
      <c r="G974"/>
      <c r="H974"/>
      <c r="I974"/>
      <c r="J974"/>
      <c r="K974"/>
      <c r="L974"/>
      <c r="M974"/>
      <c r="N974"/>
      <c r="O974"/>
      <c r="P974"/>
      <c r="Q974"/>
      <c r="R974"/>
      <c r="S974"/>
      <c r="T974"/>
      <c r="U974"/>
      <c r="V974"/>
      <c r="W974"/>
      <c r="X974"/>
      <c r="Y974"/>
      <c r="Z974"/>
      <c r="AA974"/>
      <c r="AB974"/>
      <c r="AC974"/>
      <c r="AD974"/>
      <c r="AE974"/>
      <c r="AF974"/>
      <c r="AG974"/>
      <c r="AH974"/>
      <c r="AI974"/>
    </row>
    <row r="975" spans="1:35" s="33" customFormat="1" ht="15.75">
      <c r="A975" s="175"/>
      <c r="B975" s="163"/>
      <c r="C975" s="123"/>
      <c r="D975" s="123"/>
      <c r="E975" s="32"/>
      <c r="F975"/>
      <c r="G975"/>
      <c r="H975"/>
      <c r="I975"/>
      <c r="J975"/>
      <c r="K975"/>
      <c r="L975"/>
      <c r="M975"/>
      <c r="N975"/>
      <c r="O975"/>
      <c r="P975"/>
      <c r="Q975"/>
      <c r="R975"/>
      <c r="S975"/>
      <c r="T975"/>
      <c r="U975"/>
      <c r="V975"/>
      <c r="W975"/>
      <c r="X975"/>
      <c r="Y975"/>
      <c r="Z975"/>
      <c r="AA975"/>
      <c r="AB975"/>
      <c r="AC975"/>
      <c r="AD975"/>
      <c r="AE975"/>
      <c r="AF975"/>
      <c r="AG975"/>
      <c r="AH975"/>
      <c r="AI975"/>
    </row>
    <row r="976" spans="1:35" s="33" customFormat="1" ht="15.75">
      <c r="A976" s="175"/>
      <c r="B976" s="163"/>
      <c r="C976" s="123"/>
      <c r="D976" s="123"/>
      <c r="E976" s="32"/>
      <c r="F976"/>
      <c r="G976"/>
      <c r="H976"/>
      <c r="I976"/>
      <c r="J976"/>
      <c r="K976"/>
      <c r="L976"/>
      <c r="M976"/>
      <c r="N976"/>
      <c r="O976"/>
      <c r="P976"/>
      <c r="Q976"/>
      <c r="R976"/>
      <c r="S976"/>
      <c r="T976"/>
      <c r="U976"/>
      <c r="V976"/>
      <c r="W976"/>
      <c r="X976"/>
      <c r="Y976"/>
      <c r="Z976"/>
      <c r="AA976"/>
      <c r="AB976"/>
      <c r="AC976"/>
      <c r="AD976"/>
      <c r="AE976"/>
      <c r="AF976"/>
      <c r="AG976"/>
      <c r="AH976"/>
      <c r="AI976"/>
    </row>
    <row r="977" spans="1:35" s="33" customFormat="1" ht="15.75">
      <c r="A977" s="175"/>
      <c r="B977" s="163"/>
      <c r="C977" s="123"/>
      <c r="D977" s="123"/>
      <c r="E977" s="32"/>
      <c r="F977"/>
      <c r="G977"/>
      <c r="H977"/>
      <c r="I977"/>
      <c r="J977"/>
      <c r="K977"/>
      <c r="L977"/>
      <c r="M977"/>
      <c r="N977"/>
      <c r="O977"/>
      <c r="P977"/>
      <c r="Q977"/>
      <c r="R977"/>
      <c r="S977"/>
      <c r="T977"/>
      <c r="U977"/>
      <c r="V977"/>
      <c r="W977"/>
      <c r="X977"/>
      <c r="Y977"/>
      <c r="Z977"/>
      <c r="AA977"/>
      <c r="AB977"/>
      <c r="AC977"/>
      <c r="AD977"/>
      <c r="AE977"/>
      <c r="AF977"/>
      <c r="AG977"/>
      <c r="AH977"/>
      <c r="AI977"/>
    </row>
    <row r="978" spans="1:35" s="33" customFormat="1" ht="15.75">
      <c r="A978" s="175"/>
      <c r="B978" s="163"/>
      <c r="C978" s="123"/>
      <c r="D978" s="123"/>
      <c r="E978" s="32"/>
      <c r="F978"/>
      <c r="G978"/>
      <c r="H978"/>
      <c r="I978"/>
      <c r="J978"/>
      <c r="K978"/>
      <c r="L978"/>
      <c r="M978"/>
      <c r="N978"/>
      <c r="O978"/>
      <c r="P978"/>
      <c r="Q978"/>
      <c r="R978"/>
      <c r="S978"/>
      <c r="T978"/>
      <c r="U978"/>
      <c r="V978"/>
      <c r="W978"/>
      <c r="X978"/>
      <c r="Y978"/>
      <c r="Z978"/>
      <c r="AA978"/>
      <c r="AB978"/>
      <c r="AC978"/>
      <c r="AD978"/>
      <c r="AE978"/>
      <c r="AF978"/>
      <c r="AG978"/>
      <c r="AH978"/>
      <c r="AI978"/>
    </row>
    <row r="979" spans="1:35" s="33" customFormat="1" ht="15.75">
      <c r="A979" s="175"/>
      <c r="B979" s="163"/>
      <c r="C979" s="123"/>
      <c r="D979" s="123"/>
      <c r="E979" s="32"/>
      <c r="F979"/>
      <c r="G979"/>
      <c r="H979"/>
      <c r="I979"/>
      <c r="J979"/>
      <c r="K979"/>
      <c r="L979"/>
      <c r="M979"/>
      <c r="N979"/>
      <c r="O979"/>
      <c r="P979"/>
      <c r="Q979"/>
      <c r="R979"/>
      <c r="S979"/>
      <c r="T979"/>
      <c r="U979"/>
      <c r="V979"/>
      <c r="W979"/>
      <c r="X979"/>
      <c r="Y979"/>
      <c r="Z979"/>
      <c r="AA979"/>
      <c r="AB979"/>
      <c r="AC979"/>
      <c r="AD979"/>
      <c r="AE979"/>
      <c r="AF979"/>
      <c r="AG979"/>
      <c r="AH979"/>
      <c r="AI979"/>
    </row>
    <row r="980" spans="1:35" s="33" customFormat="1" ht="15.75">
      <c r="A980" s="175"/>
      <c r="B980" s="163"/>
      <c r="C980" s="123"/>
      <c r="D980" s="123"/>
      <c r="E980" s="32"/>
      <c r="F980"/>
      <c r="G980"/>
      <c r="H980"/>
      <c r="I980"/>
      <c r="J980"/>
      <c r="K980"/>
      <c r="L980"/>
      <c r="M980"/>
      <c r="N980"/>
      <c r="O980"/>
      <c r="P980"/>
      <c r="Q980"/>
      <c r="R980"/>
      <c r="S980"/>
      <c r="T980"/>
      <c r="U980"/>
      <c r="V980"/>
      <c r="W980"/>
      <c r="X980"/>
      <c r="Y980"/>
      <c r="Z980"/>
      <c r="AA980"/>
      <c r="AB980"/>
      <c r="AC980"/>
      <c r="AD980"/>
      <c r="AE980"/>
      <c r="AF980"/>
      <c r="AG980"/>
      <c r="AH980"/>
      <c r="AI980"/>
    </row>
    <row r="981" spans="1:35" s="33" customFormat="1" ht="15.75">
      <c r="A981" s="175"/>
      <c r="B981" s="163"/>
      <c r="C981" s="123"/>
      <c r="D981" s="123"/>
      <c r="E981" s="32"/>
      <c r="F981"/>
      <c r="G981"/>
      <c r="H981"/>
      <c r="I981"/>
      <c r="J981"/>
      <c r="K981"/>
      <c r="L981"/>
      <c r="M981"/>
      <c r="N981"/>
      <c r="O981"/>
      <c r="P981"/>
      <c r="Q981"/>
      <c r="R981"/>
      <c r="S981"/>
      <c r="T981"/>
      <c r="U981"/>
      <c r="V981"/>
      <c r="W981"/>
      <c r="X981"/>
      <c r="Y981"/>
      <c r="Z981"/>
      <c r="AA981"/>
      <c r="AB981"/>
      <c r="AC981"/>
      <c r="AD981"/>
      <c r="AE981"/>
      <c r="AF981"/>
      <c r="AG981"/>
      <c r="AH981"/>
      <c r="AI981"/>
    </row>
    <row r="982" spans="1:35" s="33" customFormat="1" ht="15.75">
      <c r="A982" s="175"/>
      <c r="B982" s="163"/>
      <c r="C982" s="123"/>
      <c r="D982" s="123"/>
      <c r="E982" s="32"/>
      <c r="F982"/>
      <c r="G982"/>
      <c r="H982"/>
      <c r="I982"/>
      <c r="J982"/>
      <c r="K982"/>
      <c r="L982"/>
      <c r="M982"/>
      <c r="N982"/>
      <c r="O982"/>
      <c r="P982"/>
      <c r="Q982"/>
      <c r="R982"/>
      <c r="S982"/>
      <c r="T982"/>
      <c r="U982"/>
      <c r="V982"/>
      <c r="W982"/>
      <c r="X982"/>
      <c r="Y982"/>
      <c r="Z982"/>
      <c r="AA982"/>
      <c r="AB982"/>
      <c r="AC982"/>
      <c r="AD982"/>
      <c r="AE982"/>
      <c r="AF982"/>
      <c r="AG982"/>
      <c r="AH982"/>
      <c r="AI982"/>
    </row>
    <row r="983" spans="1:35" s="33" customFormat="1" ht="15.75">
      <c r="A983" s="175"/>
      <c r="B983" s="163"/>
      <c r="C983" s="123"/>
      <c r="D983" s="123"/>
      <c r="E983" s="32"/>
      <c r="F983"/>
      <c r="G983"/>
      <c r="H983"/>
      <c r="I983"/>
      <c r="J983"/>
      <c r="K983"/>
      <c r="L983"/>
      <c r="M983"/>
      <c r="N983"/>
      <c r="O983"/>
      <c r="P983"/>
      <c r="Q983"/>
      <c r="R983"/>
      <c r="S983"/>
      <c r="T983"/>
      <c r="U983"/>
      <c r="V983"/>
      <c r="W983"/>
      <c r="X983"/>
      <c r="Y983"/>
      <c r="Z983"/>
      <c r="AA983"/>
      <c r="AB983"/>
      <c r="AC983"/>
      <c r="AD983"/>
      <c r="AE983"/>
      <c r="AF983"/>
      <c r="AG983"/>
      <c r="AH983"/>
      <c r="AI983"/>
    </row>
    <row r="984" spans="1:35" s="33" customFormat="1" ht="15.75">
      <c r="A984" s="175"/>
      <c r="B984" s="163"/>
      <c r="C984" s="123"/>
      <c r="D984" s="123"/>
      <c r="E984" s="32"/>
      <c r="F984"/>
      <c r="G984"/>
      <c r="H984"/>
      <c r="I984"/>
      <c r="J984"/>
      <c r="K984"/>
      <c r="L984"/>
      <c r="M984"/>
      <c r="N984"/>
      <c r="O984"/>
      <c r="P984"/>
      <c r="Q984"/>
      <c r="R984"/>
      <c r="S984"/>
      <c r="T984"/>
      <c r="U984"/>
      <c r="V984"/>
      <c r="W984"/>
      <c r="X984"/>
      <c r="Y984"/>
      <c r="Z984"/>
      <c r="AA984"/>
      <c r="AB984"/>
      <c r="AC984"/>
      <c r="AD984"/>
      <c r="AE984"/>
      <c r="AF984"/>
      <c r="AG984"/>
      <c r="AH984"/>
      <c r="AI984"/>
    </row>
    <row r="985" spans="1:35" s="33" customFormat="1" ht="15.75">
      <c r="A985" s="175"/>
      <c r="B985" s="163"/>
      <c r="C985" s="123"/>
      <c r="D985" s="123"/>
      <c r="E985" s="32"/>
      <c r="F985"/>
      <c r="G985"/>
      <c r="H985"/>
      <c r="I985"/>
      <c r="J985"/>
      <c r="K985"/>
      <c r="L985"/>
      <c r="M985"/>
      <c r="N985"/>
      <c r="O985"/>
      <c r="P985"/>
      <c r="Q985"/>
      <c r="R985"/>
      <c r="S985"/>
      <c r="T985"/>
      <c r="U985"/>
      <c r="V985"/>
      <c r="W985"/>
      <c r="X985"/>
      <c r="Y985"/>
      <c r="Z985"/>
      <c r="AA985"/>
      <c r="AB985"/>
      <c r="AC985"/>
      <c r="AD985"/>
      <c r="AE985"/>
      <c r="AF985"/>
      <c r="AG985"/>
      <c r="AH985"/>
      <c r="AI985"/>
    </row>
    <row r="986" spans="1:35" s="33" customFormat="1" ht="15.75">
      <c r="A986" s="175"/>
      <c r="B986" s="163"/>
      <c r="C986" s="123"/>
      <c r="D986" s="123"/>
      <c r="E986" s="32"/>
      <c r="F986"/>
      <c r="G986"/>
      <c r="H986"/>
      <c r="I986"/>
      <c r="J986"/>
      <c r="K986"/>
      <c r="L986"/>
      <c r="M986"/>
      <c r="N986"/>
      <c r="O986"/>
      <c r="P986"/>
      <c r="Q986"/>
      <c r="R986"/>
      <c r="S986"/>
      <c r="T986"/>
      <c r="U986"/>
      <c r="V986"/>
      <c r="W986"/>
      <c r="X986"/>
      <c r="Y986"/>
      <c r="Z986"/>
      <c r="AA986"/>
      <c r="AB986"/>
      <c r="AC986"/>
      <c r="AD986"/>
      <c r="AE986"/>
      <c r="AF986"/>
      <c r="AG986"/>
      <c r="AH986"/>
      <c r="AI986"/>
    </row>
    <row r="987" spans="1:35" s="33" customFormat="1" ht="15.75">
      <c r="A987" s="175"/>
      <c r="B987" s="163"/>
      <c r="C987" s="123"/>
      <c r="D987" s="123"/>
      <c r="E987" s="32"/>
      <c r="F987"/>
      <c r="G987"/>
      <c r="H987"/>
      <c r="I987"/>
      <c r="J987"/>
      <c r="K987"/>
      <c r="L987"/>
      <c r="M987"/>
      <c r="N987"/>
      <c r="O987"/>
      <c r="P987"/>
      <c r="Q987"/>
      <c r="R987"/>
      <c r="S987"/>
      <c r="T987"/>
      <c r="U987"/>
      <c r="V987"/>
      <c r="W987"/>
      <c r="X987"/>
      <c r="Y987"/>
      <c r="Z987"/>
      <c r="AA987"/>
      <c r="AB987"/>
      <c r="AC987"/>
      <c r="AD987"/>
      <c r="AE987"/>
      <c r="AF987"/>
      <c r="AG987"/>
      <c r="AH987"/>
      <c r="AI987"/>
    </row>
    <row r="988" spans="1:35" s="33" customFormat="1" ht="15.75">
      <c r="A988" s="175"/>
      <c r="B988" s="163"/>
      <c r="C988" s="123"/>
      <c r="D988" s="123"/>
      <c r="E988" s="32"/>
      <c r="F988"/>
      <c r="G988"/>
      <c r="H988"/>
      <c r="I988"/>
      <c r="J988"/>
      <c r="K988"/>
      <c r="L988"/>
      <c r="M988"/>
      <c r="N988"/>
      <c r="O988"/>
      <c r="P988"/>
      <c r="Q988"/>
      <c r="R988"/>
      <c r="S988"/>
      <c r="T988"/>
      <c r="U988"/>
      <c r="V988"/>
      <c r="W988"/>
      <c r="X988"/>
      <c r="Y988"/>
      <c r="Z988"/>
      <c r="AA988"/>
      <c r="AB988"/>
      <c r="AC988"/>
      <c r="AD988"/>
      <c r="AE988"/>
      <c r="AF988"/>
      <c r="AG988"/>
      <c r="AH988"/>
      <c r="AI988"/>
    </row>
    <row r="989" spans="1:35" s="33" customFormat="1" ht="15.75">
      <c r="A989" s="175"/>
      <c r="B989" s="163"/>
      <c r="C989" s="123"/>
      <c r="D989" s="123"/>
      <c r="E989" s="32"/>
      <c r="F989"/>
      <c r="G989"/>
      <c r="H989"/>
      <c r="I989"/>
      <c r="J989"/>
      <c r="K989"/>
      <c r="L989"/>
      <c r="M989"/>
      <c r="N989"/>
      <c r="O989"/>
      <c r="P989"/>
      <c r="Q989"/>
      <c r="R989"/>
      <c r="S989"/>
      <c r="T989"/>
      <c r="U989"/>
      <c r="V989"/>
      <c r="W989"/>
      <c r="X989"/>
      <c r="Y989"/>
      <c r="Z989"/>
      <c r="AA989"/>
      <c r="AB989"/>
      <c r="AC989"/>
      <c r="AD989"/>
      <c r="AE989"/>
      <c r="AF989"/>
      <c r="AG989"/>
      <c r="AH989"/>
      <c r="AI989"/>
    </row>
    <row r="990" spans="1:35" s="33" customFormat="1" ht="15.75">
      <c r="A990" s="175"/>
      <c r="B990" s="163"/>
      <c r="C990" s="123"/>
      <c r="D990" s="123"/>
      <c r="E990" s="32"/>
      <c r="F990"/>
      <c r="G990"/>
      <c r="H990"/>
      <c r="I990"/>
      <c r="J990"/>
      <c r="K990"/>
      <c r="L990"/>
      <c r="M990"/>
      <c r="N990"/>
      <c r="O990"/>
      <c r="P990"/>
      <c r="Q990"/>
      <c r="R990"/>
      <c r="S990"/>
      <c r="T990"/>
      <c r="U990"/>
      <c r="V990"/>
      <c r="W990"/>
      <c r="X990"/>
      <c r="Y990"/>
      <c r="Z990"/>
      <c r="AA990"/>
      <c r="AB990"/>
      <c r="AC990"/>
      <c r="AD990"/>
      <c r="AE990"/>
      <c r="AF990"/>
      <c r="AG990"/>
      <c r="AH990"/>
      <c r="AI990"/>
    </row>
    <row r="991" spans="1:35" s="33" customFormat="1" ht="15.75">
      <c r="A991" s="175"/>
      <c r="B991" s="163"/>
      <c r="C991" s="123"/>
      <c r="D991" s="123"/>
      <c r="E991" s="32"/>
      <c r="F991"/>
      <c r="G991"/>
      <c r="H991"/>
      <c r="I991"/>
      <c r="J991"/>
      <c r="K991"/>
      <c r="L991"/>
      <c r="M991"/>
      <c r="N991"/>
      <c r="O991"/>
      <c r="P991"/>
      <c r="Q991"/>
      <c r="R991"/>
      <c r="S991"/>
      <c r="T991"/>
      <c r="U991"/>
      <c r="V991"/>
      <c r="W991"/>
      <c r="X991"/>
      <c r="Y991"/>
      <c r="Z991"/>
      <c r="AA991"/>
      <c r="AB991"/>
      <c r="AC991"/>
      <c r="AD991"/>
      <c r="AE991"/>
      <c r="AF991"/>
      <c r="AG991"/>
      <c r="AH991"/>
      <c r="AI991"/>
    </row>
    <row r="992" spans="1:35" s="33" customFormat="1" ht="15.75">
      <c r="A992" s="175"/>
      <c r="B992" s="163"/>
      <c r="C992" s="123"/>
      <c r="D992" s="123"/>
      <c r="E992" s="32"/>
      <c r="F992"/>
      <c r="G992"/>
      <c r="H992"/>
      <c r="I992"/>
      <c r="J992"/>
      <c r="K992"/>
      <c r="L992"/>
      <c r="M992"/>
      <c r="N992"/>
      <c r="O992"/>
      <c r="P992"/>
      <c r="Q992"/>
      <c r="R992"/>
      <c r="S992"/>
      <c r="T992"/>
      <c r="U992"/>
      <c r="V992"/>
      <c r="W992"/>
      <c r="X992"/>
      <c r="Y992"/>
      <c r="Z992"/>
      <c r="AA992"/>
      <c r="AB992"/>
      <c r="AC992"/>
      <c r="AD992"/>
      <c r="AE992"/>
      <c r="AF992"/>
      <c r="AG992"/>
      <c r="AH992"/>
      <c r="AI992"/>
    </row>
    <row r="993" spans="1:35" s="33" customFormat="1" ht="15.75">
      <c r="A993" s="175"/>
      <c r="B993" s="163"/>
      <c r="C993" s="123"/>
      <c r="D993" s="123"/>
      <c r="E993" s="32"/>
      <c r="F993"/>
      <c r="G993"/>
      <c r="H993"/>
      <c r="I993"/>
      <c r="J993"/>
      <c r="K993"/>
      <c r="L993"/>
      <c r="M993"/>
      <c r="N993"/>
      <c r="O993"/>
      <c r="P993"/>
      <c r="Q993"/>
      <c r="R993"/>
      <c r="S993"/>
      <c r="T993"/>
      <c r="U993"/>
      <c r="V993"/>
      <c r="W993"/>
      <c r="X993"/>
      <c r="Y993"/>
      <c r="Z993"/>
      <c r="AA993"/>
      <c r="AB993"/>
      <c r="AC993"/>
      <c r="AD993"/>
      <c r="AE993"/>
      <c r="AF993"/>
      <c r="AG993"/>
      <c r="AH993"/>
      <c r="AI993"/>
    </row>
    <row r="994" spans="1:35" s="33" customFormat="1" ht="15.75">
      <c r="A994" s="175"/>
      <c r="B994" s="163"/>
      <c r="C994" s="123"/>
      <c r="D994" s="123"/>
      <c r="E994" s="32"/>
      <c r="F994"/>
      <c r="G994"/>
      <c r="H994"/>
      <c r="I994"/>
      <c r="J994"/>
      <c r="K994"/>
      <c r="L994"/>
      <c r="M994"/>
      <c r="N994"/>
      <c r="O994"/>
      <c r="P994"/>
      <c r="Q994"/>
      <c r="R994"/>
      <c r="S994"/>
      <c r="T994"/>
      <c r="U994"/>
      <c r="V994"/>
      <c r="W994"/>
      <c r="X994"/>
      <c r="Y994"/>
      <c r="Z994"/>
      <c r="AA994"/>
      <c r="AB994"/>
      <c r="AC994"/>
      <c r="AD994"/>
      <c r="AE994"/>
      <c r="AF994"/>
      <c r="AG994"/>
      <c r="AH994"/>
      <c r="AI994"/>
    </row>
    <row r="995" spans="1:35" s="33" customFormat="1" ht="15.75">
      <c r="A995" s="175"/>
      <c r="B995" s="163"/>
      <c r="C995" s="123"/>
      <c r="D995" s="123"/>
      <c r="E995" s="32"/>
      <c r="F995"/>
      <c r="G995"/>
      <c r="H995"/>
      <c r="I995"/>
      <c r="J995"/>
      <c r="K995"/>
      <c r="L995"/>
      <c r="M995"/>
      <c r="N995"/>
      <c r="O995"/>
      <c r="P995"/>
      <c r="Q995"/>
      <c r="R995"/>
      <c r="S995"/>
      <c r="T995"/>
      <c r="U995"/>
      <c r="V995"/>
      <c r="W995"/>
      <c r="X995"/>
      <c r="Y995"/>
      <c r="Z995"/>
      <c r="AA995"/>
      <c r="AB995"/>
      <c r="AC995"/>
      <c r="AD995"/>
      <c r="AE995"/>
      <c r="AF995"/>
      <c r="AG995"/>
      <c r="AH995"/>
      <c r="AI995"/>
    </row>
    <row r="996" spans="1:35" s="33" customFormat="1" ht="15.75">
      <c r="A996" s="175"/>
      <c r="B996" s="163"/>
      <c r="C996" s="123"/>
      <c r="D996" s="123"/>
      <c r="E996" s="32"/>
      <c r="F996"/>
      <c r="G996"/>
      <c r="H996"/>
      <c r="I996"/>
      <c r="J996"/>
      <c r="K996"/>
      <c r="L996"/>
      <c r="M996"/>
      <c r="N996"/>
      <c r="O996"/>
      <c r="P996"/>
      <c r="Q996"/>
      <c r="R996"/>
      <c r="S996"/>
      <c r="T996"/>
      <c r="U996"/>
      <c r="V996"/>
      <c r="W996"/>
      <c r="X996"/>
      <c r="Y996"/>
      <c r="Z996"/>
      <c r="AA996"/>
      <c r="AB996"/>
      <c r="AC996"/>
      <c r="AD996"/>
      <c r="AE996"/>
      <c r="AF996"/>
      <c r="AG996"/>
      <c r="AH996"/>
      <c r="AI996"/>
    </row>
    <row r="997" spans="1:35" s="33" customFormat="1" ht="15.75">
      <c r="A997" s="175"/>
      <c r="B997" s="163"/>
      <c r="C997" s="123"/>
      <c r="D997" s="123"/>
      <c r="E997" s="32"/>
      <c r="F997"/>
      <c r="G997"/>
      <c r="H997"/>
      <c r="I997"/>
      <c r="J997"/>
      <c r="K997"/>
      <c r="L997"/>
      <c r="M997"/>
      <c r="N997"/>
      <c r="O997"/>
      <c r="P997"/>
      <c r="Q997"/>
      <c r="R997"/>
      <c r="S997"/>
      <c r="T997"/>
      <c r="U997"/>
      <c r="V997"/>
      <c r="W997"/>
      <c r="X997"/>
      <c r="Y997"/>
      <c r="Z997"/>
      <c r="AA997"/>
      <c r="AB997"/>
      <c r="AC997"/>
      <c r="AD997"/>
      <c r="AE997"/>
      <c r="AF997"/>
      <c r="AG997"/>
      <c r="AH997"/>
      <c r="AI997"/>
    </row>
    <row r="998" spans="1:35" s="33" customFormat="1" ht="15.75">
      <c r="A998" s="175"/>
      <c r="B998" s="163"/>
      <c r="C998" s="123"/>
      <c r="D998" s="123"/>
      <c r="E998" s="32"/>
      <c r="F998"/>
      <c r="G998"/>
      <c r="H998"/>
      <c r="I998"/>
      <c r="J998"/>
      <c r="K998"/>
      <c r="L998"/>
      <c r="M998"/>
      <c r="N998"/>
      <c r="O998"/>
      <c r="P998"/>
      <c r="Q998"/>
      <c r="R998"/>
      <c r="S998"/>
      <c r="T998"/>
      <c r="U998"/>
      <c r="V998"/>
      <c r="W998"/>
      <c r="X998"/>
      <c r="Y998"/>
      <c r="Z998"/>
      <c r="AA998"/>
      <c r="AB998"/>
      <c r="AC998"/>
      <c r="AD998"/>
      <c r="AE998"/>
      <c r="AF998"/>
      <c r="AG998"/>
      <c r="AH998"/>
      <c r="AI998"/>
    </row>
    <row r="999" spans="1:35" s="33" customFormat="1" ht="15.75">
      <c r="A999" s="175"/>
      <c r="B999" s="163"/>
      <c r="C999" s="123"/>
      <c r="D999" s="123"/>
      <c r="E999" s="32"/>
      <c r="F999"/>
      <c r="G999"/>
      <c r="H999"/>
      <c r="I999"/>
      <c r="J999"/>
      <c r="K999"/>
      <c r="L999"/>
      <c r="M999"/>
      <c r="N999"/>
      <c r="O999"/>
      <c r="P999"/>
      <c r="Q999"/>
      <c r="R999"/>
      <c r="S999"/>
      <c r="T999"/>
      <c r="U999"/>
      <c r="V999"/>
      <c r="W999"/>
      <c r="X999"/>
      <c r="Y999"/>
      <c r="Z999"/>
      <c r="AA999"/>
      <c r="AB999"/>
      <c r="AC999"/>
      <c r="AD999"/>
      <c r="AE999"/>
      <c r="AF999"/>
      <c r="AG999"/>
      <c r="AH999"/>
      <c r="AI999"/>
    </row>
    <row r="1000" spans="1:35" s="33" customFormat="1" ht="15.75">
      <c r="A1000" s="175"/>
      <c r="B1000" s="163"/>
      <c r="C1000" s="123"/>
      <c r="D1000" s="123"/>
      <c r="E1000" s="32"/>
      <c r="F1000"/>
      <c r="G1000"/>
      <c r="H1000"/>
      <c r="I1000"/>
      <c r="J1000"/>
      <c r="K1000"/>
      <c r="L1000"/>
      <c r="M1000"/>
      <c r="N1000"/>
      <c r="O1000"/>
      <c r="P1000"/>
      <c r="Q1000"/>
      <c r="R1000"/>
      <c r="S1000"/>
      <c r="T1000"/>
      <c r="U1000"/>
      <c r="V1000"/>
      <c r="W1000"/>
      <c r="X1000"/>
      <c r="Y1000"/>
      <c r="Z1000"/>
      <c r="AA1000"/>
      <c r="AB1000"/>
      <c r="AC1000"/>
      <c r="AD1000"/>
      <c r="AE1000"/>
      <c r="AF1000"/>
      <c r="AG1000"/>
      <c r="AH1000"/>
      <c r="AI1000"/>
    </row>
    <row r="1001" spans="1:35" ht="13.15" customHeight="1" thickBot="1">
      <c r="A1001" s="176"/>
      <c r="B1001" s="402" t="str">
        <f ca="1">OFFSET(L!$C$1,MATCH("General"&amp;"Cpy",L!$A:$A,0)-1,SL,,)</f>
        <v>© 2016 Conflict-Free Sourcing Initiative. All rights reserved.</v>
      </c>
      <c r="C1001" s="402"/>
      <c r="D1001" s="402"/>
      <c r="E1001" s="31"/>
    </row>
    <row r="1002" spans="1:35" ht="13.5" thickTop="1">
      <c r="D1002" s="130"/>
    </row>
  </sheetData>
  <sheetProtection password="E985" sheet="1" formatColumns="0" formatRows="0" insertRows="0" deleteRows="0"/>
  <mergeCells count="3">
    <mergeCell ref="B4:D4"/>
    <mergeCell ref="A1:D1"/>
    <mergeCell ref="B1001:D1001"/>
  </mergeCells>
  <phoneticPr fontId="29"/>
  <hyperlinks>
    <hyperlink ref="B4:D4" location="Declaration!D8"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1"/>
  <headerFoot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T544"/>
  <sheetViews>
    <sheetView zoomScale="75" zoomScaleNormal="75" workbookViewId="0">
      <pane ySplit="4" topLeftCell="A5" activePane="bottomLeft" state="frozen"/>
      <selection pane="bottomLeft" activeCell="A5" sqref="A5"/>
    </sheetView>
  </sheetViews>
  <sheetFormatPr defaultColWidth="8.75" defaultRowHeight="10.5"/>
  <cols>
    <col min="1" max="1" width="9.25" style="45" bestFit="1" customWidth="1"/>
    <col min="2" max="2" width="42.875" style="45" customWidth="1"/>
    <col min="3" max="3" width="40.25" style="45" customWidth="1"/>
    <col min="4" max="4" width="22.75" style="45" customWidth="1"/>
    <col min="5" max="5" width="12.625" style="45" customWidth="1"/>
    <col min="6" max="6" width="12.625" style="201" customWidth="1"/>
    <col min="7" max="7" width="15.375" style="45" customWidth="1"/>
    <col min="8" max="8" width="23.875" style="45" customWidth="1"/>
    <col min="9" max="9" width="20.875" style="45" customWidth="1"/>
    <col min="10" max="10" width="38.625" style="45" hidden="1" customWidth="1"/>
    <col min="11" max="11" width="24.25" style="45" hidden="1" customWidth="1"/>
    <col min="12" max="12" width="17.5" style="45" customWidth="1"/>
    <col min="13" max="13" width="16.25" style="45" customWidth="1"/>
    <col min="14" max="16384" width="8.75" style="45"/>
  </cols>
  <sheetData>
    <row r="1" spans="1:13" ht="134.25" customHeight="1">
      <c r="A1" s="403" t="str">
        <f ca="1">OFFSET(L!$C$1,MATCH("Smelter Reference List"&amp;ADDRESS(ROW(),COLUMN(),4),L!$A:$A,0)-1,SL,,)</f>
        <v xml:space="preserve">The following list represents the CFSI's latest smelter name/alias information as of this templates release.  This list is updated frequently, and the most up-to-date version can be found on the CFSI website http://www.conflictfreesourcing.org/conflict-free-smelter-program/exports/cmrt-export/.  The presence of a smelter here is NOT a guarantee that it is currently Active or Compliant within the Conflict-Free Smelter Program.
Please refer to the CFSI web site www.conflictfreesourcing.org for the most current and accurate list of standard smelter names that are Active or Compliant. 
Names included in column B represent company names that are commonly recognized and reported by the supply chain for a particular smelter. These names may include former company names, alternate names, abbreviations, or other variations. Although the names may not be the CFSI Standard Smelter Name, the reference names are helpful to identify the smelter, which is listed under column C in the Smelter Reference List.
Column C is the list of the official standard smelter names, understood to be the legal names of the eligible smelters. The majority of smelters will have the same entry for both columns, however if the common name varies from the standard name, the variation is noted in Column B. </v>
      </c>
      <c r="B1" s="403"/>
      <c r="C1" s="403"/>
      <c r="D1" s="403"/>
      <c r="E1" s="403"/>
      <c r="F1" s="403"/>
      <c r="G1" s="403"/>
    </row>
    <row r="2" spans="1:13">
      <c r="A2" s="404"/>
      <c r="B2" s="404"/>
      <c r="C2" s="404"/>
      <c r="D2" s="404"/>
      <c r="E2" s="404"/>
      <c r="F2" s="404"/>
      <c r="G2" s="404"/>
      <c r="H2" s="404"/>
      <c r="I2" s="404"/>
    </row>
    <row r="3" spans="1:13">
      <c r="A3" s="404"/>
      <c r="B3" s="404"/>
      <c r="C3" s="404"/>
      <c r="D3" s="404"/>
      <c r="E3" s="404"/>
      <c r="F3" s="404"/>
      <c r="G3" s="404"/>
      <c r="H3" s="404"/>
      <c r="I3" s="404"/>
    </row>
    <row r="4" spans="1:13" s="240" customFormat="1" ht="42">
      <c r="A4" s="207" t="str">
        <f ca="1">OFFSET(L!$C$1,MATCH("Smelter Reference List"&amp;ADDRESS(ROW(),COLUMN(),4),L!$A:$A,0)-1,SL,,)</f>
        <v>Metal</v>
      </c>
      <c r="B4" s="207" t="str">
        <f ca="1">OFFSET(L!$C$1,MATCH("Smelter Reference List"&amp;ADDRESS(ROW(),COLUMN(),4),L!$A:$A,0)-1,SL,,)</f>
        <v>Smelter Reference List</v>
      </c>
      <c r="C4" s="207" t="str">
        <f ca="1">OFFSET(L!$C$1,MATCH("Smelter Reference List"&amp;ADDRESS(ROW(),COLUMN(),4),L!$A:$A,0)-1,SL,,)</f>
        <v>Standard Smelter Names</v>
      </c>
      <c r="D4" s="207" t="str">
        <f ca="1">OFFSET(L!$C$1,MATCH("Smelter Reference List"&amp;ADDRESS(ROW(),COLUMN(),4),L!$A:$A,0)-1,SL,,)</f>
        <v>Smelter Facility Location: Country</v>
      </c>
      <c r="E4" s="207" t="str">
        <f ca="1">OFFSET(L!$C$1,MATCH("Smelter Reference List"&amp;ADDRESS(ROW(),COLUMN(),4),L!$A:$A,0)-1,SL,,)</f>
        <v>New Smelter ID</v>
      </c>
      <c r="F4" s="207" t="str">
        <f ca="1">OFFSET(L!$C$1,MATCH("Smelter Reference List"&amp;ADDRESS(ROW(),COLUMN(),4),L!$A:$A,0)-1,SL,,)</f>
        <v>Source of Smelter Identification Number</v>
      </c>
      <c r="G4" s="207" t="str">
        <f ca="1">OFFSET(L!$C$1,MATCH("Smelter Reference List"&amp;ADDRESS(ROW(),COLUMN(),4),L!$A:$A,0)-1,SL,,)</f>
        <v xml:space="preserve">Smelter Street </v>
      </c>
      <c r="H4" s="207" t="str">
        <f ca="1">OFFSET(L!$C$1,MATCH("Smelter Reference List"&amp;ADDRESS(ROW(),COLUMN(),4),L!$A:$A,0)-1,SL,,)</f>
        <v>Smelter City</v>
      </c>
      <c r="I4" s="207" t="str">
        <f ca="1">OFFSET(L!$C$1,MATCH("Smelter Reference List"&amp;ADDRESS(ROW(),COLUMN(),4),L!$A:$A,0)-1,SL,,)</f>
        <v>Smelter Facility Location: State / Province</v>
      </c>
      <c r="J4" s="207" t="s">
        <v>1430</v>
      </c>
      <c r="K4" s="207" t="s">
        <v>1430</v>
      </c>
      <c r="L4" s="241"/>
      <c r="M4" s="241"/>
    </row>
    <row r="5" spans="1:13" ht="10.5" customHeight="1">
      <c r="A5" s="300" t="s">
        <v>2290</v>
      </c>
      <c r="B5" s="300" t="s">
        <v>4893</v>
      </c>
      <c r="C5" s="300" t="s">
        <v>4893</v>
      </c>
      <c r="D5" s="300" t="s">
        <v>4880</v>
      </c>
      <c r="E5" s="300" t="s">
        <v>4894</v>
      </c>
      <c r="F5" s="300" t="s">
        <v>3060</v>
      </c>
      <c r="G5" s="300"/>
      <c r="H5" s="300" t="s">
        <v>4895</v>
      </c>
      <c r="I5" s="300" t="s">
        <v>4896</v>
      </c>
      <c r="J5" s="45" t="str">
        <f t="shared" ref="J5:J67" si="0">A5&amp;B5</f>
        <v>GoldAbington Reldan Metals, LLC</v>
      </c>
      <c r="K5" s="45" t="str">
        <f t="shared" ref="K5:K67" si="1">A5&amp;B5</f>
        <v>GoldAbington Reldan Metals, LLC</v>
      </c>
      <c r="L5" s="244"/>
    </row>
    <row r="6" spans="1:13" ht="10.5" customHeight="1">
      <c r="A6" s="300" t="s">
        <v>2290</v>
      </c>
      <c r="B6" s="300" t="s">
        <v>31</v>
      </c>
      <c r="C6" s="300" t="s">
        <v>1294</v>
      </c>
      <c r="D6" s="300" t="s">
        <v>4880</v>
      </c>
      <c r="E6" s="300" t="s">
        <v>1295</v>
      </c>
      <c r="F6" s="300" t="s">
        <v>3060</v>
      </c>
      <c r="G6" s="300"/>
      <c r="H6" s="300" t="s">
        <v>3227</v>
      </c>
      <c r="I6" s="300" t="s">
        <v>3165</v>
      </c>
      <c r="J6" s="45" t="str">
        <f t="shared" si="0"/>
        <v>GoldAccurate Refining Group</v>
      </c>
      <c r="K6" s="45" t="str">
        <f t="shared" si="1"/>
        <v>GoldAccurate Refining Group</v>
      </c>
      <c r="L6" s="244"/>
    </row>
    <row r="7" spans="1:13" ht="10.5" customHeight="1">
      <c r="A7" s="300" t="s">
        <v>2290</v>
      </c>
      <c r="B7" s="300" t="s">
        <v>2636</v>
      </c>
      <c r="C7" s="300" t="s">
        <v>2636</v>
      </c>
      <c r="D7" s="300" t="s">
        <v>4880</v>
      </c>
      <c r="E7" s="300" t="s">
        <v>2637</v>
      </c>
      <c r="F7" s="300" t="s">
        <v>3060</v>
      </c>
      <c r="G7" s="300"/>
      <c r="H7" s="300" t="s">
        <v>3061</v>
      </c>
      <c r="I7" s="300" t="s">
        <v>3062</v>
      </c>
      <c r="J7" s="45" t="str">
        <f t="shared" si="0"/>
        <v>GoldAdvanced Chemical Company</v>
      </c>
      <c r="K7" s="45" t="str">
        <f t="shared" si="1"/>
        <v>GoldAdvanced Chemical Company</v>
      </c>
      <c r="L7" s="244"/>
    </row>
    <row r="8" spans="1:13" ht="10.5" customHeight="1">
      <c r="A8" s="300" t="s">
        <v>2290</v>
      </c>
      <c r="B8" s="300" t="s">
        <v>3255</v>
      </c>
      <c r="C8" s="300" t="s">
        <v>2289</v>
      </c>
      <c r="D8" s="300" t="s">
        <v>2124</v>
      </c>
      <c r="E8" s="300" t="s">
        <v>1309</v>
      </c>
      <c r="F8" s="300" t="s">
        <v>3060</v>
      </c>
      <c r="G8" s="300"/>
      <c r="H8" s="300" t="s">
        <v>3253</v>
      </c>
      <c r="I8" s="300" t="s">
        <v>3254</v>
      </c>
      <c r="J8" s="45" t="str">
        <f t="shared" si="0"/>
        <v>GoldAGR Mathey</v>
      </c>
      <c r="K8" s="45" t="str">
        <f t="shared" si="1"/>
        <v>GoldAGR Mathey</v>
      </c>
      <c r="L8" s="244"/>
    </row>
    <row r="9" spans="1:13" ht="10.5" customHeight="1">
      <c r="A9" s="300" t="s">
        <v>2290</v>
      </c>
      <c r="B9" s="300" t="s">
        <v>3256</v>
      </c>
      <c r="C9" s="300" t="s">
        <v>2289</v>
      </c>
      <c r="D9" s="300" t="s">
        <v>2124</v>
      </c>
      <c r="E9" s="300" t="s">
        <v>1309</v>
      </c>
      <c r="F9" s="300" t="s">
        <v>3060</v>
      </c>
      <c r="G9" s="300"/>
      <c r="H9" s="300" t="s">
        <v>3253</v>
      </c>
      <c r="I9" s="300" t="s">
        <v>3254</v>
      </c>
      <c r="J9" s="45" t="str">
        <f t="shared" si="0"/>
        <v>GoldAGR(Perth Mint Australia)</v>
      </c>
      <c r="K9" s="45" t="str">
        <f t="shared" si="1"/>
        <v>GoldAGR(Perth Mint Australia)</v>
      </c>
      <c r="L9" s="244"/>
    </row>
    <row r="10" spans="1:13" ht="10.5" customHeight="1">
      <c r="A10" s="300" t="s">
        <v>2290</v>
      </c>
      <c r="B10" s="300" t="s">
        <v>4036</v>
      </c>
      <c r="C10" s="300" t="s">
        <v>4036</v>
      </c>
      <c r="D10" s="300" t="s">
        <v>2217</v>
      </c>
      <c r="E10" s="300" t="s">
        <v>1212</v>
      </c>
      <c r="F10" s="300" t="s">
        <v>3060</v>
      </c>
      <c r="G10" s="300"/>
      <c r="H10" s="300" t="s">
        <v>3063</v>
      </c>
      <c r="I10" s="300" t="s">
        <v>3064</v>
      </c>
      <c r="J10" s="45" t="str">
        <f t="shared" si="0"/>
        <v>GoldAida Chemical Industries Co., Ltd.</v>
      </c>
      <c r="K10" s="45" t="str">
        <f t="shared" si="1"/>
        <v>GoldAida Chemical Industries Co., Ltd.</v>
      </c>
      <c r="L10" s="244"/>
    </row>
    <row r="11" spans="1:13" ht="10.5" customHeight="1">
      <c r="A11" s="300" t="s">
        <v>2290</v>
      </c>
      <c r="B11" s="300" t="s">
        <v>3286</v>
      </c>
      <c r="C11" s="300" t="s">
        <v>3286</v>
      </c>
      <c r="D11" s="300" t="s">
        <v>2117</v>
      </c>
      <c r="E11" s="300" t="s">
        <v>3287</v>
      </c>
      <c r="F11" s="300" t="s">
        <v>3060</v>
      </c>
      <c r="G11" s="300"/>
      <c r="H11" s="300" t="s">
        <v>3288</v>
      </c>
      <c r="I11" s="300" t="s">
        <v>3288</v>
      </c>
      <c r="J11" s="45" t="str">
        <f t="shared" si="0"/>
        <v>GoldAl Etihad Gold Refinery DMCC</v>
      </c>
      <c r="K11" s="45" t="str">
        <f t="shared" si="1"/>
        <v>GoldAl Etihad Gold Refinery DMCC</v>
      </c>
      <c r="L11" s="244"/>
    </row>
    <row r="12" spans="1:13" ht="10.5" customHeight="1">
      <c r="A12" s="300" t="s">
        <v>2290</v>
      </c>
      <c r="B12" s="300" t="s">
        <v>69</v>
      </c>
      <c r="C12" s="300" t="s">
        <v>69</v>
      </c>
      <c r="D12" s="300" t="s">
        <v>2164</v>
      </c>
      <c r="E12" s="300" t="s">
        <v>1213</v>
      </c>
      <c r="F12" s="300" t="s">
        <v>3060</v>
      </c>
      <c r="G12" s="300"/>
      <c r="H12" s="300" t="s">
        <v>3065</v>
      </c>
      <c r="I12" s="300" t="s">
        <v>3066</v>
      </c>
      <c r="J12" s="45" t="str">
        <f t="shared" si="0"/>
        <v>GoldAllgemeine Gold-und Silberscheideanstalt A.G.</v>
      </c>
      <c r="K12" s="45" t="str">
        <f t="shared" si="1"/>
        <v>GoldAllgemeine Gold-und Silberscheideanstalt A.G.</v>
      </c>
      <c r="L12" s="244"/>
    </row>
    <row r="13" spans="1:13" ht="10.5" customHeight="1">
      <c r="A13" s="300" t="s">
        <v>2290</v>
      </c>
      <c r="B13" s="300" t="s">
        <v>1168</v>
      </c>
      <c r="C13" s="300" t="s">
        <v>1168</v>
      </c>
      <c r="D13" s="300" t="s">
        <v>1731</v>
      </c>
      <c r="E13" s="300" t="s">
        <v>1214</v>
      </c>
      <c r="F13" s="300" t="s">
        <v>3060</v>
      </c>
      <c r="G13" s="300"/>
      <c r="H13" s="300" t="s">
        <v>3067</v>
      </c>
      <c r="I13" s="300" t="s">
        <v>3068</v>
      </c>
      <c r="J13" s="45" t="str">
        <f t="shared" si="0"/>
        <v>GoldAlmalyk Mining and Metallurgical Complex (AMMC)</v>
      </c>
      <c r="K13" s="45" t="str">
        <f t="shared" si="1"/>
        <v>GoldAlmalyk Mining and Metallurgical Complex (AMMC)</v>
      </c>
      <c r="L13" s="244"/>
    </row>
    <row r="14" spans="1:13" ht="10.5" customHeight="1">
      <c r="A14" s="300" t="s">
        <v>2290</v>
      </c>
      <c r="B14" s="300" t="s">
        <v>3076</v>
      </c>
      <c r="C14" s="300" t="s">
        <v>4545</v>
      </c>
      <c r="D14" s="300" t="s">
        <v>2217</v>
      </c>
      <c r="E14" s="300" t="s">
        <v>1217</v>
      </c>
      <c r="F14" s="300" t="s">
        <v>3060</v>
      </c>
      <c r="G14" s="300"/>
      <c r="H14" s="300" t="s">
        <v>3074</v>
      </c>
      <c r="I14" s="300" t="s">
        <v>3075</v>
      </c>
      <c r="J14" s="45" t="str">
        <f t="shared" si="0"/>
        <v>GoldAmagasaki Factory, Hyogo Prefecture, Japan</v>
      </c>
      <c r="K14" s="45" t="str">
        <f t="shared" si="1"/>
        <v>GoldAmagasaki Factory, Hyogo Prefecture, Japan</v>
      </c>
      <c r="L14" s="244"/>
    </row>
    <row r="15" spans="1:13" ht="10.5" customHeight="1">
      <c r="A15" s="300" t="s">
        <v>2290</v>
      </c>
      <c r="B15" s="300" t="s">
        <v>3069</v>
      </c>
      <c r="C15" s="300" t="s">
        <v>3069</v>
      </c>
      <c r="D15" s="300" t="s">
        <v>2139</v>
      </c>
      <c r="E15" s="300" t="s">
        <v>1215</v>
      </c>
      <c r="F15" s="300" t="s">
        <v>3060</v>
      </c>
      <c r="G15" s="300"/>
      <c r="H15" s="300" t="s">
        <v>3070</v>
      </c>
      <c r="I15" s="300" t="s">
        <v>3071</v>
      </c>
      <c r="J15" s="45" t="str">
        <f t="shared" si="0"/>
        <v>GoldAngloGold Ashanti Córrego do Sítio Mineração</v>
      </c>
      <c r="K15" s="45" t="str">
        <f t="shared" si="1"/>
        <v>GoldAngloGold Ashanti Córrego do Sítio Mineração</v>
      </c>
      <c r="L15" s="244"/>
    </row>
    <row r="16" spans="1:13" ht="10.5" customHeight="1">
      <c r="A16" s="300" t="s">
        <v>2290</v>
      </c>
      <c r="B16" s="300" t="s">
        <v>3243</v>
      </c>
      <c r="C16" s="300" t="s">
        <v>4136</v>
      </c>
      <c r="D16" s="300" t="s">
        <v>2150</v>
      </c>
      <c r="E16" s="300" t="s">
        <v>1303</v>
      </c>
      <c r="F16" s="300" t="s">
        <v>3060</v>
      </c>
      <c r="G16" s="300"/>
      <c r="H16" s="300" t="s">
        <v>3241</v>
      </c>
      <c r="I16" s="300" t="s">
        <v>3242</v>
      </c>
      <c r="J16" s="45" t="str">
        <f t="shared" si="0"/>
        <v>GoldAnhui Tongling Nonferrous Metal Mining Co., Ltd.</v>
      </c>
      <c r="K16" s="45" t="str">
        <f t="shared" si="1"/>
        <v>GoldAnhui Tongling Nonferrous Metal Mining Co., Ltd.</v>
      </c>
      <c r="L16" s="244"/>
    </row>
    <row r="17" spans="1:12" ht="10.5" customHeight="1">
      <c r="A17" s="300" t="s">
        <v>2290</v>
      </c>
      <c r="B17" s="300" t="s">
        <v>3257</v>
      </c>
      <c r="C17" s="300" t="s">
        <v>2289</v>
      </c>
      <c r="D17" s="300" t="s">
        <v>2124</v>
      </c>
      <c r="E17" s="300" t="s">
        <v>1309</v>
      </c>
      <c r="F17" s="300" t="s">
        <v>3060</v>
      </c>
      <c r="G17" s="300"/>
      <c r="H17" s="300" t="s">
        <v>3253</v>
      </c>
      <c r="I17" s="300" t="s">
        <v>3254</v>
      </c>
      <c r="J17" s="45" t="str">
        <f t="shared" si="0"/>
        <v>GoldANZ (Perth Mint 4N)</v>
      </c>
      <c r="K17" s="45" t="str">
        <f t="shared" si="1"/>
        <v>GoldANZ (Perth Mint 4N)</v>
      </c>
      <c r="L17" s="244"/>
    </row>
    <row r="18" spans="1:12" ht="10.5" customHeight="1">
      <c r="A18" s="300" t="s">
        <v>2290</v>
      </c>
      <c r="B18" s="300" t="s">
        <v>4544</v>
      </c>
      <c r="C18" s="300" t="s">
        <v>4544</v>
      </c>
      <c r="D18" s="300" t="s">
        <v>2148</v>
      </c>
      <c r="E18" s="300" t="s">
        <v>1216</v>
      </c>
      <c r="F18" s="300" t="s">
        <v>3060</v>
      </c>
      <c r="G18" s="300"/>
      <c r="H18" s="300" t="s">
        <v>3072</v>
      </c>
      <c r="I18" s="300" t="s">
        <v>3073</v>
      </c>
      <c r="J18" s="45" t="str">
        <f t="shared" si="0"/>
        <v>GoldArgor-Heraeus S.A.</v>
      </c>
      <c r="K18" s="45" t="str">
        <f t="shared" si="1"/>
        <v>GoldArgor-Heraeus S.A.</v>
      </c>
      <c r="L18" s="244"/>
    </row>
    <row r="19" spans="1:12" ht="10.5" customHeight="1">
      <c r="A19" s="300" t="s">
        <v>2290</v>
      </c>
      <c r="B19" s="300" t="s">
        <v>4545</v>
      </c>
      <c r="C19" s="300" t="s">
        <v>4545</v>
      </c>
      <c r="D19" s="300" t="s">
        <v>2217</v>
      </c>
      <c r="E19" s="300" t="s">
        <v>1217</v>
      </c>
      <c r="F19" s="300" t="s">
        <v>3060</v>
      </c>
      <c r="G19" s="300"/>
      <c r="H19" s="300" t="s">
        <v>3074</v>
      </c>
      <c r="I19" s="300" t="s">
        <v>3075</v>
      </c>
      <c r="J19" s="45" t="str">
        <f t="shared" si="0"/>
        <v>GoldAsahi Pretec Corp.</v>
      </c>
      <c r="K19" s="45" t="str">
        <f t="shared" si="1"/>
        <v>GoldAsahi Pretec Corp.</v>
      </c>
      <c r="L19" s="244"/>
    </row>
    <row r="20" spans="1:12" ht="10.5" customHeight="1">
      <c r="A20" s="300" t="s">
        <v>2290</v>
      </c>
      <c r="B20" s="300" t="s">
        <v>4546</v>
      </c>
      <c r="C20" s="300" t="s">
        <v>4546</v>
      </c>
      <c r="D20" s="300" t="s">
        <v>2146</v>
      </c>
      <c r="E20" s="300" t="s">
        <v>1252</v>
      </c>
      <c r="F20" s="300" t="s">
        <v>3060</v>
      </c>
      <c r="G20" s="300"/>
      <c r="H20" s="300" t="s">
        <v>3144</v>
      </c>
      <c r="I20" s="300" t="s">
        <v>3145</v>
      </c>
      <c r="J20" s="45" t="str">
        <f t="shared" si="0"/>
        <v>GoldAsahi Refining Canada Ltd.</v>
      </c>
      <c r="K20" s="45" t="str">
        <f t="shared" si="1"/>
        <v>GoldAsahi Refining Canada Ltd.</v>
      </c>
      <c r="L20" s="244"/>
    </row>
    <row r="21" spans="1:12" ht="10.5" customHeight="1">
      <c r="A21" s="300" t="s">
        <v>2290</v>
      </c>
      <c r="B21" s="300" t="s">
        <v>4152</v>
      </c>
      <c r="C21" s="300" t="s">
        <v>4152</v>
      </c>
      <c r="D21" s="300" t="s">
        <v>4880</v>
      </c>
      <c r="E21" s="300" t="s">
        <v>1251</v>
      </c>
      <c r="F21" s="300" t="s">
        <v>3060</v>
      </c>
      <c r="G21" s="300"/>
      <c r="H21" s="300" t="s">
        <v>3141</v>
      </c>
      <c r="I21" s="300" t="s">
        <v>3142</v>
      </c>
      <c r="J21" s="45" t="str">
        <f t="shared" si="0"/>
        <v>GoldAsahi Refining USA Inc.</v>
      </c>
      <c r="K21" s="45" t="str">
        <f t="shared" si="1"/>
        <v>GoldAsahi Refining USA Inc.</v>
      </c>
      <c r="L21" s="244"/>
    </row>
    <row r="22" spans="1:12" ht="10.5" customHeight="1">
      <c r="A22" s="300" t="s">
        <v>2290</v>
      </c>
      <c r="B22" s="300" t="s">
        <v>4037</v>
      </c>
      <c r="C22" s="300" t="s">
        <v>4037</v>
      </c>
      <c r="D22" s="300" t="s">
        <v>2217</v>
      </c>
      <c r="E22" s="300" t="s">
        <v>1218</v>
      </c>
      <c r="F22" s="300" t="s">
        <v>3060</v>
      </c>
      <c r="G22" s="300"/>
      <c r="H22" s="300" t="s">
        <v>3077</v>
      </c>
      <c r="I22" s="300" t="s">
        <v>3078</v>
      </c>
      <c r="J22" s="45" t="str">
        <f t="shared" si="0"/>
        <v>GoldAsaka Riken Co., Ltd.</v>
      </c>
      <c r="K22" s="45" t="str">
        <f t="shared" si="1"/>
        <v>GoldAsaka Riken Co., Ltd.</v>
      </c>
      <c r="L22" s="244"/>
    </row>
    <row r="23" spans="1:12" ht="10.5" customHeight="1">
      <c r="A23" s="300" t="s">
        <v>2290</v>
      </c>
      <c r="B23" s="300" t="s">
        <v>2414</v>
      </c>
      <c r="C23" s="300" t="s">
        <v>1169</v>
      </c>
      <c r="D23" s="300" t="s">
        <v>1724</v>
      </c>
      <c r="E23" s="300" t="s">
        <v>1219</v>
      </c>
      <c r="F23" s="300" t="s">
        <v>3060</v>
      </c>
      <c r="G23" s="300"/>
      <c r="H23" s="300" t="s">
        <v>3079</v>
      </c>
      <c r="I23" s="300" t="s">
        <v>3080</v>
      </c>
      <c r="J23" s="45" t="str">
        <f t="shared" si="0"/>
        <v>GoldATAkulche</v>
      </c>
      <c r="K23" s="45" t="str">
        <f t="shared" si="1"/>
        <v>GoldATAkulche</v>
      </c>
      <c r="L23" s="244"/>
    </row>
    <row r="24" spans="1:12" ht="10.5" customHeight="1">
      <c r="A24" s="300" t="s">
        <v>2290</v>
      </c>
      <c r="B24" s="300" t="s">
        <v>1169</v>
      </c>
      <c r="C24" s="300" t="s">
        <v>1169</v>
      </c>
      <c r="D24" s="300" t="s">
        <v>1724</v>
      </c>
      <c r="E24" s="300" t="s">
        <v>1219</v>
      </c>
      <c r="F24" s="300" t="s">
        <v>3060</v>
      </c>
      <c r="G24" s="300"/>
      <c r="H24" s="300" t="s">
        <v>3079</v>
      </c>
      <c r="I24" s="300" t="s">
        <v>3080</v>
      </c>
      <c r="J24" s="45" t="str">
        <f t="shared" si="0"/>
        <v>GoldAtasay Kuyumculuk Sanayi Ve Ticaret A.S.</v>
      </c>
      <c r="K24" s="45" t="str">
        <f t="shared" si="1"/>
        <v>GoldAtasay Kuyumculuk Sanayi Ve Ticaret A.S.</v>
      </c>
      <c r="L24" s="244"/>
    </row>
    <row r="25" spans="1:12" ht="10.5" customHeight="1">
      <c r="A25" s="300" t="s">
        <v>2290</v>
      </c>
      <c r="B25" s="300" t="s">
        <v>4547</v>
      </c>
      <c r="C25" s="300" t="s">
        <v>4547</v>
      </c>
      <c r="D25" s="300" t="s">
        <v>1743</v>
      </c>
      <c r="E25" s="300" t="s">
        <v>4548</v>
      </c>
      <c r="F25" s="300" t="s">
        <v>3060</v>
      </c>
      <c r="G25" s="300"/>
      <c r="H25" s="300" t="s">
        <v>4549</v>
      </c>
      <c r="I25" s="300" t="s">
        <v>3206</v>
      </c>
      <c r="J25" s="45" t="str">
        <f t="shared" si="0"/>
        <v>GoldAU Traders and Refiners</v>
      </c>
      <c r="K25" s="45" t="str">
        <f t="shared" si="1"/>
        <v>GoldAU Traders and Refiners</v>
      </c>
      <c r="L25" s="244"/>
    </row>
    <row r="26" spans="1:12" ht="10.5" customHeight="1">
      <c r="A26" s="300" t="s">
        <v>2290</v>
      </c>
      <c r="B26" s="300" t="s">
        <v>4550</v>
      </c>
      <c r="C26" s="300" t="s">
        <v>4550</v>
      </c>
      <c r="D26" s="300" t="s">
        <v>4880</v>
      </c>
      <c r="E26" s="300" t="s">
        <v>4551</v>
      </c>
      <c r="F26" s="300" t="s">
        <v>3060</v>
      </c>
      <c r="G26" s="300"/>
      <c r="H26" s="300" t="s">
        <v>4552</v>
      </c>
      <c r="I26" s="300" t="s">
        <v>4553</v>
      </c>
      <c r="J26" s="45" t="str">
        <f t="shared" si="0"/>
        <v>GoldAURA-II</v>
      </c>
      <c r="K26" s="45" t="str">
        <f t="shared" si="1"/>
        <v>GoldAURA-II</v>
      </c>
      <c r="L26" s="244"/>
    </row>
    <row r="27" spans="1:12" ht="10.5" customHeight="1">
      <c r="A27" s="300" t="s">
        <v>2290</v>
      </c>
      <c r="B27" s="300" t="s">
        <v>2415</v>
      </c>
      <c r="C27" s="300" t="s">
        <v>2415</v>
      </c>
      <c r="D27" s="300" t="s">
        <v>2164</v>
      </c>
      <c r="E27" s="300" t="s">
        <v>1220</v>
      </c>
      <c r="F27" s="300" t="s">
        <v>3060</v>
      </c>
      <c r="G27" s="300"/>
      <c r="H27" s="300" t="s">
        <v>3081</v>
      </c>
      <c r="I27" s="300" t="s">
        <v>3082</v>
      </c>
      <c r="J27" s="45" t="str">
        <f t="shared" si="0"/>
        <v>GoldAurubis AG</v>
      </c>
      <c r="K27" s="45" t="str">
        <f t="shared" si="1"/>
        <v>GoldAurubis AG</v>
      </c>
      <c r="L27" s="244"/>
    </row>
    <row r="28" spans="1:12" ht="10.5" customHeight="1">
      <c r="A28" s="300" t="s">
        <v>2290</v>
      </c>
      <c r="B28" s="300" t="s">
        <v>4554</v>
      </c>
      <c r="C28" s="300" t="s">
        <v>4554</v>
      </c>
      <c r="D28" s="300" t="s">
        <v>2207</v>
      </c>
      <c r="E28" s="300" t="s">
        <v>4555</v>
      </c>
      <c r="F28" s="300" t="s">
        <v>3060</v>
      </c>
      <c r="G28" s="300"/>
      <c r="H28" s="300" t="s">
        <v>4627</v>
      </c>
      <c r="I28" s="300" t="s">
        <v>4628</v>
      </c>
      <c r="J28" s="45" t="str">
        <f t="shared" si="0"/>
        <v>GoldBangalore Refinery</v>
      </c>
      <c r="K28" s="45" t="str">
        <f t="shared" si="1"/>
        <v>GoldBangalore Refinery</v>
      </c>
      <c r="L28" s="244"/>
    </row>
    <row r="29" spans="1:12" ht="10.5" customHeight="1">
      <c r="A29" s="300" t="s">
        <v>2290</v>
      </c>
      <c r="B29" s="300" t="s">
        <v>1757</v>
      </c>
      <c r="C29" s="300" t="s">
        <v>1757</v>
      </c>
      <c r="D29" s="300" t="s">
        <v>1679</v>
      </c>
      <c r="E29" s="300" t="s">
        <v>1221</v>
      </c>
      <c r="F29" s="300" t="s">
        <v>3060</v>
      </c>
      <c r="G29" s="300"/>
      <c r="H29" s="300" t="s">
        <v>4154</v>
      </c>
      <c r="I29" s="300" t="s">
        <v>3084</v>
      </c>
      <c r="J29" s="45" t="str">
        <f t="shared" si="0"/>
        <v>GoldBangko Sentral ng Pilipinas (Central Bank of the Philippines)</v>
      </c>
      <c r="K29" s="45" t="str">
        <f t="shared" si="1"/>
        <v>GoldBangko Sentral ng Pilipinas (Central Bank of the Philippines)</v>
      </c>
      <c r="L29" s="244"/>
    </row>
    <row r="30" spans="1:12" ht="10.5" customHeight="1">
      <c r="A30" s="300" t="s">
        <v>2290</v>
      </c>
      <c r="B30" s="300" t="s">
        <v>2417</v>
      </c>
      <c r="C30" s="300" t="s">
        <v>2417</v>
      </c>
      <c r="D30" s="300" t="s">
        <v>1709</v>
      </c>
      <c r="E30" s="300" t="s">
        <v>1222</v>
      </c>
      <c r="F30" s="300" t="s">
        <v>3060</v>
      </c>
      <c r="G30" s="300"/>
      <c r="H30" s="300" t="s">
        <v>3085</v>
      </c>
      <c r="I30" s="300" t="s">
        <v>3086</v>
      </c>
      <c r="J30" s="45" t="str">
        <f t="shared" si="0"/>
        <v>GoldBoliden AB</v>
      </c>
      <c r="K30" s="45" t="str">
        <f t="shared" si="1"/>
        <v>GoldBoliden AB</v>
      </c>
      <c r="L30" s="244"/>
    </row>
    <row r="31" spans="1:12" ht="10.5" customHeight="1">
      <c r="A31" s="300" t="s">
        <v>2290</v>
      </c>
      <c r="B31" s="300" t="s">
        <v>1223</v>
      </c>
      <c r="C31" s="300" t="s">
        <v>1223</v>
      </c>
      <c r="D31" s="300" t="s">
        <v>2164</v>
      </c>
      <c r="E31" s="300" t="s">
        <v>1224</v>
      </c>
      <c r="F31" s="300" t="s">
        <v>3060</v>
      </c>
      <c r="G31" s="300"/>
      <c r="H31" s="300" t="s">
        <v>3065</v>
      </c>
      <c r="I31" s="300" t="s">
        <v>3066</v>
      </c>
      <c r="J31" s="45" t="str">
        <f t="shared" si="0"/>
        <v>GoldC. Hafner GmbH + Co. KG</v>
      </c>
      <c r="K31" s="45" t="str">
        <f t="shared" si="1"/>
        <v>GoldC. Hafner GmbH + Co. KG</v>
      </c>
      <c r="L31" s="244"/>
    </row>
    <row r="32" spans="1:12" ht="10.5" customHeight="1">
      <c r="A32" s="300" t="s">
        <v>2290</v>
      </c>
      <c r="B32" s="300" t="s">
        <v>1758</v>
      </c>
      <c r="C32" s="300" t="s">
        <v>1758</v>
      </c>
      <c r="D32" s="300" t="s">
        <v>2243</v>
      </c>
      <c r="E32" s="300" t="s">
        <v>1225</v>
      </c>
      <c r="F32" s="300" t="s">
        <v>3060</v>
      </c>
      <c r="G32" s="300"/>
      <c r="H32" s="300" t="s">
        <v>3087</v>
      </c>
      <c r="I32" s="300" t="s">
        <v>3088</v>
      </c>
      <c r="J32" s="45" t="str">
        <f t="shared" si="0"/>
        <v>GoldCaridad</v>
      </c>
      <c r="K32" s="45" t="str">
        <f t="shared" si="1"/>
        <v>GoldCaridad</v>
      </c>
      <c r="L32" s="244"/>
    </row>
    <row r="33" spans="1:12" ht="10.5" customHeight="1">
      <c r="A33" s="300" t="s">
        <v>2290</v>
      </c>
      <c r="B33" s="300" t="s">
        <v>3091</v>
      </c>
      <c r="C33" s="300" t="s">
        <v>4207</v>
      </c>
      <c r="D33" s="300" t="s">
        <v>2146</v>
      </c>
      <c r="E33" s="300" t="s">
        <v>1226</v>
      </c>
      <c r="F33" s="300" t="s">
        <v>3060</v>
      </c>
      <c r="G33" s="300"/>
      <c r="H33" s="300" t="s">
        <v>3089</v>
      </c>
      <c r="I33" s="300" t="s">
        <v>3090</v>
      </c>
      <c r="J33" s="45" t="str">
        <f t="shared" si="0"/>
        <v>GoldCCR</v>
      </c>
      <c r="K33" s="45" t="str">
        <f t="shared" si="1"/>
        <v>GoldCCR</v>
      </c>
      <c r="L33" s="244"/>
    </row>
    <row r="34" spans="1:12" ht="10.5" customHeight="1">
      <c r="A34" s="300" t="s">
        <v>2290</v>
      </c>
      <c r="B34" s="300" t="s">
        <v>4207</v>
      </c>
      <c r="C34" s="300" t="s">
        <v>4207</v>
      </c>
      <c r="D34" s="300" t="s">
        <v>2146</v>
      </c>
      <c r="E34" s="300" t="s">
        <v>1226</v>
      </c>
      <c r="F34" s="300" t="s">
        <v>3060</v>
      </c>
      <c r="G34" s="300"/>
      <c r="H34" s="300" t="s">
        <v>3089</v>
      </c>
      <c r="I34" s="300" t="s">
        <v>3090</v>
      </c>
      <c r="J34" s="45" t="str">
        <f t="shared" si="0"/>
        <v>GoldCCR Refinery - Glencore Canada Corporation</v>
      </c>
      <c r="K34" s="45" t="str">
        <f t="shared" si="1"/>
        <v>GoldCCR Refinery - Glencore Canada Corporation</v>
      </c>
      <c r="L34" s="244"/>
    </row>
    <row r="35" spans="1:12" ht="10.5" customHeight="1">
      <c r="A35" s="300" t="s">
        <v>2290</v>
      </c>
      <c r="B35" s="300" t="s">
        <v>4556</v>
      </c>
      <c r="C35" s="300" t="s">
        <v>4557</v>
      </c>
      <c r="D35" s="300" t="s">
        <v>2148</v>
      </c>
      <c r="E35" s="300" t="s">
        <v>1227</v>
      </c>
      <c r="F35" s="300" t="s">
        <v>3060</v>
      </c>
      <c r="G35" s="300"/>
      <c r="H35" s="300" t="s">
        <v>3093</v>
      </c>
      <c r="I35" s="300" t="s">
        <v>3094</v>
      </c>
      <c r="J35" s="45" t="str">
        <f t="shared" si="0"/>
        <v>GoldCendres + M?taux SA</v>
      </c>
      <c r="K35" s="45" t="str">
        <f t="shared" si="1"/>
        <v>GoldCendres + M?taux SA</v>
      </c>
      <c r="L35" s="244"/>
    </row>
    <row r="36" spans="1:12" ht="10.5" customHeight="1">
      <c r="A36" s="300" t="s">
        <v>2290</v>
      </c>
      <c r="B36" s="300" t="s">
        <v>4557</v>
      </c>
      <c r="C36" s="300" t="s">
        <v>4557</v>
      </c>
      <c r="D36" s="300" t="s">
        <v>2148</v>
      </c>
      <c r="E36" s="300" t="s">
        <v>1227</v>
      </c>
      <c r="F36" s="300" t="s">
        <v>3060</v>
      </c>
      <c r="G36" s="300"/>
      <c r="H36" s="300" t="s">
        <v>3093</v>
      </c>
      <c r="I36" s="300" t="s">
        <v>3094</v>
      </c>
      <c r="J36" s="45" t="str">
        <f t="shared" si="0"/>
        <v>GoldCendres + Métaux S.A.</v>
      </c>
      <c r="K36" s="45" t="str">
        <f t="shared" si="1"/>
        <v>GoldCendres + Métaux S.A.</v>
      </c>
      <c r="L36" s="244"/>
    </row>
    <row r="37" spans="1:12" ht="10.5" customHeight="1">
      <c r="A37" s="300" t="s">
        <v>2290</v>
      </c>
      <c r="B37" s="300" t="s">
        <v>2416</v>
      </c>
      <c r="C37" s="300" t="s">
        <v>1757</v>
      </c>
      <c r="D37" s="300" t="s">
        <v>1679</v>
      </c>
      <c r="E37" s="300" t="s">
        <v>1221</v>
      </c>
      <c r="F37" s="300" t="s">
        <v>3060</v>
      </c>
      <c r="G37" s="300"/>
      <c r="H37" s="300" t="s">
        <v>4154</v>
      </c>
      <c r="I37" s="300" t="s">
        <v>3084</v>
      </c>
      <c r="J37" s="45" t="str">
        <f t="shared" si="0"/>
        <v>GoldCentral Bank of the Philippines Gold Refinery &amp; Mint</v>
      </c>
      <c r="K37" s="45" t="str">
        <f t="shared" si="1"/>
        <v>GoldCentral Bank of the Philippines Gold Refinery &amp; Mint</v>
      </c>
      <c r="L37" s="244"/>
    </row>
    <row r="38" spans="1:12" ht="10.5" customHeight="1">
      <c r="A38" s="300" t="s">
        <v>2290</v>
      </c>
      <c r="B38" s="300" t="s">
        <v>3097</v>
      </c>
      <c r="C38" s="300" t="s">
        <v>4038</v>
      </c>
      <c r="D38" s="300" t="s">
        <v>2150</v>
      </c>
      <c r="E38" s="300" t="s">
        <v>1312</v>
      </c>
      <c r="F38" s="300" t="s">
        <v>3060</v>
      </c>
      <c r="G38" s="300"/>
      <c r="H38" s="300" t="s">
        <v>3095</v>
      </c>
      <c r="I38" s="300" t="s">
        <v>3096</v>
      </c>
      <c r="J38" s="45" t="str">
        <f t="shared" si="0"/>
        <v>GoldCHALCO Yunnan Copper Co. Ltd.</v>
      </c>
      <c r="K38" s="45" t="str">
        <f t="shared" si="1"/>
        <v>GoldCHALCO Yunnan Copper Co. Ltd.</v>
      </c>
      <c r="L38" s="244"/>
    </row>
    <row r="39" spans="1:12" ht="10.5" customHeight="1">
      <c r="A39" s="300" t="s">
        <v>2290</v>
      </c>
      <c r="B39" s="300" t="s">
        <v>70</v>
      </c>
      <c r="C39" s="300" t="s">
        <v>70</v>
      </c>
      <c r="D39" s="300" t="s">
        <v>2214</v>
      </c>
      <c r="E39" s="300" t="s">
        <v>1228</v>
      </c>
      <c r="F39" s="300" t="s">
        <v>3060</v>
      </c>
      <c r="G39" s="300"/>
      <c r="H39" s="300" t="s">
        <v>3098</v>
      </c>
      <c r="I39" s="300" t="s">
        <v>3099</v>
      </c>
      <c r="J39" s="45" t="str">
        <f t="shared" si="0"/>
        <v>GoldChimet S.p.A.</v>
      </c>
      <c r="K39" s="45" t="str">
        <f t="shared" si="1"/>
        <v>GoldChimet S.p.A.</v>
      </c>
      <c r="L39" s="244"/>
    </row>
    <row r="40" spans="1:12" ht="10.5" customHeight="1">
      <c r="A40" s="300" t="s">
        <v>2290</v>
      </c>
      <c r="B40" s="300" t="s">
        <v>32</v>
      </c>
      <c r="C40" s="300" t="s">
        <v>2540</v>
      </c>
      <c r="D40" s="300" t="s">
        <v>2150</v>
      </c>
      <c r="E40" s="300" t="s">
        <v>1313</v>
      </c>
      <c r="F40" s="300" t="s">
        <v>3060</v>
      </c>
      <c r="G40" s="300"/>
      <c r="H40" s="300" t="s">
        <v>3261</v>
      </c>
      <c r="I40" s="300" t="s">
        <v>3159</v>
      </c>
      <c r="J40" s="45" t="str">
        <f t="shared" si="0"/>
        <v>GoldChina Henan Zhongyuan Gold Smelter</v>
      </c>
      <c r="K40" s="45" t="str">
        <f t="shared" si="1"/>
        <v>GoldChina Henan Zhongyuan Gold Smelter</v>
      </c>
      <c r="L40" s="244"/>
    </row>
    <row r="41" spans="1:12" ht="10.5" customHeight="1">
      <c r="A41" s="300" t="s">
        <v>2290</v>
      </c>
      <c r="B41" s="300" t="s">
        <v>33</v>
      </c>
      <c r="C41" s="300" t="s">
        <v>4063</v>
      </c>
      <c r="D41" s="300" t="s">
        <v>2150</v>
      </c>
      <c r="E41" s="300" t="s">
        <v>1301</v>
      </c>
      <c r="F41" s="300" t="s">
        <v>3060</v>
      </c>
      <c r="G41" s="300"/>
      <c r="H41" s="300" t="s">
        <v>3221</v>
      </c>
      <c r="I41" s="300" t="s">
        <v>3198</v>
      </c>
      <c r="J41" s="45" t="str">
        <f t="shared" si="0"/>
        <v>GoldChina's Shandong Gold Mining Co., Ltd</v>
      </c>
      <c r="K41" s="45" t="str">
        <f t="shared" si="1"/>
        <v>GoldChina's Shandong Gold Mining Co., Ltd</v>
      </c>
      <c r="L41" s="244"/>
    </row>
    <row r="42" spans="1:12" ht="10.5" customHeight="1">
      <c r="A42" s="300" t="s">
        <v>2290</v>
      </c>
      <c r="B42" s="300" t="s">
        <v>964</v>
      </c>
      <c r="C42" s="300" t="s">
        <v>964</v>
      </c>
      <c r="D42" s="300" t="s">
        <v>2217</v>
      </c>
      <c r="E42" s="300" t="s">
        <v>1229</v>
      </c>
      <c r="F42" s="300" t="s">
        <v>3060</v>
      </c>
      <c r="G42" s="300"/>
      <c r="H42" s="300" t="s">
        <v>3100</v>
      </c>
      <c r="I42" s="300" t="s">
        <v>3096</v>
      </c>
      <c r="J42" s="45" t="str">
        <f t="shared" si="0"/>
        <v>GoldChugai Mining</v>
      </c>
      <c r="K42" s="45" t="str">
        <f t="shared" si="1"/>
        <v>GoldChugai Mining</v>
      </c>
      <c r="L42" s="244"/>
    </row>
    <row r="43" spans="1:12" ht="10.5" customHeight="1">
      <c r="A43" s="300" t="s">
        <v>2290</v>
      </c>
      <c r="B43" s="300" t="s">
        <v>4040</v>
      </c>
      <c r="C43" s="300" t="s">
        <v>4040</v>
      </c>
      <c r="D43" s="300" t="s">
        <v>4876</v>
      </c>
      <c r="E43" s="300" t="s">
        <v>1230</v>
      </c>
      <c r="F43" s="300" t="s">
        <v>3060</v>
      </c>
      <c r="G43" s="300"/>
      <c r="H43" s="300" t="s">
        <v>4558</v>
      </c>
      <c r="I43" s="300" t="s">
        <v>3102</v>
      </c>
      <c r="J43" s="45" t="str">
        <f t="shared" si="0"/>
        <v>GoldDaejin Indus Co., Ltd.</v>
      </c>
      <c r="K43" s="45" t="str">
        <f t="shared" si="1"/>
        <v>GoldDaejin Indus Co., Ltd.</v>
      </c>
      <c r="L43" s="244"/>
    </row>
    <row r="44" spans="1:12" ht="10.5" customHeight="1">
      <c r="A44" s="300" t="s">
        <v>2290</v>
      </c>
      <c r="B44" s="300" t="s">
        <v>3103</v>
      </c>
      <c r="C44" s="300" t="s">
        <v>4040</v>
      </c>
      <c r="D44" s="300" t="s">
        <v>4876</v>
      </c>
      <c r="E44" s="300" t="s">
        <v>1230</v>
      </c>
      <c r="F44" s="300" t="s">
        <v>3060</v>
      </c>
      <c r="G44" s="300"/>
      <c r="H44" s="300" t="s">
        <v>4558</v>
      </c>
      <c r="I44" s="300" t="s">
        <v>3102</v>
      </c>
      <c r="J44" s="45" t="str">
        <f t="shared" si="0"/>
        <v>GoldDaejin Industry</v>
      </c>
      <c r="K44" s="45" t="str">
        <f t="shared" si="1"/>
        <v>GoldDaejin Industry</v>
      </c>
      <c r="L44" s="244"/>
    </row>
    <row r="45" spans="1:12" ht="10.5" customHeight="1">
      <c r="A45" s="300" t="s">
        <v>2290</v>
      </c>
      <c r="B45" s="300" t="s">
        <v>1231</v>
      </c>
      <c r="C45" s="300" t="s">
        <v>1231</v>
      </c>
      <c r="D45" s="300" t="s">
        <v>2150</v>
      </c>
      <c r="E45" s="300" t="s">
        <v>1232</v>
      </c>
      <c r="F45" s="300" t="s">
        <v>3060</v>
      </c>
      <c r="G45" s="300"/>
      <c r="H45" s="300" t="s">
        <v>3104</v>
      </c>
      <c r="I45" s="300" t="s">
        <v>3105</v>
      </c>
      <c r="J45" s="45" t="str">
        <f t="shared" si="0"/>
        <v>GoldDaye Non-Ferrous Metals Mining Ltd.</v>
      </c>
      <c r="K45" s="45" t="str">
        <f t="shared" si="1"/>
        <v>GoldDaye Non-Ferrous Metals Mining Ltd.</v>
      </c>
      <c r="L45" s="244"/>
    </row>
    <row r="46" spans="1:12" ht="10.5" customHeight="1">
      <c r="A46" s="300" t="s">
        <v>2290</v>
      </c>
      <c r="B46" s="300" t="s">
        <v>4897</v>
      </c>
      <c r="C46" s="300" t="s">
        <v>4897</v>
      </c>
      <c r="D46" s="300" t="s">
        <v>2164</v>
      </c>
      <c r="E46" s="300" t="s">
        <v>4898</v>
      </c>
      <c r="F46" s="300" t="s">
        <v>3060</v>
      </c>
      <c r="G46" s="300"/>
      <c r="H46" s="300" t="s">
        <v>3065</v>
      </c>
      <c r="I46" s="300" t="s">
        <v>3066</v>
      </c>
      <c r="J46" s="45" t="str">
        <f t="shared" si="0"/>
        <v>GoldDegussa Sonne / Mond Goldhandel GmbH</v>
      </c>
      <c r="K46" s="45" t="str">
        <f t="shared" si="1"/>
        <v>GoldDegussa Sonne / Mond Goldhandel GmbH</v>
      </c>
      <c r="L46" s="244"/>
    </row>
    <row r="47" spans="1:12" ht="10.5" customHeight="1">
      <c r="A47" s="300" t="s">
        <v>2290</v>
      </c>
      <c r="B47" s="300" t="s">
        <v>1154</v>
      </c>
      <c r="C47" s="300" t="s">
        <v>4225</v>
      </c>
      <c r="D47" s="300" t="s">
        <v>4876</v>
      </c>
      <c r="E47" s="300" t="s">
        <v>1233</v>
      </c>
      <c r="F47" s="300" t="s">
        <v>3060</v>
      </c>
      <c r="G47" s="300"/>
      <c r="H47" s="300" t="s">
        <v>3106</v>
      </c>
      <c r="I47" s="300" t="s">
        <v>3107</v>
      </c>
      <c r="J47" s="45" t="str">
        <f t="shared" si="0"/>
        <v>GoldDo Sung Corporation</v>
      </c>
      <c r="K47" s="45" t="str">
        <f t="shared" si="1"/>
        <v>GoldDo Sung Corporation</v>
      </c>
      <c r="L47" s="244"/>
    </row>
    <row r="48" spans="1:12" ht="10.5" customHeight="1">
      <c r="A48" s="300" t="s">
        <v>2290</v>
      </c>
      <c r="B48" s="300" t="s">
        <v>1234</v>
      </c>
      <c r="C48" s="300" t="s">
        <v>4177</v>
      </c>
      <c r="D48" s="300" t="s">
        <v>2164</v>
      </c>
      <c r="E48" s="300" t="s">
        <v>1235</v>
      </c>
      <c r="F48" s="300" t="s">
        <v>3060</v>
      </c>
      <c r="G48" s="300"/>
      <c r="H48" s="300" t="s">
        <v>3065</v>
      </c>
      <c r="I48" s="300" t="s">
        <v>3066</v>
      </c>
      <c r="J48" s="45" t="str">
        <f t="shared" si="0"/>
        <v>GoldDoduco</v>
      </c>
      <c r="K48" s="45" t="str">
        <f t="shared" si="1"/>
        <v>GoldDoduco</v>
      </c>
      <c r="L48" s="244"/>
    </row>
    <row r="49" spans="1:12" ht="10.5" customHeight="1">
      <c r="A49" s="300" t="s">
        <v>2290</v>
      </c>
      <c r="B49" s="300" t="s">
        <v>4177</v>
      </c>
      <c r="C49" s="300" t="s">
        <v>4177</v>
      </c>
      <c r="D49" s="300" t="s">
        <v>2164</v>
      </c>
      <c r="E49" s="300" t="s">
        <v>1235</v>
      </c>
      <c r="F49" s="300" t="s">
        <v>3060</v>
      </c>
      <c r="G49" s="300"/>
      <c r="H49" s="300" t="s">
        <v>3065</v>
      </c>
      <c r="I49" s="300" t="s">
        <v>3066</v>
      </c>
      <c r="J49" s="45" t="str">
        <f t="shared" si="0"/>
        <v>GoldDODUCO GmbH</v>
      </c>
      <c r="K49" s="45" t="str">
        <f t="shared" si="1"/>
        <v>GoldDODUCO GmbH</v>
      </c>
      <c r="L49" s="244"/>
    </row>
    <row r="50" spans="1:12" ht="10.5" customHeight="1">
      <c r="A50" s="300" t="s">
        <v>2290</v>
      </c>
      <c r="B50" s="300" t="s">
        <v>50</v>
      </c>
      <c r="C50" s="300" t="s">
        <v>4225</v>
      </c>
      <c r="D50" s="300" t="s">
        <v>4876</v>
      </c>
      <c r="E50" s="300" t="s">
        <v>1233</v>
      </c>
      <c r="F50" s="300" t="s">
        <v>3060</v>
      </c>
      <c r="G50" s="300"/>
      <c r="H50" s="300" t="s">
        <v>3106</v>
      </c>
      <c r="I50" s="300" t="s">
        <v>3107</v>
      </c>
      <c r="J50" s="45" t="str">
        <f t="shared" si="0"/>
        <v>GoldDosung metal</v>
      </c>
      <c r="K50" s="45" t="str">
        <f t="shared" si="1"/>
        <v>GoldDosung metal</v>
      </c>
      <c r="L50" s="244"/>
    </row>
    <row r="51" spans="1:12" ht="10.5" customHeight="1">
      <c r="A51" s="300" t="s">
        <v>2290</v>
      </c>
      <c r="B51" s="300" t="s">
        <v>1759</v>
      </c>
      <c r="C51" s="300" t="s">
        <v>1759</v>
      </c>
      <c r="D51" s="300" t="s">
        <v>2217</v>
      </c>
      <c r="E51" s="300" t="s">
        <v>1236</v>
      </c>
      <c r="F51" s="300" t="s">
        <v>3060</v>
      </c>
      <c r="G51" s="300"/>
      <c r="H51" s="300" t="s">
        <v>3108</v>
      </c>
      <c r="I51" s="300" t="s">
        <v>3109</v>
      </c>
      <c r="J51" s="45" t="str">
        <f t="shared" si="0"/>
        <v>GoldDowa</v>
      </c>
      <c r="K51" s="45" t="str">
        <f t="shared" si="1"/>
        <v>GoldDowa</v>
      </c>
      <c r="L51" s="244"/>
    </row>
    <row r="52" spans="1:12" ht="10.5" customHeight="1">
      <c r="A52" s="300" t="s">
        <v>2290</v>
      </c>
      <c r="B52" s="300" t="s">
        <v>3110</v>
      </c>
      <c r="C52" s="300" t="s">
        <v>1759</v>
      </c>
      <c r="D52" s="300" t="s">
        <v>2217</v>
      </c>
      <c r="E52" s="300" t="s">
        <v>1236</v>
      </c>
      <c r="F52" s="300" t="s">
        <v>3060</v>
      </c>
      <c r="G52" s="300"/>
      <c r="H52" s="300" t="s">
        <v>3108</v>
      </c>
      <c r="I52" s="300" t="s">
        <v>3109</v>
      </c>
      <c r="J52" s="45" t="str">
        <f t="shared" si="0"/>
        <v>GoldDowa Kogyo k.k.</v>
      </c>
      <c r="K52" s="45" t="str">
        <f t="shared" si="1"/>
        <v>GoldDowa Kogyo k.k.</v>
      </c>
      <c r="L52" s="244"/>
    </row>
    <row r="53" spans="1:12" ht="10.5" customHeight="1">
      <c r="A53" s="300" t="s">
        <v>2290</v>
      </c>
      <c r="B53" s="300" t="s">
        <v>3111</v>
      </c>
      <c r="C53" s="300" t="s">
        <v>1759</v>
      </c>
      <c r="D53" s="300" t="s">
        <v>2217</v>
      </c>
      <c r="E53" s="300" t="s">
        <v>1236</v>
      </c>
      <c r="F53" s="300" t="s">
        <v>3060</v>
      </c>
      <c r="G53" s="300"/>
      <c r="H53" s="300" t="s">
        <v>3108</v>
      </c>
      <c r="I53" s="300" t="s">
        <v>3109</v>
      </c>
      <c r="J53" s="45" t="str">
        <f t="shared" si="0"/>
        <v>GoldDowa Metalmine Co. Ltd</v>
      </c>
      <c r="K53" s="45" t="str">
        <f t="shared" si="1"/>
        <v>GoldDowa Metalmine Co. Ltd</v>
      </c>
      <c r="L53" s="244"/>
    </row>
    <row r="54" spans="1:12" ht="10.5" customHeight="1">
      <c r="A54" s="300" t="s">
        <v>2290</v>
      </c>
      <c r="B54" s="300" t="s">
        <v>3112</v>
      </c>
      <c r="C54" s="300" t="s">
        <v>1759</v>
      </c>
      <c r="D54" s="300" t="s">
        <v>2217</v>
      </c>
      <c r="E54" s="300" t="s">
        <v>1236</v>
      </c>
      <c r="F54" s="300" t="s">
        <v>3060</v>
      </c>
      <c r="G54" s="300"/>
      <c r="H54" s="300" t="s">
        <v>3108</v>
      </c>
      <c r="I54" s="300" t="s">
        <v>3109</v>
      </c>
      <c r="J54" s="45" t="str">
        <f t="shared" si="0"/>
        <v>GoldDowa Metals &amp; Mining Co. Ltd</v>
      </c>
      <c r="K54" s="45" t="str">
        <f t="shared" si="1"/>
        <v>GoldDowa Metals &amp; Mining Co. Ltd</v>
      </c>
      <c r="L54" s="244"/>
    </row>
    <row r="55" spans="1:12" ht="10.5" customHeight="1">
      <c r="A55" s="300" t="s">
        <v>2290</v>
      </c>
      <c r="B55" s="300" t="s">
        <v>4225</v>
      </c>
      <c r="C55" s="300" t="s">
        <v>4225</v>
      </c>
      <c r="D55" s="300" t="s">
        <v>4876</v>
      </c>
      <c r="E55" s="300" t="s">
        <v>1233</v>
      </c>
      <c r="F55" s="300" t="s">
        <v>3060</v>
      </c>
      <c r="G55" s="300"/>
      <c r="H55" s="300" t="s">
        <v>3106</v>
      </c>
      <c r="I55" s="300" t="s">
        <v>3107</v>
      </c>
      <c r="J55" s="45" t="str">
        <f t="shared" si="0"/>
        <v>GoldDSC (Do Sung Corporation)</v>
      </c>
      <c r="K55" s="45" t="str">
        <f t="shared" si="1"/>
        <v>GoldDSC (Do Sung Corporation)</v>
      </c>
      <c r="L55" s="244"/>
    </row>
    <row r="56" spans="1:12" ht="10.5" customHeight="1">
      <c r="A56" s="300" t="s">
        <v>2290</v>
      </c>
      <c r="B56" s="300" t="s">
        <v>714</v>
      </c>
      <c r="C56" s="300" t="s">
        <v>714</v>
      </c>
      <c r="D56" s="300" t="s">
        <v>2217</v>
      </c>
      <c r="E56" s="300" t="s">
        <v>715</v>
      </c>
      <c r="F56" s="300" t="s">
        <v>3060</v>
      </c>
      <c r="G56" s="300"/>
      <c r="H56" s="300" t="s">
        <v>3113</v>
      </c>
      <c r="I56" s="300" t="s">
        <v>3114</v>
      </c>
      <c r="J56" s="45" t="str">
        <f t="shared" si="0"/>
        <v>GoldEco-System Recycling Co., Ltd.</v>
      </c>
      <c r="K56" s="45" t="str">
        <f t="shared" si="1"/>
        <v>GoldEco-System Recycling Co., Ltd.</v>
      </c>
      <c r="L56" s="244"/>
    </row>
    <row r="57" spans="1:12" ht="10.5" customHeight="1">
      <c r="A57" s="300" t="s">
        <v>2290</v>
      </c>
      <c r="B57" s="300" t="s">
        <v>4153</v>
      </c>
      <c r="C57" s="300" t="s">
        <v>4153</v>
      </c>
      <c r="D57" s="300" t="s">
        <v>4880</v>
      </c>
      <c r="E57" s="300" t="s">
        <v>1279</v>
      </c>
      <c r="F57" s="300" t="s">
        <v>3060</v>
      </c>
      <c r="G57" s="300"/>
      <c r="H57" s="300" t="s">
        <v>3190</v>
      </c>
      <c r="I57" s="300" t="s">
        <v>3191</v>
      </c>
      <c r="J57" s="45" t="str">
        <f t="shared" si="0"/>
        <v>GoldElemetal Refining, LLC</v>
      </c>
      <c r="K57" s="45" t="str">
        <f t="shared" si="1"/>
        <v>GoldElemetal Refining, LLC</v>
      </c>
      <c r="L57" s="244"/>
    </row>
    <row r="58" spans="1:12" ht="10.5" customHeight="1">
      <c r="A58" s="300" t="s">
        <v>2290</v>
      </c>
      <c r="B58" s="300" t="s">
        <v>3289</v>
      </c>
      <c r="C58" s="300" t="s">
        <v>3289</v>
      </c>
      <c r="D58" s="300" t="s">
        <v>2117</v>
      </c>
      <c r="E58" s="300" t="s">
        <v>3290</v>
      </c>
      <c r="F58" s="300" t="s">
        <v>3060</v>
      </c>
      <c r="G58" s="300"/>
      <c r="H58" s="300" t="s">
        <v>3288</v>
      </c>
      <c r="I58" s="300" t="s">
        <v>3288</v>
      </c>
      <c r="J58" s="45" t="str">
        <f t="shared" si="0"/>
        <v>GoldEmirates Gold DMCC</v>
      </c>
      <c r="K58" s="45" t="str">
        <f t="shared" si="1"/>
        <v>GoldEmirates Gold DMCC</v>
      </c>
      <c r="L58" s="244"/>
    </row>
    <row r="59" spans="1:12" ht="10.5" customHeight="1">
      <c r="A59" s="300" t="s">
        <v>2290</v>
      </c>
      <c r="B59" s="300" t="s">
        <v>2638</v>
      </c>
      <c r="C59" s="300" t="s">
        <v>2638</v>
      </c>
      <c r="D59" s="300" t="s">
        <v>1746</v>
      </c>
      <c r="E59" s="300" t="s">
        <v>2639</v>
      </c>
      <c r="F59" s="300" t="s">
        <v>3060</v>
      </c>
      <c r="G59" s="300"/>
      <c r="H59" s="300" t="s">
        <v>3282</v>
      </c>
      <c r="I59" s="300" t="s">
        <v>3283</v>
      </c>
      <c r="J59" s="45" t="str">
        <f t="shared" si="0"/>
        <v>GoldFidelity Printers and Refiners Ltd.</v>
      </c>
      <c r="K59" s="45" t="str">
        <f t="shared" si="1"/>
        <v>GoldFidelity Printers and Refiners Ltd.</v>
      </c>
      <c r="L59" s="244"/>
    </row>
    <row r="60" spans="1:12" ht="10.5" customHeight="1">
      <c r="A60" s="300" t="s">
        <v>2290</v>
      </c>
      <c r="B60" s="300" t="s">
        <v>1760</v>
      </c>
      <c r="C60" s="300" t="s">
        <v>4150</v>
      </c>
      <c r="D60" s="300" t="s">
        <v>1690</v>
      </c>
      <c r="E60" s="300" t="s">
        <v>1237</v>
      </c>
      <c r="F60" s="300" t="s">
        <v>3060</v>
      </c>
      <c r="G60" s="300"/>
      <c r="H60" s="300" t="s">
        <v>3115</v>
      </c>
      <c r="I60" s="300" t="s">
        <v>4227</v>
      </c>
      <c r="J60" s="45" t="str">
        <f t="shared" si="0"/>
        <v>GoldFSE Novosibirsk Refinery</v>
      </c>
      <c r="K60" s="45" t="str">
        <f t="shared" si="1"/>
        <v>GoldFSE Novosibirsk Refinery</v>
      </c>
      <c r="L60" s="244"/>
    </row>
    <row r="61" spans="1:12" ht="10.5" customHeight="1">
      <c r="A61" s="300" t="s">
        <v>2290</v>
      </c>
      <c r="B61" s="300" t="s">
        <v>34</v>
      </c>
      <c r="C61" s="300" t="s">
        <v>4175</v>
      </c>
      <c r="D61" s="300" t="s">
        <v>2150</v>
      </c>
      <c r="E61" s="300" t="s">
        <v>1314</v>
      </c>
      <c r="F61" s="300" t="s">
        <v>3060</v>
      </c>
      <c r="G61" s="300"/>
      <c r="H61" s="300" t="s">
        <v>3266</v>
      </c>
      <c r="I61" s="300" t="s">
        <v>3267</v>
      </c>
      <c r="J61" s="45" t="str">
        <f t="shared" si="0"/>
        <v>GoldFujian Zijin mining stock company gold smelter</v>
      </c>
      <c r="K61" s="45" t="str">
        <f t="shared" si="1"/>
        <v>GoldFujian Zijin mining stock company gold smelter</v>
      </c>
      <c r="L61" s="244"/>
    </row>
    <row r="62" spans="1:12" ht="10.5" customHeight="1">
      <c r="A62" s="300" t="s">
        <v>2290</v>
      </c>
      <c r="B62" s="300" t="s">
        <v>4041</v>
      </c>
      <c r="C62" s="300" t="s">
        <v>4041</v>
      </c>
      <c r="D62" s="300" t="s">
        <v>2150</v>
      </c>
      <c r="E62" s="300" t="s">
        <v>1238</v>
      </c>
      <c r="F62" s="300" t="s">
        <v>3060</v>
      </c>
      <c r="G62" s="300"/>
      <c r="H62" s="300" t="s">
        <v>3116</v>
      </c>
      <c r="I62" s="300" t="s">
        <v>3117</v>
      </c>
      <c r="J62" s="45" t="str">
        <f t="shared" si="0"/>
        <v>GoldGansu Seemine Material Hi-Tech Co., Ltd.</v>
      </c>
      <c r="K62" s="45" t="str">
        <f t="shared" si="1"/>
        <v>GoldGansu Seemine Material Hi-Tech Co., Ltd.</v>
      </c>
      <c r="L62" s="244"/>
    </row>
    <row r="63" spans="1:12" ht="10.5" customHeight="1">
      <c r="A63" s="300" t="s">
        <v>2290</v>
      </c>
      <c r="B63" s="300" t="s">
        <v>3274</v>
      </c>
      <c r="C63" s="300" t="s">
        <v>3274</v>
      </c>
      <c r="D63" s="300" t="s">
        <v>4880</v>
      </c>
      <c r="E63" s="300" t="s">
        <v>3275</v>
      </c>
      <c r="F63" s="300" t="s">
        <v>3060</v>
      </c>
      <c r="G63" s="300"/>
      <c r="H63" s="300" t="s">
        <v>3061</v>
      </c>
      <c r="I63" s="300" t="s">
        <v>3062</v>
      </c>
      <c r="J63" s="45" t="str">
        <f t="shared" si="0"/>
        <v>GoldGeib Refining Corporation</v>
      </c>
      <c r="K63" s="45" t="str">
        <f t="shared" si="1"/>
        <v>GoldGeib Refining Corporation</v>
      </c>
      <c r="L63" s="244"/>
    </row>
    <row r="64" spans="1:12" ht="10.5" customHeight="1">
      <c r="A64" s="300" t="s">
        <v>2290</v>
      </c>
      <c r="B64" s="300" t="s">
        <v>35</v>
      </c>
      <c r="C64" s="300" t="s">
        <v>4063</v>
      </c>
      <c r="D64" s="300" t="s">
        <v>2150</v>
      </c>
      <c r="E64" s="300" t="s">
        <v>1301</v>
      </c>
      <c r="F64" s="300" t="s">
        <v>3060</v>
      </c>
      <c r="G64" s="300"/>
      <c r="H64" s="300" t="s">
        <v>3221</v>
      </c>
      <c r="I64" s="300" t="s">
        <v>3199</v>
      </c>
      <c r="J64" s="45" t="str">
        <f t="shared" si="0"/>
        <v>GoldGold Mining in Shandong (Laizhou) Limited Company</v>
      </c>
      <c r="K64" s="45" t="str">
        <f t="shared" si="1"/>
        <v>GoldGold Mining in Shandong (Laizhou) Limited Company</v>
      </c>
      <c r="L64" s="244"/>
    </row>
    <row r="65" spans="1:12" ht="10.5" customHeight="1">
      <c r="A65" s="300" t="s">
        <v>2290</v>
      </c>
      <c r="B65" s="300" t="s">
        <v>3238</v>
      </c>
      <c r="C65" s="300" t="s">
        <v>4178</v>
      </c>
      <c r="D65" s="300" t="s">
        <v>2150</v>
      </c>
      <c r="E65" s="300" t="s">
        <v>1300</v>
      </c>
      <c r="F65" s="300" t="s">
        <v>3060</v>
      </c>
      <c r="G65" s="300"/>
      <c r="H65" s="300" t="s">
        <v>3225</v>
      </c>
      <c r="I65" s="300" t="s">
        <v>3226</v>
      </c>
      <c r="J65" s="45" t="str">
        <f t="shared" si="0"/>
        <v>GoldGreat Wall Precious Metals Co,. LTD.</v>
      </c>
      <c r="K65" s="45" t="str">
        <f t="shared" si="1"/>
        <v>GoldGreat Wall Precious Metals Co,. LTD.</v>
      </c>
      <c r="L65" s="244"/>
    </row>
    <row r="66" spans="1:12" ht="10.5" customHeight="1">
      <c r="A66" s="300" t="s">
        <v>2290</v>
      </c>
      <c r="B66" s="300" t="s">
        <v>4178</v>
      </c>
      <c r="C66" s="300" t="s">
        <v>4178</v>
      </c>
      <c r="D66" s="300" t="s">
        <v>2150</v>
      </c>
      <c r="E66" s="300" t="s">
        <v>1300</v>
      </c>
      <c r="F66" s="300" t="s">
        <v>3060</v>
      </c>
      <c r="G66" s="300"/>
      <c r="H66" s="300" t="s">
        <v>3225</v>
      </c>
      <c r="I66" s="300" t="s">
        <v>3226</v>
      </c>
      <c r="J66" s="45" t="str">
        <f t="shared" si="0"/>
        <v>GoldGreat Wall Precious Metals Co., Ltd. of CBPM</v>
      </c>
      <c r="K66" s="45" t="str">
        <f t="shared" si="1"/>
        <v>GoldGreat Wall Precious Metals Co., Ltd. of CBPM</v>
      </c>
      <c r="L66" s="244"/>
    </row>
    <row r="67" spans="1:12" ht="10.5" customHeight="1">
      <c r="A67" s="300" t="s">
        <v>2290</v>
      </c>
      <c r="B67" s="300" t="s">
        <v>3271</v>
      </c>
      <c r="C67" s="300" t="s">
        <v>1239</v>
      </c>
      <c r="D67" s="300" t="s">
        <v>2150</v>
      </c>
      <c r="E67" s="300" t="s">
        <v>1240</v>
      </c>
      <c r="F67" s="300" t="s">
        <v>3060</v>
      </c>
      <c r="G67" s="300"/>
      <c r="H67" s="300" t="s">
        <v>3269</v>
      </c>
      <c r="I67" s="300" t="s">
        <v>3270</v>
      </c>
      <c r="J67" s="45" t="str">
        <f t="shared" si="0"/>
        <v>GoldGuangdong Gaoyao Co</v>
      </c>
      <c r="K67" s="45" t="str">
        <f t="shared" si="1"/>
        <v>GoldGuangdong Gaoyao Co</v>
      </c>
      <c r="L67" s="244"/>
    </row>
    <row r="68" spans="1:12" ht="10.5" customHeight="1">
      <c r="A68" s="300" t="s">
        <v>2290</v>
      </c>
      <c r="B68" s="300" t="s">
        <v>1239</v>
      </c>
      <c r="C68" s="300" t="s">
        <v>1239</v>
      </c>
      <c r="D68" s="300" t="s">
        <v>2150</v>
      </c>
      <c r="E68" s="300" t="s">
        <v>1240</v>
      </c>
      <c r="F68" s="300" t="s">
        <v>3060</v>
      </c>
      <c r="G68" s="300"/>
      <c r="H68" s="300" t="s">
        <v>3269</v>
      </c>
      <c r="I68" s="300" t="s">
        <v>3270</v>
      </c>
      <c r="J68" s="45" t="str">
        <f t="shared" ref="J68:J131" si="2">A68&amp;B68</f>
        <v>GoldGuangdong Jinding Gold Limited</v>
      </c>
      <c r="K68" s="45" t="str">
        <f t="shared" ref="K68:K131" si="3">A68&amp;B68</f>
        <v>GoldGuangdong Jinding Gold Limited</v>
      </c>
      <c r="L68" s="244"/>
    </row>
    <row r="69" spans="1:12" ht="10.5" customHeight="1">
      <c r="A69" s="300" t="s">
        <v>2290</v>
      </c>
      <c r="B69" s="300" t="s">
        <v>4559</v>
      </c>
      <c r="C69" s="300" t="s">
        <v>4559</v>
      </c>
      <c r="D69" s="300" t="s">
        <v>2207</v>
      </c>
      <c r="E69" s="300" t="s">
        <v>4560</v>
      </c>
      <c r="F69" s="300" t="s">
        <v>3060</v>
      </c>
      <c r="G69" s="300"/>
      <c r="H69" s="300" t="s">
        <v>4561</v>
      </c>
      <c r="I69" s="300" t="s">
        <v>4562</v>
      </c>
      <c r="J69" s="45" t="str">
        <f t="shared" si="2"/>
        <v>GoldGujarat Gold Centre</v>
      </c>
      <c r="K69" s="45" t="str">
        <f t="shared" si="3"/>
        <v>GoldGujarat Gold Centre</v>
      </c>
      <c r="L69" s="244"/>
    </row>
    <row r="70" spans="1:12" ht="10.5" customHeight="1">
      <c r="A70" s="300" t="s">
        <v>2290</v>
      </c>
      <c r="B70" s="300" t="s">
        <v>3118</v>
      </c>
      <c r="C70" s="300" t="s">
        <v>3118</v>
      </c>
      <c r="D70" s="300" t="s">
        <v>2150</v>
      </c>
      <c r="E70" s="300" t="s">
        <v>3119</v>
      </c>
      <c r="F70" s="300" t="s">
        <v>3060</v>
      </c>
      <c r="G70" s="300"/>
      <c r="H70" s="300" t="s">
        <v>3120</v>
      </c>
      <c r="I70" s="300" t="s">
        <v>3199</v>
      </c>
      <c r="J70" s="45" t="str">
        <f t="shared" si="2"/>
        <v>GoldGuoda Safina High-Tech Environmental Refinery Co., Ltd.</v>
      </c>
      <c r="K70" s="45" t="str">
        <f t="shared" si="3"/>
        <v>GoldGuoda Safina High-Tech Environmental Refinery Co., Ltd.</v>
      </c>
      <c r="L70" s="244"/>
    </row>
    <row r="71" spans="1:12" ht="10.5" customHeight="1">
      <c r="A71" s="300" t="s">
        <v>2290</v>
      </c>
      <c r="B71" s="300" t="s">
        <v>711</v>
      </c>
      <c r="C71" s="300" t="s">
        <v>711</v>
      </c>
      <c r="D71" s="300" t="s">
        <v>2150</v>
      </c>
      <c r="E71" s="300" t="s">
        <v>712</v>
      </c>
      <c r="F71" s="300" t="s">
        <v>3060</v>
      </c>
      <c r="G71" s="300"/>
      <c r="H71" s="300" t="s">
        <v>3123</v>
      </c>
      <c r="I71" s="300" t="s">
        <v>3124</v>
      </c>
      <c r="J71" s="45" t="str">
        <f t="shared" si="2"/>
        <v>GoldHangzhou Fuchunjiang Smelting Co., Ltd.</v>
      </c>
      <c r="K71" s="45" t="str">
        <f t="shared" si="3"/>
        <v>GoldHangzhou Fuchunjiang Smelting Co., Ltd.</v>
      </c>
      <c r="L71" s="244"/>
    </row>
    <row r="72" spans="1:12" ht="10.5" customHeight="1">
      <c r="A72" s="300" t="s">
        <v>2290</v>
      </c>
      <c r="B72" s="300" t="s">
        <v>1930</v>
      </c>
      <c r="C72" s="300" t="s">
        <v>1930</v>
      </c>
      <c r="D72" s="300" t="s">
        <v>2164</v>
      </c>
      <c r="E72" s="300" t="s">
        <v>1241</v>
      </c>
      <c r="F72" s="300" t="s">
        <v>3060</v>
      </c>
      <c r="G72" s="300"/>
      <c r="H72" s="300" t="s">
        <v>3065</v>
      </c>
      <c r="I72" s="300" t="s">
        <v>3066</v>
      </c>
      <c r="J72" s="45" t="str">
        <f t="shared" si="2"/>
        <v>GoldHeimerle + Meule GmbH</v>
      </c>
      <c r="K72" s="45" t="str">
        <f t="shared" si="3"/>
        <v>GoldHeimerle + Meule GmbH</v>
      </c>
      <c r="L72" s="244"/>
    </row>
    <row r="73" spans="1:12" ht="10.5" customHeight="1">
      <c r="A73" s="300" t="s">
        <v>2290</v>
      </c>
      <c r="B73" s="300" t="s">
        <v>3262</v>
      </c>
      <c r="C73" s="300" t="s">
        <v>2540</v>
      </c>
      <c r="D73" s="300" t="s">
        <v>2150</v>
      </c>
      <c r="E73" s="300" t="s">
        <v>1313</v>
      </c>
      <c r="F73" s="300" t="s">
        <v>3060</v>
      </c>
      <c r="G73" s="300"/>
      <c r="H73" s="300" t="s">
        <v>3261</v>
      </c>
      <c r="I73" s="300" t="s">
        <v>3159</v>
      </c>
      <c r="J73" s="45" t="str">
        <f t="shared" si="2"/>
        <v>GoldHenan Zhongyuan Gold Refinery Co., Ltd.</v>
      </c>
      <c r="K73" s="45" t="str">
        <f t="shared" si="3"/>
        <v>GoldHenan Zhongyuan Gold Refinery Co., Ltd.</v>
      </c>
      <c r="L73" s="244"/>
    </row>
    <row r="74" spans="1:12" ht="10.5" customHeight="1">
      <c r="A74" s="300" t="s">
        <v>2290</v>
      </c>
      <c r="B74" s="300" t="s">
        <v>3265</v>
      </c>
      <c r="C74" s="300" t="s">
        <v>2540</v>
      </c>
      <c r="D74" s="300" t="s">
        <v>2150</v>
      </c>
      <c r="E74" s="300" t="s">
        <v>1313</v>
      </c>
      <c r="F74" s="300" t="s">
        <v>3060</v>
      </c>
      <c r="G74" s="300"/>
      <c r="H74" s="300" t="s">
        <v>3261</v>
      </c>
      <c r="I74" s="300" t="s">
        <v>3159</v>
      </c>
      <c r="J74" s="45" t="str">
        <f t="shared" si="2"/>
        <v>GoldHenan Zhongyuan Gold Smelter of Zhongjin Gold Co. Ltd.</v>
      </c>
      <c r="K74" s="45" t="str">
        <f t="shared" si="3"/>
        <v>GoldHenan Zhongyuan Gold Smelter of Zhongjin Gold Co. Ltd.</v>
      </c>
      <c r="L74" s="244"/>
    </row>
    <row r="75" spans="1:12" ht="10.5" customHeight="1">
      <c r="A75" s="300" t="s">
        <v>2290</v>
      </c>
      <c r="B75" s="300" t="s">
        <v>36</v>
      </c>
      <c r="C75" s="300" t="s">
        <v>2540</v>
      </c>
      <c r="D75" s="300" t="s">
        <v>2150</v>
      </c>
      <c r="E75" s="300" t="s">
        <v>1313</v>
      </c>
      <c r="F75" s="300" t="s">
        <v>3060</v>
      </c>
      <c r="G75" s="300"/>
      <c r="H75" s="300" t="s">
        <v>3261</v>
      </c>
      <c r="I75" s="300" t="s">
        <v>3159</v>
      </c>
      <c r="J75" s="45" t="str">
        <f t="shared" si="2"/>
        <v>GoldHenan Zhongyuan Gold Smelter of Zhongjin Gold Corporation Limited</v>
      </c>
      <c r="K75" s="45" t="str">
        <f t="shared" si="3"/>
        <v>GoldHenan Zhongyuan Gold Smelter of Zhongjin Gold Corporation Limited</v>
      </c>
      <c r="L75" s="244"/>
    </row>
    <row r="76" spans="1:12" ht="10.5" customHeight="1">
      <c r="A76" s="300" t="s">
        <v>2290</v>
      </c>
      <c r="B76" s="300" t="s">
        <v>71</v>
      </c>
      <c r="C76" s="300" t="s">
        <v>71</v>
      </c>
      <c r="D76" s="300" t="s">
        <v>2150</v>
      </c>
      <c r="E76" s="300" t="s">
        <v>1242</v>
      </c>
      <c r="F76" s="300" t="s">
        <v>3060</v>
      </c>
      <c r="G76" s="300"/>
      <c r="H76" s="300" t="s">
        <v>3125</v>
      </c>
      <c r="I76" s="300" t="s">
        <v>3126</v>
      </c>
      <c r="J76" s="45" t="str">
        <f t="shared" si="2"/>
        <v>GoldHeraeus Ltd. Hong Kong</v>
      </c>
      <c r="K76" s="45" t="str">
        <f t="shared" si="3"/>
        <v>GoldHeraeus Ltd. Hong Kong</v>
      </c>
      <c r="L76" s="244"/>
    </row>
    <row r="77" spans="1:12" ht="10.5" customHeight="1">
      <c r="A77" s="300" t="s">
        <v>2290</v>
      </c>
      <c r="B77" s="300" t="s">
        <v>2418</v>
      </c>
      <c r="C77" s="300" t="s">
        <v>2418</v>
      </c>
      <c r="D77" s="300" t="s">
        <v>2164</v>
      </c>
      <c r="E77" s="300" t="s">
        <v>1243</v>
      </c>
      <c r="F77" s="300" t="s">
        <v>3060</v>
      </c>
      <c r="G77" s="300"/>
      <c r="H77" s="300" t="s">
        <v>3127</v>
      </c>
      <c r="I77" s="300" t="s">
        <v>3128</v>
      </c>
      <c r="J77" s="45" t="str">
        <f t="shared" si="2"/>
        <v>GoldHeraeus Precious Metals GmbH &amp; Co. KG</v>
      </c>
      <c r="K77" s="45" t="str">
        <f t="shared" si="3"/>
        <v>GoldHeraeus Precious Metals GmbH &amp; Co. KG</v>
      </c>
      <c r="L77" s="244"/>
    </row>
    <row r="78" spans="1:12" ht="10.5" customHeight="1">
      <c r="A78" s="300" t="s">
        <v>2290</v>
      </c>
      <c r="B78" s="300" t="s">
        <v>4171</v>
      </c>
      <c r="C78" s="300" t="s">
        <v>4171</v>
      </c>
      <c r="D78" s="300" t="s">
        <v>2150</v>
      </c>
      <c r="E78" s="300" t="s">
        <v>1244</v>
      </c>
      <c r="F78" s="300" t="s">
        <v>3060</v>
      </c>
      <c r="G78" s="300"/>
      <c r="H78" s="300" t="s">
        <v>4027</v>
      </c>
      <c r="I78" s="300" t="s">
        <v>3121</v>
      </c>
      <c r="J78" s="45" t="str">
        <f t="shared" si="2"/>
        <v>GoldHunan Chenzhou Mining Co., Ltd.</v>
      </c>
      <c r="K78" s="45" t="str">
        <f t="shared" si="3"/>
        <v>GoldHunan Chenzhou Mining Co., Ltd.</v>
      </c>
      <c r="L78" s="244"/>
    </row>
    <row r="79" spans="1:12" ht="10.5" customHeight="1">
      <c r="A79" s="300" t="s">
        <v>2290</v>
      </c>
      <c r="B79" s="300" t="s">
        <v>2621</v>
      </c>
      <c r="C79" s="300" t="s">
        <v>4171</v>
      </c>
      <c r="D79" s="300" t="s">
        <v>2150</v>
      </c>
      <c r="E79" s="300" t="s">
        <v>1244</v>
      </c>
      <c r="F79" s="300" t="s">
        <v>3060</v>
      </c>
      <c r="G79" s="300"/>
      <c r="H79" s="300" t="s">
        <v>4027</v>
      </c>
      <c r="I79" s="300" t="s">
        <v>3121</v>
      </c>
      <c r="J79" s="45" t="str">
        <f t="shared" si="2"/>
        <v>GoldHunan Chenzhou Mining Group Co., Ltd.</v>
      </c>
      <c r="K79" s="45" t="str">
        <f t="shared" si="3"/>
        <v>GoldHunan Chenzhou Mining Group Co., Ltd.</v>
      </c>
      <c r="L79" s="244"/>
    </row>
    <row r="80" spans="1:12" ht="10.5" customHeight="1">
      <c r="A80" s="300" t="s">
        <v>2290</v>
      </c>
      <c r="B80" s="300" t="s">
        <v>3130</v>
      </c>
      <c r="C80" s="300" t="s">
        <v>4171</v>
      </c>
      <c r="D80" s="300" t="s">
        <v>2150</v>
      </c>
      <c r="E80" s="300" t="s">
        <v>1244</v>
      </c>
      <c r="F80" s="300" t="s">
        <v>3060</v>
      </c>
      <c r="G80" s="300"/>
      <c r="H80" s="300" t="s">
        <v>4027</v>
      </c>
      <c r="I80" s="300" t="s">
        <v>3121</v>
      </c>
      <c r="J80" s="45" t="str">
        <f t="shared" si="2"/>
        <v>GoldHunan Chenzhou Mining Industry Co. Ltd.</v>
      </c>
      <c r="K80" s="45" t="str">
        <f t="shared" si="3"/>
        <v>GoldHunan Chenzhou Mining Industry Co. Ltd.</v>
      </c>
      <c r="L80" s="244"/>
    </row>
    <row r="81" spans="1:12" ht="10.5" customHeight="1">
      <c r="A81" s="300" t="s">
        <v>2290</v>
      </c>
      <c r="B81" s="300" t="s">
        <v>4990</v>
      </c>
      <c r="C81" s="300" t="s">
        <v>4990</v>
      </c>
      <c r="D81" s="300" t="s">
        <v>4876</v>
      </c>
      <c r="E81" s="300" t="s">
        <v>1245</v>
      </c>
      <c r="F81" s="300" t="s">
        <v>3060</v>
      </c>
      <c r="G81" s="300"/>
      <c r="H81" s="300" t="s">
        <v>3131</v>
      </c>
      <c r="I81" s="300" t="s">
        <v>3107</v>
      </c>
      <c r="J81" s="45" t="str">
        <f t="shared" si="2"/>
        <v>GoldHwaSeong CJ Co., Ltd.</v>
      </c>
      <c r="K81" s="45" t="str">
        <f t="shared" si="3"/>
        <v>GoldHwaSeong CJ Co., Ltd.</v>
      </c>
      <c r="L81" s="244"/>
    </row>
    <row r="82" spans="1:12" ht="10.5" customHeight="1">
      <c r="A82" s="300" t="s">
        <v>2290</v>
      </c>
      <c r="B82" s="300" t="s">
        <v>4563</v>
      </c>
      <c r="C82" s="300" t="s">
        <v>4563</v>
      </c>
      <c r="D82" s="300" t="s">
        <v>2150</v>
      </c>
      <c r="E82" s="300" t="s">
        <v>1246</v>
      </c>
      <c r="F82" s="300" t="s">
        <v>3060</v>
      </c>
      <c r="G82" s="300"/>
      <c r="H82" s="300" t="s">
        <v>3132</v>
      </c>
      <c r="I82" s="300" t="s">
        <v>3133</v>
      </c>
      <c r="J82" s="45" t="str">
        <f t="shared" si="2"/>
        <v>GoldInner Mongolia Qiankun Gold and Silver Refinery Share Co., Ltd.</v>
      </c>
      <c r="K82" s="45" t="str">
        <f t="shared" si="3"/>
        <v>GoldInner Mongolia Qiankun Gold and Silver Refinery Share Co., Ltd.</v>
      </c>
      <c r="L82" s="244"/>
    </row>
    <row r="83" spans="1:12" ht="10.5" customHeight="1">
      <c r="A83" s="300" t="s">
        <v>2290</v>
      </c>
      <c r="B83" s="300" t="s">
        <v>2419</v>
      </c>
      <c r="C83" s="300" t="s">
        <v>2419</v>
      </c>
      <c r="D83" s="300" t="s">
        <v>2217</v>
      </c>
      <c r="E83" s="300" t="s">
        <v>1247</v>
      </c>
      <c r="F83" s="300" t="s">
        <v>3060</v>
      </c>
      <c r="G83" s="300"/>
      <c r="H83" s="300" t="s">
        <v>3134</v>
      </c>
      <c r="I83" s="300" t="s">
        <v>3114</v>
      </c>
      <c r="J83" s="45" t="str">
        <f t="shared" si="2"/>
        <v>GoldIshifuku Metal Industry Co., Ltd.</v>
      </c>
      <c r="K83" s="45" t="str">
        <f t="shared" si="3"/>
        <v>GoldIshifuku Metal Industry Co., Ltd.</v>
      </c>
      <c r="L83" s="244"/>
    </row>
    <row r="84" spans="1:12" ht="10.5" customHeight="1">
      <c r="A84" s="300" t="s">
        <v>2290</v>
      </c>
      <c r="B84" s="300" t="s">
        <v>2426</v>
      </c>
      <c r="C84" s="300" t="s">
        <v>2426</v>
      </c>
      <c r="D84" s="300" t="s">
        <v>1724</v>
      </c>
      <c r="E84" s="300" t="s">
        <v>1248</v>
      </c>
      <c r="F84" s="300" t="s">
        <v>3060</v>
      </c>
      <c r="G84" s="300"/>
      <c r="H84" s="300" t="s">
        <v>3135</v>
      </c>
      <c r="I84" s="300" t="s">
        <v>3079</v>
      </c>
      <c r="J84" s="45" t="str">
        <f t="shared" si="2"/>
        <v>GoldIstanbul Gold Refinery</v>
      </c>
      <c r="K84" s="45" t="str">
        <f t="shared" si="3"/>
        <v>GoldIstanbul Gold Refinery</v>
      </c>
      <c r="L84" s="244"/>
    </row>
    <row r="85" spans="1:12" ht="10.5" customHeight="1">
      <c r="A85" s="300" t="s">
        <v>2290</v>
      </c>
      <c r="B85" s="300" t="s">
        <v>1761</v>
      </c>
      <c r="C85" s="300" t="s">
        <v>1761</v>
      </c>
      <c r="D85" s="300" t="s">
        <v>2217</v>
      </c>
      <c r="E85" s="300" t="s">
        <v>1249</v>
      </c>
      <c r="F85" s="300" t="s">
        <v>3060</v>
      </c>
      <c r="G85" s="300"/>
      <c r="H85" s="300" t="s">
        <v>3136</v>
      </c>
      <c r="I85" s="300" t="s">
        <v>3137</v>
      </c>
      <c r="J85" s="45" t="str">
        <f t="shared" si="2"/>
        <v>GoldJapan Mint</v>
      </c>
      <c r="K85" s="45" t="str">
        <f t="shared" si="3"/>
        <v>GoldJapan Mint</v>
      </c>
      <c r="L85" s="244"/>
    </row>
    <row r="86" spans="1:12" ht="10.5" customHeight="1">
      <c r="A86" s="300" t="s">
        <v>2290</v>
      </c>
      <c r="B86" s="300" t="s">
        <v>3140</v>
      </c>
      <c r="C86" s="300" t="s">
        <v>4564</v>
      </c>
      <c r="D86" s="300" t="s">
        <v>2150</v>
      </c>
      <c r="E86" s="300" t="s">
        <v>1250</v>
      </c>
      <c r="F86" s="300" t="s">
        <v>3060</v>
      </c>
      <c r="G86" s="300"/>
      <c r="H86" s="300" t="s">
        <v>3138</v>
      </c>
      <c r="I86" s="300" t="s">
        <v>3139</v>
      </c>
      <c r="J86" s="45" t="str">
        <f t="shared" si="2"/>
        <v>GoldJCC</v>
      </c>
      <c r="K86" s="45" t="str">
        <f t="shared" si="3"/>
        <v>GoldJCC</v>
      </c>
      <c r="L86" s="244"/>
    </row>
    <row r="87" spans="1:12" ht="10.5" customHeight="1">
      <c r="A87" s="300" t="s">
        <v>2290</v>
      </c>
      <c r="B87" s="300" t="s">
        <v>4564</v>
      </c>
      <c r="C87" s="300" t="s">
        <v>4564</v>
      </c>
      <c r="D87" s="300" t="s">
        <v>2150</v>
      </c>
      <c r="E87" s="300" t="s">
        <v>1250</v>
      </c>
      <c r="F87" s="300" t="s">
        <v>3060</v>
      </c>
      <c r="G87" s="300"/>
      <c r="H87" s="300" t="s">
        <v>3138</v>
      </c>
      <c r="I87" s="300" t="s">
        <v>3139</v>
      </c>
      <c r="J87" s="45" t="str">
        <f t="shared" si="2"/>
        <v>GoldJiangxi Copper Co., Ltd.</v>
      </c>
      <c r="K87" s="45" t="str">
        <f t="shared" si="3"/>
        <v>GoldJiangxi Copper Co., Ltd.</v>
      </c>
      <c r="L87" s="244"/>
    </row>
    <row r="88" spans="1:12" ht="10.5" customHeight="1">
      <c r="A88" s="300" t="s">
        <v>2290</v>
      </c>
      <c r="B88" s="300" t="s">
        <v>1904</v>
      </c>
      <c r="C88" s="300" t="s">
        <v>4546</v>
      </c>
      <c r="D88" s="300" t="s">
        <v>2146</v>
      </c>
      <c r="E88" s="300" t="s">
        <v>1252</v>
      </c>
      <c r="F88" s="300" t="s">
        <v>3060</v>
      </c>
      <c r="G88" s="300"/>
      <c r="H88" s="300" t="s">
        <v>3144</v>
      </c>
      <c r="I88" s="300" t="s">
        <v>3145</v>
      </c>
      <c r="J88" s="45" t="str">
        <f t="shared" si="2"/>
        <v>GoldJohnson Matthey Canada</v>
      </c>
      <c r="K88" s="45" t="str">
        <f t="shared" si="3"/>
        <v>GoldJohnson Matthey Canada</v>
      </c>
      <c r="L88" s="244"/>
    </row>
    <row r="89" spans="1:12" ht="10.5" customHeight="1">
      <c r="A89" s="300" t="s">
        <v>2290</v>
      </c>
      <c r="B89" s="300" t="s">
        <v>4044</v>
      </c>
      <c r="C89" s="300" t="s">
        <v>4152</v>
      </c>
      <c r="D89" s="300" t="s">
        <v>4880</v>
      </c>
      <c r="E89" s="300" t="s">
        <v>1251</v>
      </c>
      <c r="F89" s="300" t="s">
        <v>3060</v>
      </c>
      <c r="G89" s="300"/>
      <c r="H89" s="300" t="s">
        <v>3141</v>
      </c>
      <c r="I89" s="300" t="s">
        <v>3142</v>
      </c>
      <c r="J89" s="45" t="str">
        <f t="shared" si="2"/>
        <v>GoldJohnson Matthey Inc.</v>
      </c>
      <c r="K89" s="45" t="str">
        <f t="shared" si="3"/>
        <v>GoldJohnson Matthey Inc.</v>
      </c>
      <c r="L89" s="244"/>
    </row>
    <row r="90" spans="1:12">
      <c r="A90" s="300" t="s">
        <v>2290</v>
      </c>
      <c r="B90" s="300" t="s">
        <v>3143</v>
      </c>
      <c r="C90" s="300" t="s">
        <v>4152</v>
      </c>
      <c r="D90" s="300" t="s">
        <v>4880</v>
      </c>
      <c r="E90" s="300" t="s">
        <v>1251</v>
      </c>
      <c r="F90" s="300" t="s">
        <v>3060</v>
      </c>
      <c r="G90" s="300"/>
      <c r="H90" s="300" t="s">
        <v>3141</v>
      </c>
      <c r="I90" s="300" t="s">
        <v>3142</v>
      </c>
      <c r="J90" s="45" t="str">
        <f t="shared" si="2"/>
        <v>GoldJohnson Matthey Inc. (USA)</v>
      </c>
      <c r="K90" s="45" t="str">
        <f t="shared" si="3"/>
        <v>GoldJohnson Matthey Inc. (USA)</v>
      </c>
      <c r="L90" s="244"/>
    </row>
    <row r="91" spans="1:12" ht="10.5" customHeight="1">
      <c r="A91" s="300" t="s">
        <v>2290</v>
      </c>
      <c r="B91" s="300" t="s">
        <v>4045</v>
      </c>
      <c r="C91" s="300" t="s">
        <v>4546</v>
      </c>
      <c r="D91" s="300" t="s">
        <v>2146</v>
      </c>
      <c r="E91" s="300" t="s">
        <v>1252</v>
      </c>
      <c r="F91" s="300" t="s">
        <v>3060</v>
      </c>
      <c r="G91" s="300"/>
      <c r="H91" s="300" t="s">
        <v>3144</v>
      </c>
      <c r="I91" s="300" t="s">
        <v>3145</v>
      </c>
      <c r="J91" s="45" t="str">
        <f t="shared" si="2"/>
        <v>GoldJohnson Matthey Limited</v>
      </c>
      <c r="K91" s="45" t="str">
        <f t="shared" si="3"/>
        <v>GoldJohnson Matthey Limited</v>
      </c>
      <c r="L91" s="244"/>
    </row>
    <row r="92" spans="1:12" ht="10.5" customHeight="1">
      <c r="A92" s="300" t="s">
        <v>2290</v>
      </c>
      <c r="B92" s="300" t="s">
        <v>1762</v>
      </c>
      <c r="C92" s="300" t="s">
        <v>1762</v>
      </c>
      <c r="D92" s="300" t="s">
        <v>1690</v>
      </c>
      <c r="E92" s="300" t="s">
        <v>1253</v>
      </c>
      <c r="F92" s="300" t="s">
        <v>3060</v>
      </c>
      <c r="G92" s="300"/>
      <c r="H92" s="300" t="s">
        <v>3146</v>
      </c>
      <c r="I92" s="300" t="s">
        <v>3147</v>
      </c>
      <c r="J92" s="45" t="str">
        <f t="shared" si="2"/>
        <v>GoldJSC Ekaterinburg Non-Ferrous Metal Processing Plant</v>
      </c>
      <c r="K92" s="45" t="str">
        <f t="shared" si="3"/>
        <v>GoldJSC Ekaterinburg Non-Ferrous Metal Processing Plant</v>
      </c>
      <c r="L92" s="244"/>
    </row>
    <row r="93" spans="1:12" ht="10.5" customHeight="1">
      <c r="A93" s="300" t="s">
        <v>2290</v>
      </c>
      <c r="B93" s="300" t="s">
        <v>2677</v>
      </c>
      <c r="C93" s="300" t="s">
        <v>2677</v>
      </c>
      <c r="D93" s="300" t="s">
        <v>1690</v>
      </c>
      <c r="E93" s="300" t="s">
        <v>1254</v>
      </c>
      <c r="F93" s="300" t="s">
        <v>3060</v>
      </c>
      <c r="G93" s="300"/>
      <c r="H93" s="300" t="s">
        <v>3146</v>
      </c>
      <c r="I93" s="300" t="s">
        <v>3147</v>
      </c>
      <c r="J93" s="45" t="str">
        <f t="shared" si="2"/>
        <v>GoldJSC Uralelectromed</v>
      </c>
      <c r="K93" s="45" t="str">
        <f t="shared" si="3"/>
        <v>GoldJSC Uralelectromed</v>
      </c>
      <c r="L93" s="244"/>
    </row>
    <row r="94" spans="1:12" ht="10.5" customHeight="1">
      <c r="A94" s="300" t="s">
        <v>2290</v>
      </c>
      <c r="B94" s="300" t="s">
        <v>72</v>
      </c>
      <c r="C94" s="300" t="s">
        <v>72</v>
      </c>
      <c r="D94" s="300" t="s">
        <v>2217</v>
      </c>
      <c r="E94" s="300" t="s">
        <v>1255</v>
      </c>
      <c r="F94" s="300" t="s">
        <v>3060</v>
      </c>
      <c r="G94" s="300"/>
      <c r="H94" s="300" t="s">
        <v>4708</v>
      </c>
      <c r="I94" s="300" t="s">
        <v>4708</v>
      </c>
      <c r="J94" s="45" t="str">
        <f t="shared" si="2"/>
        <v>GoldJX Nippon Mining &amp; Metals Co., Ltd.</v>
      </c>
      <c r="K94" s="45" t="str">
        <f t="shared" si="3"/>
        <v>GoldJX Nippon Mining &amp; Metals Co., Ltd.</v>
      </c>
      <c r="L94" s="244"/>
    </row>
    <row r="95" spans="1:12" ht="10.5" customHeight="1">
      <c r="A95" s="300" t="s">
        <v>2290</v>
      </c>
      <c r="B95" s="300" t="s">
        <v>3291</v>
      </c>
      <c r="C95" s="300" t="s">
        <v>3291</v>
      </c>
      <c r="D95" s="300" t="s">
        <v>2117</v>
      </c>
      <c r="E95" s="300" t="s">
        <v>3292</v>
      </c>
      <c r="F95" s="300" t="s">
        <v>3060</v>
      </c>
      <c r="G95" s="300"/>
      <c r="H95" s="300" t="s">
        <v>3288</v>
      </c>
      <c r="I95" s="300" t="s">
        <v>3288</v>
      </c>
      <c r="J95" s="45" t="str">
        <f t="shared" si="2"/>
        <v>GoldKaloti Precious Metals</v>
      </c>
      <c r="K95" s="45" t="str">
        <f t="shared" si="3"/>
        <v>GoldKaloti Precious Metals</v>
      </c>
      <c r="L95" s="244"/>
    </row>
    <row r="96" spans="1:12" ht="10.5" customHeight="1">
      <c r="A96" s="300" t="s">
        <v>2290</v>
      </c>
      <c r="B96" s="300" t="s">
        <v>4132</v>
      </c>
      <c r="C96" s="300" t="s">
        <v>4132</v>
      </c>
      <c r="D96" s="300" t="s">
        <v>2218</v>
      </c>
      <c r="E96" s="300" t="s">
        <v>4133</v>
      </c>
      <c r="F96" s="300" t="s">
        <v>3060</v>
      </c>
      <c r="G96" s="300"/>
      <c r="H96" s="300" t="s">
        <v>4135</v>
      </c>
      <c r="I96" s="300" t="s">
        <v>4134</v>
      </c>
      <c r="J96" s="45" t="str">
        <f t="shared" si="2"/>
        <v>GoldKazakhmys Smelting LLC</v>
      </c>
      <c r="K96" s="45" t="str">
        <f t="shared" si="3"/>
        <v>GoldKazakhmys Smelting LLC</v>
      </c>
      <c r="L96" s="244"/>
    </row>
    <row r="97" spans="1:12" ht="10.5" customHeight="1">
      <c r="A97" s="300" t="s">
        <v>2290</v>
      </c>
      <c r="B97" s="300" t="s">
        <v>3148</v>
      </c>
      <c r="C97" s="300" t="s">
        <v>3148</v>
      </c>
      <c r="D97" s="300" t="s">
        <v>2218</v>
      </c>
      <c r="E97" s="300" t="s">
        <v>1256</v>
      </c>
      <c r="F97" s="300" t="s">
        <v>3060</v>
      </c>
      <c r="G97" s="300"/>
      <c r="H97" s="300" t="s">
        <v>3149</v>
      </c>
      <c r="I97" s="300" t="s">
        <v>3334</v>
      </c>
      <c r="J97" s="45" t="str">
        <f t="shared" si="2"/>
        <v>GoldKazzinc</v>
      </c>
      <c r="K97" s="45" t="str">
        <f t="shared" si="3"/>
        <v>GoldKazzinc</v>
      </c>
      <c r="L97" s="244"/>
    </row>
    <row r="98" spans="1:12" ht="10.5" customHeight="1">
      <c r="A98" s="300" t="s">
        <v>2290</v>
      </c>
      <c r="B98" s="300" t="s">
        <v>1257</v>
      </c>
      <c r="C98" s="300" t="s">
        <v>1257</v>
      </c>
      <c r="D98" s="300" t="s">
        <v>4880</v>
      </c>
      <c r="E98" s="300" t="s">
        <v>1258</v>
      </c>
      <c r="F98" s="300" t="s">
        <v>3060</v>
      </c>
      <c r="G98" s="300"/>
      <c r="H98" s="300" t="s">
        <v>3150</v>
      </c>
      <c r="I98" s="300" t="s">
        <v>3142</v>
      </c>
      <c r="J98" s="45" t="str">
        <f t="shared" si="2"/>
        <v>GoldKennecott Utah Copper LLC</v>
      </c>
      <c r="K98" s="45" t="str">
        <f t="shared" si="3"/>
        <v>GoldKennecott Utah Copper LLC</v>
      </c>
      <c r="L98" s="244"/>
    </row>
    <row r="99" spans="1:12" ht="10.5" customHeight="1">
      <c r="A99" s="300" t="s">
        <v>2290</v>
      </c>
      <c r="B99" s="300" t="s">
        <v>2640</v>
      </c>
      <c r="C99" s="300" t="s">
        <v>2640</v>
      </c>
      <c r="D99" s="300" t="s">
        <v>1682</v>
      </c>
      <c r="E99" s="300" t="s">
        <v>2641</v>
      </c>
      <c r="F99" s="300" t="s">
        <v>3060</v>
      </c>
      <c r="G99" s="300"/>
      <c r="H99" s="300" t="s">
        <v>3280</v>
      </c>
      <c r="I99" s="300" t="s">
        <v>3281</v>
      </c>
      <c r="J99" s="45" t="str">
        <f t="shared" si="2"/>
        <v>GoldKGHM Polska Miedź Spółka Akcyjna</v>
      </c>
      <c r="K99" s="45" t="str">
        <f t="shared" si="3"/>
        <v>GoldKGHM Polska Miedź Spółka Akcyjna</v>
      </c>
      <c r="L99" s="244"/>
    </row>
    <row r="100" spans="1:12" ht="10.5" customHeight="1">
      <c r="A100" s="300" t="s">
        <v>2290</v>
      </c>
      <c r="B100" s="300" t="s">
        <v>4047</v>
      </c>
      <c r="C100" s="300" t="s">
        <v>4047</v>
      </c>
      <c r="D100" s="300" t="s">
        <v>2217</v>
      </c>
      <c r="E100" s="300" t="s">
        <v>1259</v>
      </c>
      <c r="F100" s="300" t="s">
        <v>3060</v>
      </c>
      <c r="G100" s="300"/>
      <c r="H100" s="300" t="s">
        <v>3151</v>
      </c>
      <c r="I100" s="300" t="s">
        <v>3114</v>
      </c>
      <c r="J100" s="45" t="str">
        <f t="shared" si="2"/>
        <v>GoldKojima Chemicals Co., Ltd.</v>
      </c>
      <c r="K100" s="45" t="str">
        <f t="shared" si="3"/>
        <v>GoldKojima Chemicals Co., Ltd.</v>
      </c>
      <c r="L100" s="244"/>
    </row>
    <row r="101" spans="1:12" ht="10.5" customHeight="1">
      <c r="A101" s="300" t="s">
        <v>2290</v>
      </c>
      <c r="B101" s="300" t="s">
        <v>3152</v>
      </c>
      <c r="C101" s="300" t="s">
        <v>4047</v>
      </c>
      <c r="D101" s="300" t="s">
        <v>2217</v>
      </c>
      <c r="E101" s="300" t="s">
        <v>1259</v>
      </c>
      <c r="F101" s="300" t="s">
        <v>3060</v>
      </c>
      <c r="G101" s="300"/>
      <c r="H101" s="300" t="s">
        <v>3151</v>
      </c>
      <c r="I101" s="300" t="s">
        <v>3114</v>
      </c>
      <c r="J101" s="45" t="str">
        <f t="shared" si="2"/>
        <v>GoldKojima Kagaku Yakuhin Co., Ltd</v>
      </c>
      <c r="K101" s="45" t="str">
        <f t="shared" si="3"/>
        <v>GoldKojima Kagaku Yakuhin Co., Ltd</v>
      </c>
      <c r="L101" s="244"/>
    </row>
    <row r="102" spans="1:12" ht="10.5" customHeight="1">
      <c r="A102" s="300" t="s">
        <v>2290</v>
      </c>
      <c r="B102" s="300" t="s">
        <v>4180</v>
      </c>
      <c r="C102" s="300" t="s">
        <v>2640</v>
      </c>
      <c r="D102" s="300" t="s">
        <v>1682</v>
      </c>
      <c r="E102" s="300" t="s">
        <v>2641</v>
      </c>
      <c r="F102" s="300" t="s">
        <v>3060</v>
      </c>
      <c r="G102" s="300"/>
      <c r="H102" s="300" t="s">
        <v>3280</v>
      </c>
      <c r="I102" s="300" t="s">
        <v>3281</v>
      </c>
      <c r="J102" s="45" t="str">
        <f t="shared" si="2"/>
        <v>GoldKombinat Gorniczo Hutniczy Miedz Polska Miedz S.A.</v>
      </c>
      <c r="K102" s="45" t="str">
        <f t="shared" si="3"/>
        <v>GoldKombinat Gorniczo Hutniczy Miedz Polska Miedz S.A.</v>
      </c>
      <c r="L102" s="244"/>
    </row>
    <row r="103" spans="1:12" ht="10.5" customHeight="1">
      <c r="A103" s="300" t="s">
        <v>2290</v>
      </c>
      <c r="B103" s="300" t="s">
        <v>4567</v>
      </c>
      <c r="C103" s="300" t="s">
        <v>4567</v>
      </c>
      <c r="D103" s="300" t="s">
        <v>4876</v>
      </c>
      <c r="E103" s="300" t="s">
        <v>3299</v>
      </c>
      <c r="F103" s="300" t="s">
        <v>3060</v>
      </c>
      <c r="G103" s="300"/>
      <c r="H103" s="300" t="s">
        <v>3300</v>
      </c>
      <c r="I103" s="300" t="s">
        <v>3153</v>
      </c>
      <c r="J103" s="45" t="str">
        <f t="shared" si="2"/>
        <v>GoldKorea Zinc Co., Ltd.</v>
      </c>
      <c r="K103" s="45" t="str">
        <f t="shared" si="3"/>
        <v>GoldKorea Zinc Co., Ltd.</v>
      </c>
      <c r="L103" s="244"/>
    </row>
    <row r="104" spans="1:12" ht="10.5" customHeight="1">
      <c r="A104" s="300" t="s">
        <v>2290</v>
      </c>
      <c r="B104" s="300" t="s">
        <v>1485</v>
      </c>
      <c r="C104" s="300" t="s">
        <v>1485</v>
      </c>
      <c r="D104" s="300" t="s">
        <v>2220</v>
      </c>
      <c r="E104" s="300" t="s">
        <v>1260</v>
      </c>
      <c r="F104" s="300" t="s">
        <v>3060</v>
      </c>
      <c r="G104" s="300"/>
      <c r="H104" s="300" t="s">
        <v>3154</v>
      </c>
      <c r="I104" s="300" t="s">
        <v>3155</v>
      </c>
      <c r="J104" s="45" t="str">
        <f t="shared" si="2"/>
        <v>GoldKyrgyzaltyn JSC</v>
      </c>
      <c r="K104" s="45" t="str">
        <f t="shared" si="3"/>
        <v>GoldKyrgyzaltyn JSC</v>
      </c>
      <c r="L104" s="244"/>
    </row>
    <row r="105" spans="1:12" ht="10.5" customHeight="1">
      <c r="A105" s="300" t="s">
        <v>2290</v>
      </c>
      <c r="B105" s="300" t="s">
        <v>4181</v>
      </c>
      <c r="C105" s="300" t="s">
        <v>1758</v>
      </c>
      <c r="D105" s="300" t="s">
        <v>2243</v>
      </c>
      <c r="E105" s="300" t="s">
        <v>1225</v>
      </c>
      <c r="F105" s="300" t="s">
        <v>3060</v>
      </c>
      <c r="G105" s="300"/>
      <c r="H105" s="300" t="s">
        <v>3087</v>
      </c>
      <c r="I105" s="300" t="s">
        <v>3088</v>
      </c>
      <c r="J105" s="45" t="str">
        <f t="shared" si="2"/>
        <v>GoldLa Caridad</v>
      </c>
      <c r="K105" s="45" t="str">
        <f t="shared" si="3"/>
        <v>GoldLa Caridad</v>
      </c>
      <c r="L105" s="244"/>
    </row>
    <row r="106" spans="1:12" ht="10.5" customHeight="1">
      <c r="A106" s="300" t="s">
        <v>2290</v>
      </c>
      <c r="B106" s="300" t="s">
        <v>37</v>
      </c>
      <c r="C106" s="300" t="s">
        <v>4063</v>
      </c>
      <c r="D106" s="300" t="s">
        <v>2150</v>
      </c>
      <c r="E106" s="300" t="s">
        <v>1301</v>
      </c>
      <c r="F106" s="300" t="s">
        <v>3060</v>
      </c>
      <c r="G106" s="300"/>
      <c r="H106" s="300" t="s">
        <v>3221</v>
      </c>
      <c r="I106" s="300" t="s">
        <v>3199</v>
      </c>
      <c r="J106" s="45" t="str">
        <f t="shared" si="2"/>
        <v>GoldLAIZHOU SHANDONG</v>
      </c>
      <c r="K106" s="45" t="str">
        <f t="shared" si="3"/>
        <v>GoldLAIZHOU SHANDONG</v>
      </c>
      <c r="L106" s="244"/>
    </row>
    <row r="107" spans="1:12" ht="10.5" customHeight="1">
      <c r="A107" s="300" t="s">
        <v>2290</v>
      </c>
      <c r="B107" s="300" t="s">
        <v>4568</v>
      </c>
      <c r="C107" s="300" t="s">
        <v>4568</v>
      </c>
      <c r="D107" s="300" t="s">
        <v>1692</v>
      </c>
      <c r="E107" s="300" t="s">
        <v>1261</v>
      </c>
      <c r="F107" s="300" t="s">
        <v>3060</v>
      </c>
      <c r="G107" s="300"/>
      <c r="H107" s="300" t="s">
        <v>3156</v>
      </c>
      <c r="I107" s="300" t="s">
        <v>3157</v>
      </c>
      <c r="J107" s="45" t="str">
        <f t="shared" si="2"/>
        <v>GoldL'azurde Company For Jewelry</v>
      </c>
      <c r="K107" s="45" t="str">
        <f t="shared" si="3"/>
        <v>GoldL'azurde Company For Jewelry</v>
      </c>
      <c r="L107" s="244"/>
    </row>
    <row r="108" spans="1:12" ht="10.5" customHeight="1">
      <c r="A108" s="300" t="s">
        <v>2290</v>
      </c>
      <c r="B108" s="300" t="s">
        <v>4899</v>
      </c>
      <c r="C108" s="300" t="s">
        <v>4569</v>
      </c>
      <c r="D108" s="300" t="s">
        <v>2150</v>
      </c>
      <c r="E108" s="300" t="s">
        <v>2642</v>
      </c>
      <c r="F108" s="300" t="s">
        <v>3060</v>
      </c>
      <c r="G108" s="300"/>
      <c r="H108" s="300" t="s">
        <v>3158</v>
      </c>
      <c r="I108" s="300" t="s">
        <v>3159</v>
      </c>
      <c r="J108" s="45" t="str">
        <f t="shared" si="2"/>
        <v>GoldLinBao Gold Mining</v>
      </c>
      <c r="K108" s="45" t="str">
        <f t="shared" si="3"/>
        <v>GoldLinBao Gold Mining</v>
      </c>
      <c r="L108" s="244"/>
    </row>
    <row r="109" spans="1:12" ht="10.5" customHeight="1">
      <c r="A109" s="300" t="s">
        <v>2290</v>
      </c>
      <c r="B109" s="300" t="s">
        <v>4569</v>
      </c>
      <c r="C109" s="300" t="s">
        <v>4569</v>
      </c>
      <c r="D109" s="300" t="s">
        <v>2150</v>
      </c>
      <c r="E109" s="300" t="s">
        <v>2642</v>
      </c>
      <c r="F109" s="300" t="s">
        <v>3060</v>
      </c>
      <c r="G109" s="300"/>
      <c r="H109" s="300" t="s">
        <v>3158</v>
      </c>
      <c r="I109" s="300" t="s">
        <v>3159</v>
      </c>
      <c r="J109" s="45" t="str">
        <f t="shared" si="2"/>
        <v>GoldLingbao Gold Co., Ltd.</v>
      </c>
      <c r="K109" s="45" t="str">
        <f t="shared" si="3"/>
        <v>GoldLingbao Gold Co., Ltd.</v>
      </c>
      <c r="L109" s="244"/>
    </row>
    <row r="110" spans="1:12" ht="10.5" customHeight="1">
      <c r="A110" s="300" t="s">
        <v>2290</v>
      </c>
      <c r="B110" s="300" t="s">
        <v>4048</v>
      </c>
      <c r="C110" s="300" t="s">
        <v>4048</v>
      </c>
      <c r="D110" s="300" t="s">
        <v>2150</v>
      </c>
      <c r="E110" s="300" t="s">
        <v>1262</v>
      </c>
      <c r="F110" s="300" t="s">
        <v>3060</v>
      </c>
      <c r="G110" s="300"/>
      <c r="H110" s="300" t="s">
        <v>3158</v>
      </c>
      <c r="I110" s="300" t="s">
        <v>3159</v>
      </c>
      <c r="J110" s="45" t="str">
        <f t="shared" si="2"/>
        <v>GoldLingbao Jinyuan Tonghui Refinery Co., Ltd.</v>
      </c>
      <c r="K110" s="45" t="str">
        <f t="shared" si="3"/>
        <v>GoldLingbao Jinyuan Tonghui Refinery Co., Ltd.</v>
      </c>
      <c r="L110" s="244"/>
    </row>
    <row r="111" spans="1:12" ht="10.5" customHeight="1">
      <c r="A111" s="300" t="s">
        <v>2290</v>
      </c>
      <c r="B111" s="300" t="s">
        <v>4900</v>
      </c>
      <c r="C111" s="300" t="s">
        <v>4900</v>
      </c>
      <c r="D111" s="300" t="s">
        <v>2115</v>
      </c>
      <c r="E111" s="300" t="s">
        <v>4901</v>
      </c>
      <c r="F111" s="300" t="s">
        <v>3060</v>
      </c>
      <c r="G111" s="300"/>
      <c r="H111" s="300" t="s">
        <v>4919</v>
      </c>
      <c r="I111" s="300" t="s">
        <v>4919</v>
      </c>
      <c r="J111" s="45" t="str">
        <f t="shared" si="2"/>
        <v>GoldL'Orfebre S.A.</v>
      </c>
      <c r="K111" s="45" t="str">
        <f t="shared" si="3"/>
        <v>GoldL'Orfebre S.A.</v>
      </c>
      <c r="L111" s="244"/>
    </row>
    <row r="112" spans="1:12" ht="10.5" customHeight="1">
      <c r="A112" s="300" t="s">
        <v>2290</v>
      </c>
      <c r="B112" s="300" t="s">
        <v>73</v>
      </c>
      <c r="C112" s="300" t="s">
        <v>73</v>
      </c>
      <c r="D112" s="300" t="s">
        <v>4876</v>
      </c>
      <c r="E112" s="300" t="s">
        <v>1263</v>
      </c>
      <c r="F112" s="300" t="s">
        <v>3060</v>
      </c>
      <c r="G112" s="300"/>
      <c r="H112" s="300" t="s">
        <v>3160</v>
      </c>
      <c r="I112" s="300" t="s">
        <v>3161</v>
      </c>
      <c r="J112" s="45" t="str">
        <f t="shared" si="2"/>
        <v>GoldLS-NIKKO Copper Inc.</v>
      </c>
      <c r="K112" s="45" t="str">
        <f t="shared" si="3"/>
        <v>GoldLS-NIKKO Copper Inc.</v>
      </c>
      <c r="L112" s="244"/>
    </row>
    <row r="113" spans="1:12" ht="10.5" customHeight="1">
      <c r="A113" s="300" t="s">
        <v>2290</v>
      </c>
      <c r="B113" s="300" t="s">
        <v>3162</v>
      </c>
      <c r="C113" s="300" t="s">
        <v>3162</v>
      </c>
      <c r="D113" s="300" t="s">
        <v>2150</v>
      </c>
      <c r="E113" s="300" t="s">
        <v>1265</v>
      </c>
      <c r="F113" s="300" t="s">
        <v>3060</v>
      </c>
      <c r="G113" s="300"/>
      <c r="H113" s="300" t="s">
        <v>3163</v>
      </c>
      <c r="I113" s="300" t="s">
        <v>3159</v>
      </c>
      <c r="J113" s="45" t="str">
        <f t="shared" si="2"/>
        <v>GoldLuoyang Zijin Yinhui Gold Refinery Co., Ltd.</v>
      </c>
      <c r="K113" s="45" t="str">
        <f t="shared" si="3"/>
        <v>GoldLuoyang Zijin Yinhui Gold Refinery Co., Ltd.</v>
      </c>
      <c r="L113" s="244"/>
    </row>
    <row r="114" spans="1:12" ht="10.5" customHeight="1">
      <c r="A114" s="300" t="s">
        <v>2290</v>
      </c>
      <c r="B114" s="300" t="s">
        <v>38</v>
      </c>
      <c r="C114" s="300" t="s">
        <v>3162</v>
      </c>
      <c r="D114" s="300" t="s">
        <v>2150</v>
      </c>
      <c r="E114" s="300" t="s">
        <v>1265</v>
      </c>
      <c r="F114" s="300" t="s">
        <v>3060</v>
      </c>
      <c r="G114" s="300"/>
      <c r="H114" s="300" t="s">
        <v>3163</v>
      </c>
      <c r="I114" s="300" t="s">
        <v>3159</v>
      </c>
      <c r="J114" s="45" t="str">
        <f t="shared" si="2"/>
        <v>GoldLuoyang Zijin Yinhui Gold Smelting</v>
      </c>
      <c r="K114" s="45" t="str">
        <f t="shared" si="3"/>
        <v>GoldLuoyang Zijin Yinhui Gold Smelting</v>
      </c>
      <c r="L114" s="244"/>
    </row>
    <row r="115" spans="1:12" ht="10.5" customHeight="1">
      <c r="A115" s="300" t="s">
        <v>2290</v>
      </c>
      <c r="B115" s="300" t="s">
        <v>1264</v>
      </c>
      <c r="C115" s="300" t="s">
        <v>3162</v>
      </c>
      <c r="D115" s="300" t="s">
        <v>2150</v>
      </c>
      <c r="E115" s="300" t="s">
        <v>1265</v>
      </c>
      <c r="F115" s="300" t="s">
        <v>3060</v>
      </c>
      <c r="G115" s="300"/>
      <c r="H115" s="300" t="s">
        <v>3163</v>
      </c>
      <c r="I115" s="300" t="s">
        <v>3159</v>
      </c>
      <c r="J115" s="45" t="str">
        <f t="shared" si="2"/>
        <v>GoldLuoyang Zijin Yinhui Metal Smelt Co Ltd</v>
      </c>
      <c r="K115" s="45" t="str">
        <f t="shared" si="3"/>
        <v>GoldLuoyang Zijin Yinhui Metal Smelt Co Ltd</v>
      </c>
      <c r="L115" s="244"/>
    </row>
    <row r="116" spans="1:12" ht="10.5" customHeight="1">
      <c r="A116" s="300" t="s">
        <v>2290</v>
      </c>
      <c r="B116" s="300" t="s">
        <v>1763</v>
      </c>
      <c r="C116" s="300" t="s">
        <v>1763</v>
      </c>
      <c r="D116" s="300" t="s">
        <v>4880</v>
      </c>
      <c r="E116" s="300" t="s">
        <v>1266</v>
      </c>
      <c r="F116" s="300" t="s">
        <v>3060</v>
      </c>
      <c r="G116" s="300"/>
      <c r="H116" s="300" t="s">
        <v>3164</v>
      </c>
      <c r="I116" s="300" t="s">
        <v>3165</v>
      </c>
      <c r="J116" s="45" t="str">
        <f t="shared" si="2"/>
        <v>GoldMaterion</v>
      </c>
      <c r="K116" s="45" t="str">
        <f t="shared" si="3"/>
        <v>GoldMaterion</v>
      </c>
      <c r="L116" s="244"/>
    </row>
    <row r="117" spans="1:12" ht="10.5" customHeight="1">
      <c r="A117" s="300" t="s">
        <v>2290</v>
      </c>
      <c r="B117" s="300" t="s">
        <v>74</v>
      </c>
      <c r="C117" s="300" t="s">
        <v>74</v>
      </c>
      <c r="D117" s="300" t="s">
        <v>2217</v>
      </c>
      <c r="E117" s="300" t="s">
        <v>1267</v>
      </c>
      <c r="F117" s="300" t="s">
        <v>3060</v>
      </c>
      <c r="G117" s="300"/>
      <c r="H117" s="300" t="s">
        <v>3166</v>
      </c>
      <c r="I117" s="300" t="s">
        <v>3114</v>
      </c>
      <c r="J117" s="45" t="str">
        <f t="shared" si="2"/>
        <v>GoldMatsuda Sangyo Co., Ltd.</v>
      </c>
      <c r="K117" s="45" t="str">
        <f t="shared" si="3"/>
        <v>GoldMatsuda Sangyo Co., Ltd.</v>
      </c>
      <c r="L117" s="244"/>
    </row>
    <row r="118" spans="1:12" ht="10.5" customHeight="1">
      <c r="A118" s="300" t="s">
        <v>2290</v>
      </c>
      <c r="B118" s="300" t="s">
        <v>39</v>
      </c>
      <c r="C118" s="300" t="s">
        <v>76</v>
      </c>
      <c r="D118" s="300" t="s">
        <v>2217</v>
      </c>
      <c r="E118" s="300" t="s">
        <v>1298</v>
      </c>
      <c r="F118" s="300" t="s">
        <v>3060</v>
      </c>
      <c r="G118" s="300"/>
      <c r="H118" s="300" t="s">
        <v>3232</v>
      </c>
      <c r="I118" s="300" t="s">
        <v>4169</v>
      </c>
      <c r="J118" s="45" t="str">
        <f t="shared" si="2"/>
        <v>GoldMEM(Sumitomo Group)</v>
      </c>
      <c r="K118" s="45" t="str">
        <f t="shared" si="3"/>
        <v>GoldMEM(Sumitomo Group)</v>
      </c>
      <c r="L118" s="244"/>
    </row>
    <row r="119" spans="1:12" ht="10.5" customHeight="1">
      <c r="A119" s="300" t="s">
        <v>2290</v>
      </c>
      <c r="B119" s="300" t="s">
        <v>4571</v>
      </c>
      <c r="C119" s="300" t="s">
        <v>4572</v>
      </c>
      <c r="D119" s="300" t="s">
        <v>2243</v>
      </c>
      <c r="E119" s="300" t="s">
        <v>1272</v>
      </c>
      <c r="F119" s="300" t="s">
        <v>3060</v>
      </c>
      <c r="G119" s="300"/>
      <c r="H119" s="300" t="s">
        <v>3178</v>
      </c>
      <c r="I119" s="300" t="s">
        <v>3179</v>
      </c>
      <c r="J119" s="45" t="str">
        <f t="shared" si="2"/>
        <v>GoldMetal?rgica Met-Mex Pe?oles, S.A. de C.V</v>
      </c>
      <c r="K119" s="45" t="str">
        <f t="shared" si="3"/>
        <v>GoldMetal?rgica Met-Mex Pe?oles, S.A. de C.V</v>
      </c>
      <c r="L119" s="244"/>
    </row>
    <row r="120" spans="1:12" ht="10.5" customHeight="1">
      <c r="A120" s="300" t="s">
        <v>2290</v>
      </c>
      <c r="B120" s="300" t="s">
        <v>2346</v>
      </c>
      <c r="C120" s="300" t="s">
        <v>4570</v>
      </c>
      <c r="D120" s="300" t="s">
        <v>2148</v>
      </c>
      <c r="E120" s="300" t="s">
        <v>1270</v>
      </c>
      <c r="F120" s="300" t="s">
        <v>3060</v>
      </c>
      <c r="G120" s="300"/>
      <c r="H120" s="300" t="s">
        <v>3174</v>
      </c>
      <c r="I120" s="300" t="s">
        <v>3175</v>
      </c>
      <c r="J120" s="45" t="str">
        <f t="shared" si="2"/>
        <v>GoldMetalor Switzerland</v>
      </c>
      <c r="K120" s="45" t="str">
        <f t="shared" si="3"/>
        <v>GoldMetalor Switzerland</v>
      </c>
      <c r="L120" s="244"/>
    </row>
    <row r="121" spans="1:12" ht="10.5" customHeight="1">
      <c r="A121" s="300" t="s">
        <v>2290</v>
      </c>
      <c r="B121" s="300" t="s">
        <v>4050</v>
      </c>
      <c r="C121" s="300" t="s">
        <v>4050</v>
      </c>
      <c r="D121" s="300" t="s">
        <v>2150</v>
      </c>
      <c r="E121" s="300" t="s">
        <v>1268</v>
      </c>
      <c r="F121" s="300" t="s">
        <v>3060</v>
      </c>
      <c r="G121" s="300"/>
      <c r="H121" s="300" t="s">
        <v>3171</v>
      </c>
      <c r="I121" s="300" t="s">
        <v>3126</v>
      </c>
      <c r="J121" s="45" t="str">
        <f t="shared" si="2"/>
        <v>GoldMetalor Technologies (Hong Kong) Ltd.</v>
      </c>
      <c r="K121" s="45" t="str">
        <f t="shared" si="3"/>
        <v>GoldMetalor Technologies (Hong Kong) Ltd.</v>
      </c>
      <c r="L121" s="244"/>
    </row>
    <row r="122" spans="1:12" ht="10.5" customHeight="1">
      <c r="A122" s="300" t="s">
        <v>2290</v>
      </c>
      <c r="B122" s="300" t="s">
        <v>4051</v>
      </c>
      <c r="C122" s="300" t="s">
        <v>4051</v>
      </c>
      <c r="D122" s="300" t="s">
        <v>1695</v>
      </c>
      <c r="E122" s="300" t="s">
        <v>1269</v>
      </c>
      <c r="F122" s="300" t="s">
        <v>3060</v>
      </c>
      <c r="G122" s="300"/>
      <c r="H122" s="300" t="s">
        <v>3172</v>
      </c>
      <c r="I122" s="300" t="s">
        <v>3173</v>
      </c>
      <c r="J122" s="45" t="str">
        <f t="shared" si="2"/>
        <v>GoldMetalor Technologies (Singapore) Pte., Ltd.</v>
      </c>
      <c r="K122" s="45" t="str">
        <f t="shared" si="3"/>
        <v>GoldMetalor Technologies (Singapore) Pte., Ltd.</v>
      </c>
      <c r="L122" s="244"/>
    </row>
    <row r="123" spans="1:12" ht="10.5" customHeight="1">
      <c r="A123" s="300" t="s">
        <v>2290</v>
      </c>
      <c r="B123" s="300" t="s">
        <v>3167</v>
      </c>
      <c r="C123" s="300" t="s">
        <v>3167</v>
      </c>
      <c r="D123" s="300" t="s">
        <v>2150</v>
      </c>
      <c r="E123" s="300" t="s">
        <v>3168</v>
      </c>
      <c r="F123" s="300" t="s">
        <v>3060</v>
      </c>
      <c r="G123" s="300"/>
      <c r="H123" s="300" t="s">
        <v>3169</v>
      </c>
      <c r="I123" s="300" t="s">
        <v>3170</v>
      </c>
      <c r="J123" s="45" t="str">
        <f t="shared" si="2"/>
        <v>GoldMetalor Technologies (Suzhou) Ltd.</v>
      </c>
      <c r="K123" s="45" t="str">
        <f t="shared" si="3"/>
        <v>GoldMetalor Technologies (Suzhou) Ltd.</v>
      </c>
      <c r="L123" s="244"/>
    </row>
    <row r="124" spans="1:12" ht="10.5" customHeight="1">
      <c r="A124" s="300" t="s">
        <v>2290</v>
      </c>
      <c r="B124" s="300" t="s">
        <v>4570</v>
      </c>
      <c r="C124" s="300" t="s">
        <v>4570</v>
      </c>
      <c r="D124" s="300" t="s">
        <v>2148</v>
      </c>
      <c r="E124" s="300" t="s">
        <v>1270</v>
      </c>
      <c r="F124" s="300" t="s">
        <v>3060</v>
      </c>
      <c r="G124" s="300"/>
      <c r="H124" s="300" t="s">
        <v>3174</v>
      </c>
      <c r="I124" s="300" t="s">
        <v>3175</v>
      </c>
      <c r="J124" s="45" t="str">
        <f t="shared" si="2"/>
        <v>GoldMetalor Technologies S.A.</v>
      </c>
      <c r="K124" s="45" t="str">
        <f t="shared" si="3"/>
        <v>GoldMetalor Technologies S.A.</v>
      </c>
      <c r="L124" s="244"/>
    </row>
    <row r="125" spans="1:12" ht="10.5" customHeight="1">
      <c r="A125" s="300" t="s">
        <v>2290</v>
      </c>
      <c r="B125" s="300" t="s">
        <v>2420</v>
      </c>
      <c r="C125" s="300" t="s">
        <v>2420</v>
      </c>
      <c r="D125" s="300" t="s">
        <v>4880</v>
      </c>
      <c r="E125" s="300" t="s">
        <v>1271</v>
      </c>
      <c r="F125" s="300" t="s">
        <v>3060</v>
      </c>
      <c r="G125" s="300"/>
      <c r="H125" s="300" t="s">
        <v>3176</v>
      </c>
      <c r="I125" s="300" t="s">
        <v>3177</v>
      </c>
      <c r="J125" s="45" t="str">
        <f t="shared" si="2"/>
        <v>GoldMetalor USA Refining Corporation</v>
      </c>
      <c r="K125" s="45" t="str">
        <f t="shared" si="3"/>
        <v>GoldMetalor USA Refining Corporation</v>
      </c>
      <c r="L125" s="244"/>
    </row>
    <row r="126" spans="1:12" ht="10.5" customHeight="1">
      <c r="A126" s="300" t="s">
        <v>2290</v>
      </c>
      <c r="B126" s="300" t="s">
        <v>4572</v>
      </c>
      <c r="C126" s="300" t="s">
        <v>4572</v>
      </c>
      <c r="D126" s="300" t="s">
        <v>2243</v>
      </c>
      <c r="E126" s="300" t="s">
        <v>1272</v>
      </c>
      <c r="F126" s="300" t="s">
        <v>3060</v>
      </c>
      <c r="G126" s="300"/>
      <c r="H126" s="300" t="s">
        <v>3178</v>
      </c>
      <c r="I126" s="300" t="s">
        <v>3179</v>
      </c>
      <c r="J126" s="45" t="str">
        <f t="shared" si="2"/>
        <v>GoldMetalúrgica Met-Mex Peñoles S.A. De C.V.</v>
      </c>
      <c r="K126" s="45" t="str">
        <f t="shared" si="3"/>
        <v>GoldMetalúrgica Met-Mex Peñoles S.A. De C.V.</v>
      </c>
      <c r="L126" s="244"/>
    </row>
    <row r="127" spans="1:12" ht="10.5" customHeight="1">
      <c r="A127" s="300" t="s">
        <v>2290</v>
      </c>
      <c r="B127" s="300" t="s">
        <v>4573</v>
      </c>
      <c r="C127" s="300" t="s">
        <v>4572</v>
      </c>
      <c r="D127" s="300" t="s">
        <v>2243</v>
      </c>
      <c r="E127" s="300" t="s">
        <v>1272</v>
      </c>
      <c r="F127" s="300" t="s">
        <v>3060</v>
      </c>
      <c r="G127" s="300"/>
      <c r="H127" s="300" t="s">
        <v>3178</v>
      </c>
      <c r="I127" s="300" t="s">
        <v>3179</v>
      </c>
      <c r="J127" s="45" t="str">
        <f t="shared" si="2"/>
        <v>GoldMet-Mex Pe?oles, S.A.</v>
      </c>
      <c r="K127" s="45" t="str">
        <f t="shared" si="3"/>
        <v>GoldMet-Mex Pe?oles, S.A.</v>
      </c>
      <c r="L127" s="244"/>
    </row>
    <row r="128" spans="1:12" ht="10.5" customHeight="1">
      <c r="A128" s="300" t="s">
        <v>2290</v>
      </c>
      <c r="B128" s="300" t="s">
        <v>4035</v>
      </c>
      <c r="C128" s="300" t="s">
        <v>4572</v>
      </c>
      <c r="D128" s="300" t="s">
        <v>2243</v>
      </c>
      <c r="E128" s="300" t="s">
        <v>1272</v>
      </c>
      <c r="F128" s="300" t="s">
        <v>3060</v>
      </c>
      <c r="G128" s="300"/>
      <c r="H128" s="300" t="s">
        <v>3178</v>
      </c>
      <c r="I128" s="300" t="s">
        <v>3179</v>
      </c>
      <c r="J128" s="45" t="str">
        <f t="shared" si="2"/>
        <v>GoldMet-Mex Penoles, S.A.</v>
      </c>
      <c r="K128" s="45" t="str">
        <f t="shared" si="3"/>
        <v>GoldMet-Mex Penoles, S.A.</v>
      </c>
      <c r="L128" s="244"/>
    </row>
    <row r="129" spans="1:12" ht="10.5" customHeight="1">
      <c r="A129" s="300" t="s">
        <v>2290</v>
      </c>
      <c r="B129" s="300" t="s">
        <v>2338</v>
      </c>
      <c r="C129" s="300" t="s">
        <v>2338</v>
      </c>
      <c r="D129" s="300" t="s">
        <v>2217</v>
      </c>
      <c r="E129" s="300" t="s">
        <v>1273</v>
      </c>
      <c r="F129" s="300" t="s">
        <v>3060</v>
      </c>
      <c r="G129" s="300"/>
      <c r="H129" s="300" t="s">
        <v>3180</v>
      </c>
      <c r="I129" s="300" t="s">
        <v>4168</v>
      </c>
      <c r="J129" s="45" t="str">
        <f t="shared" si="2"/>
        <v>GoldMitsubishi Materials Corporation</v>
      </c>
      <c r="K129" s="45" t="str">
        <f t="shared" si="3"/>
        <v>GoldMitsubishi Materials Corporation</v>
      </c>
      <c r="L129" s="244"/>
    </row>
    <row r="130" spans="1:12" ht="10.5" customHeight="1">
      <c r="A130" s="300" t="s">
        <v>2290</v>
      </c>
      <c r="B130" s="300" t="s">
        <v>3183</v>
      </c>
      <c r="C130" s="300" t="s">
        <v>2421</v>
      </c>
      <c r="D130" s="300" t="s">
        <v>2217</v>
      </c>
      <c r="E130" s="300" t="s">
        <v>1274</v>
      </c>
      <c r="F130" s="300" t="s">
        <v>3060</v>
      </c>
      <c r="G130" s="300"/>
      <c r="H130" s="300" t="s">
        <v>3182</v>
      </c>
      <c r="I130" s="300" t="s">
        <v>3181</v>
      </c>
      <c r="J130" s="45" t="str">
        <f t="shared" si="2"/>
        <v>GoldMitsui Kinzoku Co., Ltd.</v>
      </c>
      <c r="K130" s="45" t="str">
        <f t="shared" si="3"/>
        <v>GoldMitsui Kinzoku Co., Ltd.</v>
      </c>
      <c r="L130" s="244"/>
    </row>
    <row r="131" spans="1:12" ht="10.5" customHeight="1">
      <c r="A131" s="300" t="s">
        <v>2290</v>
      </c>
      <c r="B131" s="300" t="s">
        <v>2421</v>
      </c>
      <c r="C131" s="300" t="s">
        <v>2421</v>
      </c>
      <c r="D131" s="300" t="s">
        <v>2217</v>
      </c>
      <c r="E131" s="300" t="s">
        <v>1274</v>
      </c>
      <c r="F131" s="300" t="s">
        <v>3060</v>
      </c>
      <c r="G131" s="300"/>
      <c r="H131" s="300" t="s">
        <v>3182</v>
      </c>
      <c r="I131" s="300" t="s">
        <v>3181</v>
      </c>
      <c r="J131" s="45" t="str">
        <f t="shared" si="2"/>
        <v>GoldMitsui Mining and Smelting Co., Ltd.</v>
      </c>
      <c r="K131" s="45" t="str">
        <f t="shared" si="3"/>
        <v>GoldMitsui Mining and Smelting Co., Ltd.</v>
      </c>
      <c r="L131" s="244"/>
    </row>
    <row r="132" spans="1:12" ht="10.5" customHeight="1">
      <c r="A132" s="300" t="s">
        <v>2290</v>
      </c>
      <c r="B132" s="300" t="s">
        <v>4076</v>
      </c>
      <c r="C132" s="300" t="s">
        <v>4076</v>
      </c>
      <c r="D132" s="300" t="s">
        <v>2207</v>
      </c>
      <c r="E132" s="300" t="s">
        <v>2643</v>
      </c>
      <c r="F132" s="300" t="s">
        <v>3060</v>
      </c>
      <c r="G132" s="300"/>
      <c r="H132" s="300" t="s">
        <v>3276</v>
      </c>
      <c r="I132" s="300" t="s">
        <v>3277</v>
      </c>
      <c r="J132" s="45" t="str">
        <f t="shared" ref="J132:J196" si="4">A132&amp;B132</f>
        <v>GoldMMTC-PAMP India Pvt., Ltd.</v>
      </c>
      <c r="K132" s="45" t="str">
        <f t="shared" ref="K132:K196" si="5">A132&amp;B132</f>
        <v>GoldMMTC-PAMP India Pvt., Ltd.</v>
      </c>
      <c r="L132" s="244"/>
    </row>
    <row r="133" spans="1:12" ht="10.5" customHeight="1">
      <c r="A133" s="300" t="s">
        <v>2290</v>
      </c>
      <c r="B133" s="300" t="s">
        <v>4575</v>
      </c>
      <c r="C133" s="300" t="s">
        <v>4575</v>
      </c>
      <c r="D133" s="300" t="s">
        <v>2256</v>
      </c>
      <c r="E133" s="300" t="s">
        <v>4576</v>
      </c>
      <c r="F133" s="300" t="s">
        <v>3060</v>
      </c>
      <c r="G133" s="300"/>
      <c r="H133" s="300" t="s">
        <v>4629</v>
      </c>
      <c r="I133" s="300" t="s">
        <v>4630</v>
      </c>
      <c r="J133" s="45" t="str">
        <f t="shared" si="4"/>
        <v>GoldModeltech Sdn Bhd</v>
      </c>
      <c r="K133" s="45" t="str">
        <f t="shared" si="5"/>
        <v>GoldModeltech Sdn Bhd</v>
      </c>
      <c r="L133" s="244"/>
    </row>
    <row r="134" spans="1:12" ht="10.5" customHeight="1">
      <c r="A134" s="300" t="s">
        <v>2290</v>
      </c>
      <c r="B134" s="300" t="s">
        <v>4164</v>
      </c>
      <c r="C134" s="300" t="s">
        <v>4164</v>
      </c>
      <c r="D134" s="300" t="s">
        <v>2269</v>
      </c>
      <c r="E134" s="300" t="s">
        <v>4165</v>
      </c>
      <c r="F134" s="300" t="s">
        <v>3060</v>
      </c>
      <c r="G134" s="300"/>
      <c r="H134" s="300" t="s">
        <v>4577</v>
      </c>
      <c r="I134" s="300" t="s">
        <v>4166</v>
      </c>
      <c r="J134" s="45" t="str">
        <f t="shared" si="4"/>
        <v>GoldMorris and Watson</v>
      </c>
      <c r="K134" s="45" t="str">
        <f t="shared" si="5"/>
        <v>GoldMorris and Watson</v>
      </c>
      <c r="L134" s="244"/>
    </row>
    <row r="135" spans="1:12" ht="10.5" customHeight="1">
      <c r="A135" s="300" t="s">
        <v>2290</v>
      </c>
      <c r="B135" s="300" t="s">
        <v>4902</v>
      </c>
      <c r="C135" s="300" t="s">
        <v>4902</v>
      </c>
      <c r="D135" s="300" t="s">
        <v>2124</v>
      </c>
      <c r="E135" s="300" t="s">
        <v>4903</v>
      </c>
      <c r="F135" s="300" t="s">
        <v>3060</v>
      </c>
      <c r="G135" s="300"/>
      <c r="H135" s="300" t="s">
        <v>4920</v>
      </c>
      <c r="I135" s="300" t="s">
        <v>4921</v>
      </c>
      <c r="J135" s="45" t="str">
        <f t="shared" si="4"/>
        <v>GoldMorris and Watson Gold Coast</v>
      </c>
      <c r="K135" s="45" t="str">
        <f t="shared" si="5"/>
        <v>GoldMorris and Watson Gold Coast</v>
      </c>
      <c r="L135" s="244"/>
    </row>
    <row r="136" spans="1:12" ht="10.5" customHeight="1">
      <c r="A136" s="300" t="s">
        <v>2290</v>
      </c>
      <c r="B136" s="300" t="s">
        <v>1764</v>
      </c>
      <c r="C136" s="300" t="s">
        <v>1764</v>
      </c>
      <c r="D136" s="300" t="s">
        <v>1690</v>
      </c>
      <c r="E136" s="300" t="s">
        <v>1275</v>
      </c>
      <c r="F136" s="300" t="s">
        <v>3060</v>
      </c>
      <c r="G136" s="300"/>
      <c r="H136" s="300" t="s">
        <v>3184</v>
      </c>
      <c r="I136" s="300" t="s">
        <v>3229</v>
      </c>
      <c r="J136" s="45" t="str">
        <f t="shared" si="4"/>
        <v>GoldMoscow Special Alloys Processing Plant</v>
      </c>
      <c r="K136" s="45" t="str">
        <f t="shared" si="5"/>
        <v>GoldMoscow Special Alloys Processing Plant</v>
      </c>
      <c r="L136" s="244"/>
    </row>
    <row r="137" spans="1:12" ht="10.5" customHeight="1">
      <c r="A137" s="300" t="s">
        <v>2290</v>
      </c>
      <c r="B137" s="300" t="s">
        <v>2427</v>
      </c>
      <c r="C137" s="300" t="s">
        <v>2427</v>
      </c>
      <c r="D137" s="300" t="s">
        <v>1724</v>
      </c>
      <c r="E137" s="300" t="s">
        <v>1276</v>
      </c>
      <c r="F137" s="300" t="s">
        <v>3060</v>
      </c>
      <c r="G137" s="300"/>
      <c r="H137" s="300" t="s">
        <v>3185</v>
      </c>
      <c r="I137" s="300" t="s">
        <v>3079</v>
      </c>
      <c r="J137" s="45" t="str">
        <f t="shared" si="4"/>
        <v>GoldNadir Metal Rafineri San. Ve Tic. A.Ş.</v>
      </c>
      <c r="K137" s="45" t="str">
        <f t="shared" si="5"/>
        <v>GoldNadir Metal Rafineri San. Ve Tic. A.Ş.</v>
      </c>
      <c r="L137" s="244"/>
    </row>
    <row r="138" spans="1:12" ht="10.5" customHeight="1">
      <c r="A138" s="300" t="s">
        <v>2290</v>
      </c>
      <c r="B138" s="300" t="s">
        <v>2422</v>
      </c>
      <c r="C138" s="300" t="s">
        <v>2422</v>
      </c>
      <c r="D138" s="300" t="s">
        <v>1731</v>
      </c>
      <c r="E138" s="300" t="s">
        <v>1277</v>
      </c>
      <c r="F138" s="300" t="s">
        <v>3060</v>
      </c>
      <c r="G138" s="300"/>
      <c r="H138" s="300" t="s">
        <v>3186</v>
      </c>
      <c r="I138" s="300" t="s">
        <v>3187</v>
      </c>
      <c r="J138" s="45" t="str">
        <f t="shared" si="4"/>
        <v>GoldNavoi Mining and Metallurgical Combinat</v>
      </c>
      <c r="K138" s="45" t="str">
        <f t="shared" si="5"/>
        <v>GoldNavoi Mining and Metallurgical Combinat</v>
      </c>
      <c r="L138" s="244"/>
    </row>
    <row r="139" spans="1:12" ht="10.5" customHeight="1">
      <c r="A139" s="300" t="s">
        <v>2290</v>
      </c>
      <c r="B139" s="300" t="s">
        <v>4054</v>
      </c>
      <c r="C139" s="300" t="s">
        <v>4054</v>
      </c>
      <c r="D139" s="300" t="s">
        <v>2217</v>
      </c>
      <c r="E139" s="300" t="s">
        <v>1278</v>
      </c>
      <c r="F139" s="300" t="s">
        <v>3060</v>
      </c>
      <c r="G139" s="300"/>
      <c r="H139" s="300" t="s">
        <v>3188</v>
      </c>
      <c r="I139" s="300" t="s">
        <v>3189</v>
      </c>
      <c r="J139" s="45" t="str">
        <f t="shared" si="4"/>
        <v>GoldNihon Material Co., Ltd.</v>
      </c>
      <c r="K139" s="45" t="str">
        <f t="shared" si="5"/>
        <v>GoldNihon Material Co., Ltd.</v>
      </c>
      <c r="L139" s="244"/>
    </row>
    <row r="140" spans="1:12" ht="10.5" customHeight="1">
      <c r="A140" s="300" t="s">
        <v>2290</v>
      </c>
      <c r="B140" s="300" t="s">
        <v>3083</v>
      </c>
      <c r="C140" s="300" t="s">
        <v>2415</v>
      </c>
      <c r="D140" s="300" t="s">
        <v>2164</v>
      </c>
      <c r="E140" s="300" t="s">
        <v>1220</v>
      </c>
      <c r="F140" s="300" t="s">
        <v>3060</v>
      </c>
      <c r="G140" s="300"/>
      <c r="H140" s="300" t="s">
        <v>3081</v>
      </c>
      <c r="I140" s="300" t="s">
        <v>3082</v>
      </c>
      <c r="J140" s="45" t="str">
        <f t="shared" si="4"/>
        <v>GoldNorddeutsche Affinererie AG</v>
      </c>
      <c r="K140" s="45" t="str">
        <f t="shared" si="5"/>
        <v>GoldNorddeutsche Affinererie AG</v>
      </c>
      <c r="L140" s="244"/>
    </row>
    <row r="141" spans="1:12" ht="10.5" customHeight="1">
      <c r="A141" s="300" t="s">
        <v>2290</v>
      </c>
      <c r="B141" s="300" t="s">
        <v>4157</v>
      </c>
      <c r="C141" s="300" t="s">
        <v>4157</v>
      </c>
      <c r="D141" s="300" t="s">
        <v>2125</v>
      </c>
      <c r="E141" s="300" t="s">
        <v>4160</v>
      </c>
      <c r="F141" s="300" t="s">
        <v>3060</v>
      </c>
      <c r="G141" s="300"/>
      <c r="H141" s="300" t="s">
        <v>4161</v>
      </c>
      <c r="I141" s="300" t="s">
        <v>4161</v>
      </c>
      <c r="J141" s="45" t="str">
        <f t="shared" si="4"/>
        <v>GoldÖgussa Österreichische Gold- und Silber-Scheideanstalt GmbH</v>
      </c>
      <c r="K141" s="45" t="str">
        <f t="shared" si="5"/>
        <v>GoldÖgussa Österreichische Gold- und Silber-Scheideanstalt GmbH</v>
      </c>
      <c r="L141" s="244"/>
    </row>
    <row r="142" spans="1:12" ht="10.5" customHeight="1">
      <c r="A142" s="300" t="s">
        <v>2290</v>
      </c>
      <c r="B142" s="300" t="s">
        <v>75</v>
      </c>
      <c r="C142" s="300" t="s">
        <v>4153</v>
      </c>
      <c r="D142" s="300" t="s">
        <v>4880</v>
      </c>
      <c r="E142" s="300" t="s">
        <v>1279</v>
      </c>
      <c r="F142" s="300" t="s">
        <v>3060</v>
      </c>
      <c r="G142" s="300"/>
      <c r="H142" s="300" t="s">
        <v>3190</v>
      </c>
      <c r="I142" s="300" t="s">
        <v>3191</v>
      </c>
      <c r="J142" s="45" t="str">
        <f t="shared" si="4"/>
        <v>GoldOhio Precious Metals, LLC</v>
      </c>
      <c r="K142" s="45" t="str">
        <f t="shared" si="5"/>
        <v>GoldOhio Precious Metals, LLC</v>
      </c>
      <c r="L142" s="244"/>
    </row>
    <row r="143" spans="1:12" ht="10.5" customHeight="1">
      <c r="A143" s="300" t="s">
        <v>2290</v>
      </c>
      <c r="B143" s="300" t="s">
        <v>4055</v>
      </c>
      <c r="C143" s="300" t="s">
        <v>4055</v>
      </c>
      <c r="D143" s="300" t="s">
        <v>2217</v>
      </c>
      <c r="E143" s="300" t="s">
        <v>1280</v>
      </c>
      <c r="F143" s="300" t="s">
        <v>3060</v>
      </c>
      <c r="G143" s="300"/>
      <c r="H143" s="300" t="s">
        <v>3192</v>
      </c>
      <c r="I143" s="300" t="s">
        <v>3193</v>
      </c>
      <c r="J143" s="45" t="str">
        <f t="shared" si="4"/>
        <v>GoldOhura Precious Metal Industry Co., Ltd.</v>
      </c>
      <c r="K143" s="45" t="str">
        <f t="shared" si="5"/>
        <v>GoldOhura Precious Metal Industry Co., Ltd.</v>
      </c>
      <c r="L143" s="244"/>
    </row>
    <row r="144" spans="1:12" ht="10.5" customHeight="1">
      <c r="A144" s="300" t="s">
        <v>2290</v>
      </c>
      <c r="B144" s="300" t="s">
        <v>4226</v>
      </c>
      <c r="C144" s="300" t="s">
        <v>4226</v>
      </c>
      <c r="D144" s="300" t="s">
        <v>1690</v>
      </c>
      <c r="E144" s="300" t="s">
        <v>1281</v>
      </c>
      <c r="F144" s="300" t="s">
        <v>3060</v>
      </c>
      <c r="G144" s="300"/>
      <c r="H144" s="300" t="s">
        <v>3194</v>
      </c>
      <c r="I144" s="300" t="s">
        <v>3195</v>
      </c>
      <c r="J144" s="45" t="str">
        <f t="shared" si="4"/>
        <v>GoldOJSC "The Gulidov Krasnoyarsk Non-Ferrous Metals Plant" (OJSC Krastsvetmet)</v>
      </c>
      <c r="K144" s="45" t="str">
        <f t="shared" si="5"/>
        <v>GoldOJSC "The Gulidov Krasnoyarsk Non-Ferrous Metals Plant" (OJSC Krastsvetmet)</v>
      </c>
      <c r="L144" s="244"/>
    </row>
    <row r="145" spans="1:12" ht="10.5" customHeight="1">
      <c r="A145" s="300" t="s">
        <v>2290</v>
      </c>
      <c r="B145" s="300" t="s">
        <v>3196</v>
      </c>
      <c r="C145" s="300" t="s">
        <v>4226</v>
      </c>
      <c r="D145" s="300" t="s">
        <v>1690</v>
      </c>
      <c r="E145" s="300" t="s">
        <v>1281</v>
      </c>
      <c r="F145" s="300" t="s">
        <v>3060</v>
      </c>
      <c r="G145" s="300"/>
      <c r="H145" s="300" t="s">
        <v>3194</v>
      </c>
      <c r="I145" s="300" t="s">
        <v>3195</v>
      </c>
      <c r="J145" s="45" t="str">
        <f t="shared" si="4"/>
        <v>GoldOJSC Krastsvetmet</v>
      </c>
      <c r="K145" s="45" t="str">
        <f t="shared" si="5"/>
        <v>GoldOJSC Krastsvetmet</v>
      </c>
      <c r="L145" s="244"/>
    </row>
    <row r="146" spans="1:12" ht="10.5" customHeight="1">
      <c r="A146" s="300" t="s">
        <v>2290</v>
      </c>
      <c r="B146" s="300" t="s">
        <v>4150</v>
      </c>
      <c r="C146" s="300" t="s">
        <v>4150</v>
      </c>
      <c r="D146" s="300" t="s">
        <v>1690</v>
      </c>
      <c r="E146" s="300" t="s">
        <v>1237</v>
      </c>
      <c r="F146" s="300" t="s">
        <v>3060</v>
      </c>
      <c r="G146" s="300"/>
      <c r="H146" s="300" t="s">
        <v>3115</v>
      </c>
      <c r="I146" s="300" t="s">
        <v>4227</v>
      </c>
      <c r="J146" s="45" t="str">
        <f t="shared" si="4"/>
        <v>GoldOJSC Novosibirsk Refinery</v>
      </c>
      <c r="K146" s="45" t="str">
        <f t="shared" si="5"/>
        <v>GoldOJSC Novosibirsk Refinery</v>
      </c>
      <c r="L146" s="244"/>
    </row>
    <row r="147" spans="1:12" ht="10.5" customHeight="1">
      <c r="A147" s="300" t="s">
        <v>2290</v>
      </c>
      <c r="B147" s="300" t="s">
        <v>2539</v>
      </c>
      <c r="C147" s="300" t="s">
        <v>4153</v>
      </c>
      <c r="D147" s="300" t="s">
        <v>4880</v>
      </c>
      <c r="E147" s="300" t="s">
        <v>1279</v>
      </c>
      <c r="F147" s="300" t="s">
        <v>3060</v>
      </c>
      <c r="G147" s="300"/>
      <c r="H147" s="300" t="s">
        <v>3190</v>
      </c>
      <c r="I147" s="300" t="s">
        <v>3191</v>
      </c>
      <c r="J147" s="45" t="str">
        <f t="shared" si="4"/>
        <v>GoldOPM</v>
      </c>
      <c r="K147" s="45" t="str">
        <f t="shared" si="5"/>
        <v>GoldOPM</v>
      </c>
      <c r="L147" s="244"/>
    </row>
    <row r="148" spans="1:12" ht="10.5" customHeight="1">
      <c r="A148" s="300" t="s">
        <v>2290</v>
      </c>
      <c r="B148" s="300" t="s">
        <v>4578</v>
      </c>
      <c r="C148" s="300" t="s">
        <v>4578</v>
      </c>
      <c r="D148" s="300" t="s">
        <v>2148</v>
      </c>
      <c r="E148" s="300" t="s">
        <v>1282</v>
      </c>
      <c r="F148" s="300" t="s">
        <v>3060</v>
      </c>
      <c r="G148" s="300"/>
      <c r="H148" s="300" t="s">
        <v>3197</v>
      </c>
      <c r="I148" s="300" t="s">
        <v>3073</v>
      </c>
      <c r="J148" s="45" t="str">
        <f t="shared" si="4"/>
        <v>GoldPAMP S.A.</v>
      </c>
      <c r="K148" s="45" t="str">
        <f t="shared" si="5"/>
        <v>GoldPAMP S.A.</v>
      </c>
      <c r="L148" s="244"/>
    </row>
    <row r="149" spans="1:12" ht="10.5" customHeight="1">
      <c r="A149" s="300" t="s">
        <v>2290</v>
      </c>
      <c r="B149" s="300" t="s">
        <v>4182</v>
      </c>
      <c r="C149" s="300" t="s">
        <v>72</v>
      </c>
      <c r="D149" s="300" t="s">
        <v>2217</v>
      </c>
      <c r="E149" s="300" t="s">
        <v>1255</v>
      </c>
      <c r="F149" s="300" t="s">
        <v>3060</v>
      </c>
      <c r="G149" s="300"/>
      <c r="H149" s="300" t="s">
        <v>4708</v>
      </c>
      <c r="I149" s="300" t="s">
        <v>4708</v>
      </c>
      <c r="J149" s="45" t="str">
        <f t="shared" si="4"/>
        <v>GoldPan Pacific Copper Co Ltd.</v>
      </c>
      <c r="K149" s="45" t="str">
        <f t="shared" si="5"/>
        <v>GoldPan Pacific Copper Co Ltd.</v>
      </c>
      <c r="L149" s="244"/>
    </row>
    <row r="150" spans="1:12" ht="10.5" customHeight="1">
      <c r="A150" s="300" t="s">
        <v>2290</v>
      </c>
      <c r="B150" s="300" t="s">
        <v>4904</v>
      </c>
      <c r="C150" s="300" t="s">
        <v>4904</v>
      </c>
      <c r="D150" s="300" t="s">
        <v>4880</v>
      </c>
      <c r="E150" s="300" t="s">
        <v>4905</v>
      </c>
      <c r="F150" s="300" t="s">
        <v>3060</v>
      </c>
      <c r="G150" s="300"/>
      <c r="H150" s="300" t="s">
        <v>3061</v>
      </c>
      <c r="I150" s="300" t="s">
        <v>3062</v>
      </c>
      <c r="J150" s="45" t="str">
        <f t="shared" si="4"/>
        <v>GoldPease &amp; Curren</v>
      </c>
      <c r="K150" s="45" t="str">
        <f t="shared" si="5"/>
        <v>GoldPease &amp; Curren</v>
      </c>
      <c r="L150" s="244"/>
    </row>
    <row r="151" spans="1:12" ht="10.5" customHeight="1">
      <c r="A151" s="300" t="s">
        <v>2290</v>
      </c>
      <c r="B151" s="300" t="s">
        <v>4056</v>
      </c>
      <c r="C151" s="300" t="s">
        <v>4056</v>
      </c>
      <c r="D151" s="300" t="s">
        <v>2150</v>
      </c>
      <c r="E151" s="300" t="s">
        <v>1283</v>
      </c>
      <c r="F151" s="300" t="s">
        <v>3060</v>
      </c>
      <c r="G151" s="300"/>
      <c r="H151" s="300" t="s">
        <v>4989</v>
      </c>
      <c r="I151" s="300" t="s">
        <v>3199</v>
      </c>
      <c r="J151" s="45" t="str">
        <f t="shared" si="4"/>
        <v>GoldPenglai Penggang Gold Industry Co., Ltd.</v>
      </c>
      <c r="K151" s="45" t="str">
        <f t="shared" si="5"/>
        <v>GoldPenglai Penggang Gold Industry Co., Ltd.</v>
      </c>
      <c r="L151" s="244"/>
    </row>
    <row r="152" spans="1:12" ht="10.5" customHeight="1">
      <c r="A152" s="300" t="s">
        <v>2290</v>
      </c>
      <c r="B152" s="300" t="s">
        <v>4183</v>
      </c>
      <c r="C152" s="300" t="s">
        <v>2289</v>
      </c>
      <c r="D152" s="300" t="s">
        <v>2124</v>
      </c>
      <c r="E152" s="300" t="s">
        <v>1309</v>
      </c>
      <c r="F152" s="300" t="s">
        <v>3060</v>
      </c>
      <c r="G152" s="300"/>
      <c r="H152" s="300" t="s">
        <v>3253</v>
      </c>
      <c r="I152" s="300" t="s">
        <v>3254</v>
      </c>
      <c r="J152" s="45" t="str">
        <f t="shared" si="4"/>
        <v>GoldPerth Mint</v>
      </c>
      <c r="K152" s="45" t="str">
        <f t="shared" si="5"/>
        <v>GoldPerth Mint</v>
      </c>
      <c r="L152" s="244"/>
    </row>
    <row r="153" spans="1:12" ht="10.5" customHeight="1">
      <c r="A153" s="300" t="s">
        <v>2290</v>
      </c>
      <c r="B153" s="300" t="s">
        <v>3258</v>
      </c>
      <c r="C153" s="300" t="s">
        <v>2289</v>
      </c>
      <c r="D153" s="300" t="s">
        <v>2124</v>
      </c>
      <c r="E153" s="300" t="s">
        <v>1309</v>
      </c>
      <c r="F153" s="300" t="s">
        <v>3060</v>
      </c>
      <c r="G153" s="300"/>
      <c r="H153" s="300" t="s">
        <v>3253</v>
      </c>
      <c r="I153" s="300" t="s">
        <v>3254</v>
      </c>
      <c r="J153" s="45" t="str">
        <f t="shared" si="4"/>
        <v>GoldPerth Mint (ANZ)</v>
      </c>
      <c r="K153" s="45" t="str">
        <f t="shared" si="5"/>
        <v>GoldPerth Mint (ANZ)</v>
      </c>
      <c r="L153" s="244"/>
    </row>
    <row r="154" spans="1:12" ht="10.5" customHeight="1">
      <c r="A154" s="300" t="s">
        <v>2290</v>
      </c>
      <c r="B154" s="300" t="s">
        <v>1765</v>
      </c>
      <c r="C154" s="300" t="s">
        <v>1765</v>
      </c>
      <c r="D154" s="300" t="s">
        <v>1690</v>
      </c>
      <c r="E154" s="300" t="s">
        <v>1284</v>
      </c>
      <c r="F154" s="300" t="s">
        <v>3060</v>
      </c>
      <c r="G154" s="300"/>
      <c r="H154" s="300" t="s">
        <v>3200</v>
      </c>
      <c r="I154" s="300" t="s">
        <v>3201</v>
      </c>
      <c r="J154" s="45" t="str">
        <f t="shared" si="4"/>
        <v>GoldPrioksky Plant of Non-Ferrous Metals</v>
      </c>
      <c r="K154" s="45" t="str">
        <f t="shared" si="5"/>
        <v>GoldPrioksky Plant of Non-Ferrous Metals</v>
      </c>
      <c r="L154" s="244"/>
    </row>
    <row r="155" spans="1:12" ht="10.5" customHeight="1">
      <c r="A155" s="300" t="s">
        <v>2290</v>
      </c>
      <c r="B155" s="300" t="s">
        <v>4184</v>
      </c>
      <c r="C155" s="300" t="s">
        <v>4578</v>
      </c>
      <c r="D155" s="300" t="s">
        <v>2148</v>
      </c>
      <c r="E155" s="300" t="s">
        <v>1282</v>
      </c>
      <c r="F155" s="300" t="s">
        <v>3060</v>
      </c>
      <c r="G155" s="300"/>
      <c r="H155" s="300" t="s">
        <v>3197</v>
      </c>
      <c r="I155" s="300" t="s">
        <v>3073</v>
      </c>
      <c r="J155" s="45" t="str">
        <f t="shared" si="4"/>
        <v>GoldProduits Artistiques de Métaux</v>
      </c>
      <c r="K155" s="45" t="str">
        <f t="shared" si="5"/>
        <v>GoldProduits Artistiques de Métaux</v>
      </c>
      <c r="L155" s="244"/>
    </row>
    <row r="156" spans="1:12" ht="10.5" customHeight="1">
      <c r="A156" s="300" t="s">
        <v>2290</v>
      </c>
      <c r="B156" s="300" t="s">
        <v>2423</v>
      </c>
      <c r="C156" s="300" t="s">
        <v>2423</v>
      </c>
      <c r="D156" s="300" t="s">
        <v>2206</v>
      </c>
      <c r="E156" s="300" t="s">
        <v>1285</v>
      </c>
      <c r="F156" s="300" t="s">
        <v>3060</v>
      </c>
      <c r="G156" s="300"/>
      <c r="H156" s="300" t="s">
        <v>3202</v>
      </c>
      <c r="I156" s="300" t="s">
        <v>3203</v>
      </c>
      <c r="J156" s="45" t="str">
        <f t="shared" si="4"/>
        <v>GoldPT Aneka Tambang (Persero) Tbk</v>
      </c>
      <c r="K156" s="45" t="str">
        <f t="shared" si="5"/>
        <v>GoldPT Aneka Tambang (Persero) Tbk</v>
      </c>
      <c r="L156" s="244"/>
    </row>
    <row r="157" spans="1:12" ht="10.5" customHeight="1">
      <c r="A157" s="300" t="s">
        <v>2290</v>
      </c>
      <c r="B157" s="300" t="s">
        <v>4579</v>
      </c>
      <c r="C157" s="300" t="s">
        <v>4579</v>
      </c>
      <c r="D157" s="300" t="s">
        <v>2148</v>
      </c>
      <c r="E157" s="300" t="s">
        <v>1286</v>
      </c>
      <c r="F157" s="300" t="s">
        <v>3060</v>
      </c>
      <c r="G157" s="300"/>
      <c r="H157" s="300" t="s">
        <v>3204</v>
      </c>
      <c r="I157" s="300" t="s">
        <v>3175</v>
      </c>
      <c r="J157" s="45" t="str">
        <f t="shared" si="4"/>
        <v>GoldPX Précinox S.A.</v>
      </c>
      <c r="K157" s="45" t="str">
        <f t="shared" si="5"/>
        <v>GoldPX Précinox S.A.</v>
      </c>
      <c r="L157" s="244"/>
    </row>
    <row r="158" spans="1:12" ht="10.5" customHeight="1">
      <c r="A158" s="300" t="s">
        <v>2290</v>
      </c>
      <c r="B158" s="300" t="s">
        <v>4058</v>
      </c>
      <c r="C158" s="300" t="s">
        <v>4058</v>
      </c>
      <c r="D158" s="300" t="s">
        <v>1743</v>
      </c>
      <c r="E158" s="300" t="s">
        <v>1287</v>
      </c>
      <c r="F158" s="300" t="s">
        <v>3060</v>
      </c>
      <c r="G158" s="300"/>
      <c r="H158" s="300" t="s">
        <v>3205</v>
      </c>
      <c r="I158" s="300" t="s">
        <v>3206</v>
      </c>
      <c r="J158" s="45" t="str">
        <f t="shared" si="4"/>
        <v>GoldRand Refinery (Pty) Ltd.</v>
      </c>
      <c r="K158" s="45" t="str">
        <f t="shared" si="5"/>
        <v>GoldRand Refinery (Pty) Ltd.</v>
      </c>
      <c r="L158" s="244"/>
    </row>
    <row r="159" spans="1:12" ht="10.5" customHeight="1">
      <c r="A159" s="300" t="s">
        <v>2290</v>
      </c>
      <c r="B159" s="300" t="s">
        <v>40</v>
      </c>
      <c r="C159" s="300" t="s">
        <v>73</v>
      </c>
      <c r="D159" s="300" t="s">
        <v>4876</v>
      </c>
      <c r="E159" s="300" t="s">
        <v>1263</v>
      </c>
      <c r="F159" s="300" t="s">
        <v>3060</v>
      </c>
      <c r="G159" s="300"/>
      <c r="H159" s="300" t="s">
        <v>3160</v>
      </c>
      <c r="I159" s="300" t="s">
        <v>3161</v>
      </c>
      <c r="J159" s="45" t="str">
        <f t="shared" si="4"/>
        <v>GoldRefinery LS-Nikko Copper Inc.</v>
      </c>
      <c r="K159" s="45" t="str">
        <f t="shared" si="5"/>
        <v>GoldRefinery LS-Nikko Copper Inc.</v>
      </c>
      <c r="L159" s="244"/>
    </row>
    <row r="160" spans="1:12" ht="10.5" customHeight="1">
      <c r="A160" s="300" t="s">
        <v>2290</v>
      </c>
      <c r="B160" s="300" t="s">
        <v>4580</v>
      </c>
      <c r="C160" s="300" t="s">
        <v>4580</v>
      </c>
      <c r="D160" s="300" t="s">
        <v>2265</v>
      </c>
      <c r="E160" s="300" t="s">
        <v>4581</v>
      </c>
      <c r="F160" s="300" t="s">
        <v>3060</v>
      </c>
      <c r="G160" s="300"/>
      <c r="H160" s="300" t="s">
        <v>4631</v>
      </c>
      <c r="I160" s="300" t="s">
        <v>4632</v>
      </c>
      <c r="J160" s="45" t="str">
        <f t="shared" si="4"/>
        <v>GoldRemondis Argentia B.V.</v>
      </c>
      <c r="K160" s="45" t="str">
        <f t="shared" si="5"/>
        <v>GoldRemondis Argentia B.V.</v>
      </c>
      <c r="L160" s="244"/>
    </row>
    <row r="161" spans="1:12" ht="10.5" customHeight="1">
      <c r="A161" s="300" t="s">
        <v>2290</v>
      </c>
      <c r="B161" s="300" t="s">
        <v>2644</v>
      </c>
      <c r="C161" s="300" t="s">
        <v>2644</v>
      </c>
      <c r="D161" s="300" t="s">
        <v>4880</v>
      </c>
      <c r="E161" s="300" t="s">
        <v>2645</v>
      </c>
      <c r="F161" s="300" t="s">
        <v>3060</v>
      </c>
      <c r="G161" s="300"/>
      <c r="H161" s="300" t="s">
        <v>3278</v>
      </c>
      <c r="I161" s="300" t="s">
        <v>3279</v>
      </c>
      <c r="J161" s="45" t="str">
        <f t="shared" si="4"/>
        <v>GoldRepublic Metals Corporation</v>
      </c>
      <c r="K161" s="45" t="str">
        <f t="shared" si="5"/>
        <v>GoldRepublic Metals Corporation</v>
      </c>
      <c r="L161" s="244"/>
    </row>
    <row r="162" spans="1:12" ht="10.5" customHeight="1">
      <c r="A162" s="300" t="s">
        <v>2290</v>
      </c>
      <c r="B162" s="300" t="s">
        <v>1766</v>
      </c>
      <c r="C162" s="300" t="s">
        <v>1766</v>
      </c>
      <c r="D162" s="300" t="s">
        <v>2146</v>
      </c>
      <c r="E162" s="300" t="s">
        <v>1288</v>
      </c>
      <c r="F162" s="300" t="s">
        <v>3060</v>
      </c>
      <c r="G162" s="300"/>
      <c r="H162" s="300" t="s">
        <v>3207</v>
      </c>
      <c r="I162" s="300" t="s">
        <v>3145</v>
      </c>
      <c r="J162" s="45" t="str">
        <f t="shared" si="4"/>
        <v>GoldRoyal Canadian Mint</v>
      </c>
      <c r="K162" s="45" t="str">
        <f t="shared" si="5"/>
        <v>GoldRoyal Canadian Mint</v>
      </c>
      <c r="L162" s="244"/>
    </row>
    <row r="163" spans="1:12" ht="10.5" customHeight="1">
      <c r="A163" s="300" t="s">
        <v>2290</v>
      </c>
      <c r="B163" s="300" t="s">
        <v>4228</v>
      </c>
      <c r="C163" s="300" t="s">
        <v>4228</v>
      </c>
      <c r="D163" s="300" t="s">
        <v>2180</v>
      </c>
      <c r="E163" s="300" t="s">
        <v>4229</v>
      </c>
      <c r="F163" s="300" t="s">
        <v>3060</v>
      </c>
      <c r="G163" s="300"/>
      <c r="H163" s="300" t="s">
        <v>4230</v>
      </c>
      <c r="I163" s="300" t="s">
        <v>4231</v>
      </c>
      <c r="J163" s="45" t="str">
        <f t="shared" si="4"/>
        <v>GoldSAAMP</v>
      </c>
      <c r="K163" s="45" t="str">
        <f t="shared" si="5"/>
        <v>GoldSAAMP</v>
      </c>
      <c r="L163" s="244"/>
    </row>
    <row r="164" spans="1:12" ht="10.5" customHeight="1">
      <c r="A164" s="300" t="s">
        <v>2290</v>
      </c>
      <c r="B164" s="300" t="s">
        <v>2339</v>
      </c>
      <c r="C164" s="300" t="s">
        <v>2339</v>
      </c>
      <c r="D164" s="300" t="s">
        <v>4880</v>
      </c>
      <c r="E164" s="300" t="s">
        <v>1289</v>
      </c>
      <c r="F164" s="300" t="s">
        <v>3060</v>
      </c>
      <c r="G164" s="300"/>
      <c r="H164" s="300" t="s">
        <v>3208</v>
      </c>
      <c r="I164" s="300" t="s">
        <v>3209</v>
      </c>
      <c r="J164" s="45" t="str">
        <f t="shared" si="4"/>
        <v>GoldSabin Metal Corp.</v>
      </c>
      <c r="K164" s="45" t="str">
        <f t="shared" si="5"/>
        <v>GoldSabin Metal Corp.</v>
      </c>
      <c r="L164" s="244"/>
    </row>
    <row r="165" spans="1:12" ht="10.5" customHeight="1">
      <c r="A165" s="300" t="s">
        <v>2290</v>
      </c>
      <c r="B165" s="300" t="s">
        <v>4582</v>
      </c>
      <c r="C165" s="300" t="s">
        <v>4582</v>
      </c>
      <c r="D165" s="300" t="s">
        <v>2163</v>
      </c>
      <c r="E165" s="300" t="s">
        <v>4583</v>
      </c>
      <c r="F165" s="300" t="s">
        <v>3060</v>
      </c>
      <c r="G165" s="300"/>
      <c r="H165" s="300" t="s">
        <v>4584</v>
      </c>
      <c r="I165" s="300" t="s">
        <v>3283</v>
      </c>
      <c r="J165" s="45" t="str">
        <f t="shared" si="4"/>
        <v>GoldSAFINA A.S.</v>
      </c>
      <c r="K165" s="45" t="str">
        <f t="shared" si="5"/>
        <v>GoldSAFINA A.S.</v>
      </c>
      <c r="L165" s="244"/>
    </row>
    <row r="166" spans="1:12" ht="10.5" customHeight="1">
      <c r="A166" s="300" t="s">
        <v>2290</v>
      </c>
      <c r="B166" s="300" t="s">
        <v>4565</v>
      </c>
      <c r="C166" s="300" t="s">
        <v>72</v>
      </c>
      <c r="D166" s="300" t="s">
        <v>2217</v>
      </c>
      <c r="E166" s="300" t="s">
        <v>1255</v>
      </c>
      <c r="F166" s="300" t="s">
        <v>3060</v>
      </c>
      <c r="G166" s="300"/>
      <c r="H166" s="300" t="s">
        <v>4708</v>
      </c>
      <c r="I166" s="300" t="s">
        <v>4708</v>
      </c>
      <c r="J166" s="45" t="str">
        <f t="shared" si="4"/>
        <v>GoldSaganoseki Smelter &amp; Refinery</v>
      </c>
      <c r="K166" s="45" t="str">
        <f t="shared" si="5"/>
        <v>GoldSaganoseki Smelter &amp; Refinery</v>
      </c>
      <c r="L166" s="244"/>
    </row>
    <row r="167" spans="1:12" ht="10.5" customHeight="1">
      <c r="A167" s="300" t="s">
        <v>2290</v>
      </c>
      <c r="B167" s="300" t="s">
        <v>4585</v>
      </c>
      <c r="C167" s="300" t="s">
        <v>4585</v>
      </c>
      <c r="D167" s="300" t="s">
        <v>2207</v>
      </c>
      <c r="E167" s="300" t="s">
        <v>4586</v>
      </c>
      <c r="F167" s="300" t="s">
        <v>3060</v>
      </c>
      <c r="G167" s="300"/>
      <c r="H167" s="300" t="s">
        <v>4587</v>
      </c>
      <c r="I167" s="300" t="s">
        <v>4588</v>
      </c>
      <c r="J167" s="45" t="str">
        <f t="shared" si="4"/>
        <v>GoldSai Refinery</v>
      </c>
      <c r="K167" s="45" t="str">
        <f t="shared" si="5"/>
        <v>GoldSai Refinery</v>
      </c>
      <c r="L167" s="244"/>
    </row>
    <row r="168" spans="1:12" ht="10.5" customHeight="1">
      <c r="A168" s="300" t="s">
        <v>2290</v>
      </c>
      <c r="B168" s="300" t="s">
        <v>3210</v>
      </c>
      <c r="C168" s="300" t="s">
        <v>2678</v>
      </c>
      <c r="D168" s="300" t="s">
        <v>4876</v>
      </c>
      <c r="E168" s="300" t="s">
        <v>2679</v>
      </c>
      <c r="F168" s="300" t="s">
        <v>3060</v>
      </c>
      <c r="G168" s="300"/>
      <c r="H168" s="300" t="s">
        <v>3101</v>
      </c>
      <c r="I168" s="300" t="s">
        <v>3102</v>
      </c>
      <c r="J168" s="45" t="str">
        <f t="shared" si="4"/>
        <v>GoldSamdok Metal</v>
      </c>
      <c r="K168" s="45" t="str">
        <f t="shared" si="5"/>
        <v>GoldSamdok Metal</v>
      </c>
      <c r="L168" s="244"/>
    </row>
    <row r="169" spans="1:12" ht="10.5" customHeight="1">
      <c r="A169" s="300" t="s">
        <v>2290</v>
      </c>
      <c r="B169" s="300" t="s">
        <v>2678</v>
      </c>
      <c r="C169" s="300" t="s">
        <v>2678</v>
      </c>
      <c r="D169" s="300" t="s">
        <v>4876</v>
      </c>
      <c r="E169" s="300" t="s">
        <v>2679</v>
      </c>
      <c r="F169" s="300" t="s">
        <v>3060</v>
      </c>
      <c r="G169" s="300"/>
      <c r="H169" s="300" t="s">
        <v>3101</v>
      </c>
      <c r="I169" s="300" t="s">
        <v>3102</v>
      </c>
      <c r="J169" s="45" t="str">
        <f t="shared" si="4"/>
        <v>GoldSamduck Precious Metals</v>
      </c>
      <c r="K169" s="45" t="str">
        <f t="shared" si="5"/>
        <v>GoldSamduck Precious Metals</v>
      </c>
      <c r="L169" s="244"/>
    </row>
    <row r="170" spans="1:12" ht="10.5" customHeight="1">
      <c r="A170" s="300" t="s">
        <v>2290</v>
      </c>
      <c r="B170" s="300" t="s">
        <v>4906</v>
      </c>
      <c r="C170" s="300" t="s">
        <v>4906</v>
      </c>
      <c r="D170" s="300" t="s">
        <v>4876</v>
      </c>
      <c r="E170" s="300" t="s">
        <v>1290</v>
      </c>
      <c r="F170" s="300" t="s">
        <v>3060</v>
      </c>
      <c r="G170" s="300"/>
      <c r="H170" s="300" t="s">
        <v>3212</v>
      </c>
      <c r="I170" s="300" t="s">
        <v>3213</v>
      </c>
      <c r="J170" s="45" t="str">
        <f t="shared" si="4"/>
        <v>GoldSamwon Metals Corp.</v>
      </c>
      <c r="K170" s="45" t="str">
        <f t="shared" si="5"/>
        <v>GoldSamwon Metals Corp.</v>
      </c>
      <c r="L170" s="244"/>
    </row>
    <row r="171" spans="1:12" ht="10.5" customHeight="1">
      <c r="A171" s="300" t="s">
        <v>2290</v>
      </c>
      <c r="B171" s="300" t="s">
        <v>4155</v>
      </c>
      <c r="C171" s="300" t="s">
        <v>4155</v>
      </c>
      <c r="D171" s="300" t="s">
        <v>2164</v>
      </c>
      <c r="E171" s="300" t="s">
        <v>4158</v>
      </c>
      <c r="F171" s="300" t="s">
        <v>3060</v>
      </c>
      <c r="G171" s="300"/>
      <c r="H171" s="300" t="s">
        <v>3393</v>
      </c>
      <c r="I171" s="300" t="s">
        <v>3394</v>
      </c>
      <c r="J171" s="45" t="str">
        <f t="shared" si="4"/>
        <v>GoldSAXONIA Edelmetalle GmbH</v>
      </c>
      <c r="K171" s="45" t="str">
        <f t="shared" si="5"/>
        <v>GoldSAXONIA Edelmetalle GmbH</v>
      </c>
      <c r="L171" s="244"/>
    </row>
    <row r="172" spans="1:12" ht="10.5" customHeight="1">
      <c r="A172" s="300" t="s">
        <v>2290</v>
      </c>
      <c r="B172" s="300" t="s">
        <v>4170</v>
      </c>
      <c r="C172" s="300" t="s">
        <v>4170</v>
      </c>
      <c r="D172" s="300" t="s">
        <v>2265</v>
      </c>
      <c r="E172" s="300" t="s">
        <v>1291</v>
      </c>
      <c r="F172" s="300" t="s">
        <v>3060</v>
      </c>
      <c r="G172" s="300"/>
      <c r="H172" s="300" t="s">
        <v>3214</v>
      </c>
      <c r="I172" s="300" t="s">
        <v>3215</v>
      </c>
      <c r="J172" s="45" t="str">
        <f t="shared" si="4"/>
        <v>GoldSchone Edelmetaal B.V.</v>
      </c>
      <c r="K172" s="45" t="str">
        <f t="shared" si="5"/>
        <v>GoldSchone Edelmetaal B.V.</v>
      </c>
      <c r="L172" s="244"/>
    </row>
    <row r="173" spans="1:12" ht="10.5" customHeight="1">
      <c r="A173" s="300" t="s">
        <v>2290</v>
      </c>
      <c r="B173" s="300" t="s">
        <v>3211</v>
      </c>
      <c r="C173" s="300" t="s">
        <v>2678</v>
      </c>
      <c r="D173" s="300" t="s">
        <v>4876</v>
      </c>
      <c r="E173" s="300" t="s">
        <v>2679</v>
      </c>
      <c r="F173" s="300" t="s">
        <v>3060</v>
      </c>
      <c r="G173" s="300"/>
      <c r="H173" s="300" t="s">
        <v>3101</v>
      </c>
      <c r="I173" s="300" t="s">
        <v>3102</v>
      </c>
      <c r="J173" s="45" t="str">
        <f t="shared" si="4"/>
        <v>GoldSD (Samdok) Metal</v>
      </c>
      <c r="K173" s="45" t="str">
        <f t="shared" si="5"/>
        <v>GoldSD (Samdok) Metal</v>
      </c>
      <c r="L173" s="244"/>
    </row>
    <row r="174" spans="1:12" ht="10.5" customHeight="1">
      <c r="A174" s="300" t="s">
        <v>2290</v>
      </c>
      <c r="B174" s="300" t="s">
        <v>4589</v>
      </c>
      <c r="C174" s="300" t="s">
        <v>4589</v>
      </c>
      <c r="D174" s="300" t="s">
        <v>2174</v>
      </c>
      <c r="E174" s="300" t="s">
        <v>1292</v>
      </c>
      <c r="F174" s="300" t="s">
        <v>3060</v>
      </c>
      <c r="G174" s="300"/>
      <c r="H174" s="300" t="s">
        <v>3216</v>
      </c>
      <c r="I174" s="300" t="s">
        <v>3217</v>
      </c>
      <c r="J174" s="45" t="str">
        <f t="shared" si="4"/>
        <v>GoldSEMPSA Joyería Platería S.A.</v>
      </c>
      <c r="K174" s="45" t="str">
        <f t="shared" si="5"/>
        <v>GoldSEMPSA Joyería Platería S.A.</v>
      </c>
      <c r="L174" s="244"/>
    </row>
    <row r="175" spans="1:12" ht="10.5" customHeight="1">
      <c r="A175" s="300" t="s">
        <v>2290</v>
      </c>
      <c r="B175" s="300" t="s">
        <v>3218</v>
      </c>
      <c r="C175" s="300" t="s">
        <v>4589</v>
      </c>
      <c r="D175" s="300" t="s">
        <v>2174</v>
      </c>
      <c r="E175" s="300" t="s">
        <v>1292</v>
      </c>
      <c r="F175" s="300" t="s">
        <v>3060</v>
      </c>
      <c r="G175" s="300"/>
      <c r="H175" s="300" t="s">
        <v>3216</v>
      </c>
      <c r="I175" s="300" t="s">
        <v>3217</v>
      </c>
      <c r="J175" s="45" t="str">
        <f t="shared" si="4"/>
        <v>GoldSempsa JP (Cookson Sempsa)</v>
      </c>
      <c r="K175" s="45" t="str">
        <f t="shared" si="5"/>
        <v>GoldSempsa JP (Cookson Sempsa)</v>
      </c>
      <c r="L175" s="244"/>
    </row>
    <row r="176" spans="1:12" ht="10.5" customHeight="1">
      <c r="A176" s="300" t="s">
        <v>2290</v>
      </c>
      <c r="B176" s="300" t="s">
        <v>3239</v>
      </c>
      <c r="C176" s="300" t="s">
        <v>4063</v>
      </c>
      <c r="D176" s="300" t="s">
        <v>2150</v>
      </c>
      <c r="E176" s="300" t="s">
        <v>1301</v>
      </c>
      <c r="F176" s="300" t="s">
        <v>3060</v>
      </c>
      <c r="G176" s="300"/>
      <c r="H176" s="300" t="s">
        <v>3221</v>
      </c>
      <c r="I176" s="300" t="s">
        <v>3199</v>
      </c>
      <c r="J176" s="45" t="str">
        <f t="shared" si="4"/>
        <v>GoldShandong Gold Mine(Laizhou) Smelter Co., Ltd.</v>
      </c>
      <c r="K176" s="45" t="str">
        <f t="shared" si="5"/>
        <v>GoldShandong Gold Mine(Laizhou) Smelter Co., Ltd.</v>
      </c>
      <c r="L176" s="244"/>
    </row>
    <row r="177" spans="1:12" ht="10.5" customHeight="1">
      <c r="A177" s="300" t="s">
        <v>2290</v>
      </c>
      <c r="B177" s="300" t="s">
        <v>4907</v>
      </c>
      <c r="C177" s="300" t="s">
        <v>3118</v>
      </c>
      <c r="D177" s="300" t="s">
        <v>2150</v>
      </c>
      <c r="E177" s="300" t="s">
        <v>3119</v>
      </c>
      <c r="F177" s="300" t="s">
        <v>3060</v>
      </c>
      <c r="G177" s="300"/>
      <c r="H177" s="300" t="s">
        <v>3120</v>
      </c>
      <c r="I177" s="300" t="s">
        <v>3199</v>
      </c>
      <c r="J177" s="45" t="str">
        <f t="shared" si="4"/>
        <v>GoldShandong Guoda Gold Co., Ltd.</v>
      </c>
      <c r="K177" s="45" t="str">
        <f t="shared" si="5"/>
        <v>GoldShandong Guoda Gold Co., Ltd.</v>
      </c>
      <c r="L177" s="244"/>
    </row>
    <row r="178" spans="1:12" ht="10.5" customHeight="1">
      <c r="A178" s="300" t="s">
        <v>2290</v>
      </c>
      <c r="B178" s="300" t="s">
        <v>3222</v>
      </c>
      <c r="C178" s="300" t="s">
        <v>3219</v>
      </c>
      <c r="D178" s="300" t="s">
        <v>2150</v>
      </c>
      <c r="E178" s="300" t="s">
        <v>3220</v>
      </c>
      <c r="F178" s="300" t="s">
        <v>3060</v>
      </c>
      <c r="G178" s="300"/>
      <c r="H178" s="300" t="s">
        <v>3221</v>
      </c>
      <c r="I178" s="300" t="s">
        <v>3198</v>
      </c>
      <c r="J178" s="45" t="str">
        <f t="shared" si="4"/>
        <v>GoldShandong Tarzan Bio-Gold Industry Co., Ltd.</v>
      </c>
      <c r="K178" s="45" t="str">
        <f t="shared" si="5"/>
        <v>GoldShandong Tarzan Bio-Gold Industry Co., Ltd.</v>
      </c>
      <c r="L178" s="244"/>
    </row>
    <row r="179" spans="1:12" ht="10.5" customHeight="1">
      <c r="A179" s="300" t="s">
        <v>2290</v>
      </c>
      <c r="B179" s="300" t="s">
        <v>3219</v>
      </c>
      <c r="C179" s="300" t="s">
        <v>3219</v>
      </c>
      <c r="D179" s="300" t="s">
        <v>2150</v>
      </c>
      <c r="E179" s="300" t="s">
        <v>3220</v>
      </c>
      <c r="F179" s="300" t="s">
        <v>3060</v>
      </c>
      <c r="G179" s="300"/>
      <c r="H179" s="300" t="s">
        <v>3221</v>
      </c>
      <c r="I179" s="300" t="s">
        <v>3198</v>
      </c>
      <c r="J179" s="45" t="str">
        <f t="shared" si="4"/>
        <v>GoldShandong Tiancheng Biological Gold Industrial Co., Ltd.</v>
      </c>
      <c r="K179" s="45" t="str">
        <f t="shared" si="5"/>
        <v>GoldShandong Tiancheng Biological Gold Industrial Co., Ltd.</v>
      </c>
      <c r="L179" s="244"/>
    </row>
    <row r="180" spans="1:12" ht="10.5" customHeight="1">
      <c r="A180" s="300" t="s">
        <v>2290</v>
      </c>
      <c r="B180" s="300" t="s">
        <v>4060</v>
      </c>
      <c r="C180" s="300" t="s">
        <v>4060</v>
      </c>
      <c r="D180" s="300" t="s">
        <v>2150</v>
      </c>
      <c r="E180" s="300" t="s">
        <v>1293</v>
      </c>
      <c r="F180" s="300" t="s">
        <v>3060</v>
      </c>
      <c r="G180" s="300"/>
      <c r="H180" s="300" t="s">
        <v>3120</v>
      </c>
      <c r="I180" s="300" t="s">
        <v>3199</v>
      </c>
      <c r="J180" s="45" t="str">
        <f t="shared" si="4"/>
        <v>GoldShandong Zhaojin Gold &amp; Silver Refinery Co., Ltd.</v>
      </c>
      <c r="K180" s="45" t="str">
        <f t="shared" si="5"/>
        <v>GoldShandong Zhaojin Gold &amp; Silver Refinery Co., Ltd.</v>
      </c>
      <c r="L180" s="244"/>
    </row>
    <row r="181" spans="1:12" ht="10.5" customHeight="1">
      <c r="A181" s="300" t="s">
        <v>2290</v>
      </c>
      <c r="B181" s="300" t="s">
        <v>3223</v>
      </c>
      <c r="C181" s="300" t="s">
        <v>4063</v>
      </c>
      <c r="D181" s="300" t="s">
        <v>2150</v>
      </c>
      <c r="E181" s="300" t="s">
        <v>1301</v>
      </c>
      <c r="F181" s="300" t="s">
        <v>3060</v>
      </c>
      <c r="G181" s="300"/>
      <c r="H181" s="300" t="s">
        <v>3221</v>
      </c>
      <c r="I181" s="300" t="s">
        <v>3199</v>
      </c>
      <c r="J181" s="45" t="str">
        <f t="shared" si="4"/>
        <v>GoldShangdong Gold (Laizhou)</v>
      </c>
      <c r="K181" s="45" t="str">
        <f t="shared" si="5"/>
        <v>GoldShangdong Gold (Laizhou)</v>
      </c>
      <c r="L181" s="244"/>
    </row>
    <row r="182" spans="1:12" ht="10.5" customHeight="1">
      <c r="A182" s="300" t="s">
        <v>2290</v>
      </c>
      <c r="B182" s="300" t="s">
        <v>41</v>
      </c>
      <c r="C182" s="300" t="s">
        <v>2424</v>
      </c>
      <c r="D182" s="300" t="s">
        <v>2217</v>
      </c>
      <c r="E182" s="300" t="s">
        <v>1299</v>
      </c>
      <c r="F182" s="300" t="s">
        <v>3060</v>
      </c>
      <c r="G182" s="300"/>
      <c r="H182" s="300" t="s">
        <v>3234</v>
      </c>
      <c r="I182" s="300" t="s">
        <v>3235</v>
      </c>
      <c r="J182" s="45" t="str">
        <f t="shared" si="4"/>
        <v>GoldShonan Plant Tanaka Kikinzoku</v>
      </c>
      <c r="K182" s="45" t="str">
        <f t="shared" si="5"/>
        <v>GoldShonan Plant Tanaka Kikinzoku</v>
      </c>
      <c r="L182" s="244"/>
    </row>
    <row r="183" spans="1:12" ht="10.5" customHeight="1">
      <c r="A183" s="300" t="s">
        <v>2290</v>
      </c>
      <c r="B183" s="300" t="s">
        <v>4061</v>
      </c>
      <c r="C183" s="300" t="s">
        <v>4061</v>
      </c>
      <c r="D183" s="300" t="s">
        <v>2150</v>
      </c>
      <c r="E183" s="300" t="s">
        <v>2646</v>
      </c>
      <c r="F183" s="300" t="s">
        <v>3060</v>
      </c>
      <c r="G183" s="300"/>
      <c r="H183" s="300" t="s">
        <v>3225</v>
      </c>
      <c r="I183" s="300" t="s">
        <v>3226</v>
      </c>
      <c r="J183" s="45" t="str">
        <f t="shared" si="4"/>
        <v>GoldSichuan Tianze Precious Metals Co., Ltd.</v>
      </c>
      <c r="K183" s="45" t="str">
        <f t="shared" si="5"/>
        <v>GoldSichuan Tianze Precious Metals Co., Ltd.</v>
      </c>
      <c r="L183" s="244"/>
    </row>
    <row r="184" spans="1:12" ht="10.5" customHeight="1">
      <c r="A184" s="300" t="s">
        <v>2290</v>
      </c>
      <c r="B184" s="300" t="s">
        <v>42</v>
      </c>
      <c r="C184" s="300" t="s">
        <v>2424</v>
      </c>
      <c r="D184" s="300" t="s">
        <v>2217</v>
      </c>
      <c r="E184" s="300" t="s">
        <v>1299</v>
      </c>
      <c r="F184" s="300" t="s">
        <v>3060</v>
      </c>
      <c r="G184" s="300"/>
      <c r="H184" s="300" t="s">
        <v>3234</v>
      </c>
      <c r="I184" s="300" t="s">
        <v>3235</v>
      </c>
      <c r="J184" s="45" t="str">
        <f t="shared" si="4"/>
        <v>GoldSingapore Tanaka</v>
      </c>
      <c r="K184" s="45" t="str">
        <f t="shared" si="5"/>
        <v>GoldSingapore Tanaka</v>
      </c>
      <c r="L184" s="244"/>
    </row>
    <row r="185" spans="1:12" ht="10.5" customHeight="1">
      <c r="A185" s="300" t="s">
        <v>2290</v>
      </c>
      <c r="B185" s="300" t="s">
        <v>2647</v>
      </c>
      <c r="C185" s="300" t="s">
        <v>2647</v>
      </c>
      <c r="D185" s="300" t="s">
        <v>4878</v>
      </c>
      <c r="E185" s="300" t="s">
        <v>2648</v>
      </c>
      <c r="F185" s="300" t="s">
        <v>3060</v>
      </c>
      <c r="G185" s="300"/>
      <c r="H185" s="300" t="s">
        <v>3284</v>
      </c>
      <c r="I185" s="300" t="s">
        <v>3285</v>
      </c>
      <c r="J185" s="46" t="str">
        <f t="shared" si="4"/>
        <v>GoldSingway Technology Co., Ltd.</v>
      </c>
      <c r="K185" s="45" t="str">
        <f t="shared" si="5"/>
        <v>GoldSingway Technology Co., Ltd.</v>
      </c>
      <c r="L185" s="244"/>
    </row>
    <row r="186" spans="1:12" ht="10.5" customHeight="1">
      <c r="A186" s="300" t="s">
        <v>2290</v>
      </c>
      <c r="B186" s="300" t="s">
        <v>1906</v>
      </c>
      <c r="C186" s="300" t="s">
        <v>76</v>
      </c>
      <c r="D186" s="300" t="s">
        <v>2217</v>
      </c>
      <c r="E186" s="300" t="s">
        <v>1298</v>
      </c>
      <c r="F186" s="300" t="s">
        <v>3060</v>
      </c>
      <c r="G186" s="300"/>
      <c r="H186" s="300" t="s">
        <v>3232</v>
      </c>
      <c r="I186" s="300" t="s">
        <v>4169</v>
      </c>
      <c r="J186" s="45" t="str">
        <f t="shared" si="4"/>
        <v>GoldSMM</v>
      </c>
      <c r="K186" s="45" t="str">
        <f t="shared" si="5"/>
        <v>GoldSMM</v>
      </c>
      <c r="L186" s="244"/>
    </row>
    <row r="187" spans="1:12" ht="10.5" customHeight="1">
      <c r="A187" s="300" t="s">
        <v>2290</v>
      </c>
      <c r="B187" s="300" t="s">
        <v>1294</v>
      </c>
      <c r="C187" s="300" t="s">
        <v>1294</v>
      </c>
      <c r="D187" s="300" t="s">
        <v>4880</v>
      </c>
      <c r="E187" s="300" t="s">
        <v>1295</v>
      </c>
      <c r="F187" s="300" t="s">
        <v>3060</v>
      </c>
      <c r="G187" s="300"/>
      <c r="H187" s="300" t="s">
        <v>3227</v>
      </c>
      <c r="I187" s="300" t="s">
        <v>3165</v>
      </c>
      <c r="J187" s="45" t="str">
        <f t="shared" si="4"/>
        <v>GoldSo Accurate Group, Inc.</v>
      </c>
      <c r="K187" s="45" t="str">
        <f t="shared" si="5"/>
        <v>GoldSo Accurate Group, Inc.</v>
      </c>
      <c r="L187" s="244"/>
    </row>
    <row r="188" spans="1:12" ht="10.5" customHeight="1">
      <c r="A188" s="300" t="s">
        <v>2290</v>
      </c>
      <c r="B188" s="300" t="s">
        <v>1767</v>
      </c>
      <c r="C188" s="300" t="s">
        <v>1767</v>
      </c>
      <c r="D188" s="300" t="s">
        <v>1690</v>
      </c>
      <c r="E188" s="300" t="s">
        <v>1296</v>
      </c>
      <c r="F188" s="300" t="s">
        <v>3060</v>
      </c>
      <c r="G188" s="300"/>
      <c r="H188" s="300" t="s">
        <v>3228</v>
      </c>
      <c r="I188" s="300" t="s">
        <v>3229</v>
      </c>
      <c r="J188" s="45" t="str">
        <f t="shared" si="4"/>
        <v>GoldSOE Shyolkovsky Factory of Secondary Precious Metals</v>
      </c>
      <c r="K188" s="45" t="str">
        <f t="shared" si="5"/>
        <v>GoldSOE Shyolkovsky Factory of Secondary Precious Metals</v>
      </c>
      <c r="L188" s="244"/>
    </row>
    <row r="189" spans="1:12" ht="10.5" customHeight="1">
      <c r="A189" s="300" t="s">
        <v>2290</v>
      </c>
      <c r="B189" s="300" t="s">
        <v>1768</v>
      </c>
      <c r="C189" s="300" t="s">
        <v>1768</v>
      </c>
      <c r="D189" s="300" t="s">
        <v>4878</v>
      </c>
      <c r="E189" s="300" t="s">
        <v>1297</v>
      </c>
      <c r="F189" s="300" t="s">
        <v>3060</v>
      </c>
      <c r="G189" s="300"/>
      <c r="H189" s="300" t="s">
        <v>3230</v>
      </c>
      <c r="I189" s="300" t="s">
        <v>3231</v>
      </c>
      <c r="J189" s="45" t="str">
        <f t="shared" si="4"/>
        <v>GoldSolar Applied Materials Technology Corp.</v>
      </c>
      <c r="K189" s="45" t="str">
        <f t="shared" si="5"/>
        <v>GoldSolar Applied Materials Technology Corp.</v>
      </c>
      <c r="L189" s="244"/>
    </row>
    <row r="190" spans="1:12" ht="10.5" customHeight="1">
      <c r="A190" s="300" t="s">
        <v>2290</v>
      </c>
      <c r="B190" s="300" t="s">
        <v>43</v>
      </c>
      <c r="C190" s="300" t="s">
        <v>1768</v>
      </c>
      <c r="D190" s="300" t="s">
        <v>4878</v>
      </c>
      <c r="E190" s="300" t="s">
        <v>1297</v>
      </c>
      <c r="F190" s="300" t="s">
        <v>3060</v>
      </c>
      <c r="G190" s="300"/>
      <c r="H190" s="300" t="s">
        <v>3230</v>
      </c>
      <c r="I190" s="300" t="s">
        <v>3231</v>
      </c>
      <c r="J190" s="45" t="str">
        <f t="shared" si="4"/>
        <v>GoldSOLAR CHEMICALAPPLIED MATERIALS TECHNOLOGY (KUN SHAN)</v>
      </c>
      <c r="K190" s="45" t="str">
        <f t="shared" si="5"/>
        <v>GoldSOLAR CHEMICALAPPLIED MATERIALS TECHNOLOGY (KUN SHAN)</v>
      </c>
      <c r="L190" s="244"/>
    </row>
    <row r="191" spans="1:12" ht="10.5" customHeight="1">
      <c r="A191" s="300" t="s">
        <v>2290</v>
      </c>
      <c r="B191" s="300" t="s">
        <v>44</v>
      </c>
      <c r="C191" s="300" t="s">
        <v>1768</v>
      </c>
      <c r="D191" s="300" t="s">
        <v>4878</v>
      </c>
      <c r="E191" s="300" t="s">
        <v>1297</v>
      </c>
      <c r="F191" s="300" t="s">
        <v>3060</v>
      </c>
      <c r="G191" s="300"/>
      <c r="H191" s="300" t="s">
        <v>3230</v>
      </c>
      <c r="I191" s="300" t="s">
        <v>3231</v>
      </c>
      <c r="J191" s="45" t="str">
        <f t="shared" si="4"/>
        <v>GoldSolartech</v>
      </c>
      <c r="K191" s="45" t="str">
        <f t="shared" si="5"/>
        <v>GoldSolartech</v>
      </c>
      <c r="L191" s="244"/>
    </row>
    <row r="192" spans="1:12" ht="10.5" customHeight="1">
      <c r="A192" s="300" t="s">
        <v>2290</v>
      </c>
      <c r="B192" s="300" t="s">
        <v>3293</v>
      </c>
      <c r="C192" s="300" t="s">
        <v>3293</v>
      </c>
      <c r="D192" s="300" t="s">
        <v>1693</v>
      </c>
      <c r="E192" s="300" t="s">
        <v>3294</v>
      </c>
      <c r="F192" s="300" t="s">
        <v>3060</v>
      </c>
      <c r="G192" s="300"/>
      <c r="H192" s="300" t="s">
        <v>3295</v>
      </c>
      <c r="I192" s="300" t="s">
        <v>3296</v>
      </c>
      <c r="J192" s="45" t="str">
        <f t="shared" si="4"/>
        <v>GoldSudan Gold Refinery</v>
      </c>
      <c r="K192" s="45" t="str">
        <f t="shared" si="5"/>
        <v>GoldSudan Gold Refinery</v>
      </c>
      <c r="L192" s="244"/>
    </row>
    <row r="193" spans="1:12" ht="10.5" customHeight="1">
      <c r="A193" s="300" t="s">
        <v>2290</v>
      </c>
      <c r="B193" s="300" t="s">
        <v>4185</v>
      </c>
      <c r="C193" s="300" t="s">
        <v>76</v>
      </c>
      <c r="D193" s="300" t="s">
        <v>2217</v>
      </c>
      <c r="E193" s="300" t="s">
        <v>1298</v>
      </c>
      <c r="F193" s="300" t="s">
        <v>3060</v>
      </c>
      <c r="G193" s="300"/>
      <c r="H193" s="300" t="s">
        <v>3232</v>
      </c>
      <c r="I193" s="300" t="s">
        <v>4169</v>
      </c>
      <c r="J193" s="45" t="str">
        <f t="shared" si="4"/>
        <v>GoldSumitomo Kinzoku Kozan K.K.</v>
      </c>
      <c r="K193" s="45" t="str">
        <f t="shared" si="5"/>
        <v>GoldSumitomo Kinzoku Kozan K.K.</v>
      </c>
      <c r="L193" s="244"/>
    </row>
    <row r="194" spans="1:12" ht="10.5" customHeight="1">
      <c r="A194" s="300" t="s">
        <v>2290</v>
      </c>
      <c r="B194" s="300" t="s">
        <v>76</v>
      </c>
      <c r="C194" s="300" t="s">
        <v>76</v>
      </c>
      <c r="D194" s="300" t="s">
        <v>2217</v>
      </c>
      <c r="E194" s="300" t="s">
        <v>1298</v>
      </c>
      <c r="F194" s="300" t="s">
        <v>3060</v>
      </c>
      <c r="G194" s="300"/>
      <c r="H194" s="300" t="s">
        <v>3232</v>
      </c>
      <c r="I194" s="300" t="s">
        <v>4169</v>
      </c>
      <c r="J194" s="45" t="str">
        <f t="shared" si="4"/>
        <v>GoldSumitomo Metal Mining Co., Ltd.</v>
      </c>
      <c r="K194" s="45" t="str">
        <f t="shared" si="5"/>
        <v>GoldSumitomo Metal Mining Co., Ltd.</v>
      </c>
      <c r="L194" s="244"/>
    </row>
    <row r="195" spans="1:12" ht="10.5" customHeight="1">
      <c r="A195" s="300" t="s">
        <v>2290</v>
      </c>
      <c r="B195" s="300" t="s">
        <v>4927</v>
      </c>
      <c r="C195" s="300" t="s">
        <v>4927</v>
      </c>
      <c r="D195" s="300" t="s">
        <v>4876</v>
      </c>
      <c r="E195" s="300" t="s">
        <v>4926</v>
      </c>
      <c r="F195" s="300" t="s">
        <v>3060</v>
      </c>
      <c r="G195" s="300"/>
      <c r="H195" s="300" t="s">
        <v>4928</v>
      </c>
      <c r="I195" s="300" t="s">
        <v>4929</v>
      </c>
      <c r="J195" s="45" t="str">
        <f t="shared" si="4"/>
        <v>GoldSungEel HiTech</v>
      </c>
      <c r="K195" s="45" t="str">
        <f t="shared" si="5"/>
        <v>GoldSungEel HiTech</v>
      </c>
      <c r="L195" s="244"/>
    </row>
    <row r="196" spans="1:12" ht="10.5" customHeight="1">
      <c r="A196" s="300" t="s">
        <v>2290</v>
      </c>
      <c r="B196" s="300" t="s">
        <v>4176</v>
      </c>
      <c r="C196" s="300" t="s">
        <v>4176</v>
      </c>
      <c r="D196" s="300" t="s">
        <v>2214</v>
      </c>
      <c r="E196" s="300" t="s">
        <v>3297</v>
      </c>
      <c r="F196" s="300" t="s">
        <v>3060</v>
      </c>
      <c r="G196" s="300"/>
      <c r="H196" s="300" t="s">
        <v>3298</v>
      </c>
      <c r="I196" s="300" t="s">
        <v>3099</v>
      </c>
      <c r="J196" s="45" t="str">
        <f t="shared" si="4"/>
        <v>GoldT.C.A S.p.A</v>
      </c>
      <c r="K196" s="45" t="str">
        <f t="shared" si="5"/>
        <v>GoldT.C.A S.p.A</v>
      </c>
      <c r="L196" s="244"/>
    </row>
    <row r="197" spans="1:12" ht="10.5" customHeight="1">
      <c r="A197" s="300" t="s">
        <v>2290</v>
      </c>
      <c r="B197" s="300" t="s">
        <v>4574</v>
      </c>
      <c r="C197" s="300" t="s">
        <v>2421</v>
      </c>
      <c r="D197" s="300" t="s">
        <v>2217</v>
      </c>
      <c r="E197" s="300" t="s">
        <v>1274</v>
      </c>
      <c r="F197" s="300" t="s">
        <v>3060</v>
      </c>
      <c r="G197" s="300"/>
      <c r="H197" s="300" t="s">
        <v>3182</v>
      </c>
      <c r="I197" s="300" t="s">
        <v>3181</v>
      </c>
      <c r="J197" s="45" t="str">
        <f t="shared" ref="J197:J262" si="6">A197&amp;B197</f>
        <v>GoldTakehara Refinery</v>
      </c>
      <c r="K197" s="45" t="str">
        <f t="shared" ref="K197:K262" si="7">A197&amp;B197</f>
        <v>GoldTakehara Refinery</v>
      </c>
      <c r="L197" s="244"/>
    </row>
    <row r="198" spans="1:12" ht="10.5" customHeight="1">
      <c r="A198" s="300" t="s">
        <v>2290</v>
      </c>
      <c r="B198" s="300" t="s">
        <v>4566</v>
      </c>
      <c r="C198" s="300" t="s">
        <v>72</v>
      </c>
      <c r="D198" s="300" t="s">
        <v>2217</v>
      </c>
      <c r="E198" s="300" t="s">
        <v>1255</v>
      </c>
      <c r="F198" s="300" t="s">
        <v>3060</v>
      </c>
      <c r="G198" s="300"/>
      <c r="H198" s="300" t="s">
        <v>4708</v>
      </c>
      <c r="I198" s="300" t="s">
        <v>4708</v>
      </c>
      <c r="J198" s="45" t="str">
        <f t="shared" si="6"/>
        <v>GoldTamano Smelter</v>
      </c>
      <c r="K198" s="45" t="str">
        <f t="shared" si="7"/>
        <v>GoldTamano Smelter</v>
      </c>
      <c r="L198" s="244"/>
    </row>
    <row r="199" spans="1:12" ht="10.5" customHeight="1">
      <c r="A199" s="300" t="s">
        <v>2290</v>
      </c>
      <c r="B199" s="300" t="s">
        <v>4186</v>
      </c>
      <c r="C199" s="300" t="s">
        <v>2424</v>
      </c>
      <c r="D199" s="300" t="s">
        <v>2217</v>
      </c>
      <c r="E199" s="300" t="s">
        <v>1299</v>
      </c>
      <c r="F199" s="300" t="s">
        <v>3060</v>
      </c>
      <c r="G199" s="300"/>
      <c r="H199" s="300" t="s">
        <v>3234</v>
      </c>
      <c r="I199" s="300" t="s">
        <v>3235</v>
      </c>
      <c r="J199" s="45" t="str">
        <f t="shared" si="6"/>
        <v>GoldTanaka Denshi Kogyo K.K</v>
      </c>
      <c r="K199" s="45" t="str">
        <f t="shared" si="7"/>
        <v>GoldTanaka Denshi Kogyo K.K</v>
      </c>
      <c r="L199" s="244"/>
    </row>
    <row r="200" spans="1:12" ht="10.5" customHeight="1">
      <c r="A200" s="300" t="s">
        <v>2290</v>
      </c>
      <c r="B200" s="300" t="s">
        <v>4590</v>
      </c>
      <c r="C200" s="300" t="s">
        <v>2424</v>
      </c>
      <c r="D200" s="300" t="s">
        <v>2217</v>
      </c>
      <c r="E200" s="300" t="s">
        <v>1299</v>
      </c>
      <c r="F200" s="300" t="s">
        <v>3060</v>
      </c>
      <c r="G200" s="300"/>
      <c r="H200" s="300" t="s">
        <v>3234</v>
      </c>
      <c r="I200" s="300" t="s">
        <v>3235</v>
      </c>
      <c r="J200" s="45" t="str">
        <f t="shared" si="6"/>
        <v>GoldTanaka Electronics (Hong Kong) Pte. Ltd.</v>
      </c>
      <c r="K200" s="45" t="str">
        <f t="shared" si="7"/>
        <v>GoldTanaka Electronics (Hong Kong) Pte. Ltd.</v>
      </c>
      <c r="L200" s="244"/>
    </row>
    <row r="201" spans="1:12" ht="10.5" customHeight="1">
      <c r="A201" s="300" t="s">
        <v>2290</v>
      </c>
      <c r="B201" s="300" t="s">
        <v>4626</v>
      </c>
      <c r="C201" s="300" t="s">
        <v>2424</v>
      </c>
      <c r="D201" s="300" t="s">
        <v>2217</v>
      </c>
      <c r="E201" s="300" t="s">
        <v>1299</v>
      </c>
      <c r="F201" s="300" t="s">
        <v>3060</v>
      </c>
      <c r="G201" s="300"/>
      <c r="H201" s="300" t="s">
        <v>3234</v>
      </c>
      <c r="I201" s="300" t="s">
        <v>3235</v>
      </c>
      <c r="J201" s="45" t="str">
        <f t="shared" si="6"/>
        <v>GoldTANAKA Electronics (Malaysia) SDN. BHD.</v>
      </c>
      <c r="K201" s="45" t="str">
        <f t="shared" si="7"/>
        <v>GoldTANAKA Electronics (Malaysia) SDN. BHD.</v>
      </c>
      <c r="L201" s="244"/>
    </row>
    <row r="202" spans="1:12" ht="10.5" customHeight="1">
      <c r="A202" s="300" t="s">
        <v>2290</v>
      </c>
      <c r="B202" s="300" t="s">
        <v>4591</v>
      </c>
      <c r="C202" s="300" t="s">
        <v>2424</v>
      </c>
      <c r="D202" s="300" t="s">
        <v>2217</v>
      </c>
      <c r="E202" s="300" t="s">
        <v>1299</v>
      </c>
      <c r="F202" s="300" t="s">
        <v>3060</v>
      </c>
      <c r="G202" s="300"/>
      <c r="H202" s="300" t="s">
        <v>3234</v>
      </c>
      <c r="I202" s="300" t="s">
        <v>3235</v>
      </c>
      <c r="J202" s="45" t="str">
        <f t="shared" si="6"/>
        <v>GoldTanaka Electronics (Singapore) Pte. Ltd.</v>
      </c>
      <c r="K202" s="45" t="str">
        <f t="shared" si="7"/>
        <v>GoldTanaka Electronics (Singapore) Pte. Ltd.</v>
      </c>
      <c r="L202" s="244"/>
    </row>
    <row r="203" spans="1:12" ht="10.5" customHeight="1">
      <c r="A203" s="300" t="s">
        <v>2290</v>
      </c>
      <c r="B203" s="300" t="s">
        <v>3236</v>
      </c>
      <c r="C203" s="300" t="s">
        <v>2424</v>
      </c>
      <c r="D203" s="300" t="s">
        <v>2217</v>
      </c>
      <c r="E203" s="300" t="s">
        <v>1299</v>
      </c>
      <c r="F203" s="300" t="s">
        <v>3060</v>
      </c>
      <c r="G203" s="300"/>
      <c r="H203" s="300" t="s">
        <v>3234</v>
      </c>
      <c r="I203" s="300" t="s">
        <v>3235</v>
      </c>
      <c r="J203" s="45" t="str">
        <f t="shared" si="6"/>
        <v>GoldTanaka Kikinzoku International</v>
      </c>
      <c r="K203" s="45" t="str">
        <f t="shared" si="7"/>
        <v>GoldTanaka Kikinzoku International</v>
      </c>
      <c r="L203" s="244"/>
    </row>
    <row r="204" spans="1:12" ht="10.5" customHeight="1">
      <c r="A204" s="300" t="s">
        <v>2290</v>
      </c>
      <c r="B204" s="300" t="s">
        <v>4592</v>
      </c>
      <c r="C204" s="300" t="s">
        <v>2424</v>
      </c>
      <c r="D204" s="300" t="s">
        <v>2217</v>
      </c>
      <c r="E204" s="300" t="s">
        <v>1299</v>
      </c>
      <c r="F204" s="300" t="s">
        <v>3060</v>
      </c>
      <c r="G204" s="300"/>
      <c r="H204" s="300" t="s">
        <v>3234</v>
      </c>
      <c r="I204" s="300" t="s">
        <v>3235</v>
      </c>
      <c r="J204" s="45" t="str">
        <f t="shared" si="6"/>
        <v>GoldTanaka Kikinzoku Kogyo K.K</v>
      </c>
      <c r="K204" s="45" t="str">
        <f t="shared" si="7"/>
        <v>GoldTanaka Kikinzoku Kogyo K.K</v>
      </c>
      <c r="L204" s="244"/>
    </row>
    <row r="205" spans="1:12" ht="10.5" customHeight="1">
      <c r="A205" s="300" t="s">
        <v>2290</v>
      </c>
      <c r="B205" s="300" t="s">
        <v>2424</v>
      </c>
      <c r="C205" s="300" t="s">
        <v>2424</v>
      </c>
      <c r="D205" s="300" t="s">
        <v>2217</v>
      </c>
      <c r="E205" s="300" t="s">
        <v>1299</v>
      </c>
      <c r="F205" s="300" t="s">
        <v>3060</v>
      </c>
      <c r="G205" s="300"/>
      <c r="H205" s="300" t="s">
        <v>3234</v>
      </c>
      <c r="I205" s="300" t="s">
        <v>3235</v>
      </c>
      <c r="J205" s="45" t="str">
        <f t="shared" si="6"/>
        <v>GoldTanaka Kikinzoku Kogyo K.K.</v>
      </c>
      <c r="K205" s="45" t="str">
        <f t="shared" si="7"/>
        <v>GoldTanaka Kikinzoku Kogyo K.K.</v>
      </c>
      <c r="L205" s="244"/>
    </row>
    <row r="206" spans="1:12" ht="10.5" customHeight="1">
      <c r="A206" s="300" t="s">
        <v>2290</v>
      </c>
      <c r="B206" s="300" t="s">
        <v>3237</v>
      </c>
      <c r="C206" s="300" t="s">
        <v>2424</v>
      </c>
      <c r="D206" s="300" t="s">
        <v>2217</v>
      </c>
      <c r="E206" s="300" t="s">
        <v>1299</v>
      </c>
      <c r="F206" s="300" t="s">
        <v>3060</v>
      </c>
      <c r="G206" s="300"/>
      <c r="H206" s="300" t="s">
        <v>3234</v>
      </c>
      <c r="I206" s="300" t="s">
        <v>3235</v>
      </c>
      <c r="J206" s="45" t="str">
        <f t="shared" si="6"/>
        <v>GoldTanaka Precious Metals</v>
      </c>
      <c r="K206" s="45" t="str">
        <f t="shared" si="7"/>
        <v>GoldTanaka Precious Metals</v>
      </c>
      <c r="L206" s="244"/>
    </row>
    <row r="207" spans="1:12" ht="10.5" customHeight="1">
      <c r="A207" s="300" t="s">
        <v>2290</v>
      </c>
      <c r="B207" s="300" t="s">
        <v>1170</v>
      </c>
      <c r="C207" s="300" t="s">
        <v>4178</v>
      </c>
      <c r="D207" s="300" t="s">
        <v>2150</v>
      </c>
      <c r="E207" s="300" t="s">
        <v>1300</v>
      </c>
      <c r="F207" s="300" t="s">
        <v>3060</v>
      </c>
      <c r="G207" s="300"/>
      <c r="H207" s="300" t="s">
        <v>3225</v>
      </c>
      <c r="I207" s="300" t="s">
        <v>3226</v>
      </c>
      <c r="J207" s="45" t="str">
        <f t="shared" si="6"/>
        <v>GoldThe Great Wall Gold and Silver Refinery of China</v>
      </c>
      <c r="K207" s="45" t="str">
        <f t="shared" si="7"/>
        <v>GoldThe Great Wall Gold and Silver Refinery of China</v>
      </c>
      <c r="L207" s="244"/>
    </row>
    <row r="208" spans="1:12" ht="10.5" customHeight="1">
      <c r="A208" s="300" t="s">
        <v>2290</v>
      </c>
      <c r="B208" s="300" t="s">
        <v>1905</v>
      </c>
      <c r="C208" s="300" t="s">
        <v>2289</v>
      </c>
      <c r="D208" s="300" t="s">
        <v>2124</v>
      </c>
      <c r="E208" s="300" t="s">
        <v>1309</v>
      </c>
      <c r="F208" s="300" t="s">
        <v>3060</v>
      </c>
      <c r="G208" s="300"/>
      <c r="H208" s="300" t="s">
        <v>3253</v>
      </c>
      <c r="I208" s="300" t="s">
        <v>3254</v>
      </c>
      <c r="J208" s="45" t="str">
        <f t="shared" si="6"/>
        <v>GoldThe Perth Mint</v>
      </c>
      <c r="K208" s="45" t="str">
        <f t="shared" si="7"/>
        <v>GoldThe Perth Mint</v>
      </c>
      <c r="L208" s="244"/>
    </row>
    <row r="209" spans="1:12" ht="10.5" customHeight="1">
      <c r="A209" s="300" t="s">
        <v>2290</v>
      </c>
      <c r="B209" s="300" t="s">
        <v>4063</v>
      </c>
      <c r="C209" s="300" t="s">
        <v>4063</v>
      </c>
      <c r="D209" s="300" t="s">
        <v>2150</v>
      </c>
      <c r="E209" s="300" t="s">
        <v>1301</v>
      </c>
      <c r="F209" s="300" t="s">
        <v>3060</v>
      </c>
      <c r="G209" s="300"/>
      <c r="H209" s="300" t="s">
        <v>3221</v>
      </c>
      <c r="I209" s="300" t="s">
        <v>3199</v>
      </c>
      <c r="J209" s="45" t="str">
        <f t="shared" si="6"/>
        <v>GoldThe Refinery of Shandong Gold Mining Co., Ltd.</v>
      </c>
      <c r="K209" s="45" t="str">
        <f t="shared" si="7"/>
        <v>GoldThe Refinery of Shandong Gold Mining Co., Ltd.</v>
      </c>
      <c r="L209" s="244"/>
    </row>
    <row r="210" spans="1:12" ht="10.5" customHeight="1">
      <c r="A210" s="300" t="s">
        <v>2290</v>
      </c>
      <c r="B210" s="300" t="s">
        <v>4064</v>
      </c>
      <c r="C210" s="300" t="s">
        <v>4064</v>
      </c>
      <c r="D210" s="300" t="s">
        <v>2217</v>
      </c>
      <c r="E210" s="300" t="s">
        <v>1302</v>
      </c>
      <c r="F210" s="300" t="s">
        <v>3060</v>
      </c>
      <c r="G210" s="300"/>
      <c r="H210" s="300" t="s">
        <v>3240</v>
      </c>
      <c r="I210" s="300" t="s">
        <v>3114</v>
      </c>
      <c r="J210" s="45" t="str">
        <f t="shared" si="6"/>
        <v>GoldTokuriki Honten Co., Ltd.</v>
      </c>
      <c r="K210" s="45" t="str">
        <f t="shared" si="7"/>
        <v>GoldTokuriki Honten Co., Ltd.</v>
      </c>
      <c r="L210" s="244"/>
    </row>
    <row r="211" spans="1:12" ht="10.5" customHeight="1">
      <c r="A211" s="300" t="s">
        <v>2290</v>
      </c>
      <c r="B211" s="300" t="s">
        <v>4136</v>
      </c>
      <c r="C211" s="300" t="s">
        <v>4136</v>
      </c>
      <c r="D211" s="300" t="s">
        <v>2150</v>
      </c>
      <c r="E211" s="300" t="s">
        <v>1303</v>
      </c>
      <c r="F211" s="300" t="s">
        <v>3060</v>
      </c>
      <c r="G211" s="300"/>
      <c r="H211" s="300" t="s">
        <v>3241</v>
      </c>
      <c r="I211" s="300" t="s">
        <v>3242</v>
      </c>
      <c r="J211" s="45" t="str">
        <f t="shared" si="6"/>
        <v>GoldTongling Nonferrous Metals Group Co., Ltd.</v>
      </c>
      <c r="K211" s="45" t="str">
        <f t="shared" si="7"/>
        <v>GoldTongling Nonferrous Metals Group Co., Ltd.</v>
      </c>
      <c r="L211" s="244"/>
    </row>
    <row r="212" spans="1:12" ht="10.5" customHeight="1">
      <c r="A212" s="300" t="s">
        <v>2290</v>
      </c>
      <c r="B212" s="300" t="s">
        <v>3244</v>
      </c>
      <c r="C212" s="300" t="s">
        <v>4136</v>
      </c>
      <c r="D212" s="300" t="s">
        <v>2150</v>
      </c>
      <c r="E212" s="300" t="s">
        <v>1303</v>
      </c>
      <c r="F212" s="300" t="s">
        <v>3060</v>
      </c>
      <c r="G212" s="300"/>
      <c r="H212" s="300" t="s">
        <v>3241</v>
      </c>
      <c r="I212" s="300" t="s">
        <v>3242</v>
      </c>
      <c r="J212" s="45" t="str">
        <f t="shared" si="6"/>
        <v>GoldTongLing Nonferrous Metals Group Holdings Co., Ltd.</v>
      </c>
      <c r="K212" s="45" t="str">
        <f t="shared" si="7"/>
        <v>GoldTongLing Nonferrous Metals Group Holdings Co., Ltd.</v>
      </c>
      <c r="L212" s="244"/>
    </row>
    <row r="213" spans="1:12" ht="10.5" customHeight="1">
      <c r="A213" s="300" t="s">
        <v>2290</v>
      </c>
      <c r="B213" s="300" t="s">
        <v>4232</v>
      </c>
      <c r="C213" s="300" t="s">
        <v>4232</v>
      </c>
      <c r="D213" s="300" t="s">
        <v>2128</v>
      </c>
      <c r="E213" s="300" t="s">
        <v>4233</v>
      </c>
      <c r="F213" s="300" t="s">
        <v>3060</v>
      </c>
      <c r="G213" s="300"/>
      <c r="H213" s="300" t="s">
        <v>3250</v>
      </c>
      <c r="I213" s="300" t="s">
        <v>3250</v>
      </c>
      <c r="J213" s="45" t="str">
        <f t="shared" si="6"/>
        <v>GoldTony Goetz NV</v>
      </c>
      <c r="K213" s="45" t="str">
        <f t="shared" si="7"/>
        <v>GoldTony Goetz NV</v>
      </c>
      <c r="L213" s="244"/>
    </row>
    <row r="214" spans="1:12" ht="10.5" customHeight="1">
      <c r="A214" s="300" t="s">
        <v>2290</v>
      </c>
      <c r="B214" s="300" t="s">
        <v>4593</v>
      </c>
      <c r="C214" s="300" t="s">
        <v>4593</v>
      </c>
      <c r="D214" s="300" t="s">
        <v>2218</v>
      </c>
      <c r="E214" s="300" t="s">
        <v>4594</v>
      </c>
      <c r="F214" s="300" t="s">
        <v>3060</v>
      </c>
      <c r="G214" s="300"/>
      <c r="H214" s="300" t="s">
        <v>4595</v>
      </c>
      <c r="I214" s="300" t="s">
        <v>4596</v>
      </c>
      <c r="J214" s="45" t="str">
        <f t="shared" si="6"/>
        <v>GoldTOO Tau-Ken-Altyn</v>
      </c>
      <c r="K214" s="45" t="str">
        <f t="shared" si="7"/>
        <v>GoldTOO Tau-Ken-Altyn</v>
      </c>
      <c r="L214" s="244"/>
    </row>
    <row r="215" spans="1:12" ht="10.5" customHeight="1">
      <c r="A215" s="300" t="s">
        <v>2290</v>
      </c>
      <c r="B215" s="300" t="s">
        <v>1149</v>
      </c>
      <c r="C215" s="300" t="s">
        <v>1149</v>
      </c>
      <c r="D215" s="300" t="s">
        <v>4876</v>
      </c>
      <c r="E215" s="300" t="s">
        <v>1304</v>
      </c>
      <c r="F215" s="300" t="s">
        <v>3060</v>
      </c>
      <c r="G215" s="300"/>
      <c r="H215" s="300" t="s">
        <v>3245</v>
      </c>
      <c r="I215" s="300" t="s">
        <v>3246</v>
      </c>
      <c r="J215" s="45" t="str">
        <f t="shared" si="6"/>
        <v>GoldTorecom</v>
      </c>
      <c r="K215" s="45" t="str">
        <f t="shared" si="7"/>
        <v>GoldTorecom</v>
      </c>
      <c r="L215" s="244"/>
    </row>
    <row r="216" spans="1:12" ht="10.5" customHeight="1">
      <c r="A216" s="300" t="s">
        <v>2290</v>
      </c>
      <c r="B216" s="300" t="s">
        <v>3233</v>
      </c>
      <c r="C216" s="300" t="s">
        <v>76</v>
      </c>
      <c r="D216" s="300" t="s">
        <v>2217</v>
      </c>
      <c r="E216" s="300" t="s">
        <v>1298</v>
      </c>
      <c r="F216" s="300" t="s">
        <v>3060</v>
      </c>
      <c r="G216" s="300"/>
      <c r="H216" s="300" t="s">
        <v>3232</v>
      </c>
      <c r="I216" s="300" t="s">
        <v>4169</v>
      </c>
      <c r="J216" s="45" t="str">
        <f t="shared" si="6"/>
        <v>GoldToyo Smelter &amp; Refinery</v>
      </c>
      <c r="K216" s="45" t="str">
        <f t="shared" si="7"/>
        <v>GoldToyo Smelter &amp; Refinery</v>
      </c>
      <c r="L216" s="244"/>
    </row>
    <row r="217" spans="1:12" ht="10.5" customHeight="1">
      <c r="A217" s="300" t="s">
        <v>2290</v>
      </c>
      <c r="B217" s="300" t="s">
        <v>4065</v>
      </c>
      <c r="C217" s="300" t="s">
        <v>4065</v>
      </c>
      <c r="D217" s="300" t="s">
        <v>2139</v>
      </c>
      <c r="E217" s="300" t="s">
        <v>1305</v>
      </c>
      <c r="F217" s="300" t="s">
        <v>3060</v>
      </c>
      <c r="G217" s="300"/>
      <c r="H217" s="300" t="s">
        <v>3247</v>
      </c>
      <c r="I217" s="300" t="s">
        <v>3248</v>
      </c>
      <c r="J217" s="45" t="str">
        <f t="shared" si="6"/>
        <v>GoldUmicore Brasil Ltda.</v>
      </c>
      <c r="K217" s="45" t="str">
        <f t="shared" si="7"/>
        <v>GoldUmicore Brasil Ltda.</v>
      </c>
      <c r="L217" s="244"/>
    </row>
    <row r="218" spans="1:12" ht="10.5" customHeight="1">
      <c r="A218" s="300" t="s">
        <v>2290</v>
      </c>
      <c r="B218" s="300" t="s">
        <v>204</v>
      </c>
      <c r="C218" s="300" t="s">
        <v>204</v>
      </c>
      <c r="D218" s="300" t="s">
        <v>1716</v>
      </c>
      <c r="E218" s="300" t="s">
        <v>205</v>
      </c>
      <c r="F218" s="300" t="s">
        <v>3060</v>
      </c>
      <c r="G218" s="300"/>
      <c r="H218" s="300" t="s">
        <v>3272</v>
      </c>
      <c r="I218" s="300" t="s">
        <v>3273</v>
      </c>
      <c r="J218" s="45" t="str">
        <f t="shared" si="6"/>
        <v>GoldUmicore Precious Metals Thailand</v>
      </c>
      <c r="K218" s="45" t="str">
        <f t="shared" si="7"/>
        <v>GoldUmicore Precious Metals Thailand</v>
      </c>
      <c r="L218" s="244"/>
    </row>
    <row r="219" spans="1:12" ht="10.5" customHeight="1">
      <c r="A219" s="300" t="s">
        <v>2290</v>
      </c>
      <c r="B219" s="300" t="s">
        <v>4597</v>
      </c>
      <c r="C219" s="300" t="s">
        <v>4597</v>
      </c>
      <c r="D219" s="300" t="s">
        <v>2128</v>
      </c>
      <c r="E219" s="300" t="s">
        <v>1306</v>
      </c>
      <c r="F219" s="300" t="s">
        <v>3060</v>
      </c>
      <c r="G219" s="300"/>
      <c r="H219" s="300" t="s">
        <v>3249</v>
      </c>
      <c r="I219" s="300" t="s">
        <v>3250</v>
      </c>
      <c r="J219" s="45" t="str">
        <f t="shared" si="6"/>
        <v>GoldUmicore S.A. Business Unit Precious Metals Refining</v>
      </c>
      <c r="K219" s="45" t="str">
        <f t="shared" si="7"/>
        <v>GoldUmicore S.A. Business Unit Precious Metals Refining</v>
      </c>
      <c r="L219" s="244"/>
    </row>
    <row r="220" spans="1:12" ht="10.5" customHeight="1">
      <c r="A220" s="300" t="s">
        <v>2290</v>
      </c>
      <c r="B220" s="300" t="s">
        <v>1444</v>
      </c>
      <c r="C220" s="300" t="s">
        <v>1444</v>
      </c>
      <c r="D220" s="300" t="s">
        <v>4880</v>
      </c>
      <c r="E220" s="300" t="s">
        <v>1307</v>
      </c>
      <c r="F220" s="300" t="s">
        <v>3060</v>
      </c>
      <c r="G220" s="300"/>
      <c r="H220" s="300" t="s">
        <v>3251</v>
      </c>
      <c r="I220" s="300" t="s">
        <v>3165</v>
      </c>
      <c r="J220" s="45" t="str">
        <f t="shared" si="6"/>
        <v>GoldUnited Precious Metal Refining, Inc.</v>
      </c>
      <c r="K220" s="45" t="str">
        <f t="shared" si="7"/>
        <v>GoldUnited Precious Metal Refining, Inc.</v>
      </c>
      <c r="L220" s="244"/>
    </row>
    <row r="221" spans="1:12" ht="10.5" customHeight="1">
      <c r="A221" s="300" t="s">
        <v>2290</v>
      </c>
      <c r="B221" s="300" t="s">
        <v>4598</v>
      </c>
      <c r="C221" s="300" t="s">
        <v>4598</v>
      </c>
      <c r="D221" s="300" t="s">
        <v>1745</v>
      </c>
      <c r="E221" s="300" t="s">
        <v>4599</v>
      </c>
      <c r="F221" s="300" t="s">
        <v>3060</v>
      </c>
      <c r="G221" s="300"/>
      <c r="H221" s="300" t="s">
        <v>4600</v>
      </c>
      <c r="I221" s="300" t="s">
        <v>4633</v>
      </c>
      <c r="J221" s="45" t="str">
        <f t="shared" si="6"/>
        <v>GoldUniversal Precious Metals Refining Zambia</v>
      </c>
      <c r="K221" s="45" t="str">
        <f t="shared" si="7"/>
        <v>GoldUniversal Precious Metals Refining Zambia</v>
      </c>
      <c r="L221" s="244"/>
    </row>
    <row r="222" spans="1:12" ht="10.5" customHeight="1">
      <c r="A222" s="300" t="s">
        <v>2290</v>
      </c>
      <c r="B222" s="300" t="s">
        <v>4601</v>
      </c>
      <c r="C222" s="300" t="s">
        <v>4601</v>
      </c>
      <c r="D222" s="300" t="s">
        <v>2148</v>
      </c>
      <c r="E222" s="300" t="s">
        <v>1308</v>
      </c>
      <c r="F222" s="300" t="s">
        <v>3060</v>
      </c>
      <c r="G222" s="300"/>
      <c r="H222" s="300" t="s">
        <v>3252</v>
      </c>
      <c r="I222" s="300" t="s">
        <v>3073</v>
      </c>
      <c r="J222" s="45" t="str">
        <f t="shared" si="6"/>
        <v>GoldValcambi S.A.</v>
      </c>
      <c r="K222" s="45" t="str">
        <f t="shared" si="7"/>
        <v>GoldValcambi S.A.</v>
      </c>
      <c r="L222" s="244"/>
    </row>
    <row r="223" spans="1:12" ht="10.5" customHeight="1">
      <c r="A223" s="300" t="s">
        <v>2290</v>
      </c>
      <c r="B223" s="300" t="s">
        <v>2289</v>
      </c>
      <c r="C223" s="300" t="s">
        <v>2289</v>
      </c>
      <c r="D223" s="300" t="s">
        <v>2124</v>
      </c>
      <c r="E223" s="300" t="s">
        <v>1309</v>
      </c>
      <c r="F223" s="300" t="s">
        <v>3060</v>
      </c>
      <c r="G223" s="300"/>
      <c r="H223" s="300" t="s">
        <v>3253</v>
      </c>
      <c r="I223" s="300" t="s">
        <v>3254</v>
      </c>
      <c r="J223" s="45" t="str">
        <f t="shared" si="6"/>
        <v>GoldWestern Australian Mint trading as The Perth Mint</v>
      </c>
      <c r="K223" s="45" t="str">
        <f t="shared" si="7"/>
        <v>GoldWestern Australian Mint trading as The Perth Mint</v>
      </c>
      <c r="L223" s="244"/>
    </row>
    <row r="224" spans="1:12" ht="10.5" customHeight="1">
      <c r="A224" s="300" t="s">
        <v>2290</v>
      </c>
      <c r="B224" s="300" t="s">
        <v>4156</v>
      </c>
      <c r="C224" s="300" t="s">
        <v>4156</v>
      </c>
      <c r="D224" s="300" t="s">
        <v>2164</v>
      </c>
      <c r="E224" s="300" t="s">
        <v>4159</v>
      </c>
      <c r="F224" s="300" t="s">
        <v>3060</v>
      </c>
      <c r="G224" s="300"/>
      <c r="H224" s="300" t="s">
        <v>3065</v>
      </c>
      <c r="I224" s="300" t="s">
        <v>3066</v>
      </c>
      <c r="J224" s="45" t="str">
        <f t="shared" si="6"/>
        <v>GoldWIELAND Edelmetalle GmbH</v>
      </c>
      <c r="K224" s="45" t="str">
        <f t="shared" si="7"/>
        <v>GoldWIELAND Edelmetalle GmbH</v>
      </c>
      <c r="L224" s="244"/>
    </row>
    <row r="225" spans="1:12" ht="10.5" customHeight="1">
      <c r="A225" s="300" t="s">
        <v>2290</v>
      </c>
      <c r="B225" s="300" t="s">
        <v>45</v>
      </c>
      <c r="C225" s="300" t="s">
        <v>1763</v>
      </c>
      <c r="D225" s="300" t="s">
        <v>4880</v>
      </c>
      <c r="E225" s="300" t="s">
        <v>1266</v>
      </c>
      <c r="F225" s="300" t="s">
        <v>3060</v>
      </c>
      <c r="G225" s="300"/>
      <c r="H225" s="300" t="s">
        <v>3164</v>
      </c>
      <c r="I225" s="300" t="s">
        <v>3165</v>
      </c>
      <c r="J225" s="45" t="str">
        <f t="shared" si="6"/>
        <v>GoldWilliams Advanced Materials</v>
      </c>
      <c r="K225" s="45" t="str">
        <f t="shared" si="7"/>
        <v>GoldWilliams Advanced Materials</v>
      </c>
      <c r="L225" s="244"/>
    </row>
    <row r="226" spans="1:12" ht="10.5" customHeight="1">
      <c r="A226" s="300" t="s">
        <v>2290</v>
      </c>
      <c r="B226" s="300" t="s">
        <v>3092</v>
      </c>
      <c r="C226" s="300" t="s">
        <v>4207</v>
      </c>
      <c r="D226" s="300" t="s">
        <v>2146</v>
      </c>
      <c r="E226" s="300" t="s">
        <v>1226</v>
      </c>
      <c r="F226" s="300" t="s">
        <v>3060</v>
      </c>
      <c r="G226" s="300"/>
      <c r="H226" s="300" t="s">
        <v>3089</v>
      </c>
      <c r="I226" s="300" t="s">
        <v>3090</v>
      </c>
      <c r="J226" s="45" t="str">
        <f t="shared" si="6"/>
        <v>GoldXstrata</v>
      </c>
      <c r="K226" s="45" t="str">
        <f t="shared" si="7"/>
        <v>GoldXstrata</v>
      </c>
      <c r="L226" s="244"/>
    </row>
    <row r="227" spans="1:12" ht="10.5" customHeight="1">
      <c r="A227" s="300" t="s">
        <v>2290</v>
      </c>
      <c r="B227" s="300" t="s">
        <v>4067</v>
      </c>
      <c r="C227" s="300" t="s">
        <v>4067</v>
      </c>
      <c r="D227" s="300" t="s">
        <v>2217</v>
      </c>
      <c r="E227" s="300" t="s">
        <v>1310</v>
      </c>
      <c r="F227" s="300" t="s">
        <v>3060</v>
      </c>
      <c r="G227" s="300"/>
      <c r="H227" s="300" t="s">
        <v>3136</v>
      </c>
      <c r="I227" s="300" t="s">
        <v>3137</v>
      </c>
      <c r="J227" s="45" t="str">
        <f t="shared" si="6"/>
        <v>GoldYamamoto Precious Metal Co., Ltd.</v>
      </c>
      <c r="K227" s="45" t="str">
        <f t="shared" si="7"/>
        <v>GoldYamamoto Precious Metal Co., Ltd.</v>
      </c>
      <c r="L227" s="244"/>
    </row>
    <row r="228" spans="1:12" ht="10.5" customHeight="1">
      <c r="A228" s="300" t="s">
        <v>2290</v>
      </c>
      <c r="B228" s="300" t="s">
        <v>3259</v>
      </c>
      <c r="C228" s="300" t="s">
        <v>4067</v>
      </c>
      <c r="D228" s="300" t="s">
        <v>2217</v>
      </c>
      <c r="E228" s="300" t="s">
        <v>1310</v>
      </c>
      <c r="F228" s="300" t="s">
        <v>3060</v>
      </c>
      <c r="G228" s="300"/>
      <c r="H228" s="300" t="s">
        <v>3136</v>
      </c>
      <c r="I228" s="300" t="s">
        <v>3137</v>
      </c>
      <c r="J228" s="45" t="str">
        <f t="shared" si="6"/>
        <v>GoldYamamoto Precision Metals</v>
      </c>
      <c r="K228" s="45" t="str">
        <f t="shared" si="7"/>
        <v>GoldYamamoto Precision Metals</v>
      </c>
      <c r="L228" s="244"/>
    </row>
    <row r="229" spans="1:12" ht="10.5" customHeight="1">
      <c r="A229" s="300" t="s">
        <v>2290</v>
      </c>
      <c r="B229" s="300" t="s">
        <v>3122</v>
      </c>
      <c r="C229" s="300" t="s">
        <v>3118</v>
      </c>
      <c r="D229" s="300" t="s">
        <v>2150</v>
      </c>
      <c r="E229" s="300" t="s">
        <v>3119</v>
      </c>
      <c r="F229" s="300" t="s">
        <v>3060</v>
      </c>
      <c r="G229" s="300"/>
      <c r="H229" s="300" t="s">
        <v>3120</v>
      </c>
      <c r="I229" s="300" t="s">
        <v>3199</v>
      </c>
      <c r="J229" s="45" t="str">
        <f t="shared" si="6"/>
        <v>GoldYantai NUS Safina tech environmental Refinery Co. Ltd.</v>
      </c>
      <c r="K229" s="45" t="str">
        <f t="shared" si="7"/>
        <v>GoldYantai NUS Safina tech environmental Refinery Co. Ltd.</v>
      </c>
      <c r="L229" s="244"/>
    </row>
    <row r="230" spans="1:12" ht="10.5" customHeight="1">
      <c r="A230" s="300" t="s">
        <v>2290</v>
      </c>
      <c r="B230" s="300" t="s">
        <v>4068</v>
      </c>
      <c r="C230" s="300" t="s">
        <v>4068</v>
      </c>
      <c r="D230" s="300" t="s">
        <v>2217</v>
      </c>
      <c r="E230" s="300" t="s">
        <v>1311</v>
      </c>
      <c r="F230" s="300" t="s">
        <v>3060</v>
      </c>
      <c r="G230" s="300"/>
      <c r="H230" s="300" t="s">
        <v>3260</v>
      </c>
      <c r="I230" s="300" t="s">
        <v>3235</v>
      </c>
      <c r="J230" s="45" t="str">
        <f t="shared" si="6"/>
        <v>GoldYokohama Metal Co., Ltd.</v>
      </c>
      <c r="K230" s="45" t="str">
        <f t="shared" si="7"/>
        <v>GoldYokohama Metal Co., Ltd.</v>
      </c>
      <c r="L230" s="244"/>
    </row>
    <row r="231" spans="1:12" ht="10.5" customHeight="1">
      <c r="A231" s="300" t="s">
        <v>2290</v>
      </c>
      <c r="B231" s="300" t="s">
        <v>4038</v>
      </c>
      <c r="C231" s="300" t="s">
        <v>4038</v>
      </c>
      <c r="D231" s="300" t="s">
        <v>2150</v>
      </c>
      <c r="E231" s="300" t="s">
        <v>1312</v>
      </c>
      <c r="F231" s="300" t="s">
        <v>3060</v>
      </c>
      <c r="G231" s="300"/>
      <c r="H231" s="300" t="s">
        <v>3095</v>
      </c>
      <c r="I231" s="300" t="s">
        <v>3096</v>
      </c>
      <c r="J231" s="45" t="str">
        <f t="shared" si="6"/>
        <v>GoldYunnan Copper Industry Co., Ltd.</v>
      </c>
      <c r="K231" s="45" t="str">
        <f t="shared" si="7"/>
        <v>GoldYunnan Copper Industry Co., Ltd.</v>
      </c>
      <c r="L231" s="244"/>
    </row>
    <row r="232" spans="1:12" ht="10.5" customHeight="1">
      <c r="A232" s="300" t="s">
        <v>2290</v>
      </c>
      <c r="B232" s="300" t="s">
        <v>46</v>
      </c>
      <c r="C232" s="300" t="s">
        <v>4060</v>
      </c>
      <c r="D232" s="300" t="s">
        <v>2150</v>
      </c>
      <c r="E232" s="300" t="s">
        <v>1293</v>
      </c>
      <c r="F232" s="300" t="s">
        <v>3060</v>
      </c>
      <c r="G232" s="300"/>
      <c r="H232" s="300" t="s">
        <v>3120</v>
      </c>
      <c r="I232" s="300" t="s">
        <v>3199</v>
      </c>
      <c r="J232" s="45" t="str">
        <f t="shared" si="6"/>
        <v>GoldZhao Jin Mining Industry Co Ltd</v>
      </c>
      <c r="K232" s="45" t="str">
        <f t="shared" si="7"/>
        <v>GoldZhao Jin Mining Industry Co Ltd</v>
      </c>
      <c r="L232" s="244"/>
    </row>
    <row r="233" spans="1:12" ht="10.5" customHeight="1">
      <c r="A233" s="300" t="s">
        <v>2290</v>
      </c>
      <c r="B233" s="300" t="s">
        <v>47</v>
      </c>
      <c r="C233" s="300" t="s">
        <v>4060</v>
      </c>
      <c r="D233" s="300" t="s">
        <v>2150</v>
      </c>
      <c r="E233" s="300" t="s">
        <v>1293</v>
      </c>
      <c r="F233" s="300" t="s">
        <v>3060</v>
      </c>
      <c r="G233" s="300"/>
      <c r="H233" s="300" t="s">
        <v>3120</v>
      </c>
      <c r="I233" s="300" t="s">
        <v>3199</v>
      </c>
      <c r="J233" s="45" t="str">
        <f t="shared" si="6"/>
        <v>GoldZhao Yuan Gold Mine</v>
      </c>
      <c r="K233" s="45" t="str">
        <f t="shared" si="7"/>
        <v>GoldZhao Yuan Gold Mine</v>
      </c>
      <c r="L233" s="244"/>
    </row>
    <row r="234" spans="1:12" ht="10.5" customHeight="1">
      <c r="A234" s="300" t="s">
        <v>2290</v>
      </c>
      <c r="B234" s="300" t="s">
        <v>3263</v>
      </c>
      <c r="C234" s="300" t="s">
        <v>4060</v>
      </c>
      <c r="D234" s="300" t="s">
        <v>2150</v>
      </c>
      <c r="E234" s="300" t="s">
        <v>1293</v>
      </c>
      <c r="F234" s="300" t="s">
        <v>3060</v>
      </c>
      <c r="G234" s="300"/>
      <c r="H234" s="300" t="s">
        <v>3120</v>
      </c>
      <c r="I234" s="300" t="s">
        <v>3199</v>
      </c>
      <c r="J234" s="45" t="str">
        <f t="shared" si="6"/>
        <v>GoldZhao Yuan Gold Smelter of ZhongJin</v>
      </c>
      <c r="K234" s="45" t="str">
        <f t="shared" si="7"/>
        <v>GoldZhao Yuan Gold Smelter of ZhongJin</v>
      </c>
      <c r="L234" s="244"/>
    </row>
    <row r="235" spans="1:12" ht="10.5" customHeight="1">
      <c r="A235" s="300" t="s">
        <v>2290</v>
      </c>
      <c r="B235" s="300" t="s">
        <v>48</v>
      </c>
      <c r="C235" s="300" t="s">
        <v>4060</v>
      </c>
      <c r="D235" s="300" t="s">
        <v>2150</v>
      </c>
      <c r="E235" s="300" t="s">
        <v>1293</v>
      </c>
      <c r="F235" s="300" t="s">
        <v>3060</v>
      </c>
      <c r="G235" s="300"/>
      <c r="H235" s="300" t="s">
        <v>3120</v>
      </c>
      <c r="I235" s="300" t="s">
        <v>3199</v>
      </c>
      <c r="J235" s="45" t="str">
        <f t="shared" si="6"/>
        <v>GoldZhao Yuan Jin Kuang</v>
      </c>
      <c r="K235" s="45" t="str">
        <f t="shared" si="7"/>
        <v>GoldZhao Yuan Jin Kuang</v>
      </c>
      <c r="L235" s="244"/>
    </row>
    <row r="236" spans="1:12" ht="10.5" customHeight="1">
      <c r="A236" s="300" t="s">
        <v>2290</v>
      </c>
      <c r="B236" s="300" t="s">
        <v>3224</v>
      </c>
      <c r="C236" s="300" t="s">
        <v>4060</v>
      </c>
      <c r="D236" s="300" t="s">
        <v>2150</v>
      </c>
      <c r="E236" s="300" t="s">
        <v>1293</v>
      </c>
      <c r="F236" s="300" t="s">
        <v>3060</v>
      </c>
      <c r="G236" s="300"/>
      <c r="H236" s="300" t="s">
        <v>3120</v>
      </c>
      <c r="I236" s="300" t="s">
        <v>3199</v>
      </c>
      <c r="J236" s="45" t="str">
        <f t="shared" si="6"/>
        <v>GoldZhaojin Mining Industry Co., Ltd.</v>
      </c>
      <c r="K236" s="45" t="str">
        <f t="shared" si="7"/>
        <v>GoldZhaojin Mining Industry Co., Ltd.</v>
      </c>
      <c r="L236" s="244"/>
    </row>
    <row r="237" spans="1:12" ht="10.5" customHeight="1">
      <c r="A237" s="300" t="s">
        <v>2290</v>
      </c>
      <c r="B237" s="300" t="s">
        <v>3264</v>
      </c>
      <c r="C237" s="300" t="s">
        <v>4060</v>
      </c>
      <c r="D237" s="300" t="s">
        <v>2150</v>
      </c>
      <c r="E237" s="300" t="s">
        <v>1293</v>
      </c>
      <c r="F237" s="300" t="s">
        <v>3060</v>
      </c>
      <c r="G237" s="300"/>
      <c r="H237" s="300" t="s">
        <v>3120</v>
      </c>
      <c r="I237" s="300" t="s">
        <v>3199</v>
      </c>
      <c r="J237" s="45" t="str">
        <f t="shared" si="6"/>
        <v>GoldZhaoyuan Gold Group</v>
      </c>
      <c r="K237" s="45" t="str">
        <f t="shared" si="7"/>
        <v>GoldZhaoyuan Gold Group</v>
      </c>
      <c r="L237" s="244"/>
    </row>
    <row r="238" spans="1:12" ht="10.5" customHeight="1">
      <c r="A238" s="300" t="s">
        <v>2290</v>
      </c>
      <c r="B238" s="300" t="s">
        <v>2425</v>
      </c>
      <c r="C238" s="300" t="s">
        <v>2540</v>
      </c>
      <c r="D238" s="300" t="s">
        <v>2150</v>
      </c>
      <c r="E238" s="300" t="s">
        <v>1313</v>
      </c>
      <c r="F238" s="300" t="s">
        <v>3060</v>
      </c>
      <c r="G238" s="300"/>
      <c r="H238" s="300" t="s">
        <v>3261</v>
      </c>
      <c r="I238" s="300" t="s">
        <v>3159</v>
      </c>
      <c r="J238" s="45" t="str">
        <f t="shared" si="6"/>
        <v>GoldZhongjin Gold Corporation Limited</v>
      </c>
      <c r="K238" s="45" t="str">
        <f t="shared" si="7"/>
        <v>GoldZhongjin Gold Corporation Limited</v>
      </c>
      <c r="L238" s="244"/>
    </row>
    <row r="239" spans="1:12" ht="10.5" customHeight="1">
      <c r="A239" s="300" t="s">
        <v>2290</v>
      </c>
      <c r="B239" s="300" t="s">
        <v>2540</v>
      </c>
      <c r="C239" s="300" t="s">
        <v>2540</v>
      </c>
      <c r="D239" s="300" t="s">
        <v>2150</v>
      </c>
      <c r="E239" s="300" t="s">
        <v>1313</v>
      </c>
      <c r="F239" s="300" t="s">
        <v>3060</v>
      </c>
      <c r="G239" s="300"/>
      <c r="H239" s="300" t="s">
        <v>3261</v>
      </c>
      <c r="I239" s="300" t="s">
        <v>3159</v>
      </c>
      <c r="J239" s="45" t="str">
        <f t="shared" si="6"/>
        <v>GoldZhongyuan Gold Smelter of Zhongjin Gold Corporation</v>
      </c>
      <c r="K239" s="45" t="str">
        <f t="shared" si="7"/>
        <v>GoldZhongyuan Gold Smelter of Zhongjin Gold Corporation</v>
      </c>
      <c r="L239" s="244"/>
    </row>
    <row r="240" spans="1:12" ht="10.5" customHeight="1">
      <c r="A240" s="300" t="s">
        <v>2290</v>
      </c>
      <c r="B240" s="300" t="s">
        <v>49</v>
      </c>
      <c r="C240" s="300" t="s">
        <v>4175</v>
      </c>
      <c r="D240" s="300" t="s">
        <v>2150</v>
      </c>
      <c r="E240" s="300" t="s">
        <v>1314</v>
      </c>
      <c r="F240" s="300" t="s">
        <v>3060</v>
      </c>
      <c r="G240" s="300"/>
      <c r="H240" s="300" t="s">
        <v>3266</v>
      </c>
      <c r="I240" s="300" t="s">
        <v>3267</v>
      </c>
      <c r="J240" s="45" t="str">
        <f t="shared" si="6"/>
        <v>GoldZijin Kuang Ye Refinery</v>
      </c>
      <c r="K240" s="45" t="str">
        <f t="shared" si="7"/>
        <v>GoldZijin Kuang Ye Refinery</v>
      </c>
      <c r="L240" s="244"/>
    </row>
    <row r="241" spans="1:12" ht="10.5" customHeight="1">
      <c r="A241" s="300" t="s">
        <v>2290</v>
      </c>
      <c r="B241" s="300" t="s">
        <v>4175</v>
      </c>
      <c r="C241" s="300" t="s">
        <v>4175</v>
      </c>
      <c r="D241" s="300" t="s">
        <v>2150</v>
      </c>
      <c r="E241" s="300" t="s">
        <v>1314</v>
      </c>
      <c r="F241" s="300" t="s">
        <v>3060</v>
      </c>
      <c r="G241" s="300"/>
      <c r="H241" s="300" t="s">
        <v>3266</v>
      </c>
      <c r="I241" s="300" t="s">
        <v>3267</v>
      </c>
      <c r="J241" s="45" t="str">
        <f t="shared" si="6"/>
        <v>GoldZijin Mining Group Co., Ltd. Gold Refinery</v>
      </c>
      <c r="K241" s="45" t="str">
        <f t="shared" si="7"/>
        <v>GoldZijin Mining Group Co., Ltd. Gold Refinery</v>
      </c>
      <c r="L241" s="244"/>
    </row>
    <row r="242" spans="1:12" ht="10.5" customHeight="1">
      <c r="A242" s="300" t="s">
        <v>2290</v>
      </c>
      <c r="B242" s="300" t="s">
        <v>3268</v>
      </c>
      <c r="C242" s="300" t="s">
        <v>4175</v>
      </c>
      <c r="D242" s="300" t="s">
        <v>2150</v>
      </c>
      <c r="E242" s="300" t="s">
        <v>1314</v>
      </c>
      <c r="F242" s="300" t="s">
        <v>3060</v>
      </c>
      <c r="G242" s="300"/>
      <c r="H242" s="300" t="s">
        <v>3266</v>
      </c>
      <c r="I242" s="300" t="s">
        <v>3267</v>
      </c>
      <c r="J242" s="45" t="str">
        <f t="shared" si="6"/>
        <v>GoldZijin Mining Industry Corporation</v>
      </c>
      <c r="K242" s="45" t="str">
        <f t="shared" si="7"/>
        <v>GoldZijin Mining Industry Corporation</v>
      </c>
      <c r="L242" s="244"/>
    </row>
    <row r="243" spans="1:12" ht="10.5" customHeight="1">
      <c r="A243" s="244" t="s">
        <v>2290</v>
      </c>
      <c r="B243" s="244" t="s">
        <v>3517</v>
      </c>
      <c r="C243" s="244"/>
      <c r="D243" s="244"/>
      <c r="E243" s="244"/>
      <c r="F243" s="244"/>
      <c r="G243" s="244"/>
      <c r="H243" s="244"/>
      <c r="I243" s="244"/>
      <c r="J243" s="45" t="str">
        <f t="shared" si="6"/>
        <v>GoldSmelter not listed</v>
      </c>
      <c r="K243" s="45" t="str">
        <f t="shared" si="7"/>
        <v>GoldSmelter not listed</v>
      </c>
    </row>
    <row r="244" spans="1:12" ht="10.5" customHeight="1">
      <c r="A244" s="244" t="s">
        <v>2290</v>
      </c>
      <c r="B244" s="244" t="s">
        <v>2538</v>
      </c>
      <c r="C244" s="244" t="s">
        <v>906</v>
      </c>
      <c r="D244" s="244" t="s">
        <v>906</v>
      </c>
      <c r="E244" s="244"/>
      <c r="F244" s="244"/>
      <c r="G244" s="244"/>
      <c r="H244" s="244"/>
      <c r="I244" s="244"/>
      <c r="J244" s="45" t="str">
        <f t="shared" si="6"/>
        <v>GoldSmelter not yet identified</v>
      </c>
      <c r="K244" s="45" t="str">
        <f t="shared" si="7"/>
        <v>GoldSmelter not yet identified</v>
      </c>
    </row>
    <row r="245" spans="1:12" ht="10.5" customHeight="1">
      <c r="A245" s="300" t="s">
        <v>2292</v>
      </c>
      <c r="B245" s="300" t="s">
        <v>3</v>
      </c>
      <c r="C245" s="300" t="s">
        <v>3</v>
      </c>
      <c r="D245" s="300" t="s">
        <v>2150</v>
      </c>
      <c r="E245" s="300" t="s">
        <v>1315</v>
      </c>
      <c r="F245" s="300" t="s">
        <v>3060</v>
      </c>
      <c r="G245" s="300"/>
      <c r="H245" s="300" t="s">
        <v>3129</v>
      </c>
      <c r="I245" s="300" t="s">
        <v>3121</v>
      </c>
      <c r="J245" s="45" t="str">
        <f t="shared" si="6"/>
        <v>TantalumChangsha South Tantalum Niobium Co., Ltd.</v>
      </c>
      <c r="K245" s="45" t="str">
        <f t="shared" si="7"/>
        <v>TantalumChangsha South Tantalum Niobium Co., Ltd.</v>
      </c>
      <c r="L245" s="244"/>
    </row>
    <row r="246" spans="1:12" ht="10.5" customHeight="1">
      <c r="A246" s="300" t="s">
        <v>2292</v>
      </c>
      <c r="B246" s="300" t="s">
        <v>3301</v>
      </c>
      <c r="C246" s="300" t="s">
        <v>3</v>
      </c>
      <c r="D246" s="300" t="s">
        <v>2150</v>
      </c>
      <c r="E246" s="300" t="s">
        <v>1315</v>
      </c>
      <c r="F246" s="300" t="s">
        <v>3060</v>
      </c>
      <c r="G246" s="300"/>
      <c r="H246" s="300" t="s">
        <v>3129</v>
      </c>
      <c r="I246" s="300" t="s">
        <v>3121</v>
      </c>
      <c r="J246" s="45" t="str">
        <f t="shared" si="6"/>
        <v>TantalumChangsha Southern</v>
      </c>
      <c r="K246" s="45" t="str">
        <f t="shared" si="7"/>
        <v>TantalumChangsha Southern</v>
      </c>
      <c r="L246" s="244"/>
    </row>
    <row r="247" spans="1:12" ht="10.5" customHeight="1">
      <c r="A247" s="300" t="s">
        <v>2292</v>
      </c>
      <c r="B247" s="300" t="s">
        <v>2341</v>
      </c>
      <c r="C247" s="300" t="s">
        <v>2341</v>
      </c>
      <c r="D247" s="300" t="s">
        <v>2150</v>
      </c>
      <c r="E247" s="300" t="s">
        <v>1316</v>
      </c>
      <c r="F247" s="300" t="s">
        <v>3060</v>
      </c>
      <c r="G247" s="300"/>
      <c r="H247" s="300" t="s">
        <v>3302</v>
      </c>
      <c r="I247" s="300" t="s">
        <v>3270</v>
      </c>
      <c r="J247" s="45" t="str">
        <f t="shared" si="6"/>
        <v>TantalumConghua Tantalum and Niobium Smeltry</v>
      </c>
      <c r="K247" s="45" t="str">
        <f t="shared" si="7"/>
        <v>TantalumConghua Tantalum and Niobium Smeltry</v>
      </c>
      <c r="L247" s="244"/>
    </row>
    <row r="248" spans="1:12" ht="10.5" customHeight="1">
      <c r="A248" s="300" t="s">
        <v>2292</v>
      </c>
      <c r="B248" s="300" t="s">
        <v>2649</v>
      </c>
      <c r="C248" s="300" t="s">
        <v>2649</v>
      </c>
      <c r="D248" s="300" t="s">
        <v>4880</v>
      </c>
      <c r="E248" s="300" t="s">
        <v>2650</v>
      </c>
      <c r="F248" s="300" t="s">
        <v>3060</v>
      </c>
      <c r="G248" s="300"/>
      <c r="H248" s="300" t="s">
        <v>3339</v>
      </c>
      <c r="I248" s="300" t="s">
        <v>3340</v>
      </c>
      <c r="J248" s="45" t="str">
        <f t="shared" si="6"/>
        <v>TantalumD Block Metals, LLC</v>
      </c>
      <c r="K248" s="45" t="str">
        <f t="shared" si="7"/>
        <v>TantalumD Block Metals, LLC</v>
      </c>
      <c r="L248" s="244"/>
    </row>
    <row r="249" spans="1:12" ht="10.5" customHeight="1">
      <c r="A249" s="300" t="s">
        <v>2292</v>
      </c>
      <c r="B249" s="300" t="s">
        <v>51</v>
      </c>
      <c r="C249" s="300" t="s">
        <v>2337</v>
      </c>
      <c r="D249" s="300" t="s">
        <v>2150</v>
      </c>
      <c r="E249" s="300" t="s">
        <v>1317</v>
      </c>
      <c r="F249" s="300" t="s">
        <v>3060</v>
      </c>
      <c r="G249" s="300"/>
      <c r="H249" s="300" t="s">
        <v>3303</v>
      </c>
      <c r="I249" s="300" t="s">
        <v>3270</v>
      </c>
      <c r="J249" s="45" t="str">
        <f t="shared" si="6"/>
        <v>TantalumDouluoshan Sapphire Rare Metal Co Ltd</v>
      </c>
      <c r="K249" s="45" t="str">
        <f t="shared" si="7"/>
        <v>TantalumDouluoshan Sapphire Rare Metal Co Ltd</v>
      </c>
      <c r="L249" s="244"/>
    </row>
    <row r="250" spans="1:12" ht="10.5" customHeight="1">
      <c r="A250" s="300" t="s">
        <v>2292</v>
      </c>
      <c r="B250" s="300" t="s">
        <v>2337</v>
      </c>
      <c r="C250" s="300" t="s">
        <v>2337</v>
      </c>
      <c r="D250" s="300" t="s">
        <v>2150</v>
      </c>
      <c r="E250" s="300" t="s">
        <v>1317</v>
      </c>
      <c r="F250" s="300" t="s">
        <v>3060</v>
      </c>
      <c r="G250" s="300"/>
      <c r="H250" s="300" t="s">
        <v>3303</v>
      </c>
      <c r="I250" s="300" t="s">
        <v>3270</v>
      </c>
      <c r="J250" s="45" t="str">
        <f t="shared" si="6"/>
        <v>TantalumDuoluoshan</v>
      </c>
      <c r="K250" s="45" t="str">
        <f t="shared" si="7"/>
        <v>TantalumDuoluoshan</v>
      </c>
      <c r="L250" s="244"/>
    </row>
    <row r="251" spans="1:12" ht="10.5" customHeight="1">
      <c r="A251" s="300" t="s">
        <v>2292</v>
      </c>
      <c r="B251" s="300" t="s">
        <v>4234</v>
      </c>
      <c r="C251" s="300" t="s">
        <v>4234</v>
      </c>
      <c r="D251" s="300" t="s">
        <v>4880</v>
      </c>
      <c r="E251" s="300" t="s">
        <v>4235</v>
      </c>
      <c r="F251" s="300" t="s">
        <v>3060</v>
      </c>
      <c r="G251" s="300"/>
      <c r="H251" s="300" t="s">
        <v>4236</v>
      </c>
      <c r="I251" s="300" t="s">
        <v>4237</v>
      </c>
      <c r="J251" s="45" t="str">
        <f t="shared" si="6"/>
        <v>TantalumE.S.R. Electronics</v>
      </c>
      <c r="K251" s="45" t="str">
        <f t="shared" si="7"/>
        <v>TantalumE.S.R. Electronics</v>
      </c>
      <c r="L251" s="244"/>
    </row>
    <row r="252" spans="1:12" ht="10.5" customHeight="1">
      <c r="A252" s="300" t="s">
        <v>2292</v>
      </c>
      <c r="B252" s="300" t="s">
        <v>2274</v>
      </c>
      <c r="C252" s="300" t="s">
        <v>2274</v>
      </c>
      <c r="D252" s="300" t="s">
        <v>4880</v>
      </c>
      <c r="E252" s="300" t="s">
        <v>1318</v>
      </c>
      <c r="F252" s="300" t="s">
        <v>3060</v>
      </c>
      <c r="G252" s="300"/>
      <c r="H252" s="300" t="s">
        <v>3304</v>
      </c>
      <c r="I252" s="300" t="s">
        <v>3279</v>
      </c>
      <c r="J252" s="45" t="str">
        <f t="shared" si="6"/>
        <v>TantalumExotech Inc.</v>
      </c>
      <c r="K252" s="45" t="str">
        <f t="shared" si="7"/>
        <v>TantalumExotech Inc.</v>
      </c>
      <c r="L252" s="244"/>
    </row>
    <row r="253" spans="1:12" ht="10.5" customHeight="1">
      <c r="A253" s="300" t="s">
        <v>2292</v>
      </c>
      <c r="B253" s="300" t="s">
        <v>3306</v>
      </c>
      <c r="C253" s="300" t="s">
        <v>62</v>
      </c>
      <c r="D253" s="300" t="s">
        <v>2150</v>
      </c>
      <c r="E253" s="300" t="s">
        <v>1319</v>
      </c>
      <c r="F253" s="300" t="s">
        <v>3060</v>
      </c>
      <c r="G253" s="300"/>
      <c r="H253" s="300" t="s">
        <v>3305</v>
      </c>
      <c r="I253" s="300" t="s">
        <v>3270</v>
      </c>
      <c r="J253" s="45" t="str">
        <f t="shared" si="6"/>
        <v>TantalumF &amp; X</v>
      </c>
      <c r="K253" s="45" t="str">
        <f t="shared" si="7"/>
        <v>TantalumF &amp; X</v>
      </c>
      <c r="L253" s="244"/>
    </row>
    <row r="254" spans="1:12" ht="10.5" customHeight="1">
      <c r="A254" s="300" t="s">
        <v>2292</v>
      </c>
      <c r="B254" s="300" t="s">
        <v>62</v>
      </c>
      <c r="C254" s="300" t="s">
        <v>62</v>
      </c>
      <c r="D254" s="300" t="s">
        <v>2150</v>
      </c>
      <c r="E254" s="300" t="s">
        <v>1319</v>
      </c>
      <c r="F254" s="300" t="s">
        <v>3060</v>
      </c>
      <c r="G254" s="300"/>
      <c r="H254" s="300" t="s">
        <v>3305</v>
      </c>
      <c r="I254" s="300" t="s">
        <v>3270</v>
      </c>
      <c r="J254" s="45" t="str">
        <f t="shared" si="6"/>
        <v>TantalumF&amp;X Electro-Materials Ltd.</v>
      </c>
      <c r="K254" s="45" t="str">
        <f t="shared" si="7"/>
        <v>TantalumF&amp;X Electro-Materials Ltd.</v>
      </c>
      <c r="L254" s="244"/>
    </row>
    <row r="255" spans="1:12" ht="10.5" customHeight="1">
      <c r="A255" s="300" t="s">
        <v>2292</v>
      </c>
      <c r="B255" s="300" t="s">
        <v>4073</v>
      </c>
      <c r="C255" s="300" t="s">
        <v>4073</v>
      </c>
      <c r="D255" s="300" t="s">
        <v>2150</v>
      </c>
      <c r="E255" s="300" t="s">
        <v>2651</v>
      </c>
      <c r="F255" s="300" t="s">
        <v>3060</v>
      </c>
      <c r="G255" s="300"/>
      <c r="H255" s="300" t="s">
        <v>3326</v>
      </c>
      <c r="I255" s="300" t="s">
        <v>3121</v>
      </c>
      <c r="J255" s="45" t="str">
        <f t="shared" si="6"/>
        <v>TantalumFIR Metals &amp; Resource Ltd.</v>
      </c>
      <c r="K255" s="45" t="str">
        <f t="shared" si="7"/>
        <v>TantalumFIR Metals &amp; Resource Ltd.</v>
      </c>
      <c r="L255" s="244"/>
    </row>
    <row r="256" spans="1:12" ht="10.5" customHeight="1">
      <c r="A256" s="300" t="s">
        <v>2292</v>
      </c>
      <c r="B256" s="300" t="s">
        <v>2681</v>
      </c>
      <c r="C256" s="300" t="s">
        <v>2681</v>
      </c>
      <c r="D256" s="300" t="s">
        <v>2217</v>
      </c>
      <c r="E256" s="300" t="s">
        <v>2682</v>
      </c>
      <c r="F256" s="300" t="s">
        <v>3060</v>
      </c>
      <c r="G256" s="300"/>
      <c r="H256" s="300" t="s">
        <v>3360</v>
      </c>
      <c r="I256" s="300" t="s">
        <v>3078</v>
      </c>
      <c r="J256" s="45" t="str">
        <f t="shared" si="6"/>
        <v>TantalumGlobal Advanced Metals Aizu</v>
      </c>
      <c r="K256" s="45" t="str">
        <f t="shared" si="7"/>
        <v>TantalumGlobal Advanced Metals Aizu</v>
      </c>
      <c r="L256" s="244"/>
    </row>
    <row r="257" spans="1:12" ht="10.5" customHeight="1">
      <c r="A257" s="300" t="s">
        <v>2292</v>
      </c>
      <c r="B257" s="300" t="s">
        <v>2683</v>
      </c>
      <c r="C257" s="300" t="s">
        <v>2683</v>
      </c>
      <c r="D257" s="300" t="s">
        <v>4880</v>
      </c>
      <c r="E257" s="300" t="s">
        <v>2684</v>
      </c>
      <c r="F257" s="300" t="s">
        <v>3060</v>
      </c>
      <c r="G257" s="300"/>
      <c r="H257" s="300" t="s">
        <v>3359</v>
      </c>
      <c r="I257" s="300" t="s">
        <v>3332</v>
      </c>
      <c r="J257" s="45" t="str">
        <f t="shared" si="6"/>
        <v>TantalumGlobal Advanced Metals Boyertown</v>
      </c>
      <c r="K257" s="45" t="str">
        <f t="shared" si="7"/>
        <v>TantalumGlobal Advanced Metals Boyertown</v>
      </c>
      <c r="L257" s="244"/>
    </row>
    <row r="258" spans="1:12" ht="10.5" customHeight="1">
      <c r="A258" s="300" t="s">
        <v>2292</v>
      </c>
      <c r="B258" s="300" t="s">
        <v>1320</v>
      </c>
      <c r="C258" s="300" t="s">
        <v>1320</v>
      </c>
      <c r="D258" s="300" t="s">
        <v>2150</v>
      </c>
      <c r="E258" s="300" t="s">
        <v>1321</v>
      </c>
      <c r="F258" s="300" t="s">
        <v>3060</v>
      </c>
      <c r="G258" s="300"/>
      <c r="H258" s="300" t="s">
        <v>3307</v>
      </c>
      <c r="I258" s="300" t="s">
        <v>3270</v>
      </c>
      <c r="J258" s="45" t="str">
        <f t="shared" si="6"/>
        <v>TantalumGuangdong Zhiyuan New Material Co., Ltd.</v>
      </c>
      <c r="K258" s="45" t="str">
        <f t="shared" si="7"/>
        <v>TantalumGuangdong Zhiyuan New Material Co., Ltd.</v>
      </c>
      <c r="L258" s="244"/>
    </row>
    <row r="259" spans="1:12" ht="10.5" customHeight="1">
      <c r="A259" s="300" t="s">
        <v>2292</v>
      </c>
      <c r="B259" s="300" t="s">
        <v>2685</v>
      </c>
      <c r="C259" s="300" t="s">
        <v>2685</v>
      </c>
      <c r="D259" s="300" t="s">
        <v>1716</v>
      </c>
      <c r="E259" s="300" t="s">
        <v>2686</v>
      </c>
      <c r="F259" s="300" t="s">
        <v>3060</v>
      </c>
      <c r="G259" s="300"/>
      <c r="H259" s="300" t="s">
        <v>3347</v>
      </c>
      <c r="I259" s="300" t="s">
        <v>3348</v>
      </c>
      <c r="J259" s="45" t="str">
        <f t="shared" si="6"/>
        <v>TantalumH.C. Starck Co., Ltd.</v>
      </c>
      <c r="K259" s="45" t="str">
        <f t="shared" si="7"/>
        <v>TantalumH.C. Starck Co., Ltd.</v>
      </c>
      <c r="L259" s="244"/>
    </row>
    <row r="260" spans="1:12" ht="10.5" customHeight="1">
      <c r="A260" s="300" t="s">
        <v>2292</v>
      </c>
      <c r="B260" s="300" t="s">
        <v>2687</v>
      </c>
      <c r="C260" s="300" t="s">
        <v>2687</v>
      </c>
      <c r="D260" s="300" t="s">
        <v>2164</v>
      </c>
      <c r="E260" s="300" t="s">
        <v>2688</v>
      </c>
      <c r="F260" s="300" t="s">
        <v>3060</v>
      </c>
      <c r="G260" s="300"/>
      <c r="H260" s="300" t="s">
        <v>3349</v>
      </c>
      <c r="I260" s="300" t="s">
        <v>3350</v>
      </c>
      <c r="J260" s="45" t="str">
        <f t="shared" si="6"/>
        <v>TantalumH.C. Starck GmbH Goslar</v>
      </c>
      <c r="K260" s="45" t="str">
        <f t="shared" si="7"/>
        <v>TantalumH.C. Starck GmbH Goslar</v>
      </c>
      <c r="L260" s="244"/>
    </row>
    <row r="261" spans="1:12" ht="10.5" customHeight="1">
      <c r="A261" s="300" t="s">
        <v>2292</v>
      </c>
      <c r="B261" s="300" t="s">
        <v>2689</v>
      </c>
      <c r="C261" s="300" t="s">
        <v>2689</v>
      </c>
      <c r="D261" s="300" t="s">
        <v>2164</v>
      </c>
      <c r="E261" s="300" t="s">
        <v>2690</v>
      </c>
      <c r="F261" s="300" t="s">
        <v>3060</v>
      </c>
      <c r="G261" s="300"/>
      <c r="H261" s="300" t="s">
        <v>3351</v>
      </c>
      <c r="I261" s="300" t="s">
        <v>3066</v>
      </c>
      <c r="J261" s="45" t="str">
        <f t="shared" si="6"/>
        <v>TantalumH.C. Starck GmbH Laufenburg</v>
      </c>
      <c r="K261" s="45" t="str">
        <f t="shared" si="7"/>
        <v>TantalumH.C. Starck GmbH Laufenburg</v>
      </c>
      <c r="L261" s="244"/>
    </row>
    <row r="262" spans="1:12" ht="10.5" customHeight="1">
      <c r="A262" s="300" t="s">
        <v>2292</v>
      </c>
      <c r="B262" s="300" t="s">
        <v>2691</v>
      </c>
      <c r="C262" s="300" t="s">
        <v>2691</v>
      </c>
      <c r="D262" s="300" t="s">
        <v>2164</v>
      </c>
      <c r="E262" s="300" t="s">
        <v>2692</v>
      </c>
      <c r="F262" s="300" t="s">
        <v>3060</v>
      </c>
      <c r="G262" s="300"/>
      <c r="H262" s="300" t="s">
        <v>3352</v>
      </c>
      <c r="I262" s="300" t="s">
        <v>3353</v>
      </c>
      <c r="J262" s="45" t="str">
        <f t="shared" si="6"/>
        <v>TantalumH.C. Starck Hermsdorf GmbH</v>
      </c>
      <c r="K262" s="45" t="str">
        <f t="shared" si="7"/>
        <v>TantalumH.C. Starck Hermsdorf GmbH</v>
      </c>
      <c r="L262" s="244"/>
    </row>
    <row r="263" spans="1:12" ht="10.5" customHeight="1">
      <c r="A263" s="300" t="s">
        <v>2292</v>
      </c>
      <c r="B263" s="300" t="s">
        <v>2693</v>
      </c>
      <c r="C263" s="300" t="s">
        <v>2693</v>
      </c>
      <c r="D263" s="300" t="s">
        <v>4880</v>
      </c>
      <c r="E263" s="300" t="s">
        <v>2694</v>
      </c>
      <c r="F263" s="300" t="s">
        <v>3060</v>
      </c>
      <c r="G263" s="300"/>
      <c r="H263" s="300" t="s">
        <v>3354</v>
      </c>
      <c r="I263" s="300" t="s">
        <v>3177</v>
      </c>
      <c r="J263" s="45" t="str">
        <f t="shared" ref="J263:J329" si="8">A263&amp;B263</f>
        <v>TantalumH.C. Starck Inc.</v>
      </c>
      <c r="K263" s="45" t="str">
        <f t="shared" ref="K263:K329" si="9">A263&amp;B263</f>
        <v>TantalumH.C. Starck Inc.</v>
      </c>
      <c r="L263" s="244"/>
    </row>
    <row r="264" spans="1:12" ht="10.5" customHeight="1">
      <c r="A264" s="300" t="s">
        <v>2292</v>
      </c>
      <c r="B264" s="300" t="s">
        <v>2695</v>
      </c>
      <c r="C264" s="300" t="s">
        <v>2695</v>
      </c>
      <c r="D264" s="300" t="s">
        <v>2217</v>
      </c>
      <c r="E264" s="300" t="s">
        <v>2696</v>
      </c>
      <c r="F264" s="300" t="s">
        <v>3060</v>
      </c>
      <c r="G264" s="300"/>
      <c r="H264" s="300" t="s">
        <v>3355</v>
      </c>
      <c r="I264" s="300" t="s">
        <v>3356</v>
      </c>
      <c r="J264" s="45" t="str">
        <f t="shared" si="8"/>
        <v>TantalumH.C. Starck Ltd.</v>
      </c>
      <c r="K264" s="45" t="str">
        <f t="shared" si="9"/>
        <v>TantalumH.C. Starck Ltd.</v>
      </c>
      <c r="L264" s="244"/>
    </row>
    <row r="265" spans="1:12" ht="10.5" customHeight="1">
      <c r="A265" s="300" t="s">
        <v>2292</v>
      </c>
      <c r="B265" s="300" t="s">
        <v>4602</v>
      </c>
      <c r="C265" s="300" t="s">
        <v>4602</v>
      </c>
      <c r="D265" s="300" t="s">
        <v>2164</v>
      </c>
      <c r="E265" s="300" t="s">
        <v>2698</v>
      </c>
      <c r="F265" s="300" t="s">
        <v>3060</v>
      </c>
      <c r="G265" s="300"/>
      <c r="H265" s="300" t="s">
        <v>3351</v>
      </c>
      <c r="I265" s="300" t="s">
        <v>3066</v>
      </c>
      <c r="J265" s="45" t="str">
        <f t="shared" si="8"/>
        <v>TantalumH.C. Starck Smelting GmbH &amp; Co. KG</v>
      </c>
      <c r="K265" s="45" t="str">
        <f t="shared" si="9"/>
        <v>TantalumH.C. Starck Smelting GmbH &amp; Co. KG</v>
      </c>
      <c r="L265" s="244"/>
    </row>
    <row r="266" spans="1:12" ht="10.5" customHeight="1">
      <c r="A266" s="300" t="s">
        <v>2292</v>
      </c>
      <c r="B266" s="300" t="s">
        <v>4</v>
      </c>
      <c r="C266" s="300" t="s">
        <v>4</v>
      </c>
      <c r="D266" s="300" t="s">
        <v>2150</v>
      </c>
      <c r="E266" s="300" t="s">
        <v>713</v>
      </c>
      <c r="F266" s="300" t="s">
        <v>3060</v>
      </c>
      <c r="G266" s="300"/>
      <c r="H266" s="300" t="s">
        <v>3338</v>
      </c>
      <c r="I266" s="300" t="s">
        <v>3121</v>
      </c>
      <c r="J266" s="45" t="str">
        <f t="shared" si="8"/>
        <v>TantalumHengyang King Xing Lifeng New Materials Co., Ltd.</v>
      </c>
      <c r="K266" s="45" t="str">
        <f t="shared" si="9"/>
        <v>TantalumHengyang King Xing Lifeng New Materials Co., Ltd.</v>
      </c>
      <c r="L266" s="244"/>
    </row>
    <row r="267" spans="1:12" ht="10.5" customHeight="1">
      <c r="A267" s="300" t="s">
        <v>2292</v>
      </c>
      <c r="B267" s="300" t="s">
        <v>2277</v>
      </c>
      <c r="C267" s="300" t="s">
        <v>3308</v>
      </c>
      <c r="D267" s="300" t="s">
        <v>4880</v>
      </c>
      <c r="E267" s="300" t="s">
        <v>1322</v>
      </c>
      <c r="F267" s="300" t="s">
        <v>3060</v>
      </c>
      <c r="G267" s="300"/>
      <c r="H267" s="300" t="s">
        <v>3309</v>
      </c>
      <c r="I267" s="300" t="s">
        <v>3165</v>
      </c>
      <c r="J267" s="45" t="str">
        <f t="shared" si="8"/>
        <v>TantalumHi-Temp</v>
      </c>
      <c r="K267" s="45" t="str">
        <f t="shared" si="9"/>
        <v>TantalumHi-Temp</v>
      </c>
      <c r="L267" s="244"/>
    </row>
    <row r="268" spans="1:12" ht="10.5" customHeight="1">
      <c r="A268" s="300" t="s">
        <v>2292</v>
      </c>
      <c r="B268" s="300" t="s">
        <v>3308</v>
      </c>
      <c r="C268" s="300" t="s">
        <v>3308</v>
      </c>
      <c r="D268" s="300" t="s">
        <v>4880</v>
      </c>
      <c r="E268" s="300" t="s">
        <v>1322</v>
      </c>
      <c r="F268" s="300" t="s">
        <v>3060</v>
      </c>
      <c r="G268" s="300"/>
      <c r="H268" s="300" t="s">
        <v>3309</v>
      </c>
      <c r="I268" s="300" t="s">
        <v>3165</v>
      </c>
      <c r="J268" s="45" t="str">
        <f t="shared" si="8"/>
        <v>TantalumHi-Temp Specialty Metals, Inc.</v>
      </c>
      <c r="K268" s="45" t="str">
        <f t="shared" si="9"/>
        <v>TantalumHi-Temp Specialty Metals, Inc.</v>
      </c>
      <c r="L268" s="244"/>
    </row>
    <row r="269" spans="1:12" ht="10.5" customHeight="1">
      <c r="A269" s="300" t="s">
        <v>2292</v>
      </c>
      <c r="B269" s="300" t="s">
        <v>4077</v>
      </c>
      <c r="C269" s="300" t="s">
        <v>4077</v>
      </c>
      <c r="D269" s="300" t="s">
        <v>2150</v>
      </c>
      <c r="E269" s="300" t="s">
        <v>2652</v>
      </c>
      <c r="F269" s="300" t="s">
        <v>3060</v>
      </c>
      <c r="G269" s="300"/>
      <c r="H269" s="300" t="s">
        <v>3342</v>
      </c>
      <c r="I269" s="300" t="s">
        <v>3139</v>
      </c>
      <c r="J269" s="45" t="str">
        <f t="shared" si="8"/>
        <v>TantalumJiangxi Dinghai Tantalum &amp; Niobium Co., Ltd.</v>
      </c>
      <c r="K269" s="45" t="str">
        <f t="shared" si="9"/>
        <v>TantalumJiangxi Dinghai Tantalum &amp; Niobium Co., Ltd.</v>
      </c>
      <c r="L269" s="244"/>
    </row>
    <row r="270" spans="1:12" ht="10.5" customHeight="1">
      <c r="A270" s="300" t="s">
        <v>2292</v>
      </c>
      <c r="B270" s="300" t="s">
        <v>4253</v>
      </c>
      <c r="C270" s="300" t="s">
        <v>4253</v>
      </c>
      <c r="D270" s="300" t="s">
        <v>2150</v>
      </c>
      <c r="E270" s="300" t="s">
        <v>4254</v>
      </c>
      <c r="F270" s="300" t="s">
        <v>3060</v>
      </c>
      <c r="G270" s="300"/>
      <c r="H270" s="300" t="s">
        <v>3337</v>
      </c>
      <c r="I270" s="300" t="s">
        <v>3139</v>
      </c>
      <c r="J270" s="45" t="str">
        <f t="shared" si="8"/>
        <v>TantalumJiangxi Tuohong New Raw Material</v>
      </c>
      <c r="K270" s="45" t="str">
        <f t="shared" si="9"/>
        <v>TantalumJiangxi Tuohong New Raw Material</v>
      </c>
      <c r="L270" s="244"/>
    </row>
    <row r="271" spans="1:12" ht="10.5" customHeight="1">
      <c r="A271" s="300" t="s">
        <v>2292</v>
      </c>
      <c r="B271" s="300" t="s">
        <v>5</v>
      </c>
      <c r="C271" s="300" t="s">
        <v>5</v>
      </c>
      <c r="D271" s="300" t="s">
        <v>2150</v>
      </c>
      <c r="E271" s="300" t="s">
        <v>1323</v>
      </c>
      <c r="F271" s="300" t="s">
        <v>3060</v>
      </c>
      <c r="G271" s="300"/>
      <c r="H271" s="300" t="s">
        <v>3310</v>
      </c>
      <c r="I271" s="300" t="s">
        <v>3139</v>
      </c>
      <c r="J271" s="45" t="str">
        <f t="shared" si="8"/>
        <v>TantalumJiuJiang JinXin Nonferrous Metals Co., Ltd.</v>
      </c>
      <c r="K271" s="45" t="str">
        <f t="shared" si="9"/>
        <v>TantalumJiuJiang JinXin Nonferrous Metals Co., Ltd.</v>
      </c>
      <c r="L271" s="244"/>
    </row>
    <row r="272" spans="1:12" ht="10.5" customHeight="1">
      <c r="A272" s="300" t="s">
        <v>2292</v>
      </c>
      <c r="B272" s="300" t="s">
        <v>63</v>
      </c>
      <c r="C272" s="300" t="s">
        <v>63</v>
      </c>
      <c r="D272" s="300" t="s">
        <v>2150</v>
      </c>
      <c r="E272" s="300" t="s">
        <v>1324</v>
      </c>
      <c r="F272" s="300" t="s">
        <v>3060</v>
      </c>
      <c r="G272" s="300"/>
      <c r="H272" s="300" t="s">
        <v>3310</v>
      </c>
      <c r="I272" s="300" t="s">
        <v>3139</v>
      </c>
      <c r="J272" s="45" t="str">
        <f t="shared" si="8"/>
        <v>TantalumJiujiang Tanbre Co., Ltd.</v>
      </c>
      <c r="K272" s="45" t="str">
        <f t="shared" si="9"/>
        <v>TantalumJiujiang Tanbre Co., Ltd.</v>
      </c>
      <c r="L272" s="244"/>
    </row>
    <row r="273" spans="1:12" ht="10.5" customHeight="1">
      <c r="A273" s="300" t="s">
        <v>2292</v>
      </c>
      <c r="B273" s="300" t="s">
        <v>4074</v>
      </c>
      <c r="C273" s="300" t="s">
        <v>4074</v>
      </c>
      <c r="D273" s="300" t="s">
        <v>2150</v>
      </c>
      <c r="E273" s="300" t="s">
        <v>2653</v>
      </c>
      <c r="F273" s="300" t="s">
        <v>3060</v>
      </c>
      <c r="G273" s="300"/>
      <c r="H273" s="300" t="s">
        <v>3310</v>
      </c>
      <c r="I273" s="300" t="s">
        <v>3139</v>
      </c>
      <c r="J273" s="45" t="str">
        <f t="shared" si="8"/>
        <v>TantalumJiujiang Zhongao Tantalum &amp; Niobium Co., Ltd.</v>
      </c>
      <c r="K273" s="45" t="str">
        <f t="shared" si="9"/>
        <v>TantalumJiujiang Zhongao Tantalum &amp; Niobium Co., Ltd.</v>
      </c>
      <c r="L273" s="244"/>
    </row>
    <row r="274" spans="1:12" ht="10.5" customHeight="1">
      <c r="A274" s="300" t="s">
        <v>2292</v>
      </c>
      <c r="B274" s="300" t="s">
        <v>2699</v>
      </c>
      <c r="C274" s="300" t="s">
        <v>2699</v>
      </c>
      <c r="D274" s="300" t="s">
        <v>2243</v>
      </c>
      <c r="E274" s="300" t="s">
        <v>2700</v>
      </c>
      <c r="F274" s="300" t="s">
        <v>3060</v>
      </c>
      <c r="G274" s="300"/>
      <c r="H274" s="300" t="s">
        <v>3343</v>
      </c>
      <c r="I274" s="300" t="s">
        <v>3344</v>
      </c>
      <c r="J274" s="45" t="str">
        <f t="shared" si="8"/>
        <v>TantalumKEMET Blue Metals</v>
      </c>
      <c r="K274" s="45" t="str">
        <f t="shared" si="9"/>
        <v>TantalumKEMET Blue Metals</v>
      </c>
      <c r="L274" s="244"/>
    </row>
    <row r="275" spans="1:12" ht="10.5" customHeight="1">
      <c r="A275" s="300" t="s">
        <v>2292</v>
      </c>
      <c r="B275" s="300" t="s">
        <v>2715</v>
      </c>
      <c r="C275" s="300" t="s">
        <v>2715</v>
      </c>
      <c r="D275" s="300" t="s">
        <v>4880</v>
      </c>
      <c r="E275" s="300" t="s">
        <v>2716</v>
      </c>
      <c r="F275" s="300" t="s">
        <v>3060</v>
      </c>
      <c r="G275" s="300"/>
      <c r="H275" s="300" t="s">
        <v>3361</v>
      </c>
      <c r="I275" s="300" t="s">
        <v>3362</v>
      </c>
      <c r="J275" s="45" t="str">
        <f t="shared" si="8"/>
        <v>TantalumKEMET Blue Powder</v>
      </c>
      <c r="K275" s="45" t="str">
        <f t="shared" si="9"/>
        <v>TantalumKEMET Blue Powder</v>
      </c>
      <c r="L275" s="244"/>
    </row>
    <row r="276" spans="1:12" ht="10.5" customHeight="1">
      <c r="A276" s="300" t="s">
        <v>2292</v>
      </c>
      <c r="B276" s="300" t="s">
        <v>4046</v>
      </c>
      <c r="C276" s="300" t="s">
        <v>4046</v>
      </c>
      <c r="D276" s="300" t="s">
        <v>2150</v>
      </c>
      <c r="E276" s="300" t="s">
        <v>1325</v>
      </c>
      <c r="F276" s="300" t="s">
        <v>3060</v>
      </c>
      <c r="G276" s="300"/>
      <c r="H276" s="300" t="s">
        <v>3311</v>
      </c>
      <c r="I276" s="300" t="s">
        <v>3139</v>
      </c>
      <c r="J276" s="45" t="str">
        <f t="shared" si="8"/>
        <v>TantalumKing-Tan Tantalum Industry Ltd.</v>
      </c>
      <c r="K276" s="45" t="str">
        <f t="shared" si="9"/>
        <v>TantalumKing-Tan Tantalum Industry Ltd.</v>
      </c>
      <c r="L276" s="244"/>
    </row>
    <row r="277" spans="1:12" ht="10.5" customHeight="1">
      <c r="A277" s="300" t="s">
        <v>2292</v>
      </c>
      <c r="B277" s="300" t="s">
        <v>64</v>
      </c>
      <c r="C277" s="300" t="s">
        <v>64</v>
      </c>
      <c r="D277" s="300" t="s">
        <v>2139</v>
      </c>
      <c r="E277" s="300" t="s">
        <v>1326</v>
      </c>
      <c r="F277" s="300" t="s">
        <v>3060</v>
      </c>
      <c r="G277" s="300"/>
      <c r="H277" s="300" t="s">
        <v>3312</v>
      </c>
      <c r="I277" s="300" t="s">
        <v>3071</v>
      </c>
      <c r="J277" s="45" t="str">
        <f t="shared" si="8"/>
        <v>TantalumLSM Brasil S.A.</v>
      </c>
      <c r="K277" s="45" t="str">
        <f t="shared" si="9"/>
        <v>TantalumLSM Brasil S.A.</v>
      </c>
      <c r="L277" s="244"/>
    </row>
    <row r="278" spans="1:12" ht="10.5" customHeight="1">
      <c r="A278" s="300" t="s">
        <v>2292</v>
      </c>
      <c r="B278" s="300" t="s">
        <v>3315</v>
      </c>
      <c r="C278" s="300" t="s">
        <v>4052</v>
      </c>
      <c r="D278" s="300" t="s">
        <v>2207</v>
      </c>
      <c r="E278" s="300" t="s">
        <v>1327</v>
      </c>
      <c r="F278" s="300" t="s">
        <v>3060</v>
      </c>
      <c r="G278" s="300"/>
      <c r="H278" s="300" t="s">
        <v>3313</v>
      </c>
      <c r="I278" s="300" t="s">
        <v>3314</v>
      </c>
      <c r="J278" s="45" t="str">
        <f t="shared" si="8"/>
        <v>TantalumMetallurgical Products India Pvt. Ltd. (MPIL)</v>
      </c>
      <c r="K278" s="45" t="str">
        <f t="shared" si="9"/>
        <v>TantalumMetallurgical Products India Pvt. Ltd. (MPIL)</v>
      </c>
      <c r="L278" s="244"/>
    </row>
    <row r="279" spans="1:12" ht="10.5" customHeight="1">
      <c r="A279" s="300" t="s">
        <v>2292</v>
      </c>
      <c r="B279" s="300" t="s">
        <v>4052</v>
      </c>
      <c r="C279" s="300" t="s">
        <v>4052</v>
      </c>
      <c r="D279" s="300" t="s">
        <v>2207</v>
      </c>
      <c r="E279" s="300" t="s">
        <v>1327</v>
      </c>
      <c r="F279" s="300" t="s">
        <v>3060</v>
      </c>
      <c r="G279" s="300"/>
      <c r="H279" s="300" t="s">
        <v>3313</v>
      </c>
      <c r="I279" s="300" t="s">
        <v>3314</v>
      </c>
      <c r="J279" s="45" t="str">
        <f t="shared" si="8"/>
        <v>TantalumMetallurgical Products India Pvt., Ltd.</v>
      </c>
      <c r="K279" s="45" t="str">
        <f t="shared" si="9"/>
        <v>TantalumMetallurgical Products India Pvt., Ltd.</v>
      </c>
      <c r="L279" s="244"/>
    </row>
    <row r="280" spans="1:12" ht="10.5" customHeight="1">
      <c r="A280" s="300" t="s">
        <v>2292</v>
      </c>
      <c r="B280" s="300" t="s">
        <v>1924</v>
      </c>
      <c r="C280" s="300" t="s">
        <v>1924</v>
      </c>
      <c r="D280" s="300" t="s">
        <v>2139</v>
      </c>
      <c r="E280" s="300" t="s">
        <v>1328</v>
      </c>
      <c r="F280" s="300" t="s">
        <v>3060</v>
      </c>
      <c r="G280" s="300"/>
      <c r="H280" s="300" t="s">
        <v>3316</v>
      </c>
      <c r="I280" s="300" t="s">
        <v>3317</v>
      </c>
      <c r="J280" s="45" t="str">
        <f t="shared" si="8"/>
        <v>TantalumMineração Taboca S.A.</v>
      </c>
      <c r="K280" s="45" t="str">
        <f t="shared" si="9"/>
        <v>TantalumMineração Taboca S.A.</v>
      </c>
      <c r="L280" s="244"/>
    </row>
    <row r="281" spans="1:12" ht="10.5" customHeight="1">
      <c r="A281" s="300" t="s">
        <v>2292</v>
      </c>
      <c r="B281" s="300" t="s">
        <v>2421</v>
      </c>
      <c r="C281" s="300" t="s">
        <v>2421</v>
      </c>
      <c r="D281" s="300" t="s">
        <v>2217</v>
      </c>
      <c r="E281" s="300" t="s">
        <v>1329</v>
      </c>
      <c r="F281" s="300" t="s">
        <v>3060</v>
      </c>
      <c r="G281" s="300"/>
      <c r="H281" s="300" t="s">
        <v>3318</v>
      </c>
      <c r="I281" s="300" t="s">
        <v>3319</v>
      </c>
      <c r="J281" s="45" t="str">
        <f t="shared" si="8"/>
        <v>TantalumMitsui Mining and Smelting Co., Ltd.</v>
      </c>
      <c r="K281" s="45" t="str">
        <f t="shared" si="9"/>
        <v>TantalumMitsui Mining and Smelting Co., Ltd.</v>
      </c>
      <c r="L281" s="244"/>
    </row>
    <row r="282" spans="1:12" ht="10.5" customHeight="1">
      <c r="A282" s="300" t="s">
        <v>2292</v>
      </c>
      <c r="B282" s="300" t="s">
        <v>2275</v>
      </c>
      <c r="C282" s="300" t="s">
        <v>2275</v>
      </c>
      <c r="D282" s="300" t="s">
        <v>2217</v>
      </c>
      <c r="E282" s="300" t="s">
        <v>1329</v>
      </c>
      <c r="F282" s="300" t="s">
        <v>3060</v>
      </c>
      <c r="G282" s="300"/>
      <c r="H282" s="300" t="s">
        <v>3318</v>
      </c>
      <c r="I282" s="300" t="s">
        <v>3319</v>
      </c>
      <c r="J282" s="45" t="str">
        <f t="shared" si="8"/>
        <v>TantalumMitsui Mining &amp; Smelting</v>
      </c>
      <c r="K282" s="45" t="str">
        <f t="shared" si="9"/>
        <v>TantalumMitsui Mining &amp; Smelting</v>
      </c>
      <c r="L282" s="244"/>
    </row>
    <row r="283" spans="1:12" ht="10.5" customHeight="1">
      <c r="A283" s="300" t="s">
        <v>2292</v>
      </c>
      <c r="B283" s="300" t="s">
        <v>65</v>
      </c>
      <c r="C283" s="300" t="s">
        <v>65</v>
      </c>
      <c r="D283" s="300" t="s">
        <v>2175</v>
      </c>
      <c r="E283" s="300" t="s">
        <v>1330</v>
      </c>
      <c r="F283" s="300" t="s">
        <v>3060</v>
      </c>
      <c r="G283" s="300"/>
      <c r="H283" s="300" t="s">
        <v>3320</v>
      </c>
      <c r="I283" s="300" t="s">
        <v>3321</v>
      </c>
      <c r="J283" s="45" t="str">
        <f t="shared" si="8"/>
        <v>TantalumMolycorp Silmet A.S.</v>
      </c>
      <c r="K283" s="45" t="str">
        <f t="shared" si="9"/>
        <v>TantalumMolycorp Silmet A.S.</v>
      </c>
      <c r="L283" s="244"/>
    </row>
    <row r="284" spans="1:12" ht="10.5" customHeight="1">
      <c r="A284" s="300" t="s">
        <v>2292</v>
      </c>
      <c r="B284" s="300" t="s">
        <v>1921</v>
      </c>
      <c r="C284" s="300" t="s">
        <v>1921</v>
      </c>
      <c r="D284" s="300" t="s">
        <v>2150</v>
      </c>
      <c r="E284" s="300" t="s">
        <v>1331</v>
      </c>
      <c r="F284" s="300" t="s">
        <v>3060</v>
      </c>
      <c r="G284" s="300"/>
      <c r="H284" s="300" t="s">
        <v>3322</v>
      </c>
      <c r="I284" s="300" t="s">
        <v>3323</v>
      </c>
      <c r="J284" s="45" t="str">
        <f t="shared" si="8"/>
        <v>TantalumNingxia Orient Tantalum Industry Co., Ltd.</v>
      </c>
      <c r="K284" s="45" t="str">
        <f t="shared" si="9"/>
        <v>TantalumNingxia Orient Tantalum Industry Co., Ltd.</v>
      </c>
      <c r="L284" s="244"/>
    </row>
    <row r="285" spans="1:12" ht="10.5" customHeight="1">
      <c r="A285" s="300" t="s">
        <v>2292</v>
      </c>
      <c r="B285" s="300" t="s">
        <v>2701</v>
      </c>
      <c r="C285" s="300" t="s">
        <v>2701</v>
      </c>
      <c r="D285" s="300" t="s">
        <v>2125</v>
      </c>
      <c r="E285" s="300" t="s">
        <v>2702</v>
      </c>
      <c r="F285" s="300" t="s">
        <v>3060</v>
      </c>
      <c r="G285" s="300"/>
      <c r="H285" s="300" t="s">
        <v>3345</v>
      </c>
      <c r="I285" s="300" t="s">
        <v>3346</v>
      </c>
      <c r="J285" s="45" t="str">
        <f t="shared" si="8"/>
        <v>TantalumPlansee SE Liezen</v>
      </c>
      <c r="K285" s="45" t="str">
        <f t="shared" si="9"/>
        <v>TantalumPlansee SE Liezen</v>
      </c>
      <c r="L285" s="244"/>
    </row>
    <row r="286" spans="1:12" ht="10.5" customHeight="1">
      <c r="A286" s="300" t="s">
        <v>2292</v>
      </c>
      <c r="B286" s="300" t="s">
        <v>2703</v>
      </c>
      <c r="C286" s="300" t="s">
        <v>2703</v>
      </c>
      <c r="D286" s="300" t="s">
        <v>2125</v>
      </c>
      <c r="E286" s="300" t="s">
        <v>2704</v>
      </c>
      <c r="F286" s="300" t="s">
        <v>3060</v>
      </c>
      <c r="G286" s="300"/>
      <c r="H286" s="300" t="s">
        <v>3357</v>
      </c>
      <c r="I286" s="300" t="s">
        <v>3358</v>
      </c>
      <c r="J286" s="45" t="str">
        <f t="shared" si="8"/>
        <v>TantalumPlansee SE Reutte</v>
      </c>
      <c r="K286" s="45" t="str">
        <f t="shared" si="9"/>
        <v>TantalumPlansee SE Reutte</v>
      </c>
      <c r="L286" s="244"/>
    </row>
    <row r="287" spans="1:12" ht="10.5" customHeight="1">
      <c r="A287" s="300" t="s">
        <v>2292</v>
      </c>
      <c r="B287" s="300" t="s">
        <v>4702</v>
      </c>
      <c r="C287" s="300" t="s">
        <v>4702</v>
      </c>
      <c r="D287" s="300" t="s">
        <v>4877</v>
      </c>
      <c r="E287" s="300" t="s">
        <v>4603</v>
      </c>
      <c r="F287" s="300" t="s">
        <v>3060</v>
      </c>
      <c r="G287" s="300"/>
      <c r="H287" s="300" t="s">
        <v>4634</v>
      </c>
      <c r="I287" s="300" t="s">
        <v>4635</v>
      </c>
      <c r="J287" s="45" t="str">
        <f t="shared" si="8"/>
        <v>TantalumPower Resources Ltd.</v>
      </c>
      <c r="K287" s="45" t="str">
        <f t="shared" si="9"/>
        <v>TantalumPower Resources Ltd.</v>
      </c>
      <c r="L287" s="244"/>
    </row>
    <row r="288" spans="1:12" ht="10.5" customHeight="1">
      <c r="A288" s="300" t="s">
        <v>2292</v>
      </c>
      <c r="B288" s="300" t="s">
        <v>1441</v>
      </c>
      <c r="C288" s="300" t="s">
        <v>1441</v>
      </c>
      <c r="D288" s="300" t="s">
        <v>4880</v>
      </c>
      <c r="E288" s="300" t="s">
        <v>1332</v>
      </c>
      <c r="F288" s="300" t="s">
        <v>3060</v>
      </c>
      <c r="G288" s="300"/>
      <c r="H288" s="300" t="s">
        <v>3324</v>
      </c>
      <c r="I288" s="300" t="s">
        <v>3325</v>
      </c>
      <c r="J288" s="45" t="str">
        <f t="shared" si="8"/>
        <v>TantalumQuantumClean</v>
      </c>
      <c r="K288" s="45" t="str">
        <f t="shared" si="9"/>
        <v>TantalumQuantumClean</v>
      </c>
      <c r="L288" s="244"/>
    </row>
    <row r="289" spans="1:12" ht="10.5" customHeight="1">
      <c r="A289" s="300" t="s">
        <v>2292</v>
      </c>
      <c r="B289" s="300" t="s">
        <v>4179</v>
      </c>
      <c r="C289" s="300" t="s">
        <v>4179</v>
      </c>
      <c r="D289" s="300" t="s">
        <v>2139</v>
      </c>
      <c r="E289" s="300" t="s">
        <v>3366</v>
      </c>
      <c r="F289" s="300" t="s">
        <v>3060</v>
      </c>
      <c r="G289" s="300"/>
      <c r="H289" s="300" t="s">
        <v>3312</v>
      </c>
      <c r="I289" s="300" t="s">
        <v>3367</v>
      </c>
      <c r="J289" s="45" t="str">
        <f t="shared" si="8"/>
        <v>TantalumResind Indústria e Comércio Ltda.</v>
      </c>
      <c r="K289" s="45" t="str">
        <f t="shared" si="9"/>
        <v>TantalumResind Indústria e Comércio Ltda.</v>
      </c>
      <c r="L289" s="244"/>
    </row>
    <row r="290" spans="1:12" ht="10.5" customHeight="1">
      <c r="A290" s="300" t="s">
        <v>2292</v>
      </c>
      <c r="B290" s="300" t="s">
        <v>2278</v>
      </c>
      <c r="C290" s="300" t="s">
        <v>4059</v>
      </c>
      <c r="D290" s="300" t="s">
        <v>2150</v>
      </c>
      <c r="E290" s="300" t="s">
        <v>1333</v>
      </c>
      <c r="F290" s="300" t="s">
        <v>3060</v>
      </c>
      <c r="G290" s="300"/>
      <c r="H290" s="300" t="s">
        <v>3326</v>
      </c>
      <c r="I290" s="300" t="s">
        <v>3121</v>
      </c>
      <c r="J290" s="45" t="str">
        <f t="shared" si="8"/>
        <v>TantalumRFH</v>
      </c>
      <c r="K290" s="45" t="str">
        <f t="shared" si="9"/>
        <v>TantalumRFH</v>
      </c>
      <c r="L290" s="244"/>
    </row>
    <row r="291" spans="1:12" ht="10.5" customHeight="1">
      <c r="A291" s="300" t="s">
        <v>2292</v>
      </c>
      <c r="B291" s="300" t="s">
        <v>52</v>
      </c>
      <c r="C291" s="300" t="s">
        <v>4059</v>
      </c>
      <c r="D291" s="300" t="s">
        <v>2150</v>
      </c>
      <c r="E291" s="300" t="s">
        <v>1333</v>
      </c>
      <c r="F291" s="300" t="s">
        <v>3060</v>
      </c>
      <c r="G291" s="300"/>
      <c r="H291" s="300" t="s">
        <v>3326</v>
      </c>
      <c r="I291" s="300" t="s">
        <v>3121</v>
      </c>
      <c r="J291" s="45" t="str">
        <f t="shared" si="8"/>
        <v>TantalumRFH (Yanling Jincheng Tantalum &amp; Niobium Co., Ltd)</v>
      </c>
      <c r="K291" s="45" t="str">
        <f t="shared" si="9"/>
        <v>TantalumRFH (Yanling Jincheng Tantalum &amp; Niobium Co., Ltd)</v>
      </c>
      <c r="L291" s="244"/>
    </row>
    <row r="292" spans="1:12" ht="10.5" customHeight="1">
      <c r="A292" s="300" t="s">
        <v>2292</v>
      </c>
      <c r="B292" s="300" t="s">
        <v>4059</v>
      </c>
      <c r="C292" s="300" t="s">
        <v>4059</v>
      </c>
      <c r="D292" s="300" t="s">
        <v>2150</v>
      </c>
      <c r="E292" s="300" t="s">
        <v>1333</v>
      </c>
      <c r="F292" s="300" t="s">
        <v>3060</v>
      </c>
      <c r="G292" s="300"/>
      <c r="H292" s="300" t="s">
        <v>3326</v>
      </c>
      <c r="I292" s="300" t="s">
        <v>3121</v>
      </c>
      <c r="J292" s="45" t="str">
        <f t="shared" si="8"/>
        <v>TantalumRFH Tantalum Smeltry Co., Ltd.</v>
      </c>
      <c r="K292" s="45" t="str">
        <f t="shared" si="9"/>
        <v>TantalumRFH Tantalum Smeltry Co., Ltd.</v>
      </c>
      <c r="L292" s="244"/>
    </row>
    <row r="293" spans="1:12" ht="10.5" customHeight="1">
      <c r="A293" s="300" t="s">
        <v>2292</v>
      </c>
      <c r="B293" s="300" t="s">
        <v>3327</v>
      </c>
      <c r="C293" s="300" t="s">
        <v>2622</v>
      </c>
      <c r="D293" s="300" t="s">
        <v>1690</v>
      </c>
      <c r="E293" s="300" t="s">
        <v>1334</v>
      </c>
      <c r="F293" s="300" t="s">
        <v>3060</v>
      </c>
      <c r="G293" s="300"/>
      <c r="H293" s="300" t="s">
        <v>3327</v>
      </c>
      <c r="I293" s="300" t="s">
        <v>3328</v>
      </c>
      <c r="J293" s="45" t="str">
        <f t="shared" si="8"/>
        <v>TantalumSolikamsk</v>
      </c>
      <c r="K293" s="45" t="str">
        <f t="shared" si="9"/>
        <v>TantalumSolikamsk</v>
      </c>
      <c r="L293" s="244"/>
    </row>
    <row r="294" spans="1:12" ht="10.5" customHeight="1">
      <c r="A294" s="300" t="s">
        <v>2292</v>
      </c>
      <c r="B294" s="300" t="s">
        <v>2622</v>
      </c>
      <c r="C294" s="300" t="s">
        <v>2622</v>
      </c>
      <c r="D294" s="300" t="s">
        <v>1690</v>
      </c>
      <c r="E294" s="300" t="s">
        <v>1334</v>
      </c>
      <c r="F294" s="300" t="s">
        <v>3060</v>
      </c>
      <c r="G294" s="300"/>
      <c r="H294" s="300" t="s">
        <v>3327</v>
      </c>
      <c r="I294" s="300" t="s">
        <v>3328</v>
      </c>
      <c r="J294" s="45" t="str">
        <f t="shared" si="8"/>
        <v>TantalumSolikamsk Magnesium Works OAO</v>
      </c>
      <c r="K294" s="45" t="str">
        <f t="shared" si="9"/>
        <v>TantalumSolikamsk Magnesium Works OAO</v>
      </c>
      <c r="L294" s="244"/>
    </row>
    <row r="295" spans="1:12" ht="10.5" customHeight="1">
      <c r="A295" s="300" t="s">
        <v>2292</v>
      </c>
      <c r="B295" s="300" t="s">
        <v>2276</v>
      </c>
      <c r="C295" s="300" t="s">
        <v>2622</v>
      </c>
      <c r="D295" s="300" t="s">
        <v>1690</v>
      </c>
      <c r="E295" s="300" t="s">
        <v>1334</v>
      </c>
      <c r="F295" s="300" t="s">
        <v>3060</v>
      </c>
      <c r="G295" s="300"/>
      <c r="H295" s="300" t="s">
        <v>3327</v>
      </c>
      <c r="I295" s="300" t="s">
        <v>3328</v>
      </c>
      <c r="J295" s="45" t="str">
        <f t="shared" si="8"/>
        <v>TantalumSolikamsk Metal Works</v>
      </c>
      <c r="K295" s="45" t="str">
        <f t="shared" si="9"/>
        <v>TantalumSolikamsk Metal Works</v>
      </c>
      <c r="L295" s="244"/>
    </row>
    <row r="296" spans="1:12" ht="10.5" customHeight="1">
      <c r="A296" s="300" t="s">
        <v>2292</v>
      </c>
      <c r="B296" s="300" t="s">
        <v>4908</v>
      </c>
      <c r="C296" s="300" t="s">
        <v>4908</v>
      </c>
      <c r="D296" s="300" t="s">
        <v>2217</v>
      </c>
      <c r="E296" s="300" t="s">
        <v>1335</v>
      </c>
      <c r="F296" s="300" t="s">
        <v>3060</v>
      </c>
      <c r="G296" s="300"/>
      <c r="H296" s="300" t="s">
        <v>3329</v>
      </c>
      <c r="I296" s="300" t="s">
        <v>3075</v>
      </c>
      <c r="J296" s="45" t="str">
        <f t="shared" si="8"/>
        <v>TantalumTaki Chemical Co., Ltd.</v>
      </c>
      <c r="K296" s="45" t="str">
        <f t="shared" si="9"/>
        <v>TantalumTaki Chemical Co., Ltd.</v>
      </c>
      <c r="L296" s="244"/>
    </row>
    <row r="297" spans="1:12" ht="10.5" customHeight="1">
      <c r="A297" s="300" t="s">
        <v>2292</v>
      </c>
      <c r="B297" s="300" t="s">
        <v>1442</v>
      </c>
      <c r="C297" s="300" t="s">
        <v>4908</v>
      </c>
      <c r="D297" s="300" t="s">
        <v>2217</v>
      </c>
      <c r="E297" s="300" t="s">
        <v>1335</v>
      </c>
      <c r="F297" s="300" t="s">
        <v>3060</v>
      </c>
      <c r="G297" s="300"/>
      <c r="H297" s="300" t="s">
        <v>3329</v>
      </c>
      <c r="I297" s="300" t="s">
        <v>3075</v>
      </c>
      <c r="J297" s="45" t="str">
        <f t="shared" si="8"/>
        <v>TantalumTaki Chemicals</v>
      </c>
      <c r="K297" s="45" t="str">
        <f t="shared" si="9"/>
        <v>TantalumTaki Chemicals</v>
      </c>
      <c r="L297" s="244"/>
    </row>
    <row r="298" spans="1:12" ht="10.5" customHeight="1">
      <c r="A298" s="300" t="s">
        <v>2292</v>
      </c>
      <c r="B298" s="300" t="s">
        <v>3330</v>
      </c>
      <c r="C298" s="300" t="s">
        <v>3330</v>
      </c>
      <c r="D298" s="300" t="s">
        <v>4880</v>
      </c>
      <c r="E298" s="300" t="s">
        <v>1336</v>
      </c>
      <c r="F298" s="300" t="s">
        <v>3060</v>
      </c>
      <c r="G298" s="300"/>
      <c r="H298" s="300" t="s">
        <v>3331</v>
      </c>
      <c r="I298" s="300" t="s">
        <v>3332</v>
      </c>
      <c r="J298" s="45" t="str">
        <f t="shared" si="8"/>
        <v>TantalumTelex Metals</v>
      </c>
      <c r="K298" s="45" t="str">
        <f t="shared" si="9"/>
        <v>TantalumTelex Metals</v>
      </c>
      <c r="L298" s="244"/>
    </row>
    <row r="299" spans="1:12" ht="10.5" customHeight="1">
      <c r="A299" s="300" t="s">
        <v>2292</v>
      </c>
      <c r="B299" s="300" t="s">
        <v>3363</v>
      </c>
      <c r="C299" s="300" t="s">
        <v>3363</v>
      </c>
      <c r="D299" s="300" t="s">
        <v>4880</v>
      </c>
      <c r="E299" s="300" t="s">
        <v>3364</v>
      </c>
      <c r="F299" s="300" t="s">
        <v>3060</v>
      </c>
      <c r="G299" s="300"/>
      <c r="H299" s="300" t="s">
        <v>3365</v>
      </c>
      <c r="I299" s="300" t="s">
        <v>3332</v>
      </c>
      <c r="J299" s="45" t="str">
        <f t="shared" si="8"/>
        <v>TantalumTranzact, Inc.</v>
      </c>
      <c r="K299" s="45" t="str">
        <f t="shared" si="9"/>
        <v>TantalumTranzact, Inc.</v>
      </c>
      <c r="L299" s="244"/>
    </row>
    <row r="300" spans="1:12" ht="10.5" customHeight="1">
      <c r="A300" s="300" t="s">
        <v>2292</v>
      </c>
      <c r="B300" s="300" t="s">
        <v>4238</v>
      </c>
      <c r="C300" s="300" t="s">
        <v>3333</v>
      </c>
      <c r="D300" s="300" t="s">
        <v>2218</v>
      </c>
      <c r="E300" s="300" t="s">
        <v>1337</v>
      </c>
      <c r="F300" s="300" t="s">
        <v>3060</v>
      </c>
      <c r="G300" s="300"/>
      <c r="H300" s="300" t="s">
        <v>3149</v>
      </c>
      <c r="I300" s="300" t="s">
        <v>3334</v>
      </c>
      <c r="J300" s="45" t="str">
        <f t="shared" si="8"/>
        <v>TantalumULBA</v>
      </c>
      <c r="K300" s="45" t="str">
        <f t="shared" si="9"/>
        <v>TantalumULBA</v>
      </c>
      <c r="L300" s="244"/>
    </row>
    <row r="301" spans="1:12" ht="10.5" customHeight="1">
      <c r="A301" s="300" t="s">
        <v>2292</v>
      </c>
      <c r="B301" s="300" t="s">
        <v>3333</v>
      </c>
      <c r="C301" s="300" t="s">
        <v>3333</v>
      </c>
      <c r="D301" s="300" t="s">
        <v>2218</v>
      </c>
      <c r="E301" s="300" t="s">
        <v>1337</v>
      </c>
      <c r="F301" s="300" t="s">
        <v>3060</v>
      </c>
      <c r="G301" s="300"/>
      <c r="H301" s="300" t="s">
        <v>3149</v>
      </c>
      <c r="I301" s="300" t="s">
        <v>3334</v>
      </c>
      <c r="J301" s="45" t="str">
        <f t="shared" si="8"/>
        <v>TantalumUlba Metallurgical Plant JSC</v>
      </c>
      <c r="K301" s="45" t="str">
        <f t="shared" si="9"/>
        <v>TantalumUlba Metallurgical Plant JSC</v>
      </c>
      <c r="L301" s="244"/>
    </row>
    <row r="302" spans="1:12" ht="10.5" customHeight="1">
      <c r="A302" s="300" t="s">
        <v>2292</v>
      </c>
      <c r="B302" s="300" t="s">
        <v>4075</v>
      </c>
      <c r="C302" s="300" t="s">
        <v>4075</v>
      </c>
      <c r="D302" s="300" t="s">
        <v>2150</v>
      </c>
      <c r="E302" s="300" t="s">
        <v>2655</v>
      </c>
      <c r="F302" s="300" t="s">
        <v>3060</v>
      </c>
      <c r="G302" s="300"/>
      <c r="H302" s="300" t="s">
        <v>3341</v>
      </c>
      <c r="I302" s="300" t="s">
        <v>3270</v>
      </c>
      <c r="J302" s="45" t="str">
        <f t="shared" si="8"/>
        <v>TantalumXinXing HaoRong Electronic Material Co., Ltd.</v>
      </c>
      <c r="K302" s="45" t="str">
        <f t="shared" si="9"/>
        <v>TantalumXinXing HaoRong Electronic Material Co., Ltd.</v>
      </c>
      <c r="L302" s="244"/>
    </row>
    <row r="303" spans="1:12" ht="10.5" customHeight="1">
      <c r="A303" s="300" t="s">
        <v>2292</v>
      </c>
      <c r="B303" s="300" t="s">
        <v>4070</v>
      </c>
      <c r="C303" s="300" t="s">
        <v>4070</v>
      </c>
      <c r="D303" s="300" t="s">
        <v>2150</v>
      </c>
      <c r="E303" s="300" t="s">
        <v>77</v>
      </c>
      <c r="F303" s="300" t="s">
        <v>3060</v>
      </c>
      <c r="G303" s="300"/>
      <c r="H303" s="300" t="s">
        <v>3311</v>
      </c>
      <c r="I303" s="300" t="s">
        <v>3139</v>
      </c>
      <c r="J303" s="45" t="str">
        <f t="shared" si="8"/>
        <v>TantalumYichun Jin Yang Rare Metal Co., Ltd.</v>
      </c>
      <c r="K303" s="45" t="str">
        <f t="shared" si="9"/>
        <v>TantalumYichun Jin Yang Rare Metal Co., Ltd.</v>
      </c>
      <c r="L303" s="244"/>
    </row>
    <row r="304" spans="1:12" ht="10.5" customHeight="1">
      <c r="A304" s="300" t="s">
        <v>2292</v>
      </c>
      <c r="B304" s="300" t="s">
        <v>4187</v>
      </c>
      <c r="C304" s="300" t="s">
        <v>2337</v>
      </c>
      <c r="D304" s="300" t="s">
        <v>2150</v>
      </c>
      <c r="E304" s="300" t="s">
        <v>1317</v>
      </c>
      <c r="F304" s="300" t="s">
        <v>3060</v>
      </c>
      <c r="G304" s="300"/>
      <c r="H304" s="300" t="s">
        <v>3303</v>
      </c>
      <c r="I304" s="300" t="s">
        <v>3270</v>
      </c>
      <c r="J304" s="45" t="str">
        <f t="shared" si="8"/>
        <v>TantalumZhaoqing Duoluoshan Non-ferrous Metals Co.,Ltd</v>
      </c>
      <c r="K304" s="45" t="str">
        <f t="shared" si="9"/>
        <v>TantalumZhaoqing Duoluoshan Non-ferrous Metals Co.,Ltd</v>
      </c>
      <c r="L304" s="244"/>
    </row>
    <row r="305" spans="1:12" ht="10.5" customHeight="1">
      <c r="A305" s="300" t="s">
        <v>2292</v>
      </c>
      <c r="B305" s="300" t="s">
        <v>3335</v>
      </c>
      <c r="C305" s="300" t="s">
        <v>4909</v>
      </c>
      <c r="D305" s="300" t="s">
        <v>2150</v>
      </c>
      <c r="E305" s="300" t="s">
        <v>1338</v>
      </c>
      <c r="F305" s="300" t="s">
        <v>3060</v>
      </c>
      <c r="G305" s="300"/>
      <c r="H305" s="300" t="s">
        <v>3326</v>
      </c>
      <c r="I305" s="300" t="s">
        <v>3121</v>
      </c>
      <c r="J305" s="45" t="str">
        <f t="shared" si="8"/>
        <v>TantalumZhuzhou Cemented Carbide Group</v>
      </c>
      <c r="K305" s="45" t="str">
        <f t="shared" si="9"/>
        <v>TantalumZhuzhou Cemented Carbide Group</v>
      </c>
      <c r="L305" s="244"/>
    </row>
    <row r="306" spans="1:12" ht="10.5" customHeight="1">
      <c r="A306" s="300" t="s">
        <v>2292</v>
      </c>
      <c r="B306" s="300" t="s">
        <v>4909</v>
      </c>
      <c r="C306" s="300" t="s">
        <v>4909</v>
      </c>
      <c r="D306" s="300" t="s">
        <v>2150</v>
      </c>
      <c r="E306" s="300" t="s">
        <v>1338</v>
      </c>
      <c r="F306" s="300" t="s">
        <v>3060</v>
      </c>
      <c r="G306" s="300"/>
      <c r="H306" s="300" t="s">
        <v>3326</v>
      </c>
      <c r="I306" s="300" t="s">
        <v>3121</v>
      </c>
      <c r="J306" s="45" t="str">
        <f t="shared" si="8"/>
        <v>TantalumZhuzhou Cemented Carbide Group Co., Ltd.</v>
      </c>
      <c r="K306" s="45" t="str">
        <f t="shared" si="9"/>
        <v>TantalumZhuzhou Cemented Carbide Group Co., Ltd.</v>
      </c>
      <c r="L306" s="244"/>
    </row>
    <row r="307" spans="1:12" ht="10.5" customHeight="1">
      <c r="A307" s="300" t="s">
        <v>2292</v>
      </c>
      <c r="B307" s="300" t="s">
        <v>3336</v>
      </c>
      <c r="C307" s="300" t="s">
        <v>4909</v>
      </c>
      <c r="D307" s="300" t="s">
        <v>2150</v>
      </c>
      <c r="E307" s="300" t="s">
        <v>1338</v>
      </c>
      <c r="F307" s="300" t="s">
        <v>3060</v>
      </c>
      <c r="G307" s="300"/>
      <c r="H307" s="300" t="s">
        <v>3326</v>
      </c>
      <c r="I307" s="300" t="s">
        <v>3121</v>
      </c>
      <c r="J307" s="45" t="str">
        <f t="shared" si="8"/>
        <v>TantalumZhuzhou Cemented Carbide Works Imp. &amp; Exp. Co.</v>
      </c>
      <c r="K307" s="45" t="str">
        <f t="shared" si="9"/>
        <v>TantalumZhuzhou Cemented Carbide Works Imp. &amp; Exp. Co.</v>
      </c>
      <c r="L307" s="244"/>
    </row>
    <row r="308" spans="1:12" ht="10.5" customHeight="1">
      <c r="A308" s="244" t="s">
        <v>2292</v>
      </c>
      <c r="B308" s="244" t="s">
        <v>3517</v>
      </c>
      <c r="C308" s="244"/>
      <c r="D308" s="244"/>
      <c r="E308" s="244"/>
      <c r="F308" s="244"/>
      <c r="G308" s="244"/>
      <c r="H308" s="244"/>
      <c r="I308" s="244"/>
      <c r="J308" s="45" t="str">
        <f t="shared" si="8"/>
        <v>TantalumSmelter not listed</v>
      </c>
      <c r="K308" s="45" t="str">
        <f t="shared" si="9"/>
        <v>TantalumSmelter not listed</v>
      </c>
    </row>
    <row r="309" spans="1:12" ht="10.5" customHeight="1">
      <c r="A309" s="244" t="s">
        <v>2292</v>
      </c>
      <c r="B309" s="244" t="s">
        <v>2538</v>
      </c>
      <c r="C309" s="244" t="s">
        <v>906</v>
      </c>
      <c r="D309" s="244" t="s">
        <v>906</v>
      </c>
      <c r="E309" s="244"/>
      <c r="F309" s="244"/>
      <c r="G309" s="244"/>
      <c r="H309" s="244"/>
      <c r="I309" s="244"/>
      <c r="J309" s="45" t="str">
        <f t="shared" si="8"/>
        <v>TantalumSmelter not yet identified</v>
      </c>
      <c r="K309" s="45" t="str">
        <f t="shared" si="9"/>
        <v>TantalumSmelter not yet identified</v>
      </c>
    </row>
    <row r="310" spans="1:12" ht="10.5" customHeight="1">
      <c r="A310" s="300" t="s">
        <v>2291</v>
      </c>
      <c r="B310" s="300" t="s">
        <v>3376</v>
      </c>
      <c r="C310" s="300" t="s">
        <v>66</v>
      </c>
      <c r="D310" s="300" t="s">
        <v>4880</v>
      </c>
      <c r="E310" s="300" t="s">
        <v>1341</v>
      </c>
      <c r="F310" s="300" t="s">
        <v>3060</v>
      </c>
      <c r="G310" s="300"/>
      <c r="H310" s="300" t="s">
        <v>3375</v>
      </c>
      <c r="I310" s="300" t="s">
        <v>3332</v>
      </c>
      <c r="J310" s="45" t="str">
        <f t="shared" si="8"/>
        <v>TinAlent plc</v>
      </c>
      <c r="K310" s="45" t="str">
        <f t="shared" si="9"/>
        <v>TinAlent plc</v>
      </c>
      <c r="L310" s="244"/>
    </row>
    <row r="311" spans="1:12" ht="10.5" customHeight="1">
      <c r="A311" s="300" t="s">
        <v>2291</v>
      </c>
      <c r="B311" s="300" t="s">
        <v>66</v>
      </c>
      <c r="C311" s="300" t="s">
        <v>66</v>
      </c>
      <c r="D311" s="300" t="s">
        <v>4880</v>
      </c>
      <c r="E311" s="300" t="s">
        <v>1341</v>
      </c>
      <c r="F311" s="300" t="s">
        <v>3060</v>
      </c>
      <c r="G311" s="300"/>
      <c r="H311" s="300" t="s">
        <v>3375</v>
      </c>
      <c r="I311" s="300" t="s">
        <v>3332</v>
      </c>
      <c r="J311" s="45" t="str">
        <f t="shared" si="8"/>
        <v>TinAlpha</v>
      </c>
      <c r="K311" s="45" t="str">
        <f t="shared" si="9"/>
        <v>TinAlpha</v>
      </c>
      <c r="L311" s="244"/>
    </row>
    <row r="312" spans="1:12" ht="10.5" customHeight="1">
      <c r="A312" s="300" t="s">
        <v>2291</v>
      </c>
      <c r="B312" s="300" t="s">
        <v>3378</v>
      </c>
      <c r="C312" s="300" t="s">
        <v>66</v>
      </c>
      <c r="D312" s="300" t="s">
        <v>4880</v>
      </c>
      <c r="E312" s="300" t="s">
        <v>1341</v>
      </c>
      <c r="F312" s="300" t="s">
        <v>3060</v>
      </c>
      <c r="G312" s="300"/>
      <c r="H312" s="300" t="s">
        <v>3375</v>
      </c>
      <c r="I312" s="300" t="s">
        <v>3332</v>
      </c>
      <c r="J312" s="45" t="str">
        <f t="shared" si="8"/>
        <v>TinAlpha Metals</v>
      </c>
      <c r="K312" s="45" t="str">
        <f t="shared" si="9"/>
        <v>TinAlpha Metals</v>
      </c>
      <c r="L312" s="244"/>
    </row>
    <row r="313" spans="1:12" ht="10.5" customHeight="1">
      <c r="A313" s="300" t="s">
        <v>2291</v>
      </c>
      <c r="B313" s="300" t="s">
        <v>4188</v>
      </c>
      <c r="C313" s="300" t="s">
        <v>66</v>
      </c>
      <c r="D313" s="300" t="s">
        <v>4880</v>
      </c>
      <c r="E313" s="300" t="s">
        <v>1341</v>
      </c>
      <c r="F313" s="300" t="s">
        <v>3060</v>
      </c>
      <c r="G313" s="300"/>
      <c r="H313" s="300" t="s">
        <v>3375</v>
      </c>
      <c r="I313" s="300" t="s">
        <v>3332</v>
      </c>
      <c r="J313" s="45" t="str">
        <f t="shared" si="8"/>
        <v>TinAlpha Metals Korea Ltd.</v>
      </c>
      <c r="K313" s="45" t="str">
        <f t="shared" si="9"/>
        <v>TinAlpha Metals Korea Ltd.</v>
      </c>
      <c r="L313" s="244"/>
    </row>
    <row r="314" spans="1:12" ht="10.5" customHeight="1">
      <c r="A314" s="300" t="s">
        <v>2291</v>
      </c>
      <c r="B314" s="300" t="s">
        <v>3377</v>
      </c>
      <c r="C314" s="300" t="s">
        <v>66</v>
      </c>
      <c r="D314" s="300" t="s">
        <v>4880</v>
      </c>
      <c r="E314" s="300" t="s">
        <v>1341</v>
      </c>
      <c r="F314" s="300" t="s">
        <v>3060</v>
      </c>
      <c r="G314" s="300"/>
      <c r="H314" s="300" t="s">
        <v>3375</v>
      </c>
      <c r="I314" s="300" t="s">
        <v>3332</v>
      </c>
      <c r="J314" s="45" t="str">
        <f t="shared" si="8"/>
        <v>TinAlpha Metals Taiwan</v>
      </c>
      <c r="K314" s="45" t="str">
        <f t="shared" si="9"/>
        <v>TinAlpha Metals Taiwan</v>
      </c>
      <c r="L314" s="244"/>
    </row>
    <row r="315" spans="1:12" ht="10.5" customHeight="1">
      <c r="A315" s="300" t="s">
        <v>2291</v>
      </c>
      <c r="B315" s="300" t="s">
        <v>4604</v>
      </c>
      <c r="C315" s="300" t="s">
        <v>4604</v>
      </c>
      <c r="D315" s="300" t="s">
        <v>1737</v>
      </c>
      <c r="E315" s="300" t="s">
        <v>4206</v>
      </c>
      <c r="F315" s="300" t="s">
        <v>3060</v>
      </c>
      <c r="G315" s="300"/>
      <c r="H315" s="300" t="s">
        <v>3459</v>
      </c>
      <c r="I315" s="300" t="s">
        <v>3460</v>
      </c>
      <c r="J315" s="45" t="str">
        <f t="shared" si="8"/>
        <v>TinAn Thai Minerals Co., Ltd.</v>
      </c>
      <c r="K315" s="45" t="str">
        <f t="shared" si="9"/>
        <v>TinAn Thai Minerals Co., Ltd.</v>
      </c>
      <c r="L315" s="244"/>
    </row>
    <row r="316" spans="1:12" ht="10.5" customHeight="1">
      <c r="A316" s="300" t="s">
        <v>2291</v>
      </c>
      <c r="B316" s="300" t="s">
        <v>4030</v>
      </c>
      <c r="C316" s="300" t="s">
        <v>4030</v>
      </c>
      <c r="D316" s="300" t="s">
        <v>1737</v>
      </c>
      <c r="E316" s="300" t="s">
        <v>4031</v>
      </c>
      <c r="F316" s="300" t="s">
        <v>3060</v>
      </c>
      <c r="G316" s="300"/>
      <c r="H316" s="300" t="s">
        <v>3459</v>
      </c>
      <c r="I316" s="300" t="s">
        <v>3460</v>
      </c>
      <c r="J316" s="45" t="str">
        <f t="shared" si="8"/>
        <v>TinAn Vinh Joint Stock Mineral Processing Company</v>
      </c>
      <c r="K316" s="45" t="str">
        <f t="shared" si="9"/>
        <v>TinAn Vinh Joint Stock Mineral Processing Company</v>
      </c>
      <c r="L316" s="244"/>
    </row>
    <row r="317" spans="1:12" ht="10.5" customHeight="1">
      <c r="A317" s="300" t="s">
        <v>2291</v>
      </c>
      <c r="B317" s="300" t="s">
        <v>53</v>
      </c>
      <c r="C317" s="300" t="s">
        <v>1172</v>
      </c>
      <c r="D317" s="300" t="s">
        <v>2206</v>
      </c>
      <c r="E317" s="300" t="s">
        <v>1365</v>
      </c>
      <c r="F317" s="300" t="s">
        <v>3060</v>
      </c>
      <c r="G317" s="300"/>
      <c r="H317" s="300" t="s">
        <v>3388</v>
      </c>
      <c r="I317" s="300" t="s">
        <v>3385</v>
      </c>
      <c r="J317" s="45" t="str">
        <f t="shared" si="8"/>
        <v>TinBrand IMLI</v>
      </c>
      <c r="K317" s="45" t="str">
        <f t="shared" si="9"/>
        <v>TinBrand IMLI</v>
      </c>
      <c r="L317" s="244"/>
    </row>
    <row r="318" spans="1:12" ht="10.5" customHeight="1">
      <c r="A318" s="300" t="s">
        <v>2291</v>
      </c>
      <c r="B318" s="300" t="s">
        <v>3423</v>
      </c>
      <c r="C318" s="300" t="s">
        <v>4057</v>
      </c>
      <c r="D318" s="300" t="s">
        <v>2206</v>
      </c>
      <c r="E318" s="300" t="s">
        <v>1372</v>
      </c>
      <c r="F318" s="300" t="s">
        <v>3060</v>
      </c>
      <c r="G318" s="300"/>
      <c r="H318" s="300" t="s">
        <v>3384</v>
      </c>
      <c r="I318" s="300" t="s">
        <v>3385</v>
      </c>
      <c r="J318" s="45" t="str">
        <f t="shared" si="8"/>
        <v>TinBrand RBT</v>
      </c>
      <c r="K318" s="45" t="str">
        <f t="shared" si="9"/>
        <v>TinBrand RBT</v>
      </c>
      <c r="L318" s="244"/>
    </row>
    <row r="319" spans="1:12" ht="10.5" customHeight="1">
      <c r="A319" s="300" t="s">
        <v>2291</v>
      </c>
      <c r="B319" s="300" t="s">
        <v>4189</v>
      </c>
      <c r="C319" s="300" t="s">
        <v>4069</v>
      </c>
      <c r="D319" s="300" t="s">
        <v>2150</v>
      </c>
      <c r="E319" s="300" t="s">
        <v>1382</v>
      </c>
      <c r="F319" s="300" t="s">
        <v>3060</v>
      </c>
      <c r="G319" s="300"/>
      <c r="H319" s="300" t="s">
        <v>4911</v>
      </c>
      <c r="I319" s="300" t="s">
        <v>3096</v>
      </c>
      <c r="J319" s="45" t="str">
        <f t="shared" si="8"/>
        <v>TinChengfeng Metals Co Pte Ltd</v>
      </c>
      <c r="K319" s="45" t="str">
        <f t="shared" si="9"/>
        <v>TinChengfeng Metals Co Pte Ltd</v>
      </c>
      <c r="L319" s="244"/>
    </row>
    <row r="320" spans="1:12" ht="10.5" customHeight="1">
      <c r="A320" s="300" t="s">
        <v>2291</v>
      </c>
      <c r="B320" s="300" t="s">
        <v>4239</v>
      </c>
      <c r="C320" s="300" t="s">
        <v>4605</v>
      </c>
      <c r="D320" s="300" t="s">
        <v>2150</v>
      </c>
      <c r="E320" s="300" t="s">
        <v>4275</v>
      </c>
      <c r="F320" s="300" t="s">
        <v>3060</v>
      </c>
      <c r="G320" s="300"/>
      <c r="H320" s="300" t="s">
        <v>4988</v>
      </c>
      <c r="I320" s="300" t="s">
        <v>3121</v>
      </c>
      <c r="J320" s="45" t="str">
        <f t="shared" si="8"/>
        <v>TinChenzhou Yun Xiang mining limited liability company</v>
      </c>
      <c r="K320" s="45" t="str">
        <f t="shared" si="9"/>
        <v>TinChenzhou Yun Xiang mining limited liability company</v>
      </c>
      <c r="L320" s="244"/>
    </row>
    <row r="321" spans="1:12" ht="10.5" customHeight="1">
      <c r="A321" s="300" t="s">
        <v>2291</v>
      </c>
      <c r="B321" s="300" t="s">
        <v>4605</v>
      </c>
      <c r="C321" s="300" t="s">
        <v>4605</v>
      </c>
      <c r="D321" s="300" t="s">
        <v>2150</v>
      </c>
      <c r="E321" s="300" t="s">
        <v>4275</v>
      </c>
      <c r="F321" s="300" t="s">
        <v>3060</v>
      </c>
      <c r="G321" s="300"/>
      <c r="H321" s="300" t="s">
        <v>4988</v>
      </c>
      <c r="I321" s="300" t="s">
        <v>3121</v>
      </c>
      <c r="J321" s="45" t="str">
        <f t="shared" si="8"/>
        <v>TinChenzhou Yunxiang Mining and Metallurgy Co., Ltd.</v>
      </c>
      <c r="K321" s="45" t="str">
        <f t="shared" si="9"/>
        <v>TinChenzhou Yunxiang Mining and Metallurgy Co., Ltd.</v>
      </c>
      <c r="L321" s="244"/>
    </row>
    <row r="322" spans="1:12" ht="10.5" customHeight="1">
      <c r="A322" s="300" t="s">
        <v>2291</v>
      </c>
      <c r="B322" s="300" t="s">
        <v>4190</v>
      </c>
      <c r="C322" s="300" t="s">
        <v>3371</v>
      </c>
      <c r="D322" s="300" t="s">
        <v>2150</v>
      </c>
      <c r="E322" s="300" t="s">
        <v>1339</v>
      </c>
      <c r="F322" s="300" t="s">
        <v>3060</v>
      </c>
      <c r="G322" s="300"/>
      <c r="H322" s="300" t="s">
        <v>3337</v>
      </c>
      <c r="I322" s="300" t="s">
        <v>3139</v>
      </c>
      <c r="J322" s="45" t="str">
        <f t="shared" si="8"/>
        <v>TinChina Rare Metal Material Co., Ltd.</v>
      </c>
      <c r="K322" s="45" t="str">
        <f t="shared" si="9"/>
        <v>TinChina Rare Metal Material Co., Ltd.</v>
      </c>
      <c r="L322" s="244"/>
    </row>
    <row r="323" spans="1:12" ht="10.5" customHeight="1">
      <c r="A323" s="300" t="s">
        <v>2291</v>
      </c>
      <c r="B323" s="300" t="s">
        <v>4191</v>
      </c>
      <c r="C323" s="300" t="s">
        <v>2543</v>
      </c>
      <c r="D323" s="300" t="s">
        <v>2150</v>
      </c>
      <c r="E323" s="300" t="s">
        <v>1353</v>
      </c>
      <c r="F323" s="300" t="s">
        <v>3060</v>
      </c>
      <c r="G323" s="300"/>
      <c r="H323" s="300" t="s">
        <v>3400</v>
      </c>
      <c r="I323" s="300" t="s">
        <v>3373</v>
      </c>
      <c r="J323" s="45" t="str">
        <f t="shared" si="8"/>
        <v>TinChina Tin (Hechi)</v>
      </c>
      <c r="K323" s="45" t="str">
        <f t="shared" si="9"/>
        <v>TinChina Tin (Hechi)</v>
      </c>
      <c r="L323" s="244"/>
    </row>
    <row r="324" spans="1:12" ht="10.5" customHeight="1">
      <c r="A324" s="300" t="s">
        <v>2291</v>
      </c>
      <c r="B324" s="300" t="s">
        <v>2543</v>
      </c>
      <c r="C324" s="300" t="s">
        <v>2543</v>
      </c>
      <c r="D324" s="300" t="s">
        <v>2150</v>
      </c>
      <c r="E324" s="300" t="s">
        <v>1353</v>
      </c>
      <c r="F324" s="300" t="s">
        <v>3060</v>
      </c>
      <c r="G324" s="300"/>
      <c r="H324" s="300" t="s">
        <v>3400</v>
      </c>
      <c r="I324" s="300" t="s">
        <v>3373</v>
      </c>
      <c r="J324" s="45" t="str">
        <f t="shared" si="8"/>
        <v>TinChina Tin Group Co., Ltd.</v>
      </c>
      <c r="K324" s="45" t="str">
        <f t="shared" si="9"/>
        <v>TinChina Tin Group Co., Ltd.</v>
      </c>
      <c r="L324" s="244"/>
    </row>
    <row r="325" spans="1:12" ht="10.5" customHeight="1">
      <c r="A325" s="300" t="s">
        <v>2291</v>
      </c>
      <c r="B325" s="300" t="s">
        <v>4192</v>
      </c>
      <c r="C325" s="300" t="s">
        <v>2543</v>
      </c>
      <c r="D325" s="300" t="s">
        <v>2150</v>
      </c>
      <c r="E325" s="300" t="s">
        <v>1353</v>
      </c>
      <c r="F325" s="300" t="s">
        <v>3060</v>
      </c>
      <c r="G325" s="300"/>
      <c r="H325" s="300" t="s">
        <v>3400</v>
      </c>
      <c r="I325" s="300" t="s">
        <v>3373</v>
      </c>
      <c r="J325" s="45" t="str">
        <f t="shared" si="8"/>
        <v>TinChina Tin Lai Ben Smelter Co., Ltd.</v>
      </c>
      <c r="K325" s="45" t="str">
        <f t="shared" si="9"/>
        <v>TinChina Tin Lai Ben Smelter Co., Ltd.</v>
      </c>
      <c r="L325" s="244"/>
    </row>
    <row r="326" spans="1:12" ht="10.5" customHeight="1">
      <c r="A326" s="300" t="s">
        <v>2291</v>
      </c>
      <c r="B326" s="300" t="s">
        <v>54</v>
      </c>
      <c r="C326" s="300" t="s">
        <v>4621</v>
      </c>
      <c r="D326" s="300" t="s">
        <v>2150</v>
      </c>
      <c r="E326" s="300" t="s">
        <v>1383</v>
      </c>
      <c r="F326" s="300" t="s">
        <v>3060</v>
      </c>
      <c r="G326" s="300"/>
      <c r="H326" s="300" t="s">
        <v>4911</v>
      </c>
      <c r="I326" s="300" t="s">
        <v>3096</v>
      </c>
      <c r="J326" s="45" t="str">
        <f t="shared" si="8"/>
        <v>TinChina Yunnan Tin Co Ltd.</v>
      </c>
      <c r="K326" s="45" t="str">
        <f t="shared" si="9"/>
        <v>TinChina Yunnan Tin Co Ltd.</v>
      </c>
      <c r="L326" s="244"/>
    </row>
    <row r="327" spans="1:12" ht="10.5" customHeight="1">
      <c r="A327" s="300" t="s">
        <v>2291</v>
      </c>
      <c r="B327" s="300" t="s">
        <v>4039</v>
      </c>
      <c r="C327" s="300" t="s">
        <v>4039</v>
      </c>
      <c r="D327" s="300" t="s">
        <v>2150</v>
      </c>
      <c r="E327" s="300" t="s">
        <v>1340</v>
      </c>
      <c r="F327" s="300" t="s">
        <v>3060</v>
      </c>
      <c r="G327" s="300"/>
      <c r="H327" s="300" t="s">
        <v>3372</v>
      </c>
      <c r="I327" s="300" t="s">
        <v>3373</v>
      </c>
      <c r="J327" s="45" t="str">
        <f t="shared" si="8"/>
        <v>TinCNMC (Guangxi) PGMA Co., Ltd.</v>
      </c>
      <c r="K327" s="45" t="str">
        <f t="shared" si="9"/>
        <v>TinCNMC (Guangxi) PGMA Co., Ltd.</v>
      </c>
      <c r="L327" s="244"/>
    </row>
    <row r="328" spans="1:12" ht="10.5" customHeight="1">
      <c r="A328" s="300" t="s">
        <v>2291</v>
      </c>
      <c r="B328" s="300" t="s">
        <v>1477</v>
      </c>
      <c r="C328" s="300" t="s">
        <v>66</v>
      </c>
      <c r="D328" s="300" t="s">
        <v>4880</v>
      </c>
      <c r="E328" s="300" t="s">
        <v>1341</v>
      </c>
      <c r="F328" s="300" t="s">
        <v>3060</v>
      </c>
      <c r="G328" s="300"/>
      <c r="H328" s="300" t="s">
        <v>3375</v>
      </c>
      <c r="I328" s="300" t="s">
        <v>3332</v>
      </c>
      <c r="J328" s="45" t="str">
        <f t="shared" si="8"/>
        <v>TinCookson</v>
      </c>
      <c r="K328" s="45" t="str">
        <f t="shared" si="9"/>
        <v>TinCookson</v>
      </c>
      <c r="L328" s="244"/>
    </row>
    <row r="329" spans="1:12" ht="10.5" customHeight="1">
      <c r="A329" s="300" t="s">
        <v>2291</v>
      </c>
      <c r="B329" s="300" t="s">
        <v>3379</v>
      </c>
      <c r="C329" s="300" t="s">
        <v>66</v>
      </c>
      <c r="D329" s="300" t="s">
        <v>4880</v>
      </c>
      <c r="E329" s="300" t="s">
        <v>1341</v>
      </c>
      <c r="F329" s="300" t="s">
        <v>3060</v>
      </c>
      <c r="G329" s="300"/>
      <c r="H329" s="300" t="s">
        <v>3375</v>
      </c>
      <c r="I329" s="300" t="s">
        <v>3332</v>
      </c>
      <c r="J329" s="45" t="str">
        <f t="shared" si="8"/>
        <v>TinCookson (Alpha Metals Taiwan)</v>
      </c>
      <c r="K329" s="45" t="str">
        <f t="shared" si="9"/>
        <v>TinCookson (Alpha Metals Taiwan)</v>
      </c>
      <c r="L329" s="244"/>
    </row>
    <row r="330" spans="1:12" ht="10.5" customHeight="1">
      <c r="A330" s="300" t="s">
        <v>2291</v>
      </c>
      <c r="B330" s="300" t="s">
        <v>3380</v>
      </c>
      <c r="C330" s="300" t="s">
        <v>66</v>
      </c>
      <c r="D330" s="300" t="s">
        <v>4880</v>
      </c>
      <c r="E330" s="300" t="s">
        <v>1341</v>
      </c>
      <c r="F330" s="300" t="s">
        <v>3060</v>
      </c>
      <c r="G330" s="300"/>
      <c r="H330" s="300" t="s">
        <v>3375</v>
      </c>
      <c r="I330" s="300" t="s">
        <v>3332</v>
      </c>
      <c r="J330" s="45" t="str">
        <f t="shared" ref="J330:J393" si="10">A330&amp;B330</f>
        <v>TinCookson Alpha Metals (Shenzhen) Co., Ltd.</v>
      </c>
      <c r="K330" s="45" t="str">
        <f t="shared" ref="K330:K393" si="11">A330&amp;B330</f>
        <v>TinCookson Alpha Metals (Shenzhen) Co., Ltd.</v>
      </c>
      <c r="L330" s="244"/>
    </row>
    <row r="331" spans="1:12" ht="10.5" customHeight="1">
      <c r="A331" s="300" t="s">
        <v>2291</v>
      </c>
      <c r="B331" s="300" t="s">
        <v>4033</v>
      </c>
      <c r="C331" s="300" t="s">
        <v>3381</v>
      </c>
      <c r="D331" s="300" t="s">
        <v>2139</v>
      </c>
      <c r="E331" s="300" t="s">
        <v>1342</v>
      </c>
      <c r="F331" s="300" t="s">
        <v>3060</v>
      </c>
      <c r="G331" s="300"/>
      <c r="H331" s="300" t="s">
        <v>3382</v>
      </c>
      <c r="I331" s="300" t="s">
        <v>3383</v>
      </c>
      <c r="J331" s="45" t="str">
        <f t="shared" si="10"/>
        <v>TinCooper Santa</v>
      </c>
      <c r="K331" s="45" t="str">
        <f t="shared" si="11"/>
        <v>TinCooper Santa</v>
      </c>
      <c r="L331" s="244"/>
    </row>
    <row r="332" spans="1:12" ht="10.5" customHeight="1">
      <c r="A332" s="300" t="s">
        <v>2291</v>
      </c>
      <c r="B332" s="300" t="s">
        <v>3381</v>
      </c>
      <c r="C332" s="300" t="s">
        <v>3381</v>
      </c>
      <c r="D332" s="300" t="s">
        <v>2139</v>
      </c>
      <c r="E332" s="300" t="s">
        <v>1342</v>
      </c>
      <c r="F332" s="300" t="s">
        <v>3060</v>
      </c>
      <c r="G332" s="300"/>
      <c r="H332" s="300" t="s">
        <v>3382</v>
      </c>
      <c r="I332" s="300" t="s">
        <v>3383</v>
      </c>
      <c r="J332" s="45" t="str">
        <f t="shared" si="10"/>
        <v>TinCooperativa Metalurgica de Rondônia Ltda.</v>
      </c>
      <c r="K332" s="45" t="str">
        <f t="shared" si="11"/>
        <v>TinCooperativa Metalurgica de Rondônia Ltda.</v>
      </c>
      <c r="L332" s="244"/>
    </row>
    <row r="333" spans="1:12" ht="10.5" customHeight="1">
      <c r="A333" s="300" t="s">
        <v>2291</v>
      </c>
      <c r="B333" s="300" t="s">
        <v>4607</v>
      </c>
      <c r="C333" s="300" t="s">
        <v>3381</v>
      </c>
      <c r="D333" s="300" t="s">
        <v>2139</v>
      </c>
      <c r="E333" s="300" t="s">
        <v>1342</v>
      </c>
      <c r="F333" s="300" t="s">
        <v>3060</v>
      </c>
      <c r="G333" s="300"/>
      <c r="H333" s="300" t="s">
        <v>3382</v>
      </c>
      <c r="I333" s="300" t="s">
        <v>3383</v>
      </c>
      <c r="J333" s="45" t="str">
        <f t="shared" si="10"/>
        <v>TinCooperMetal</v>
      </c>
      <c r="K333" s="45" t="str">
        <f t="shared" si="11"/>
        <v>TinCooperMetal</v>
      </c>
      <c r="L333" s="244"/>
    </row>
    <row r="334" spans="1:12" ht="10.5" customHeight="1">
      <c r="A334" s="300" t="s">
        <v>2291</v>
      </c>
      <c r="B334" s="300" t="s">
        <v>3451</v>
      </c>
      <c r="C334" s="300" t="s">
        <v>3451</v>
      </c>
      <c r="D334" s="300" t="s">
        <v>2206</v>
      </c>
      <c r="E334" s="300" t="s">
        <v>3452</v>
      </c>
      <c r="F334" s="300" t="s">
        <v>3060</v>
      </c>
      <c r="G334" s="300"/>
      <c r="H334" s="300" t="s">
        <v>3384</v>
      </c>
      <c r="I334" s="300" t="s">
        <v>3385</v>
      </c>
      <c r="J334" s="45" t="str">
        <f t="shared" si="10"/>
        <v>TinCV Ayi Jaya</v>
      </c>
      <c r="K334" s="45" t="str">
        <f t="shared" si="11"/>
        <v>TinCV Ayi Jaya</v>
      </c>
      <c r="L334" s="244"/>
    </row>
    <row r="335" spans="1:12" ht="10.5" customHeight="1">
      <c r="A335" s="300" t="s">
        <v>2291</v>
      </c>
      <c r="B335" s="300" t="s">
        <v>4271</v>
      </c>
      <c r="C335" s="300" t="s">
        <v>4271</v>
      </c>
      <c r="D335" s="300" t="s">
        <v>2206</v>
      </c>
      <c r="E335" s="300" t="s">
        <v>4272</v>
      </c>
      <c r="F335" s="300" t="s">
        <v>3060</v>
      </c>
      <c r="G335" s="300"/>
      <c r="H335" s="300" t="s">
        <v>3388</v>
      </c>
      <c r="I335" s="300" t="s">
        <v>3385</v>
      </c>
      <c r="J335" s="45" t="str">
        <f t="shared" si="10"/>
        <v>TinCV Dua Sekawan</v>
      </c>
      <c r="K335" s="45" t="str">
        <f t="shared" si="11"/>
        <v>TinCV Dua Sekawan</v>
      </c>
      <c r="L335" s="244"/>
    </row>
    <row r="336" spans="1:12" ht="10.5" customHeight="1">
      <c r="A336" s="300" t="s">
        <v>2291</v>
      </c>
      <c r="B336" s="300" t="s">
        <v>2628</v>
      </c>
      <c r="C336" s="300" t="s">
        <v>2628</v>
      </c>
      <c r="D336" s="300" t="s">
        <v>2206</v>
      </c>
      <c r="E336" s="300" t="s">
        <v>2629</v>
      </c>
      <c r="F336" s="300" t="s">
        <v>3060</v>
      </c>
      <c r="G336" s="300"/>
      <c r="H336" s="300" t="s">
        <v>3384</v>
      </c>
      <c r="I336" s="300" t="s">
        <v>3385</v>
      </c>
      <c r="J336" s="45" t="str">
        <f t="shared" si="10"/>
        <v>TinCV Gita Pesona</v>
      </c>
      <c r="K336" s="45" t="str">
        <f t="shared" si="11"/>
        <v>TinCV Gita Pesona</v>
      </c>
      <c r="L336" s="244"/>
    </row>
    <row r="337" spans="1:20" ht="10.5" customHeight="1">
      <c r="A337" s="300" t="s">
        <v>2291</v>
      </c>
      <c r="B337" s="300" t="s">
        <v>4617</v>
      </c>
      <c r="C337" s="300" t="s">
        <v>4137</v>
      </c>
      <c r="D337" s="300" t="s">
        <v>2206</v>
      </c>
      <c r="E337" s="300" t="s">
        <v>2630</v>
      </c>
      <c r="F337" s="300" t="s">
        <v>3060</v>
      </c>
      <c r="G337" s="300"/>
      <c r="H337" s="300" t="s">
        <v>3386</v>
      </c>
      <c r="I337" s="300" t="s">
        <v>3385</v>
      </c>
      <c r="J337" s="45" t="str">
        <f t="shared" si="10"/>
        <v>TinCV JusTindo</v>
      </c>
      <c r="K337" s="45" t="str">
        <f t="shared" si="11"/>
        <v>TinCV JusTindo</v>
      </c>
      <c r="L337" s="244"/>
    </row>
    <row r="338" spans="1:20" ht="10.5" customHeight="1">
      <c r="A338" s="300" t="s">
        <v>2291</v>
      </c>
      <c r="B338" s="300" t="s">
        <v>4032</v>
      </c>
      <c r="C338" s="300" t="s">
        <v>4174</v>
      </c>
      <c r="D338" s="300" t="s">
        <v>2206</v>
      </c>
      <c r="E338" s="300" t="s">
        <v>2631</v>
      </c>
      <c r="F338" s="300" t="s">
        <v>3060</v>
      </c>
      <c r="G338" s="300"/>
      <c r="H338" s="300" t="s">
        <v>4910</v>
      </c>
      <c r="I338" s="300" t="s">
        <v>3385</v>
      </c>
      <c r="J338" s="45" t="str">
        <f t="shared" si="10"/>
        <v>TinCV Nurjanah</v>
      </c>
      <c r="K338" s="45" t="str">
        <f t="shared" si="11"/>
        <v>TinCV Nurjanah</v>
      </c>
      <c r="L338" s="244"/>
    </row>
    <row r="339" spans="1:20" ht="10.5" customHeight="1">
      <c r="A339" s="300" t="s">
        <v>2291</v>
      </c>
      <c r="B339" s="300" t="s">
        <v>1478</v>
      </c>
      <c r="C339" s="300" t="s">
        <v>1478</v>
      </c>
      <c r="D339" s="300" t="s">
        <v>2206</v>
      </c>
      <c r="E339" s="300" t="s">
        <v>1343</v>
      </c>
      <c r="F339" s="300" t="s">
        <v>3060</v>
      </c>
      <c r="G339" s="300"/>
      <c r="H339" s="300" t="s">
        <v>3387</v>
      </c>
      <c r="I339" s="300" t="s">
        <v>3385</v>
      </c>
      <c r="J339" s="45" t="str">
        <f t="shared" si="10"/>
        <v>TinCV Serumpun Sebalai</v>
      </c>
      <c r="K339" s="45" t="str">
        <f t="shared" si="11"/>
        <v>TinCV Serumpun Sebalai</v>
      </c>
      <c r="T339" s="244"/>
    </row>
    <row r="340" spans="1:20" ht="10.5" customHeight="1">
      <c r="A340" s="300" t="s">
        <v>2291</v>
      </c>
      <c r="B340" s="300" t="s">
        <v>4240</v>
      </c>
      <c r="C340" s="300" t="s">
        <v>4240</v>
      </c>
      <c r="D340" s="300" t="s">
        <v>2206</v>
      </c>
      <c r="E340" s="300" t="s">
        <v>4241</v>
      </c>
      <c r="F340" s="300" t="s">
        <v>3060</v>
      </c>
      <c r="G340" s="300"/>
      <c r="H340" s="300" t="s">
        <v>3388</v>
      </c>
      <c r="I340" s="300" t="s">
        <v>3385</v>
      </c>
      <c r="J340" s="45" t="str">
        <f t="shared" si="10"/>
        <v>TinCV Tiga Sekawan</v>
      </c>
      <c r="K340" s="45" t="str">
        <f t="shared" si="11"/>
        <v>TinCV Tiga Sekawan</v>
      </c>
      <c r="T340"/>
    </row>
    <row r="341" spans="1:20" ht="10.5" customHeight="1">
      <c r="A341" s="300" t="s">
        <v>2291</v>
      </c>
      <c r="B341" s="300" t="s">
        <v>1479</v>
      </c>
      <c r="C341" s="300" t="s">
        <v>1479</v>
      </c>
      <c r="D341" s="300" t="s">
        <v>2206</v>
      </c>
      <c r="E341" s="300" t="s">
        <v>1344</v>
      </c>
      <c r="F341" s="300" t="s">
        <v>3060</v>
      </c>
      <c r="G341" s="300"/>
      <c r="H341" s="300" t="s">
        <v>3388</v>
      </c>
      <c r="I341" s="300" t="s">
        <v>3385</v>
      </c>
      <c r="J341" s="45" t="str">
        <f t="shared" si="10"/>
        <v>TinCV United Smelting</v>
      </c>
      <c r="K341" s="45" t="str">
        <f t="shared" si="11"/>
        <v>TinCV United Smelting</v>
      </c>
      <c r="T341"/>
    </row>
    <row r="342" spans="1:20" ht="10.5" customHeight="1">
      <c r="A342" s="300" t="s">
        <v>2291</v>
      </c>
      <c r="B342" s="300" t="s">
        <v>2656</v>
      </c>
      <c r="C342" s="300" t="s">
        <v>2656</v>
      </c>
      <c r="D342" s="300" t="s">
        <v>2206</v>
      </c>
      <c r="E342" s="300" t="s">
        <v>2657</v>
      </c>
      <c r="F342" s="300" t="s">
        <v>3060</v>
      </c>
      <c r="G342" s="300"/>
      <c r="H342" s="300" t="s">
        <v>3388</v>
      </c>
      <c r="I342" s="300" t="s">
        <v>3385</v>
      </c>
      <c r="J342" s="45" t="str">
        <f t="shared" si="10"/>
        <v>TinCV Venus Inti Perkasa</v>
      </c>
      <c r="K342" s="45" t="str">
        <f t="shared" si="11"/>
        <v>TinCV Venus Inti Perkasa</v>
      </c>
      <c r="T342"/>
    </row>
    <row r="343" spans="1:20" ht="10.5" customHeight="1">
      <c r="A343" s="300" t="s">
        <v>2291</v>
      </c>
      <c r="B343" s="300" t="s">
        <v>1759</v>
      </c>
      <c r="C343" s="300" t="s">
        <v>1759</v>
      </c>
      <c r="D343" s="300" t="s">
        <v>2217</v>
      </c>
      <c r="E343" s="300" t="s">
        <v>2680</v>
      </c>
      <c r="F343" s="300" t="s">
        <v>3060</v>
      </c>
      <c r="G343" s="300"/>
      <c r="H343" s="300" t="s">
        <v>3108</v>
      </c>
      <c r="I343" s="300" t="s">
        <v>3109</v>
      </c>
      <c r="J343" s="45" t="str">
        <f t="shared" si="10"/>
        <v>TinDowa</v>
      </c>
      <c r="K343" s="45" t="str">
        <f t="shared" si="11"/>
        <v>TinDowa</v>
      </c>
      <c r="T343"/>
    </row>
    <row r="344" spans="1:20" ht="10.5" customHeight="1">
      <c r="A344" s="300" t="s">
        <v>2291</v>
      </c>
      <c r="B344" s="300" t="s">
        <v>3389</v>
      </c>
      <c r="C344" s="300" t="s">
        <v>1759</v>
      </c>
      <c r="D344" s="300" t="s">
        <v>2217</v>
      </c>
      <c r="E344" s="300" t="s">
        <v>2680</v>
      </c>
      <c r="F344" s="300" t="s">
        <v>3060</v>
      </c>
      <c r="G344" s="300"/>
      <c r="H344" s="300" t="s">
        <v>3108</v>
      </c>
      <c r="I344" s="300" t="s">
        <v>3109</v>
      </c>
      <c r="J344" s="45" t="str">
        <f t="shared" si="10"/>
        <v>TinDowa Metaltech Co., Ltd.</v>
      </c>
      <c r="K344" s="45" t="str">
        <f t="shared" si="11"/>
        <v>TinDowa Metaltech Co., Ltd.</v>
      </c>
      <c r="T344"/>
    </row>
    <row r="345" spans="1:20" ht="10.5" customHeight="1">
      <c r="A345" s="300" t="s">
        <v>2291</v>
      </c>
      <c r="B345" s="300" t="s">
        <v>3453</v>
      </c>
      <c r="C345" s="300" t="s">
        <v>3453</v>
      </c>
      <c r="D345" s="300" t="s">
        <v>1737</v>
      </c>
      <c r="E345" s="300" t="s">
        <v>3454</v>
      </c>
      <c r="F345" s="300" t="s">
        <v>3060</v>
      </c>
      <c r="G345" s="300"/>
      <c r="H345" s="300" t="s">
        <v>3455</v>
      </c>
      <c r="I345" s="300" t="s">
        <v>3456</v>
      </c>
      <c r="J345" s="45" t="str">
        <f t="shared" si="10"/>
        <v>TinElectro-Mechanical Facility of the Cao Bang Minerals &amp; Metallurgy Joint Stock Company</v>
      </c>
      <c r="K345" s="45" t="str">
        <f t="shared" si="11"/>
        <v>TinElectro-Mechanical Facility of the Cao Bang Minerals &amp; Metallurgy Joint Stock Company</v>
      </c>
      <c r="T345"/>
    </row>
    <row r="346" spans="1:20" ht="10.5" customHeight="1">
      <c r="A346" s="300" t="s">
        <v>2291</v>
      </c>
      <c r="B346" s="300" t="s">
        <v>4608</v>
      </c>
      <c r="C346" s="300" t="s">
        <v>4608</v>
      </c>
      <c r="D346" s="300" t="s">
        <v>2174</v>
      </c>
      <c r="E346" s="300" t="s">
        <v>3471</v>
      </c>
      <c r="F346" s="300" t="s">
        <v>3060</v>
      </c>
      <c r="G346" s="300"/>
      <c r="H346" s="300" t="s">
        <v>3472</v>
      </c>
      <c r="I346" s="300" t="s">
        <v>3473</v>
      </c>
      <c r="J346" s="45" t="str">
        <f t="shared" si="10"/>
        <v>TinElmet S.L.U.</v>
      </c>
      <c r="K346" s="45" t="str">
        <f t="shared" si="11"/>
        <v>TinElmet S.L.U.</v>
      </c>
      <c r="T346"/>
    </row>
    <row r="347" spans="1:20" ht="10.5" customHeight="1">
      <c r="A347" s="300" t="s">
        <v>2291</v>
      </c>
      <c r="B347" s="300" t="s">
        <v>1480</v>
      </c>
      <c r="C347" s="300" t="s">
        <v>1480</v>
      </c>
      <c r="D347" s="300" t="s">
        <v>4874</v>
      </c>
      <c r="E347" s="300" t="s">
        <v>1345</v>
      </c>
      <c r="F347" s="300" t="s">
        <v>3060</v>
      </c>
      <c r="G347" s="300"/>
      <c r="H347" s="300" t="s">
        <v>3390</v>
      </c>
      <c r="I347" s="300" t="s">
        <v>3391</v>
      </c>
      <c r="J347" s="45" t="str">
        <f t="shared" si="10"/>
        <v>TinEM Vinto</v>
      </c>
      <c r="K347" s="45" t="str">
        <f t="shared" si="11"/>
        <v>TinEM Vinto</v>
      </c>
      <c r="T347"/>
    </row>
    <row r="348" spans="1:20" ht="10.5" customHeight="1">
      <c r="A348" s="300" t="s">
        <v>2291</v>
      </c>
      <c r="B348" s="300" t="s">
        <v>4193</v>
      </c>
      <c r="C348" s="300" t="s">
        <v>1480</v>
      </c>
      <c r="D348" s="300" t="s">
        <v>4874</v>
      </c>
      <c r="E348" s="300" t="s">
        <v>1345</v>
      </c>
      <c r="F348" s="300" t="s">
        <v>3060</v>
      </c>
      <c r="G348" s="300"/>
      <c r="H348" s="300" t="s">
        <v>3390</v>
      </c>
      <c r="I348" s="300" t="s">
        <v>3391</v>
      </c>
      <c r="J348" s="45" t="str">
        <f t="shared" si="10"/>
        <v>TinEmpresa Metalúrgica Vinto</v>
      </c>
      <c r="K348" s="45" t="str">
        <f t="shared" si="11"/>
        <v>TinEmpresa Metalúrgica Vinto</v>
      </c>
      <c r="T348"/>
    </row>
    <row r="349" spans="1:20" ht="10.5" customHeight="1">
      <c r="A349" s="300" t="s">
        <v>2291</v>
      </c>
      <c r="B349" s="300" t="s">
        <v>1907</v>
      </c>
      <c r="C349" s="300" t="s">
        <v>1480</v>
      </c>
      <c r="D349" s="300" t="s">
        <v>4874</v>
      </c>
      <c r="E349" s="300" t="s">
        <v>1345</v>
      </c>
      <c r="F349" s="300" t="s">
        <v>3060</v>
      </c>
      <c r="G349" s="300"/>
      <c r="H349" s="300" t="s">
        <v>3390</v>
      </c>
      <c r="I349" s="300" t="s">
        <v>3391</v>
      </c>
      <c r="J349" s="45" t="str">
        <f t="shared" si="10"/>
        <v>TinEmpressa Nacional de Fundiciones (ENAF)</v>
      </c>
      <c r="K349" s="45" t="str">
        <f t="shared" si="11"/>
        <v>TinEmpressa Nacional de Fundiciones (ENAF)</v>
      </c>
      <c r="T349"/>
    </row>
    <row r="350" spans="1:20" ht="10.5" customHeight="1">
      <c r="A350" s="300" t="s">
        <v>2291</v>
      </c>
      <c r="B350" s="300" t="s">
        <v>55</v>
      </c>
      <c r="C350" s="300" t="s">
        <v>1480</v>
      </c>
      <c r="D350" s="300" t="s">
        <v>4874</v>
      </c>
      <c r="E350" s="300" t="s">
        <v>1345</v>
      </c>
      <c r="F350" s="300" t="s">
        <v>3060</v>
      </c>
      <c r="G350" s="300"/>
      <c r="H350" s="300" t="s">
        <v>3390</v>
      </c>
      <c r="I350" s="300" t="s">
        <v>3391</v>
      </c>
      <c r="J350" s="45" t="str">
        <f t="shared" si="10"/>
        <v>TinENAF</v>
      </c>
      <c r="K350" s="45" t="str">
        <f t="shared" si="11"/>
        <v>TinENAF</v>
      </c>
      <c r="T350"/>
    </row>
    <row r="351" spans="1:20" ht="10.5" customHeight="1">
      <c r="A351" s="300" t="s">
        <v>2291</v>
      </c>
      <c r="B351" s="300" t="s">
        <v>1346</v>
      </c>
      <c r="C351" s="300" t="s">
        <v>1346</v>
      </c>
      <c r="D351" s="300" t="s">
        <v>2139</v>
      </c>
      <c r="E351" s="300" t="s">
        <v>1347</v>
      </c>
      <c r="F351" s="300" t="s">
        <v>3060</v>
      </c>
      <c r="G351" s="300"/>
      <c r="H351" s="300" t="s">
        <v>3382</v>
      </c>
      <c r="I351" s="300" t="s">
        <v>3392</v>
      </c>
      <c r="J351" s="45" t="str">
        <f t="shared" si="10"/>
        <v>TinEstanho de Rondônia S.A.</v>
      </c>
      <c r="K351" s="45" t="str">
        <f t="shared" si="11"/>
        <v>TinEstanho de Rondônia S.A.</v>
      </c>
      <c r="T351"/>
    </row>
    <row r="352" spans="1:20" ht="10.5" customHeight="1">
      <c r="A352" s="300" t="s">
        <v>2291</v>
      </c>
      <c r="B352" s="300" t="s">
        <v>1436</v>
      </c>
      <c r="C352" s="300" t="s">
        <v>1436</v>
      </c>
      <c r="D352" s="300" t="s">
        <v>1682</v>
      </c>
      <c r="E352" s="300" t="s">
        <v>1348</v>
      </c>
      <c r="F352" s="300" t="s">
        <v>3060</v>
      </c>
      <c r="G352" s="300"/>
      <c r="H352" s="300" t="s">
        <v>3395</v>
      </c>
      <c r="I352" s="300" t="s">
        <v>3396</v>
      </c>
      <c r="J352" s="45" t="str">
        <f t="shared" si="10"/>
        <v>TinFenix Metals</v>
      </c>
      <c r="K352" s="45" t="str">
        <f t="shared" si="11"/>
        <v>TinFenix Metals</v>
      </c>
      <c r="T352"/>
    </row>
    <row r="353" spans="1:20" ht="10.5" customHeight="1">
      <c r="A353" s="300" t="s">
        <v>2291</v>
      </c>
      <c r="B353" s="300" t="s">
        <v>3413</v>
      </c>
      <c r="C353" s="300" t="s">
        <v>1925</v>
      </c>
      <c r="D353" s="300" t="s">
        <v>1678</v>
      </c>
      <c r="E353" s="300" t="s">
        <v>1356</v>
      </c>
      <c r="F353" s="300" t="s">
        <v>3060</v>
      </c>
      <c r="G353" s="300"/>
      <c r="H353" s="300" t="s">
        <v>3411</v>
      </c>
      <c r="I353" s="300" t="s">
        <v>3412</v>
      </c>
      <c r="J353" s="45" t="str">
        <f t="shared" si="10"/>
        <v>TinFunsur Smelter</v>
      </c>
      <c r="K353" s="45" t="str">
        <f t="shared" si="11"/>
        <v>TinFunsur Smelter</v>
      </c>
      <c r="T353"/>
    </row>
    <row r="354" spans="1:20" ht="10.5" customHeight="1">
      <c r="A354" s="300" t="s">
        <v>2291</v>
      </c>
      <c r="B354" s="300" t="s">
        <v>4987</v>
      </c>
      <c r="C354" s="300" t="s">
        <v>4069</v>
      </c>
      <c r="D354" s="300" t="s">
        <v>2150</v>
      </c>
      <c r="E354" s="300" t="s">
        <v>1382</v>
      </c>
      <c r="F354" s="300" t="s">
        <v>3060</v>
      </c>
      <c r="G354" s="300"/>
      <c r="H354" s="300" t="s">
        <v>4911</v>
      </c>
      <c r="I354" s="300" t="s">
        <v>3096</v>
      </c>
      <c r="J354" s="45" t="str">
        <f t="shared" si="10"/>
        <v>TinGejiu City Datun Chengfeng Smelter</v>
      </c>
      <c r="K354" s="45" t="str">
        <f t="shared" si="11"/>
        <v>TinGejiu City Datun Chengfeng Smelter</v>
      </c>
      <c r="T354"/>
    </row>
    <row r="355" spans="1:20" ht="10.5" customHeight="1">
      <c r="A355" s="300" t="s">
        <v>2291</v>
      </c>
      <c r="B355" s="300" t="s">
        <v>4609</v>
      </c>
      <c r="C355" s="300" t="s">
        <v>4609</v>
      </c>
      <c r="D355" s="300" t="s">
        <v>2150</v>
      </c>
      <c r="E355" s="300" t="s">
        <v>4242</v>
      </c>
      <c r="F355" s="300" t="s">
        <v>3060</v>
      </c>
      <c r="G355" s="300"/>
      <c r="H355" s="300" t="s">
        <v>4911</v>
      </c>
      <c r="I355" s="300" t="s">
        <v>3096</v>
      </c>
      <c r="J355" s="45" t="str">
        <f t="shared" si="10"/>
        <v>TinGejiu Fengming Metallurgy Chemical Plant</v>
      </c>
      <c r="K355" s="45" t="str">
        <f t="shared" si="11"/>
        <v>TinGejiu Fengming Metallurgy Chemical Plant</v>
      </c>
      <c r="T355"/>
    </row>
    <row r="356" spans="1:20" ht="10.5" customHeight="1">
      <c r="A356" s="300" t="s">
        <v>2291</v>
      </c>
      <c r="B356" s="300" t="s">
        <v>4610</v>
      </c>
      <c r="C356" s="300" t="s">
        <v>4610</v>
      </c>
      <c r="D356" s="300" t="s">
        <v>2150</v>
      </c>
      <c r="E356" s="300" t="s">
        <v>4611</v>
      </c>
      <c r="F356" s="300" t="s">
        <v>3060</v>
      </c>
      <c r="G356" s="300"/>
      <c r="H356" s="300" t="s">
        <v>4911</v>
      </c>
      <c r="I356" s="300" t="s">
        <v>3096</v>
      </c>
      <c r="J356" s="45" t="str">
        <f t="shared" si="10"/>
        <v>TinGejiu Jinye Mineral Company</v>
      </c>
      <c r="K356" s="45" t="str">
        <f t="shared" si="11"/>
        <v>TinGejiu Jinye Mineral Company</v>
      </c>
      <c r="T356"/>
    </row>
    <row r="357" spans="1:20" ht="10.5" customHeight="1">
      <c r="A357" s="300" t="s">
        <v>2291</v>
      </c>
      <c r="B357" s="300" t="s">
        <v>2705</v>
      </c>
      <c r="C357" s="300" t="s">
        <v>2705</v>
      </c>
      <c r="D357" s="300" t="s">
        <v>2150</v>
      </c>
      <c r="E357" s="300" t="s">
        <v>1352</v>
      </c>
      <c r="F357" s="300" t="s">
        <v>3060</v>
      </c>
      <c r="G357" s="300"/>
      <c r="H357" s="300" t="s">
        <v>4911</v>
      </c>
      <c r="I357" s="300" t="s">
        <v>3096</v>
      </c>
      <c r="J357" s="45" t="str">
        <f t="shared" si="10"/>
        <v>TinGejiu Kai Meng Industry and Trade LLC</v>
      </c>
      <c r="K357" s="45" t="str">
        <f t="shared" si="11"/>
        <v>TinGejiu Kai Meng Industry and Trade LLC</v>
      </c>
      <c r="T357"/>
    </row>
    <row r="358" spans="1:20" ht="10.5" customHeight="1">
      <c r="A358" s="300" t="s">
        <v>2291</v>
      </c>
      <c r="B358" s="300" t="s">
        <v>4042</v>
      </c>
      <c r="C358" s="300" t="s">
        <v>4042</v>
      </c>
      <c r="D358" s="300" t="s">
        <v>2150</v>
      </c>
      <c r="E358" s="300" t="s">
        <v>1349</v>
      </c>
      <c r="F358" s="300" t="s">
        <v>3060</v>
      </c>
      <c r="G358" s="300"/>
      <c r="H358" s="300" t="s">
        <v>4911</v>
      </c>
      <c r="I358" s="300" t="s">
        <v>3096</v>
      </c>
      <c r="J358" s="45" t="str">
        <f t="shared" si="10"/>
        <v>TinGejiu Non-Ferrous Metal Processing Co., Ltd.</v>
      </c>
      <c r="K358" s="45" t="str">
        <f t="shared" si="11"/>
        <v>TinGejiu Non-Ferrous Metal Processing Co., Ltd.</v>
      </c>
      <c r="T358"/>
    </row>
    <row r="359" spans="1:20" ht="10.5" customHeight="1">
      <c r="A359" s="300" t="s">
        <v>2291</v>
      </c>
      <c r="B359" s="300" t="s">
        <v>3435</v>
      </c>
      <c r="C359" s="300" t="s">
        <v>3435</v>
      </c>
      <c r="D359" s="300" t="s">
        <v>2150</v>
      </c>
      <c r="E359" s="300" t="s">
        <v>3436</v>
      </c>
      <c r="F359" s="300" t="s">
        <v>3060</v>
      </c>
      <c r="G359" s="300"/>
      <c r="H359" s="300" t="s">
        <v>4911</v>
      </c>
      <c r="I359" s="300" t="s">
        <v>3096</v>
      </c>
      <c r="J359" s="45" t="str">
        <f t="shared" si="10"/>
        <v>TinGejiu Yunxin Nonferrous Electrolysis Co., Ltd.</v>
      </c>
      <c r="K359" s="45" t="str">
        <f t="shared" si="11"/>
        <v>TinGejiu Yunxin Nonferrous Electrolysis Co., Ltd.</v>
      </c>
      <c r="T359"/>
    </row>
    <row r="360" spans="1:20" ht="10.5" customHeight="1">
      <c r="A360" s="300" t="s">
        <v>2291</v>
      </c>
      <c r="B360" s="300" t="s">
        <v>1481</v>
      </c>
      <c r="C360" s="300" t="s">
        <v>3397</v>
      </c>
      <c r="D360" s="300" t="s">
        <v>2150</v>
      </c>
      <c r="E360" s="300" t="s">
        <v>1350</v>
      </c>
      <c r="F360" s="300" t="s">
        <v>3060</v>
      </c>
      <c r="G360" s="300"/>
      <c r="H360" s="300" t="s">
        <v>4911</v>
      </c>
      <c r="I360" s="300" t="s">
        <v>3096</v>
      </c>
      <c r="J360" s="45" t="str">
        <f t="shared" si="10"/>
        <v>TinGejiu Zi-Li</v>
      </c>
      <c r="K360" s="45" t="str">
        <f t="shared" si="11"/>
        <v>TinGejiu Zi-Li</v>
      </c>
      <c r="T360"/>
    </row>
    <row r="361" spans="1:20" ht="10.5" customHeight="1">
      <c r="A361" s="300" t="s">
        <v>2291</v>
      </c>
      <c r="B361" s="300" t="s">
        <v>3397</v>
      </c>
      <c r="C361" s="300" t="s">
        <v>3397</v>
      </c>
      <c r="D361" s="300" t="s">
        <v>2150</v>
      </c>
      <c r="E361" s="300" t="s">
        <v>1350</v>
      </c>
      <c r="F361" s="300" t="s">
        <v>3060</v>
      </c>
      <c r="G361" s="300"/>
      <c r="H361" s="300" t="s">
        <v>4911</v>
      </c>
      <c r="I361" s="300" t="s">
        <v>3096</v>
      </c>
      <c r="J361" s="45" t="str">
        <f t="shared" si="10"/>
        <v>TinGejiu Zili Mining And Metallurgy Co., Ltd.</v>
      </c>
      <c r="K361" s="45" t="str">
        <f t="shared" si="11"/>
        <v>TinGejiu Zili Mining And Metallurgy Co., Ltd.</v>
      </c>
      <c r="T361"/>
    </row>
    <row r="362" spans="1:20" ht="10.5" customHeight="1">
      <c r="A362" s="300" t="s">
        <v>2291</v>
      </c>
      <c r="B362" s="300" t="s">
        <v>3401</v>
      </c>
      <c r="C362" s="300" t="s">
        <v>2543</v>
      </c>
      <c r="D362" s="300" t="s">
        <v>2150</v>
      </c>
      <c r="E362" s="300" t="s">
        <v>1353</v>
      </c>
      <c r="F362" s="300" t="s">
        <v>3060</v>
      </c>
      <c r="G362" s="300"/>
      <c r="H362" s="300" t="s">
        <v>3400</v>
      </c>
      <c r="I362" s="300" t="s">
        <v>3373</v>
      </c>
      <c r="J362" s="45" t="str">
        <f t="shared" si="10"/>
        <v>TinGuang Xi Liu Xhou</v>
      </c>
      <c r="K362" s="45" t="str">
        <f t="shared" si="11"/>
        <v>TinGuang Xi Liu Xhou</v>
      </c>
      <c r="T362"/>
    </row>
    <row r="363" spans="1:20" ht="10.5" customHeight="1">
      <c r="A363" s="300" t="s">
        <v>2291</v>
      </c>
      <c r="B363" s="300" t="s">
        <v>4606</v>
      </c>
      <c r="C363" s="300" t="s">
        <v>2543</v>
      </c>
      <c r="D363" s="300" t="s">
        <v>2150</v>
      </c>
      <c r="E363" s="300" t="s">
        <v>1353</v>
      </c>
      <c r="F363" s="300" t="s">
        <v>3060</v>
      </c>
      <c r="G363" s="300"/>
      <c r="H363" s="300" t="s">
        <v>3400</v>
      </c>
      <c r="I363" s="300" t="s">
        <v>3373</v>
      </c>
      <c r="J363" s="45" t="str">
        <f t="shared" si="10"/>
        <v>TinGuang Xi Liu Zhou</v>
      </c>
      <c r="K363" s="45" t="str">
        <f t="shared" si="11"/>
        <v>TinGuang Xi Liu Zhou</v>
      </c>
      <c r="T363"/>
    </row>
    <row r="364" spans="1:20" ht="10.5" customHeight="1">
      <c r="A364" s="300" t="s">
        <v>2291</v>
      </c>
      <c r="B364" s="300" t="s">
        <v>56</v>
      </c>
      <c r="C364" s="300" t="s">
        <v>2543</v>
      </c>
      <c r="D364" s="300" t="s">
        <v>2150</v>
      </c>
      <c r="E364" s="300" t="s">
        <v>1353</v>
      </c>
      <c r="F364" s="300" t="s">
        <v>3060</v>
      </c>
      <c r="G364" s="300"/>
      <c r="H364" s="300" t="s">
        <v>3400</v>
      </c>
      <c r="I364" s="300" t="s">
        <v>3373</v>
      </c>
      <c r="J364" s="45" t="str">
        <f t="shared" si="10"/>
        <v>TinGuangXi China Tin</v>
      </c>
      <c r="K364" s="45" t="str">
        <f t="shared" si="11"/>
        <v>TinGuangXi China Tin</v>
      </c>
      <c r="T364"/>
    </row>
    <row r="365" spans="1:20" ht="10.5" customHeight="1">
      <c r="A365" s="300" t="s">
        <v>2291</v>
      </c>
      <c r="B365" s="300" t="s">
        <v>2340</v>
      </c>
      <c r="C365" s="300" t="s">
        <v>4039</v>
      </c>
      <c r="D365" s="300" t="s">
        <v>2150</v>
      </c>
      <c r="E365" s="300" t="s">
        <v>1340</v>
      </c>
      <c r="F365" s="300" t="s">
        <v>3060</v>
      </c>
      <c r="G365" s="300"/>
      <c r="H365" s="300" t="s">
        <v>3372</v>
      </c>
      <c r="I365" s="300" t="s">
        <v>3373</v>
      </c>
      <c r="J365" s="45" t="str">
        <f t="shared" si="10"/>
        <v>TinGuangxi Pinggui PGMA Co. Ltd.</v>
      </c>
      <c r="K365" s="45" t="str">
        <f t="shared" si="11"/>
        <v>TinGuangxi Pinggui PGMA Co. Ltd.</v>
      </c>
      <c r="T365"/>
    </row>
    <row r="366" spans="1:20" ht="10.5" customHeight="1">
      <c r="A366" s="300" t="s">
        <v>2291</v>
      </c>
      <c r="B366" s="300" t="s">
        <v>4243</v>
      </c>
      <c r="C366" s="300" t="s">
        <v>4243</v>
      </c>
      <c r="D366" s="300" t="s">
        <v>2150</v>
      </c>
      <c r="E366" s="300" t="s">
        <v>4244</v>
      </c>
      <c r="F366" s="300" t="s">
        <v>3060</v>
      </c>
      <c r="G366" s="300"/>
      <c r="H366" s="300" t="s">
        <v>4245</v>
      </c>
      <c r="I366" s="300" t="s">
        <v>3373</v>
      </c>
      <c r="J366" s="45" t="str">
        <f t="shared" si="10"/>
        <v>TinGuanyang Guida Nonferrous Metal Smelting Plant</v>
      </c>
      <c r="K366" s="45" t="str">
        <f t="shared" si="11"/>
        <v>TinGuanyang Guida Nonferrous Metal Smelting Plant</v>
      </c>
      <c r="T366"/>
    </row>
    <row r="367" spans="1:20" ht="10.5" customHeight="1">
      <c r="A367" s="300" t="s">
        <v>2291</v>
      </c>
      <c r="B367" s="300" t="s">
        <v>4273</v>
      </c>
      <c r="C367" s="300" t="s">
        <v>4273</v>
      </c>
      <c r="D367" s="300" t="s">
        <v>2150</v>
      </c>
      <c r="E367" s="300" t="s">
        <v>4274</v>
      </c>
      <c r="F367" s="300" t="s">
        <v>3060</v>
      </c>
      <c r="G367" s="300"/>
      <c r="H367" s="300" t="s">
        <v>3398</v>
      </c>
      <c r="I367" s="300" t="s">
        <v>3139</v>
      </c>
      <c r="J367" s="45" t="str">
        <f t="shared" si="10"/>
        <v>TinHuiChang Hill Tin Industry Co., Ltd.</v>
      </c>
      <c r="K367" s="45" t="str">
        <f t="shared" si="11"/>
        <v>TinHuiChang Hill Tin Industry Co., Ltd.</v>
      </c>
      <c r="T367"/>
    </row>
    <row r="368" spans="1:20" ht="10.5" customHeight="1">
      <c r="A368" s="300" t="s">
        <v>2291</v>
      </c>
      <c r="B368" s="300" t="s">
        <v>4043</v>
      </c>
      <c r="C368" s="300" t="s">
        <v>4043</v>
      </c>
      <c r="D368" s="300" t="s">
        <v>2150</v>
      </c>
      <c r="E368" s="300" t="s">
        <v>1351</v>
      </c>
      <c r="F368" s="300" t="s">
        <v>3060</v>
      </c>
      <c r="G368" s="300"/>
      <c r="H368" s="300" t="s">
        <v>3398</v>
      </c>
      <c r="I368" s="300" t="s">
        <v>3139</v>
      </c>
      <c r="J368" s="45" t="str">
        <f t="shared" si="10"/>
        <v>TinHuichang Jinshunda Tin Co., Ltd.</v>
      </c>
      <c r="K368" s="45" t="str">
        <f t="shared" si="11"/>
        <v>TinHuichang Jinshunda Tin Co., Ltd.</v>
      </c>
      <c r="T368"/>
    </row>
    <row r="369" spans="1:20" ht="10.5" customHeight="1">
      <c r="A369" s="300" t="s">
        <v>2291</v>
      </c>
      <c r="B369" s="300" t="s">
        <v>57</v>
      </c>
      <c r="C369" s="300" t="s">
        <v>4043</v>
      </c>
      <c r="D369" s="300" t="s">
        <v>2150</v>
      </c>
      <c r="E369" s="300" t="s">
        <v>1351</v>
      </c>
      <c r="F369" s="300" t="s">
        <v>3060</v>
      </c>
      <c r="G369" s="300"/>
      <c r="H369" s="300" t="s">
        <v>3398</v>
      </c>
      <c r="I369" s="300" t="s">
        <v>3139</v>
      </c>
      <c r="J369" s="45" t="str">
        <f t="shared" si="10"/>
        <v>TinHuichang Shun Tin Kam Industries, Ltd.</v>
      </c>
      <c r="K369" s="45" t="str">
        <f t="shared" si="11"/>
        <v>TinHuichang Shun Tin Kam Industries, Ltd.</v>
      </c>
      <c r="T369"/>
    </row>
    <row r="370" spans="1:20" ht="10.5" customHeight="1">
      <c r="A370" s="300" t="s">
        <v>2291</v>
      </c>
      <c r="B370" s="300" t="s">
        <v>4620</v>
      </c>
      <c r="C370" s="300" t="s">
        <v>4151</v>
      </c>
      <c r="D370" s="300" t="s">
        <v>2206</v>
      </c>
      <c r="E370" s="300" t="s">
        <v>1375</v>
      </c>
      <c r="F370" s="300" t="s">
        <v>3060</v>
      </c>
      <c r="G370" s="300"/>
      <c r="H370" s="300" t="s">
        <v>3429</v>
      </c>
      <c r="I370" s="300" t="s">
        <v>3385</v>
      </c>
      <c r="J370" s="45" t="str">
        <f t="shared" si="10"/>
        <v>TinINDONESIAN STATE TIN CORPORATION MENTOK SMELTER</v>
      </c>
      <c r="K370" s="45" t="str">
        <f t="shared" si="11"/>
        <v>TinINDONESIAN STATE TIN CORPORATION MENTOK SMELTER</v>
      </c>
      <c r="T370"/>
    </row>
    <row r="371" spans="1:20" ht="10.5" customHeight="1">
      <c r="A371" s="300" t="s">
        <v>2291</v>
      </c>
      <c r="B371" s="300" t="s">
        <v>1150</v>
      </c>
      <c r="C371" s="300" t="s">
        <v>1172</v>
      </c>
      <c r="D371" s="300" t="s">
        <v>2206</v>
      </c>
      <c r="E371" s="300" t="s">
        <v>1365</v>
      </c>
      <c r="F371" s="300" t="s">
        <v>3060</v>
      </c>
      <c r="G371" s="300"/>
      <c r="H371" s="300" t="s">
        <v>3388</v>
      </c>
      <c r="I371" s="300" t="s">
        <v>3385</v>
      </c>
      <c r="J371" s="45" t="str">
        <f t="shared" si="10"/>
        <v>TinIndra Eramulti Logam</v>
      </c>
      <c r="K371" s="45" t="str">
        <f t="shared" si="11"/>
        <v>TinIndra Eramulti Logam</v>
      </c>
      <c r="T371"/>
    </row>
    <row r="372" spans="1:20" ht="10.5" customHeight="1">
      <c r="A372" s="300" t="s">
        <v>2291</v>
      </c>
      <c r="B372" s="300" t="s">
        <v>3371</v>
      </c>
      <c r="C372" s="300" t="s">
        <v>3371</v>
      </c>
      <c r="D372" s="300" t="s">
        <v>2150</v>
      </c>
      <c r="E372" s="300" t="s">
        <v>1339</v>
      </c>
      <c r="F372" s="300" t="s">
        <v>3060</v>
      </c>
      <c r="G372" s="300"/>
      <c r="H372" s="300" t="s">
        <v>3337</v>
      </c>
      <c r="I372" s="300" t="s">
        <v>3139</v>
      </c>
      <c r="J372" s="45" t="str">
        <f t="shared" si="10"/>
        <v>TinJiangxi Ketai Advanced Material Co., Ltd.</v>
      </c>
      <c r="K372" s="45" t="str">
        <f t="shared" si="11"/>
        <v>TinJiangxi Ketai Advanced Material Co., Ltd.</v>
      </c>
      <c r="T372"/>
    </row>
    <row r="373" spans="1:20" ht="10.5" customHeight="1">
      <c r="A373" s="300" t="s">
        <v>2291</v>
      </c>
      <c r="B373" s="300" t="s">
        <v>4194</v>
      </c>
      <c r="C373" s="300" t="s">
        <v>4053</v>
      </c>
      <c r="D373" s="300" t="s">
        <v>2150</v>
      </c>
      <c r="E373" s="300" t="s">
        <v>3415</v>
      </c>
      <c r="F373" s="300" t="s">
        <v>3060</v>
      </c>
      <c r="G373" s="300"/>
      <c r="H373" s="300" t="s">
        <v>3398</v>
      </c>
      <c r="I373" s="300" t="s">
        <v>3139</v>
      </c>
      <c r="J373" s="45" t="str">
        <f t="shared" si="10"/>
        <v>TinJiangxi Nanshan</v>
      </c>
      <c r="K373" s="45" t="str">
        <f t="shared" si="11"/>
        <v>TinJiangxi Nanshan</v>
      </c>
      <c r="T373"/>
    </row>
    <row r="374" spans="1:20" ht="10.5" customHeight="1">
      <c r="A374" s="300" t="s">
        <v>2291</v>
      </c>
      <c r="B374" s="300" t="s">
        <v>4172</v>
      </c>
      <c r="C374" s="300" t="s">
        <v>4043</v>
      </c>
      <c r="D374" s="300" t="s">
        <v>2150</v>
      </c>
      <c r="E374" s="300" t="s">
        <v>1351</v>
      </c>
      <c r="F374" s="300" t="s">
        <v>3060</v>
      </c>
      <c r="G374" s="300"/>
      <c r="H374" s="300" t="s">
        <v>3398</v>
      </c>
      <c r="I374" s="300" t="s">
        <v>3139</v>
      </c>
      <c r="J374" s="45" t="str">
        <f t="shared" si="10"/>
        <v>TinJiangxi Shunda Huichang Kam Tin Co., Ltd.</v>
      </c>
      <c r="K374" s="45" t="str">
        <f t="shared" si="11"/>
        <v>TinJiangxi Shunda Huichang Kam Tin Co., Ltd.</v>
      </c>
      <c r="T374"/>
    </row>
    <row r="375" spans="1:20" ht="10.5" customHeight="1">
      <c r="A375" s="300" t="s">
        <v>2291</v>
      </c>
      <c r="B375" s="300" t="s">
        <v>4195</v>
      </c>
      <c r="C375" s="300" t="s">
        <v>2705</v>
      </c>
      <c r="D375" s="300" t="s">
        <v>2150</v>
      </c>
      <c r="E375" s="300" t="s">
        <v>1352</v>
      </c>
      <c r="F375" s="300" t="s">
        <v>3060</v>
      </c>
      <c r="G375" s="300"/>
      <c r="H375" s="300" t="s">
        <v>4911</v>
      </c>
      <c r="I375" s="300" t="s">
        <v>3096</v>
      </c>
      <c r="J375" s="45" t="str">
        <f t="shared" si="10"/>
        <v>TinKai Union Industry and Trade Co., Ltd. (China)</v>
      </c>
      <c r="K375" s="45" t="str">
        <f t="shared" si="11"/>
        <v>TinKai Union Industry and Trade Co., Ltd. (China)</v>
      </c>
      <c r="T375"/>
    </row>
    <row r="376" spans="1:20" ht="10.5" customHeight="1">
      <c r="A376" s="300" t="s">
        <v>2291</v>
      </c>
      <c r="B376" s="300" t="s">
        <v>965</v>
      </c>
      <c r="C376" s="300" t="s">
        <v>2705</v>
      </c>
      <c r="D376" s="300" t="s">
        <v>2150</v>
      </c>
      <c r="E376" s="300" t="s">
        <v>1352</v>
      </c>
      <c r="F376" s="300" t="s">
        <v>3060</v>
      </c>
      <c r="G376" s="300"/>
      <c r="H376" s="300" t="s">
        <v>4911</v>
      </c>
      <c r="I376" s="300" t="s">
        <v>3096</v>
      </c>
      <c r="J376" s="45" t="str">
        <f t="shared" si="10"/>
        <v>TinKai Unita Trade Limited Liability Company</v>
      </c>
      <c r="K376" s="45" t="str">
        <f t="shared" si="11"/>
        <v>TinKai Unita Trade Limited Liability Company</v>
      </c>
      <c r="T376"/>
    </row>
    <row r="377" spans="1:20" ht="10.5" customHeight="1">
      <c r="A377" s="300" t="s">
        <v>2291</v>
      </c>
      <c r="B377" s="300" t="s">
        <v>3428</v>
      </c>
      <c r="C377" s="300" t="s">
        <v>3425</v>
      </c>
      <c r="D377" s="300" t="s">
        <v>2206</v>
      </c>
      <c r="E377" s="300" t="s">
        <v>1399</v>
      </c>
      <c r="F377" s="300" t="s">
        <v>3060</v>
      </c>
      <c r="G377" s="300"/>
      <c r="H377" s="300" t="s">
        <v>3426</v>
      </c>
      <c r="I377" s="300" t="s">
        <v>3427</v>
      </c>
      <c r="J377" s="45" t="str">
        <f t="shared" si="10"/>
        <v>TinKundur Smelter</v>
      </c>
      <c r="K377" s="45" t="str">
        <f t="shared" si="11"/>
        <v>TinKundur Smelter</v>
      </c>
      <c r="T377"/>
    </row>
    <row r="378" spans="1:20" ht="10.5" customHeight="1">
      <c r="A378" s="300" t="s">
        <v>2291</v>
      </c>
      <c r="B378" s="300" t="s">
        <v>3402</v>
      </c>
      <c r="C378" s="300" t="s">
        <v>2543</v>
      </c>
      <c r="D378" s="300" t="s">
        <v>2150</v>
      </c>
      <c r="E378" s="300" t="s">
        <v>1353</v>
      </c>
      <c r="F378" s="300" t="s">
        <v>3060</v>
      </c>
      <c r="G378" s="300"/>
      <c r="H378" s="300" t="s">
        <v>3400</v>
      </c>
      <c r="I378" s="300" t="s">
        <v>3373</v>
      </c>
      <c r="J378" s="45" t="str">
        <f t="shared" si="10"/>
        <v>TinLiuzhhou China Tin</v>
      </c>
      <c r="K378" s="45" t="str">
        <f t="shared" si="11"/>
        <v>TinLiuzhhou China Tin</v>
      </c>
      <c r="T378"/>
    </row>
    <row r="379" spans="1:20" ht="10.5" customHeight="1">
      <c r="A379" s="300" t="s">
        <v>2291</v>
      </c>
      <c r="B379" s="300" t="s">
        <v>4071</v>
      </c>
      <c r="C379" s="300" t="s">
        <v>4071</v>
      </c>
      <c r="D379" s="300" t="s">
        <v>2139</v>
      </c>
      <c r="E379" s="300" t="s">
        <v>197</v>
      </c>
      <c r="F379" s="300" t="s">
        <v>3060</v>
      </c>
      <c r="G379" s="300"/>
      <c r="H379" s="300" t="s">
        <v>3312</v>
      </c>
      <c r="I379" s="300" t="s">
        <v>3071</v>
      </c>
      <c r="J379" s="45" t="str">
        <f t="shared" si="10"/>
        <v>TinMagnu's Minerais Metais e Ligas Ltda.</v>
      </c>
      <c r="K379" s="45" t="str">
        <f t="shared" si="11"/>
        <v>TinMagnu's Minerais Metais e Ligas Ltda.</v>
      </c>
      <c r="T379"/>
    </row>
    <row r="380" spans="1:20" ht="10.5" customHeight="1">
      <c r="A380" s="300" t="s">
        <v>2291</v>
      </c>
      <c r="B380" s="300" t="s">
        <v>1445</v>
      </c>
      <c r="C380" s="300" t="s">
        <v>1445</v>
      </c>
      <c r="D380" s="300" t="s">
        <v>2256</v>
      </c>
      <c r="E380" s="300" t="s">
        <v>1354</v>
      </c>
      <c r="F380" s="300" t="s">
        <v>3060</v>
      </c>
      <c r="G380" s="300"/>
      <c r="H380" s="300" t="s">
        <v>3405</v>
      </c>
      <c r="I380" s="300" t="s">
        <v>3406</v>
      </c>
      <c r="J380" s="45" t="str">
        <f t="shared" si="10"/>
        <v>TinMalaysia Smelting Corporation (MSC)</v>
      </c>
      <c r="K380" s="45" t="str">
        <f t="shared" si="11"/>
        <v>TinMalaysia Smelting Corporation (MSC)</v>
      </c>
      <c r="T380"/>
    </row>
    <row r="381" spans="1:20" ht="10.5" customHeight="1">
      <c r="A381" s="300" t="s">
        <v>2291</v>
      </c>
      <c r="B381" s="300" t="s">
        <v>4615</v>
      </c>
      <c r="C381" s="300" t="s">
        <v>4615</v>
      </c>
      <c r="D381" s="300" t="s">
        <v>2139</v>
      </c>
      <c r="E381" s="300" t="s">
        <v>2541</v>
      </c>
      <c r="F381" s="300" t="s">
        <v>3060</v>
      </c>
      <c r="G381" s="300"/>
      <c r="H381" s="300" t="s">
        <v>3382</v>
      </c>
      <c r="I381" s="300" t="s">
        <v>3383</v>
      </c>
      <c r="J381" s="45" t="str">
        <f t="shared" si="10"/>
        <v>TinMelt Metais e Ligas S.A.</v>
      </c>
      <c r="K381" s="45" t="str">
        <f t="shared" si="11"/>
        <v>TinMelt Metais e Ligas S.A.</v>
      </c>
      <c r="T381"/>
    </row>
    <row r="382" spans="1:20" ht="10.5" customHeight="1">
      <c r="A382" s="300" t="s">
        <v>2291</v>
      </c>
      <c r="B382" s="300" t="s">
        <v>4196</v>
      </c>
      <c r="C382" s="300" t="s">
        <v>4151</v>
      </c>
      <c r="D382" s="300" t="s">
        <v>2206</v>
      </c>
      <c r="E382" s="300" t="s">
        <v>1375</v>
      </c>
      <c r="F382" s="300" t="s">
        <v>3060</v>
      </c>
      <c r="G382" s="300"/>
      <c r="H382" s="300" t="s">
        <v>3429</v>
      </c>
      <c r="I382" s="300" t="s">
        <v>3385</v>
      </c>
      <c r="J382" s="45" t="str">
        <f t="shared" si="10"/>
        <v>TinMentok Smelter</v>
      </c>
      <c r="K382" s="45" t="str">
        <f t="shared" si="11"/>
        <v>TinMentok Smelter</v>
      </c>
      <c r="T382"/>
    </row>
    <row r="383" spans="1:20" ht="10.5" customHeight="1">
      <c r="A383" s="300" t="s">
        <v>2291</v>
      </c>
      <c r="B383" s="300" t="s">
        <v>3403</v>
      </c>
      <c r="C383" s="300" t="s">
        <v>2543</v>
      </c>
      <c r="D383" s="300" t="s">
        <v>2150</v>
      </c>
      <c r="E383" s="300" t="s">
        <v>1353</v>
      </c>
      <c r="F383" s="300" t="s">
        <v>3060</v>
      </c>
      <c r="G383" s="300"/>
      <c r="H383" s="300" t="s">
        <v>3400</v>
      </c>
      <c r="I383" s="300" t="s">
        <v>3373</v>
      </c>
      <c r="J383" s="45" t="str">
        <f t="shared" si="10"/>
        <v>TinMetallic Materials Branch of Guangxi China Tin Group Co.,Ltd.</v>
      </c>
      <c r="K383" s="45" t="str">
        <f t="shared" si="11"/>
        <v>TinMetallic Materials Branch of Guangxi China Tin Group Co.,Ltd.</v>
      </c>
      <c r="T383"/>
    </row>
    <row r="384" spans="1:20" ht="10.5" customHeight="1">
      <c r="A384" s="300" t="s">
        <v>2291</v>
      </c>
      <c r="B384" s="300" t="s">
        <v>4049</v>
      </c>
      <c r="C384" s="300" t="s">
        <v>4049</v>
      </c>
      <c r="D384" s="300" t="s">
        <v>4880</v>
      </c>
      <c r="E384" s="300" t="s">
        <v>3407</v>
      </c>
      <c r="F384" s="300" t="s">
        <v>3060</v>
      </c>
      <c r="G384" s="300"/>
      <c r="H384" s="300" t="s">
        <v>3408</v>
      </c>
      <c r="I384" s="300" t="s">
        <v>3191</v>
      </c>
      <c r="J384" s="45" t="str">
        <f t="shared" si="10"/>
        <v>TinMetallic Resources, Inc.</v>
      </c>
      <c r="K384" s="45" t="str">
        <f t="shared" si="11"/>
        <v>TinMetallic Resources, Inc.</v>
      </c>
      <c r="T384"/>
    </row>
    <row r="385" spans="1:20" ht="10.5" customHeight="1">
      <c r="A385" s="300" t="s">
        <v>2291</v>
      </c>
      <c r="B385" s="300" t="s">
        <v>3468</v>
      </c>
      <c r="C385" s="300" t="s">
        <v>3468</v>
      </c>
      <c r="D385" s="300" t="s">
        <v>2128</v>
      </c>
      <c r="E385" s="300" t="s">
        <v>3469</v>
      </c>
      <c r="F385" s="300" t="s">
        <v>3060</v>
      </c>
      <c r="G385" s="300"/>
      <c r="H385" s="300" t="s">
        <v>3470</v>
      </c>
      <c r="I385" s="300" t="s">
        <v>3250</v>
      </c>
      <c r="J385" s="45" t="str">
        <f t="shared" si="10"/>
        <v>TinMetallo-Chimique N.V.</v>
      </c>
      <c r="K385" s="45" t="str">
        <f t="shared" si="11"/>
        <v>TinMetallo-Chimique N.V.</v>
      </c>
      <c r="T385"/>
    </row>
    <row r="386" spans="1:20" ht="10.5" customHeight="1">
      <c r="A386" s="300" t="s">
        <v>2291</v>
      </c>
      <c r="B386" s="300" t="s">
        <v>1924</v>
      </c>
      <c r="C386" s="300" t="s">
        <v>1924</v>
      </c>
      <c r="D386" s="300" t="s">
        <v>2139</v>
      </c>
      <c r="E386" s="300" t="s">
        <v>1355</v>
      </c>
      <c r="F386" s="300" t="s">
        <v>3060</v>
      </c>
      <c r="G386" s="300"/>
      <c r="H386" s="300" t="s">
        <v>3409</v>
      </c>
      <c r="I386" s="300" t="s">
        <v>3248</v>
      </c>
      <c r="J386" s="45" t="str">
        <f t="shared" si="10"/>
        <v>TinMineração Taboca S.A.</v>
      </c>
      <c r="K386" s="45" t="str">
        <f t="shared" si="11"/>
        <v>TinMineração Taboca S.A.</v>
      </c>
      <c r="T386"/>
    </row>
    <row r="387" spans="1:20" ht="10.5" customHeight="1">
      <c r="A387" s="300" t="s">
        <v>2291</v>
      </c>
      <c r="B387" s="300" t="s">
        <v>1925</v>
      </c>
      <c r="C387" s="300" t="s">
        <v>1925</v>
      </c>
      <c r="D387" s="300" t="s">
        <v>1678</v>
      </c>
      <c r="E387" s="300" t="s">
        <v>1356</v>
      </c>
      <c r="F387" s="300" t="s">
        <v>3060</v>
      </c>
      <c r="G387" s="300"/>
      <c r="H387" s="300" t="s">
        <v>3411</v>
      </c>
      <c r="I387" s="300" t="s">
        <v>3412</v>
      </c>
      <c r="J387" s="45" t="str">
        <f t="shared" si="10"/>
        <v>TinMinsur</v>
      </c>
      <c r="K387" s="45" t="str">
        <f t="shared" si="11"/>
        <v>TinMinsur</v>
      </c>
      <c r="T387"/>
    </row>
    <row r="388" spans="1:20" ht="10.5" customHeight="1">
      <c r="A388" s="300" t="s">
        <v>2291</v>
      </c>
      <c r="B388" s="300" t="s">
        <v>2338</v>
      </c>
      <c r="C388" s="300" t="s">
        <v>2338</v>
      </c>
      <c r="D388" s="300" t="s">
        <v>2217</v>
      </c>
      <c r="E388" s="300" t="s">
        <v>1357</v>
      </c>
      <c r="F388" s="300" t="s">
        <v>3060</v>
      </c>
      <c r="G388" s="300"/>
      <c r="H388" s="300" t="s">
        <v>3414</v>
      </c>
      <c r="I388" s="300" t="s">
        <v>3075</v>
      </c>
      <c r="J388" s="45" t="str">
        <f t="shared" si="10"/>
        <v>TinMitsubishi Materials Corporation</v>
      </c>
      <c r="K388" s="45" t="str">
        <f t="shared" si="11"/>
        <v>TinMitsubishi Materials Corporation</v>
      </c>
      <c r="T388"/>
    </row>
    <row r="389" spans="1:20" ht="10.5" customHeight="1">
      <c r="A389" s="300" t="s">
        <v>2291</v>
      </c>
      <c r="B389" s="300" t="s">
        <v>4575</v>
      </c>
      <c r="C389" s="300" t="s">
        <v>4575</v>
      </c>
      <c r="D389" s="300" t="s">
        <v>2256</v>
      </c>
      <c r="E389" s="300" t="s">
        <v>4625</v>
      </c>
      <c r="F389" s="300" t="s">
        <v>3060</v>
      </c>
      <c r="G389" s="300"/>
      <c r="H389" s="300" t="s">
        <v>4629</v>
      </c>
      <c r="I389" s="300" t="s">
        <v>4630</v>
      </c>
      <c r="J389" s="45" t="str">
        <f t="shared" si="10"/>
        <v>TinModeltech Sdn Bhd</v>
      </c>
      <c r="K389" s="45" t="str">
        <f t="shared" si="11"/>
        <v>TinModeltech Sdn Bhd</v>
      </c>
      <c r="T389"/>
    </row>
    <row r="390" spans="1:20" ht="10.5" customHeight="1">
      <c r="A390" s="300" t="s">
        <v>2291</v>
      </c>
      <c r="B390" s="300" t="s">
        <v>4197</v>
      </c>
      <c r="C390" s="300" t="s">
        <v>1445</v>
      </c>
      <c r="D390" s="300" t="s">
        <v>2256</v>
      </c>
      <c r="E390" s="300" t="s">
        <v>1354</v>
      </c>
      <c r="F390" s="300" t="s">
        <v>3060</v>
      </c>
      <c r="G390" s="300"/>
      <c r="H390" s="300" t="s">
        <v>3405</v>
      </c>
      <c r="I390" s="300" t="s">
        <v>3406</v>
      </c>
      <c r="J390" s="45" t="str">
        <f t="shared" si="10"/>
        <v>TinMSC</v>
      </c>
      <c r="K390" s="45" t="str">
        <f t="shared" si="11"/>
        <v>TinMSC</v>
      </c>
      <c r="T390"/>
    </row>
    <row r="391" spans="1:20" ht="10.5" customHeight="1">
      <c r="A391" s="300" t="s">
        <v>2291</v>
      </c>
      <c r="B391" s="300" t="s">
        <v>4053</v>
      </c>
      <c r="C391" s="300" t="s">
        <v>4053</v>
      </c>
      <c r="D391" s="300" t="s">
        <v>2150</v>
      </c>
      <c r="E391" s="300" t="s">
        <v>3415</v>
      </c>
      <c r="F391" s="300" t="s">
        <v>3060</v>
      </c>
      <c r="G391" s="300"/>
      <c r="H391" s="300" t="s">
        <v>3398</v>
      </c>
      <c r="I391" s="300" t="s">
        <v>3139</v>
      </c>
      <c r="J391" s="45" t="str">
        <f t="shared" si="10"/>
        <v>TinNankang Nanshan Tin Manufactory Co., Ltd.</v>
      </c>
      <c r="K391" s="45" t="str">
        <f t="shared" si="11"/>
        <v>TinNankang Nanshan Tin Manufactory Co., Ltd.</v>
      </c>
      <c r="T391"/>
    </row>
    <row r="392" spans="1:20" ht="10.5" customHeight="1">
      <c r="A392" s="300" t="s">
        <v>2291</v>
      </c>
      <c r="B392" s="300" t="s">
        <v>3416</v>
      </c>
      <c r="C392" s="300" t="s">
        <v>4053</v>
      </c>
      <c r="D392" s="300" t="s">
        <v>2150</v>
      </c>
      <c r="E392" s="300" t="s">
        <v>3415</v>
      </c>
      <c r="F392" s="300" t="s">
        <v>3060</v>
      </c>
      <c r="G392" s="300"/>
      <c r="H392" s="300" t="s">
        <v>3398</v>
      </c>
      <c r="I392" s="300" t="s">
        <v>3139</v>
      </c>
      <c r="J392" s="45" t="str">
        <f t="shared" si="10"/>
        <v>TinNanshan Tin Co. Ltd.</v>
      </c>
      <c r="K392" s="45" t="str">
        <f t="shared" si="11"/>
        <v>TinNanshan Tin Co. Ltd.</v>
      </c>
      <c r="T392"/>
    </row>
    <row r="393" spans="1:20" ht="10.5" customHeight="1">
      <c r="A393" s="300" t="s">
        <v>2291</v>
      </c>
      <c r="B393" s="300" t="s">
        <v>3457</v>
      </c>
      <c r="C393" s="300" t="s">
        <v>3457</v>
      </c>
      <c r="D393" s="300" t="s">
        <v>1737</v>
      </c>
      <c r="E393" s="300" t="s">
        <v>3458</v>
      </c>
      <c r="F393" s="300" t="s">
        <v>3060</v>
      </c>
      <c r="G393" s="300"/>
      <c r="H393" s="300" t="s">
        <v>3459</v>
      </c>
      <c r="I393" s="300" t="s">
        <v>3460</v>
      </c>
      <c r="J393" s="45" t="str">
        <f t="shared" si="10"/>
        <v>TinNghe Tinh Non-Ferrous Metals Joint Stock Company</v>
      </c>
      <c r="K393" s="45" t="str">
        <f t="shared" si="11"/>
        <v>TinNghe Tinh Non-Ferrous Metals Joint Stock Company</v>
      </c>
      <c r="T393"/>
    </row>
    <row r="394" spans="1:20" ht="10.5" customHeight="1">
      <c r="A394" s="300" t="s">
        <v>2291</v>
      </c>
      <c r="B394" s="300" t="s">
        <v>1358</v>
      </c>
      <c r="C394" s="300" t="s">
        <v>1358</v>
      </c>
      <c r="D394" s="300" t="s">
        <v>1716</v>
      </c>
      <c r="E394" s="300" t="s">
        <v>1359</v>
      </c>
      <c r="F394" s="300" t="s">
        <v>3060</v>
      </c>
      <c r="G394" s="300"/>
      <c r="H394" s="300" t="s">
        <v>4616</v>
      </c>
      <c r="I394" s="300" t="s">
        <v>3417</v>
      </c>
      <c r="J394" s="45" t="str">
        <f t="shared" ref="J394:J457" si="12">A394&amp;B394</f>
        <v>TinO.M. Manufacturing (Thailand) Co., Ltd.</v>
      </c>
      <c r="K394" s="45" t="str">
        <f t="shared" ref="K394:K457" si="13">A394&amp;B394</f>
        <v>TinO.M. Manufacturing (Thailand) Co., Ltd.</v>
      </c>
      <c r="T394"/>
    </row>
    <row r="395" spans="1:20" ht="10.5" customHeight="1">
      <c r="A395" s="300" t="s">
        <v>2291</v>
      </c>
      <c r="B395" s="300" t="s">
        <v>2658</v>
      </c>
      <c r="C395" s="300" t="s">
        <v>2658</v>
      </c>
      <c r="D395" s="300" t="s">
        <v>1679</v>
      </c>
      <c r="E395" s="300" t="s">
        <v>2659</v>
      </c>
      <c r="F395" s="300" t="s">
        <v>3060</v>
      </c>
      <c r="G395" s="300"/>
      <c r="H395" s="300" t="s">
        <v>3449</v>
      </c>
      <c r="I395" s="300" t="s">
        <v>3450</v>
      </c>
      <c r="J395" s="45" t="str">
        <f t="shared" si="12"/>
        <v>TinO.M. Manufacturing Philippines, Inc.</v>
      </c>
      <c r="K395" s="45" t="str">
        <f t="shared" si="13"/>
        <v>TinO.M. Manufacturing Philippines, Inc.</v>
      </c>
      <c r="T395"/>
    </row>
    <row r="396" spans="1:20" ht="10.5" customHeight="1">
      <c r="A396" s="300" t="s">
        <v>2291</v>
      </c>
      <c r="B396" s="300" t="s">
        <v>4034</v>
      </c>
      <c r="C396" s="300" t="s">
        <v>3418</v>
      </c>
      <c r="D396" s="300" t="s">
        <v>4874</v>
      </c>
      <c r="E396" s="300" t="s">
        <v>1360</v>
      </c>
      <c r="F396" s="300" t="s">
        <v>3060</v>
      </c>
      <c r="G396" s="300"/>
      <c r="H396" s="300" t="s">
        <v>3390</v>
      </c>
      <c r="I396" s="300" t="s">
        <v>3391</v>
      </c>
      <c r="J396" s="45" t="str">
        <f t="shared" si="12"/>
        <v>TinOMSA</v>
      </c>
      <c r="K396" s="45" t="str">
        <f t="shared" si="13"/>
        <v>TinOMSA</v>
      </c>
      <c r="T396"/>
    </row>
    <row r="397" spans="1:20" ht="10.5" customHeight="1">
      <c r="A397" s="300" t="s">
        <v>2291</v>
      </c>
      <c r="B397" s="300" t="s">
        <v>3418</v>
      </c>
      <c r="C397" s="300" t="s">
        <v>3418</v>
      </c>
      <c r="D397" s="300" t="s">
        <v>4874</v>
      </c>
      <c r="E397" s="300" t="s">
        <v>1360</v>
      </c>
      <c r="F397" s="300" t="s">
        <v>3060</v>
      </c>
      <c r="G397" s="300"/>
      <c r="H397" s="300" t="s">
        <v>3390</v>
      </c>
      <c r="I397" s="300" t="s">
        <v>3391</v>
      </c>
      <c r="J397" s="45" t="str">
        <f t="shared" si="12"/>
        <v>TinOperaciones Metalurgical S.A.</v>
      </c>
      <c r="K397" s="45" t="str">
        <f t="shared" si="13"/>
        <v>TinOperaciones Metalurgical S.A.</v>
      </c>
      <c r="T397"/>
    </row>
    <row r="398" spans="1:20" ht="10.5" customHeight="1">
      <c r="A398" s="300" t="s">
        <v>2291</v>
      </c>
      <c r="B398" s="300" t="s">
        <v>3374</v>
      </c>
      <c r="C398" s="300" t="s">
        <v>4039</v>
      </c>
      <c r="D398" s="300" t="s">
        <v>2150</v>
      </c>
      <c r="E398" s="300" t="s">
        <v>1340</v>
      </c>
      <c r="F398" s="300" t="s">
        <v>3060</v>
      </c>
      <c r="G398" s="300"/>
      <c r="H398" s="300" t="s">
        <v>3372</v>
      </c>
      <c r="I398" s="300" t="s">
        <v>3373</v>
      </c>
      <c r="J398" s="45" t="str">
        <f t="shared" si="12"/>
        <v>TinPGMA</v>
      </c>
      <c r="K398" s="45" t="str">
        <f t="shared" si="13"/>
        <v>TinPGMA</v>
      </c>
      <c r="T398"/>
    </row>
    <row r="399" spans="1:20" ht="10.5" customHeight="1">
      <c r="A399" s="300" t="s">
        <v>2291</v>
      </c>
      <c r="B399" s="300" t="s">
        <v>3368</v>
      </c>
      <c r="C399" s="300" t="s">
        <v>3368</v>
      </c>
      <c r="D399" s="300" t="s">
        <v>1691</v>
      </c>
      <c r="E399" s="300" t="s">
        <v>2654</v>
      </c>
      <c r="F399" s="300" t="s">
        <v>3060</v>
      </c>
      <c r="G399" s="300"/>
      <c r="H399" s="300" t="s">
        <v>3369</v>
      </c>
      <c r="I399" s="300" t="s">
        <v>3370</v>
      </c>
      <c r="J399" s="45" t="str">
        <f t="shared" si="12"/>
        <v>TinPhoenix Metal Ltd.</v>
      </c>
      <c r="K399" s="45" t="str">
        <f t="shared" si="13"/>
        <v>TinPhoenix Metal Ltd.</v>
      </c>
      <c r="T399"/>
    </row>
    <row r="400" spans="1:20" ht="10.5" customHeight="1">
      <c r="A400" s="300" t="s">
        <v>2291</v>
      </c>
      <c r="B400" s="300" t="s">
        <v>4174</v>
      </c>
      <c r="C400" s="300" t="s">
        <v>4174</v>
      </c>
      <c r="D400" s="300" t="s">
        <v>2206</v>
      </c>
      <c r="E400" s="300" t="s">
        <v>2631</v>
      </c>
      <c r="F400" s="300" t="s">
        <v>3060</v>
      </c>
      <c r="G400" s="300"/>
      <c r="H400" s="300" t="s">
        <v>4910</v>
      </c>
      <c r="I400" s="300" t="s">
        <v>3385</v>
      </c>
      <c r="J400" s="45" t="str">
        <f t="shared" si="12"/>
        <v>TinPT Aries Kencana Sejahtera</v>
      </c>
      <c r="K400" s="45" t="str">
        <f t="shared" si="13"/>
        <v>TinPT Aries Kencana Sejahtera</v>
      </c>
      <c r="T400"/>
    </row>
    <row r="401" spans="1:20" ht="10.5" customHeight="1">
      <c r="A401" s="300" t="s">
        <v>2291</v>
      </c>
      <c r="B401" s="300" t="s">
        <v>1482</v>
      </c>
      <c r="C401" s="300" t="s">
        <v>1482</v>
      </c>
      <c r="D401" s="300" t="s">
        <v>2206</v>
      </c>
      <c r="E401" s="300" t="s">
        <v>1361</v>
      </c>
      <c r="F401" s="300" t="s">
        <v>3060</v>
      </c>
      <c r="G401" s="300"/>
      <c r="H401" s="300" t="s">
        <v>3384</v>
      </c>
      <c r="I401" s="300" t="s">
        <v>3385</v>
      </c>
      <c r="J401" s="45" t="str">
        <f t="shared" si="12"/>
        <v>TinPT Artha Cipta Langgeng</v>
      </c>
      <c r="K401" s="45" t="str">
        <f t="shared" si="13"/>
        <v>TinPT Artha Cipta Langgeng</v>
      </c>
      <c r="T401"/>
    </row>
    <row r="402" spans="1:20" ht="10.5" customHeight="1">
      <c r="A402" s="300" t="s">
        <v>2291</v>
      </c>
      <c r="B402" s="300" t="s">
        <v>2660</v>
      </c>
      <c r="C402" s="300" t="s">
        <v>2660</v>
      </c>
      <c r="D402" s="300" t="s">
        <v>2206</v>
      </c>
      <c r="E402" s="300" t="s">
        <v>2661</v>
      </c>
      <c r="F402" s="300" t="s">
        <v>3060</v>
      </c>
      <c r="G402" s="300"/>
      <c r="H402" s="300" t="s">
        <v>3384</v>
      </c>
      <c r="I402" s="300" t="s">
        <v>3385</v>
      </c>
      <c r="J402" s="45" t="str">
        <f t="shared" si="12"/>
        <v>TinPT ATD Makmur Mandiri Jaya</v>
      </c>
      <c r="K402" s="45" t="str">
        <f t="shared" si="13"/>
        <v>TinPT ATD Makmur Mandiri Jaya</v>
      </c>
      <c r="T402"/>
    </row>
    <row r="403" spans="1:20" ht="10.5" customHeight="1">
      <c r="A403" s="300" t="s">
        <v>2291</v>
      </c>
      <c r="B403" s="300" t="s">
        <v>1483</v>
      </c>
      <c r="C403" s="300" t="s">
        <v>1483</v>
      </c>
      <c r="D403" s="300" t="s">
        <v>2206</v>
      </c>
      <c r="E403" s="300" t="s">
        <v>1362</v>
      </c>
      <c r="F403" s="300" t="s">
        <v>3060</v>
      </c>
      <c r="G403" s="300"/>
      <c r="H403" s="300" t="s">
        <v>3419</v>
      </c>
      <c r="I403" s="300" t="s">
        <v>3385</v>
      </c>
      <c r="J403" s="45" t="str">
        <f t="shared" si="12"/>
        <v>TinPT Babel Inti Perkasa</v>
      </c>
      <c r="K403" s="45" t="str">
        <f t="shared" si="13"/>
        <v>TinPT Babel Inti Perkasa</v>
      </c>
      <c r="T403"/>
    </row>
    <row r="404" spans="1:20" ht="10.5" customHeight="1">
      <c r="A404" s="300" t="s">
        <v>2291</v>
      </c>
      <c r="B404" s="300" t="s">
        <v>4162</v>
      </c>
      <c r="C404" s="300" t="s">
        <v>4162</v>
      </c>
      <c r="D404" s="300" t="s">
        <v>2206</v>
      </c>
      <c r="E404" s="300" t="s">
        <v>4163</v>
      </c>
      <c r="F404" s="300" t="s">
        <v>3060</v>
      </c>
      <c r="G404" s="300"/>
      <c r="H404" s="300" t="s">
        <v>3386</v>
      </c>
      <c r="I404" s="300" t="s">
        <v>3385</v>
      </c>
      <c r="J404" s="45" t="str">
        <f t="shared" si="12"/>
        <v>TinPT Bangka Prima Tin</v>
      </c>
      <c r="K404" s="45" t="str">
        <f t="shared" si="13"/>
        <v>TinPT Bangka Prima Tin</v>
      </c>
      <c r="T404"/>
    </row>
    <row r="405" spans="1:20" ht="10.5" customHeight="1">
      <c r="A405" s="300" t="s">
        <v>2291</v>
      </c>
      <c r="B405" s="300" t="s">
        <v>1151</v>
      </c>
      <c r="C405" s="300" t="s">
        <v>1151</v>
      </c>
      <c r="D405" s="300" t="s">
        <v>2206</v>
      </c>
      <c r="E405" s="300" t="s">
        <v>1363</v>
      </c>
      <c r="F405" s="300" t="s">
        <v>3060</v>
      </c>
      <c r="G405" s="300"/>
      <c r="H405" s="300" t="s">
        <v>3384</v>
      </c>
      <c r="I405" s="300" t="s">
        <v>3385</v>
      </c>
      <c r="J405" s="45" t="str">
        <f t="shared" si="12"/>
        <v>TinPT Bangka Tin Industry</v>
      </c>
      <c r="K405" s="45" t="str">
        <f t="shared" si="13"/>
        <v>TinPT Bangka Tin Industry</v>
      </c>
      <c r="T405"/>
    </row>
    <row r="406" spans="1:20" ht="10.5" customHeight="1">
      <c r="A406" s="300" t="s">
        <v>2291</v>
      </c>
      <c r="B406" s="300" t="s">
        <v>1171</v>
      </c>
      <c r="C406" s="300" t="s">
        <v>1171</v>
      </c>
      <c r="D406" s="300" t="s">
        <v>2206</v>
      </c>
      <c r="E406" s="300" t="s">
        <v>1364</v>
      </c>
      <c r="F406" s="300" t="s">
        <v>3060</v>
      </c>
      <c r="G406" s="300"/>
      <c r="H406" s="300" t="s">
        <v>3388</v>
      </c>
      <c r="I406" s="300" t="s">
        <v>3385</v>
      </c>
      <c r="J406" s="45" t="str">
        <f t="shared" si="12"/>
        <v>TinPT Belitung Industri Sejahtera</v>
      </c>
      <c r="K406" s="45" t="str">
        <f t="shared" si="13"/>
        <v>TinPT Belitung Industri Sejahtera</v>
      </c>
      <c r="T406"/>
    </row>
    <row r="407" spans="1:20" ht="10.5" customHeight="1">
      <c r="A407" s="300" t="s">
        <v>2291</v>
      </c>
      <c r="B407" s="300" t="s">
        <v>1172</v>
      </c>
      <c r="C407" s="300" t="s">
        <v>1172</v>
      </c>
      <c r="D407" s="300" t="s">
        <v>2206</v>
      </c>
      <c r="E407" s="300" t="s">
        <v>1365</v>
      </c>
      <c r="F407" s="300" t="s">
        <v>3060</v>
      </c>
      <c r="G407" s="300"/>
      <c r="H407" s="300" t="s">
        <v>3388</v>
      </c>
      <c r="I407" s="300" t="s">
        <v>3385</v>
      </c>
      <c r="J407" s="45" t="str">
        <f t="shared" si="12"/>
        <v>TinPT Bukit Timah</v>
      </c>
      <c r="K407" s="45" t="str">
        <f t="shared" si="13"/>
        <v>TinPT Bukit Timah</v>
      </c>
      <c r="T407"/>
    </row>
    <row r="408" spans="1:20" ht="10.5" customHeight="1">
      <c r="A408" s="300" t="s">
        <v>2291</v>
      </c>
      <c r="B408" s="300" t="s">
        <v>3465</v>
      </c>
      <c r="C408" s="300" t="s">
        <v>3465</v>
      </c>
      <c r="D408" s="300" t="s">
        <v>2206</v>
      </c>
      <c r="E408" s="300" t="s">
        <v>3466</v>
      </c>
      <c r="F408" s="300" t="s">
        <v>3060</v>
      </c>
      <c r="G408" s="300"/>
      <c r="H408" s="300" t="s">
        <v>3388</v>
      </c>
      <c r="I408" s="300" t="s">
        <v>3385</v>
      </c>
      <c r="J408" s="45" t="str">
        <f t="shared" si="12"/>
        <v>TinPT Cipta Persada Mulia</v>
      </c>
      <c r="K408" s="45" t="str">
        <f t="shared" si="13"/>
        <v>TinPT Cipta Persada Mulia</v>
      </c>
      <c r="T408"/>
    </row>
    <row r="409" spans="1:20" ht="10.5" customHeight="1">
      <c r="A409" s="300" t="s">
        <v>2291</v>
      </c>
      <c r="B409" s="300" t="s">
        <v>1152</v>
      </c>
      <c r="C409" s="300" t="s">
        <v>1152</v>
      </c>
      <c r="D409" s="300" t="s">
        <v>2206</v>
      </c>
      <c r="E409" s="300" t="s">
        <v>1366</v>
      </c>
      <c r="F409" s="300" t="s">
        <v>3060</v>
      </c>
      <c r="G409" s="300"/>
      <c r="H409" s="300" t="s">
        <v>3388</v>
      </c>
      <c r="I409" s="300" t="s">
        <v>3385</v>
      </c>
      <c r="J409" s="45" t="str">
        <f t="shared" si="12"/>
        <v>TinPT DS Jaya Abadi</v>
      </c>
      <c r="K409" s="45" t="str">
        <f t="shared" si="13"/>
        <v>TinPT DS Jaya Abadi</v>
      </c>
      <c r="T409"/>
    </row>
    <row r="410" spans="1:20" ht="10.5" customHeight="1">
      <c r="A410" s="300" t="s">
        <v>2291</v>
      </c>
      <c r="B410" s="300" t="s">
        <v>1173</v>
      </c>
      <c r="C410" s="300" t="s">
        <v>1173</v>
      </c>
      <c r="D410" s="300" t="s">
        <v>2206</v>
      </c>
      <c r="E410" s="300" t="s">
        <v>1367</v>
      </c>
      <c r="F410" s="300" t="s">
        <v>3060</v>
      </c>
      <c r="G410" s="300"/>
      <c r="H410" s="300" t="s">
        <v>3422</v>
      </c>
      <c r="I410" s="300" t="s">
        <v>3421</v>
      </c>
      <c r="J410" s="45" t="str">
        <f t="shared" si="12"/>
        <v>TinPT Eunindo Usaha Mandiri</v>
      </c>
      <c r="K410" s="45" t="str">
        <f t="shared" si="13"/>
        <v>TinPT Eunindo Usaha Mandiri</v>
      </c>
      <c r="T410"/>
    </row>
    <row r="411" spans="1:20" ht="10.5" customHeight="1">
      <c r="A411" s="300" t="s">
        <v>2291</v>
      </c>
      <c r="B411" s="300" t="s">
        <v>58</v>
      </c>
      <c r="C411" s="300" t="s">
        <v>1172</v>
      </c>
      <c r="D411" s="300" t="s">
        <v>2206</v>
      </c>
      <c r="E411" s="300" t="s">
        <v>1365</v>
      </c>
      <c r="F411" s="300" t="s">
        <v>3060</v>
      </c>
      <c r="G411" s="300"/>
      <c r="H411" s="300" t="s">
        <v>3388</v>
      </c>
      <c r="I411" s="300" t="s">
        <v>3385</v>
      </c>
      <c r="J411" s="45" t="str">
        <f t="shared" si="12"/>
        <v>TinPT Indora Ermulti</v>
      </c>
      <c r="K411" s="45" t="str">
        <f t="shared" si="13"/>
        <v>TinPT Indora Ermulti</v>
      </c>
      <c r="T411"/>
    </row>
    <row r="412" spans="1:20" ht="10.5" customHeight="1">
      <c r="A412" s="300" t="s">
        <v>2291</v>
      </c>
      <c r="B412" s="300" t="s">
        <v>3420</v>
      </c>
      <c r="C412" s="300" t="s">
        <v>1172</v>
      </c>
      <c r="D412" s="300" t="s">
        <v>2206</v>
      </c>
      <c r="E412" s="300" t="s">
        <v>1365</v>
      </c>
      <c r="F412" s="300" t="s">
        <v>3060</v>
      </c>
      <c r="G412" s="300"/>
      <c r="H412" s="300" t="s">
        <v>3388</v>
      </c>
      <c r="I412" s="300" t="s">
        <v>3385</v>
      </c>
      <c r="J412" s="45" t="str">
        <f t="shared" si="12"/>
        <v>TinPT Indra Eramult Logam Industri</v>
      </c>
      <c r="K412" s="45" t="str">
        <f t="shared" si="13"/>
        <v>TinPT Indra Eramult Logam Industri</v>
      </c>
      <c r="T412"/>
    </row>
    <row r="413" spans="1:20" ht="10.5" customHeight="1">
      <c r="A413" s="300" t="s">
        <v>2291</v>
      </c>
      <c r="B413" s="300" t="s">
        <v>2662</v>
      </c>
      <c r="C413" s="300" t="s">
        <v>2662</v>
      </c>
      <c r="D413" s="300" t="s">
        <v>2206</v>
      </c>
      <c r="E413" s="300" t="s">
        <v>2663</v>
      </c>
      <c r="F413" s="300" t="s">
        <v>3060</v>
      </c>
      <c r="G413" s="300"/>
      <c r="H413" s="300" t="s">
        <v>3384</v>
      </c>
      <c r="I413" s="300" t="s">
        <v>3385</v>
      </c>
      <c r="J413" s="45" t="str">
        <f t="shared" si="12"/>
        <v>TinPT Inti Stania Prima</v>
      </c>
      <c r="K413" s="45" t="str">
        <f t="shared" si="13"/>
        <v>TinPT Inti Stania Prima</v>
      </c>
      <c r="T413"/>
    </row>
    <row r="414" spans="1:20" ht="10.5" customHeight="1">
      <c r="A414" s="300" t="s">
        <v>2291</v>
      </c>
      <c r="B414" s="300" t="s">
        <v>4137</v>
      </c>
      <c r="C414" s="300" t="s">
        <v>4137</v>
      </c>
      <c r="D414" s="300" t="s">
        <v>2206</v>
      </c>
      <c r="E414" s="300" t="s">
        <v>2630</v>
      </c>
      <c r="F414" s="300" t="s">
        <v>3060</v>
      </c>
      <c r="G414" s="300"/>
      <c r="H414" s="300" t="s">
        <v>3386</v>
      </c>
      <c r="I414" s="300" t="s">
        <v>3385</v>
      </c>
      <c r="J414" s="45" t="str">
        <f t="shared" si="12"/>
        <v>TinPT Justindo</v>
      </c>
      <c r="K414" s="45" t="str">
        <f t="shared" si="13"/>
        <v>TinPT Justindo</v>
      </c>
      <c r="T414"/>
    </row>
    <row r="415" spans="1:20" ht="10.5" customHeight="1">
      <c r="A415" s="300" t="s">
        <v>2291</v>
      </c>
      <c r="B415" s="300" t="s">
        <v>1153</v>
      </c>
      <c r="C415" s="300" t="s">
        <v>1153</v>
      </c>
      <c r="D415" s="300" t="s">
        <v>2206</v>
      </c>
      <c r="E415" s="300" t="s">
        <v>1368</v>
      </c>
      <c r="F415" s="300" t="s">
        <v>3060</v>
      </c>
      <c r="G415" s="300"/>
      <c r="H415" s="300" t="s">
        <v>3422</v>
      </c>
      <c r="I415" s="300" t="s">
        <v>3421</v>
      </c>
      <c r="J415" s="45" t="str">
        <f t="shared" si="12"/>
        <v>TinPT Karimun Mining</v>
      </c>
      <c r="K415" s="45" t="str">
        <f t="shared" si="13"/>
        <v>TinPT Karimun Mining</v>
      </c>
      <c r="T415"/>
    </row>
    <row r="416" spans="1:20" ht="10.5" customHeight="1">
      <c r="A416" s="300" t="s">
        <v>2291</v>
      </c>
      <c r="B416" s="300" t="s">
        <v>4246</v>
      </c>
      <c r="C416" s="300" t="s">
        <v>4246</v>
      </c>
      <c r="D416" s="300" t="s">
        <v>2206</v>
      </c>
      <c r="E416" s="300" t="s">
        <v>4247</v>
      </c>
      <c r="F416" s="300" t="s">
        <v>3060</v>
      </c>
      <c r="G416" s="300"/>
      <c r="H416" s="300" t="s">
        <v>3384</v>
      </c>
      <c r="I416" s="300" t="s">
        <v>3385</v>
      </c>
      <c r="J416" s="45" t="str">
        <f t="shared" si="12"/>
        <v>TinPT Kijang Jaya Mandiri</v>
      </c>
      <c r="K416" s="45" t="str">
        <f t="shared" si="13"/>
        <v>TinPT Kijang Jaya Mandiri</v>
      </c>
      <c r="T416"/>
    </row>
    <row r="417" spans="1:20" ht="10.5" customHeight="1">
      <c r="A417" s="300" t="s">
        <v>2291</v>
      </c>
      <c r="B417" s="300" t="s">
        <v>4912</v>
      </c>
      <c r="C417" s="300" t="s">
        <v>4912</v>
      </c>
      <c r="D417" s="300" t="s">
        <v>2206</v>
      </c>
      <c r="E417" s="300" t="s">
        <v>4913</v>
      </c>
      <c r="F417" s="300" t="s">
        <v>3060</v>
      </c>
      <c r="G417" s="300"/>
      <c r="H417" s="300" t="s">
        <v>4922</v>
      </c>
      <c r="I417" s="300" t="s">
        <v>3385</v>
      </c>
      <c r="J417" s="45" t="str">
        <f t="shared" si="12"/>
        <v>TinPT Lautan Harmonis Sejahtera</v>
      </c>
      <c r="K417" s="45" t="str">
        <f t="shared" si="13"/>
        <v>TinPT Lautan Harmonis Sejahtera</v>
      </c>
      <c r="T417"/>
    </row>
    <row r="418" spans="1:20" ht="10.5" customHeight="1">
      <c r="A418" s="300" t="s">
        <v>2291</v>
      </c>
      <c r="B418" s="300" t="s">
        <v>4914</v>
      </c>
      <c r="C418" s="300" t="s">
        <v>4914</v>
      </c>
      <c r="D418" s="300" t="s">
        <v>2206</v>
      </c>
      <c r="E418" s="300" t="s">
        <v>4915</v>
      </c>
      <c r="F418" s="300" t="s">
        <v>3060</v>
      </c>
      <c r="G418" s="300"/>
      <c r="H418" s="300" t="s">
        <v>4923</v>
      </c>
      <c r="I418" s="300" t="s">
        <v>3385</v>
      </c>
      <c r="J418" s="45" t="str">
        <f t="shared" si="12"/>
        <v>TinPT Menara Cipta Mulia</v>
      </c>
      <c r="K418" s="45" t="str">
        <f t="shared" si="13"/>
        <v>TinPT Menara Cipta Mulia</v>
      </c>
      <c r="T418"/>
    </row>
    <row r="419" spans="1:20" ht="10.5" customHeight="1">
      <c r="A419" s="300" t="s">
        <v>2291</v>
      </c>
      <c r="B419" s="300" t="s">
        <v>1174</v>
      </c>
      <c r="C419" s="300" t="s">
        <v>1174</v>
      </c>
      <c r="D419" s="300" t="s">
        <v>2206</v>
      </c>
      <c r="E419" s="300" t="s">
        <v>1369</v>
      </c>
      <c r="F419" s="300" t="s">
        <v>3060</v>
      </c>
      <c r="G419" s="300"/>
      <c r="H419" s="300" t="s">
        <v>3384</v>
      </c>
      <c r="I419" s="300" t="s">
        <v>3385</v>
      </c>
      <c r="J419" s="45" t="str">
        <f t="shared" si="12"/>
        <v>TinPT Mitra Stania Prima</v>
      </c>
      <c r="K419" s="45" t="str">
        <f t="shared" si="13"/>
        <v>TinPT Mitra Stania Prima</v>
      </c>
      <c r="T419"/>
    </row>
    <row r="420" spans="1:20" s="226" customFormat="1" ht="10.15" customHeight="1">
      <c r="A420" s="300" t="s">
        <v>2291</v>
      </c>
      <c r="B420" s="300" t="s">
        <v>4618</v>
      </c>
      <c r="C420" s="300" t="s">
        <v>4618</v>
      </c>
      <c r="D420" s="300" t="s">
        <v>2206</v>
      </c>
      <c r="E420" s="300" t="s">
        <v>4619</v>
      </c>
      <c r="F420" s="300" t="s">
        <v>3060</v>
      </c>
      <c r="G420" s="300"/>
      <c r="H420" s="300" t="s">
        <v>4636</v>
      </c>
      <c r="I420" s="300" t="s">
        <v>3424</v>
      </c>
      <c r="J420" s="45" t="str">
        <f t="shared" si="12"/>
        <v>TinPT O.M. Indonesia</v>
      </c>
      <c r="K420" s="45" t="str">
        <f t="shared" si="13"/>
        <v>TinPT O.M. Indonesia</v>
      </c>
      <c r="N420" s="45"/>
      <c r="T420"/>
    </row>
    <row r="421" spans="1:20" ht="10.5" customHeight="1">
      <c r="A421" s="300" t="s">
        <v>2291</v>
      </c>
      <c r="B421" s="300" t="s">
        <v>2632</v>
      </c>
      <c r="C421" s="300" t="s">
        <v>2632</v>
      </c>
      <c r="D421" s="300" t="s">
        <v>2206</v>
      </c>
      <c r="E421" s="300" t="s">
        <v>2633</v>
      </c>
      <c r="F421" s="300" t="s">
        <v>3060</v>
      </c>
      <c r="G421" s="300"/>
      <c r="H421" s="300" t="s">
        <v>3384</v>
      </c>
      <c r="I421" s="300" t="s">
        <v>3385</v>
      </c>
      <c r="J421" s="45" t="str">
        <f t="shared" si="12"/>
        <v>TinPT Panca Mega Persada</v>
      </c>
      <c r="K421" s="45" t="str">
        <f t="shared" si="13"/>
        <v>TinPT Panca Mega Persada</v>
      </c>
      <c r="T421"/>
    </row>
    <row r="422" spans="1:20" ht="10.5" customHeight="1">
      <c r="A422" s="300" t="s">
        <v>2291</v>
      </c>
      <c r="B422" s="300" t="s">
        <v>1370</v>
      </c>
      <c r="C422" s="300" t="s">
        <v>1370</v>
      </c>
      <c r="D422" s="300" t="s">
        <v>2206</v>
      </c>
      <c r="E422" s="300" t="s">
        <v>1371</v>
      </c>
      <c r="F422" s="300" t="s">
        <v>3060</v>
      </c>
      <c r="G422" s="300"/>
      <c r="H422" s="300" t="s">
        <v>3388</v>
      </c>
      <c r="I422" s="300" t="s">
        <v>3385</v>
      </c>
      <c r="J422" s="45" t="str">
        <f t="shared" si="12"/>
        <v>TinPT Prima Timah Utama</v>
      </c>
      <c r="K422" s="45" t="str">
        <f t="shared" si="13"/>
        <v>TinPT Prima Timah Utama</v>
      </c>
      <c r="T422"/>
    </row>
    <row r="423" spans="1:20" ht="10.5" customHeight="1">
      <c r="A423" s="300" t="s">
        <v>2291</v>
      </c>
      <c r="B423" s="300" t="s">
        <v>4057</v>
      </c>
      <c r="C423" s="300" t="s">
        <v>4057</v>
      </c>
      <c r="D423" s="300" t="s">
        <v>2206</v>
      </c>
      <c r="E423" s="300" t="s">
        <v>1372</v>
      </c>
      <c r="F423" s="300" t="s">
        <v>3060</v>
      </c>
      <c r="G423" s="300"/>
      <c r="H423" s="300" t="s">
        <v>3384</v>
      </c>
      <c r="I423" s="300" t="s">
        <v>3385</v>
      </c>
      <c r="J423" s="45" t="str">
        <f t="shared" si="12"/>
        <v>TinPT Refined Bangka Tin</v>
      </c>
      <c r="K423" s="45" t="str">
        <f t="shared" si="13"/>
        <v>TinPT Refined Bangka Tin</v>
      </c>
      <c r="T423"/>
    </row>
    <row r="424" spans="1:20" ht="10.5" customHeight="1">
      <c r="A424" s="300" t="s">
        <v>2291</v>
      </c>
      <c r="B424" s="300" t="s">
        <v>1175</v>
      </c>
      <c r="C424" s="300" t="s">
        <v>1175</v>
      </c>
      <c r="D424" s="300" t="s">
        <v>2206</v>
      </c>
      <c r="E424" s="300" t="s">
        <v>1373</v>
      </c>
      <c r="F424" s="300" t="s">
        <v>3060</v>
      </c>
      <c r="G424" s="300"/>
      <c r="H424" s="300" t="s">
        <v>3388</v>
      </c>
      <c r="I424" s="300" t="s">
        <v>3385</v>
      </c>
      <c r="J424" s="45" t="str">
        <f t="shared" si="12"/>
        <v>TinPT Sariwiguna Binasentosa</v>
      </c>
      <c r="K424" s="45" t="str">
        <f t="shared" si="13"/>
        <v>TinPT Sariwiguna Binasentosa</v>
      </c>
      <c r="T424"/>
    </row>
    <row r="425" spans="1:20" ht="10.5" customHeight="1">
      <c r="A425" s="300" t="s">
        <v>2291</v>
      </c>
      <c r="B425" s="300" t="s">
        <v>2336</v>
      </c>
      <c r="C425" s="300" t="s">
        <v>2336</v>
      </c>
      <c r="D425" s="300" t="s">
        <v>2206</v>
      </c>
      <c r="E425" s="300" t="s">
        <v>1374</v>
      </c>
      <c r="F425" s="300" t="s">
        <v>3060</v>
      </c>
      <c r="G425" s="300"/>
      <c r="H425" s="300" t="s">
        <v>3388</v>
      </c>
      <c r="I425" s="300" t="s">
        <v>3385</v>
      </c>
      <c r="J425" s="45" t="str">
        <f t="shared" si="12"/>
        <v>TinPT Stanindo Inti Perkasa</v>
      </c>
      <c r="K425" s="45" t="str">
        <f t="shared" si="13"/>
        <v>TinPT Stanindo Inti Perkasa</v>
      </c>
      <c r="T425"/>
    </row>
    <row r="426" spans="1:20" ht="10.5" customHeight="1">
      <c r="A426" s="300" t="s">
        <v>2291</v>
      </c>
      <c r="B426" s="300" t="s">
        <v>4204</v>
      </c>
      <c r="C426" s="300" t="s">
        <v>4204</v>
      </c>
      <c r="D426" s="300" t="s">
        <v>2206</v>
      </c>
      <c r="E426" s="300" t="s">
        <v>4205</v>
      </c>
      <c r="F426" s="300" t="s">
        <v>3060</v>
      </c>
      <c r="G426" s="300"/>
      <c r="H426" s="300" t="s">
        <v>3386</v>
      </c>
      <c r="I426" s="300" t="s">
        <v>3385</v>
      </c>
      <c r="J426" s="45" t="str">
        <f t="shared" si="12"/>
        <v>TinPT Sukses Inti Makmur</v>
      </c>
      <c r="K426" s="45" t="str">
        <f t="shared" si="13"/>
        <v>TinPT Sukses Inti Makmur</v>
      </c>
      <c r="T426"/>
    </row>
    <row r="427" spans="1:20" ht="10.5" customHeight="1">
      <c r="A427" s="300" t="s">
        <v>2291</v>
      </c>
      <c r="B427" s="300" t="s">
        <v>2634</v>
      </c>
      <c r="C427" s="300" t="s">
        <v>2634</v>
      </c>
      <c r="D427" s="300" t="s">
        <v>2206</v>
      </c>
      <c r="E427" s="300" t="s">
        <v>2635</v>
      </c>
      <c r="F427" s="300" t="s">
        <v>3060</v>
      </c>
      <c r="G427" s="300"/>
      <c r="H427" s="300" t="s">
        <v>3388</v>
      </c>
      <c r="I427" s="300" t="s">
        <v>3385</v>
      </c>
      <c r="J427" s="45" t="str">
        <f t="shared" si="12"/>
        <v>TinPT Sumber Jaya Indah</v>
      </c>
      <c r="K427" s="45" t="str">
        <f t="shared" si="13"/>
        <v>TinPT Sumber Jaya Indah</v>
      </c>
      <c r="T427"/>
    </row>
    <row r="428" spans="1:20" ht="10.5" customHeight="1">
      <c r="A428" s="300" t="s">
        <v>2291</v>
      </c>
      <c r="B428" s="300" t="s">
        <v>1923</v>
      </c>
      <c r="C428" s="300" t="s">
        <v>3425</v>
      </c>
      <c r="D428" s="300" t="s">
        <v>2206</v>
      </c>
      <c r="E428" s="300" t="s">
        <v>1399</v>
      </c>
      <c r="F428" s="300" t="s">
        <v>3060</v>
      </c>
      <c r="G428" s="300"/>
      <c r="H428" s="300" t="s">
        <v>3426</v>
      </c>
      <c r="I428" s="300" t="s">
        <v>3427</v>
      </c>
      <c r="J428" s="45" t="str">
        <f t="shared" si="12"/>
        <v>TinPT Tambang Timah</v>
      </c>
      <c r="K428" s="45" t="str">
        <f t="shared" si="13"/>
        <v>TinPT Tambang Timah</v>
      </c>
      <c r="T428"/>
    </row>
    <row r="429" spans="1:20" ht="10.5" customHeight="1">
      <c r="A429" s="300" t="s">
        <v>2291</v>
      </c>
      <c r="B429" s="300" t="s">
        <v>3425</v>
      </c>
      <c r="C429" s="300" t="s">
        <v>3425</v>
      </c>
      <c r="D429" s="300" t="s">
        <v>2206</v>
      </c>
      <c r="E429" s="300" t="s">
        <v>1399</v>
      </c>
      <c r="F429" s="300" t="s">
        <v>3060</v>
      </c>
      <c r="G429" s="300"/>
      <c r="H429" s="300" t="s">
        <v>3426</v>
      </c>
      <c r="I429" s="300" t="s">
        <v>3427</v>
      </c>
      <c r="J429" s="45" t="str">
        <f t="shared" si="12"/>
        <v>TinPT Timah (Persero) Tbk Kundur</v>
      </c>
      <c r="K429" s="45" t="str">
        <f t="shared" si="13"/>
        <v>TinPT Timah (Persero) Tbk Kundur</v>
      </c>
      <c r="T429"/>
    </row>
    <row r="430" spans="1:20" ht="10.5" customHeight="1">
      <c r="A430" s="300" t="s">
        <v>2291</v>
      </c>
      <c r="B430" s="300" t="s">
        <v>4151</v>
      </c>
      <c r="C430" s="300" t="s">
        <v>4151</v>
      </c>
      <c r="D430" s="300" t="s">
        <v>2206</v>
      </c>
      <c r="E430" s="300" t="s">
        <v>1375</v>
      </c>
      <c r="F430" s="300" t="s">
        <v>3060</v>
      </c>
      <c r="G430" s="300"/>
      <c r="H430" s="300" t="s">
        <v>3429</v>
      </c>
      <c r="I430" s="300" t="s">
        <v>3385</v>
      </c>
      <c r="J430" s="45" t="str">
        <f t="shared" si="12"/>
        <v>TinPT Timah (Persero) Tbk Mentok</v>
      </c>
      <c r="K430" s="45" t="str">
        <f t="shared" si="13"/>
        <v>TinPT Timah (Persero) Tbk Mentok</v>
      </c>
      <c r="T430"/>
    </row>
    <row r="431" spans="1:20" ht="10.5" customHeight="1">
      <c r="A431" s="300" t="s">
        <v>2291</v>
      </c>
      <c r="B431" s="300" t="s">
        <v>952</v>
      </c>
      <c r="C431" s="300" t="s">
        <v>952</v>
      </c>
      <c r="D431" s="300" t="s">
        <v>2206</v>
      </c>
      <c r="E431" s="300" t="s">
        <v>1376</v>
      </c>
      <c r="F431" s="300" t="s">
        <v>3060</v>
      </c>
      <c r="G431" s="300"/>
      <c r="H431" s="300" t="s">
        <v>3388</v>
      </c>
      <c r="I431" s="300" t="s">
        <v>3385</v>
      </c>
      <c r="J431" s="45" t="str">
        <f t="shared" si="12"/>
        <v>TinPT Tinindo Inter Nusa</v>
      </c>
      <c r="K431" s="45" t="str">
        <f t="shared" si="13"/>
        <v>TinPT Tinindo Inter Nusa</v>
      </c>
      <c r="T431"/>
    </row>
    <row r="432" spans="1:20" ht="10.5" customHeight="1">
      <c r="A432" s="300" t="s">
        <v>2291</v>
      </c>
      <c r="B432" s="300" t="s">
        <v>2664</v>
      </c>
      <c r="C432" s="300" t="s">
        <v>2664</v>
      </c>
      <c r="D432" s="300" t="s">
        <v>2206</v>
      </c>
      <c r="E432" s="300" t="s">
        <v>2665</v>
      </c>
      <c r="F432" s="300" t="s">
        <v>3060</v>
      </c>
      <c r="G432" s="300"/>
      <c r="H432" s="300" t="s">
        <v>3446</v>
      </c>
      <c r="I432" s="300" t="s">
        <v>3424</v>
      </c>
      <c r="J432" s="45" t="str">
        <f t="shared" si="12"/>
        <v>TinPT Tirus Putra Mandiri</v>
      </c>
      <c r="K432" s="45" t="str">
        <f t="shared" si="13"/>
        <v>TinPT Tirus Putra Mandiri</v>
      </c>
      <c r="T432"/>
    </row>
    <row r="433" spans="1:20" ht="10.5" customHeight="1">
      <c r="A433" s="300" t="s">
        <v>2291</v>
      </c>
      <c r="B433" s="300" t="s">
        <v>4213</v>
      </c>
      <c r="C433" s="300" t="s">
        <v>4213</v>
      </c>
      <c r="D433" s="300" t="s">
        <v>2206</v>
      </c>
      <c r="E433" s="300" t="s">
        <v>4214</v>
      </c>
      <c r="F433" s="300" t="s">
        <v>3060</v>
      </c>
      <c r="G433" s="300"/>
      <c r="H433" s="300" t="s">
        <v>4638</v>
      </c>
      <c r="I433" s="300" t="s">
        <v>4637</v>
      </c>
      <c r="J433" s="45" t="str">
        <f t="shared" si="12"/>
        <v>TinPT Tommy Utama</v>
      </c>
      <c r="K433" s="45" t="str">
        <f t="shared" si="13"/>
        <v>TinPT Tommy Utama</v>
      </c>
      <c r="T433"/>
    </row>
    <row r="434" spans="1:20" ht="10.5" customHeight="1">
      <c r="A434" s="300" t="s">
        <v>2291</v>
      </c>
      <c r="B434" s="300" t="s">
        <v>4072</v>
      </c>
      <c r="C434" s="300" t="s">
        <v>4072</v>
      </c>
      <c r="D434" s="300" t="s">
        <v>2206</v>
      </c>
      <c r="E434" s="300" t="s">
        <v>2666</v>
      </c>
      <c r="F434" s="300" t="s">
        <v>3060</v>
      </c>
      <c r="G434" s="300"/>
      <c r="H434" s="300" t="s">
        <v>3447</v>
      </c>
      <c r="I434" s="300" t="s">
        <v>3448</v>
      </c>
      <c r="J434" s="45" t="str">
        <f t="shared" si="12"/>
        <v>TinPT Wahana Perkit Jaya</v>
      </c>
      <c r="K434" s="45" t="str">
        <f t="shared" si="13"/>
        <v>TinPT Wahana Perkit Jaya</v>
      </c>
      <c r="T434"/>
    </row>
    <row r="435" spans="1:20" ht="10.5" customHeight="1">
      <c r="A435" s="300" t="s">
        <v>2291</v>
      </c>
      <c r="B435" s="300" t="s">
        <v>4179</v>
      </c>
      <c r="C435" s="300" t="s">
        <v>4179</v>
      </c>
      <c r="D435" s="300" t="s">
        <v>2139</v>
      </c>
      <c r="E435" s="300" t="s">
        <v>3467</v>
      </c>
      <c r="F435" s="300" t="s">
        <v>3060</v>
      </c>
      <c r="G435" s="300"/>
      <c r="H435" s="300" t="s">
        <v>3312</v>
      </c>
      <c r="I435" s="300" t="s">
        <v>3367</v>
      </c>
      <c r="J435" s="45" t="str">
        <f t="shared" si="12"/>
        <v>TinResind Indústria e Comércio Ltda.</v>
      </c>
      <c r="K435" s="45" t="str">
        <f t="shared" si="13"/>
        <v>TinResind Indústria e Comércio Ltda.</v>
      </c>
      <c r="T435"/>
    </row>
    <row r="436" spans="1:20" ht="10.5" customHeight="1">
      <c r="A436" s="300" t="s">
        <v>2291</v>
      </c>
      <c r="B436" s="300" t="s">
        <v>1377</v>
      </c>
      <c r="C436" s="300" t="s">
        <v>1377</v>
      </c>
      <c r="D436" s="300" t="s">
        <v>4878</v>
      </c>
      <c r="E436" s="300" t="s">
        <v>1378</v>
      </c>
      <c r="F436" s="300" t="s">
        <v>3060</v>
      </c>
      <c r="G436" s="300"/>
      <c r="H436" s="300" t="s">
        <v>3430</v>
      </c>
      <c r="I436" s="300" t="s">
        <v>3231</v>
      </c>
      <c r="J436" s="45" t="str">
        <f t="shared" si="12"/>
        <v>TinRui Da Hung</v>
      </c>
      <c r="K436" s="45" t="str">
        <f t="shared" si="13"/>
        <v>TinRui Da Hung</v>
      </c>
      <c r="T436"/>
    </row>
    <row r="437" spans="1:20" ht="9.6" customHeight="1">
      <c r="A437" s="300" t="s">
        <v>2291</v>
      </c>
      <c r="B437" s="300" t="s">
        <v>4614</v>
      </c>
      <c r="C437" s="300" t="s">
        <v>4043</v>
      </c>
      <c r="D437" s="300" t="s">
        <v>2150</v>
      </c>
      <c r="E437" s="300" t="s">
        <v>1351</v>
      </c>
      <c r="F437" s="300" t="s">
        <v>3060</v>
      </c>
      <c r="G437" s="300"/>
      <c r="H437" s="300" t="s">
        <v>3398</v>
      </c>
      <c r="I437" s="300" t="s">
        <v>3139</v>
      </c>
      <c r="J437" s="45" t="str">
        <f t="shared" si="12"/>
        <v>TinShunda Huichang Kam Tin Co., Ltd.</v>
      </c>
      <c r="K437" s="45" t="str">
        <f t="shared" si="13"/>
        <v>TinShunda Huichang Kam Tin Co., Ltd.</v>
      </c>
      <c r="T437"/>
    </row>
    <row r="438" spans="1:20" ht="10.5" customHeight="1">
      <c r="A438" s="300" t="s">
        <v>2291</v>
      </c>
      <c r="B438" s="300" t="s">
        <v>4198</v>
      </c>
      <c r="C438" s="300" t="s">
        <v>4621</v>
      </c>
      <c r="D438" s="300" t="s">
        <v>2150</v>
      </c>
      <c r="E438" s="300" t="s">
        <v>1383</v>
      </c>
      <c r="F438" s="300" t="s">
        <v>3060</v>
      </c>
      <c r="G438" s="300"/>
      <c r="H438" s="300" t="s">
        <v>4911</v>
      </c>
      <c r="I438" s="300" t="s">
        <v>3096</v>
      </c>
      <c r="J438" s="45" t="str">
        <f t="shared" si="12"/>
        <v>TinSmelting Branch of Yunnan Tin Company Ltd</v>
      </c>
      <c r="K438" s="45" t="str">
        <f t="shared" si="13"/>
        <v>TinSmelting Branch of Yunnan Tin Company Ltd</v>
      </c>
      <c r="T438"/>
    </row>
    <row r="439" spans="1:20" ht="10.5" customHeight="1">
      <c r="A439" s="300" t="s">
        <v>2291</v>
      </c>
      <c r="B439" s="300" t="s">
        <v>4062</v>
      </c>
      <c r="C439" s="300" t="s">
        <v>4062</v>
      </c>
      <c r="D439" s="300" t="s">
        <v>2139</v>
      </c>
      <c r="E439" s="300" t="s">
        <v>1379</v>
      </c>
      <c r="F439" s="300" t="s">
        <v>3060</v>
      </c>
      <c r="G439" s="300"/>
      <c r="H439" s="300" t="s">
        <v>3431</v>
      </c>
      <c r="I439" s="300" t="s">
        <v>3248</v>
      </c>
      <c r="J439" s="45" t="str">
        <f t="shared" si="12"/>
        <v>TinSoft Metais Ltda.</v>
      </c>
      <c r="K439" s="45" t="str">
        <f t="shared" si="13"/>
        <v>TinSoft Metais Ltda.</v>
      </c>
      <c r="T439"/>
    </row>
    <row r="440" spans="1:20" ht="10.5" customHeight="1">
      <c r="A440" s="300" t="s">
        <v>2291</v>
      </c>
      <c r="B440" s="300" t="s">
        <v>59</v>
      </c>
      <c r="C440" s="300" t="s">
        <v>1922</v>
      </c>
      <c r="D440" s="300" t="s">
        <v>1716</v>
      </c>
      <c r="E440" s="300" t="s">
        <v>1380</v>
      </c>
      <c r="F440" s="300" t="s">
        <v>3060</v>
      </c>
      <c r="G440" s="300"/>
      <c r="H440" s="300" t="s">
        <v>3432</v>
      </c>
      <c r="I440" s="300" t="s">
        <v>3433</v>
      </c>
      <c r="J440" s="45" t="str">
        <f t="shared" si="12"/>
        <v>TinThai Solder Industry Corp., Ltd.</v>
      </c>
      <c r="K440" s="45" t="str">
        <f t="shared" si="13"/>
        <v>TinThai Solder Industry Corp., Ltd.</v>
      </c>
      <c r="T440"/>
    </row>
    <row r="441" spans="1:20" ht="10.5" customHeight="1">
      <c r="A441" s="300" t="s">
        <v>2291</v>
      </c>
      <c r="B441" s="300" t="s">
        <v>3434</v>
      </c>
      <c r="C441" s="300" t="s">
        <v>1922</v>
      </c>
      <c r="D441" s="300" t="s">
        <v>1716</v>
      </c>
      <c r="E441" s="300" t="s">
        <v>1380</v>
      </c>
      <c r="F441" s="300" t="s">
        <v>3060</v>
      </c>
      <c r="G441" s="300"/>
      <c r="H441" s="300" t="s">
        <v>3432</v>
      </c>
      <c r="I441" s="300" t="s">
        <v>3433</v>
      </c>
      <c r="J441" s="45" t="str">
        <f t="shared" si="12"/>
        <v>TinThailand Smelting &amp; Refining Co Ltd</v>
      </c>
      <c r="K441" s="45" t="str">
        <f t="shared" si="13"/>
        <v>TinThailand Smelting &amp; Refining Co Ltd</v>
      </c>
      <c r="T441"/>
    </row>
    <row r="442" spans="1:20" ht="10.5" customHeight="1">
      <c r="A442" s="300" t="s">
        <v>2291</v>
      </c>
      <c r="B442" s="300" t="s">
        <v>1922</v>
      </c>
      <c r="C442" s="300" t="s">
        <v>1922</v>
      </c>
      <c r="D442" s="300" t="s">
        <v>1716</v>
      </c>
      <c r="E442" s="300" t="s">
        <v>1380</v>
      </c>
      <c r="F442" s="300" t="s">
        <v>3060</v>
      </c>
      <c r="G442" s="300"/>
      <c r="H442" s="300" t="s">
        <v>3432</v>
      </c>
      <c r="I442" s="300" t="s">
        <v>3433</v>
      </c>
      <c r="J442" s="45" t="str">
        <f t="shared" si="12"/>
        <v>TinThaisarco</v>
      </c>
      <c r="K442" s="45" t="str">
        <f t="shared" si="13"/>
        <v>TinThaisarco</v>
      </c>
      <c r="T442"/>
    </row>
    <row r="443" spans="1:20" ht="10.5" customHeight="1">
      <c r="A443" s="300" t="s">
        <v>2291</v>
      </c>
      <c r="B443" s="300" t="s">
        <v>3437</v>
      </c>
      <c r="C443" s="300" t="s">
        <v>3435</v>
      </c>
      <c r="D443" s="300" t="s">
        <v>2150</v>
      </c>
      <c r="E443" s="300" t="s">
        <v>3436</v>
      </c>
      <c r="F443" s="300" t="s">
        <v>3060</v>
      </c>
      <c r="G443" s="300"/>
      <c r="H443" s="300" t="s">
        <v>4911</v>
      </c>
      <c r="I443" s="300" t="s">
        <v>3096</v>
      </c>
      <c r="J443" s="45" t="str">
        <f t="shared" si="12"/>
        <v>TinThe Gejiu cloud new colored electrolytic</v>
      </c>
      <c r="K443" s="45" t="str">
        <f t="shared" si="13"/>
        <v>TinThe Gejiu cloud new colored electrolytic</v>
      </c>
      <c r="T443"/>
    </row>
    <row r="444" spans="1:20" ht="10.5" customHeight="1">
      <c r="A444" s="300" t="s">
        <v>2291</v>
      </c>
      <c r="B444" s="300" t="s">
        <v>60</v>
      </c>
      <c r="C444" s="300" t="s">
        <v>4621</v>
      </c>
      <c r="D444" s="300" t="s">
        <v>2150</v>
      </c>
      <c r="E444" s="300" t="s">
        <v>1383</v>
      </c>
      <c r="F444" s="300" t="s">
        <v>3060</v>
      </c>
      <c r="G444" s="300"/>
      <c r="H444" s="300" t="s">
        <v>4911</v>
      </c>
      <c r="I444" s="300" t="s">
        <v>3096</v>
      </c>
      <c r="J444" s="45" t="str">
        <f t="shared" si="12"/>
        <v>TinTin Products Manufacturing Co.LTD. of YTCL</v>
      </c>
      <c r="K444" s="45" t="str">
        <f t="shared" si="13"/>
        <v>TinTin Products Manufacturing Co.LTD. of YTCL</v>
      </c>
      <c r="T444"/>
    </row>
    <row r="445" spans="1:20" ht="10.5" customHeight="1">
      <c r="A445" s="300" t="s">
        <v>2291</v>
      </c>
      <c r="B445" s="300" t="s">
        <v>3410</v>
      </c>
      <c r="C445" s="300" t="s">
        <v>1924</v>
      </c>
      <c r="D445" s="300" t="s">
        <v>2139</v>
      </c>
      <c r="E445" s="300" t="s">
        <v>1355</v>
      </c>
      <c r="F445" s="300" t="s">
        <v>3060</v>
      </c>
      <c r="G445" s="300"/>
      <c r="H445" s="300" t="s">
        <v>3409</v>
      </c>
      <c r="I445" s="300" t="s">
        <v>3248</v>
      </c>
      <c r="J445" s="45" t="str">
        <f t="shared" si="12"/>
        <v>TinToboca/ Paranapenema</v>
      </c>
      <c r="K445" s="45" t="str">
        <f t="shared" si="13"/>
        <v>TinToboca/ Paranapenema</v>
      </c>
      <c r="T445"/>
    </row>
    <row r="446" spans="1:20" ht="10.5" customHeight="1">
      <c r="A446" s="300" t="s">
        <v>2291</v>
      </c>
      <c r="B446" s="300" t="s">
        <v>3461</v>
      </c>
      <c r="C446" s="300" t="s">
        <v>3461</v>
      </c>
      <c r="D446" s="300" t="s">
        <v>1737</v>
      </c>
      <c r="E446" s="300" t="s">
        <v>3462</v>
      </c>
      <c r="F446" s="300" t="s">
        <v>3060</v>
      </c>
      <c r="G446" s="300"/>
      <c r="H446" s="300" t="s">
        <v>3463</v>
      </c>
      <c r="I446" s="300" t="s">
        <v>3464</v>
      </c>
      <c r="J446" s="45" t="str">
        <f t="shared" si="12"/>
        <v>TinTuyen Quang Non-Ferrous Metals Joint Stock Company</v>
      </c>
      <c r="K446" s="45" t="str">
        <f t="shared" si="13"/>
        <v>TinTuyen Quang Non-Ferrous Metals Joint Stock Company</v>
      </c>
      <c r="T446"/>
    </row>
    <row r="447" spans="1:20" ht="10.5" customHeight="1">
      <c r="A447" s="300" t="s">
        <v>2291</v>
      </c>
      <c r="B447" s="300" t="s">
        <v>4199</v>
      </c>
      <c r="C447" s="300" t="s">
        <v>3425</v>
      </c>
      <c r="D447" s="300" t="s">
        <v>2206</v>
      </c>
      <c r="E447" s="300" t="s">
        <v>1399</v>
      </c>
      <c r="F447" s="300" t="s">
        <v>3060</v>
      </c>
      <c r="G447" s="300"/>
      <c r="H447" s="300" t="s">
        <v>3426</v>
      </c>
      <c r="I447" s="300" t="s">
        <v>3427</v>
      </c>
      <c r="J447" s="45" t="str">
        <f t="shared" si="12"/>
        <v>TinUnit Timah Kundur PT Tambang</v>
      </c>
      <c r="K447" s="45" t="str">
        <f t="shared" si="13"/>
        <v>TinUnit Timah Kundur PT Tambang</v>
      </c>
      <c r="T447"/>
    </row>
    <row r="448" spans="1:20" ht="10.5" customHeight="1">
      <c r="A448" s="300" t="s">
        <v>2291</v>
      </c>
      <c r="B448" s="300" t="s">
        <v>3439</v>
      </c>
      <c r="C448" s="300" t="s">
        <v>3439</v>
      </c>
      <c r="D448" s="300" t="s">
        <v>1737</v>
      </c>
      <c r="E448" s="300" t="s">
        <v>3440</v>
      </c>
      <c r="F448" s="300" t="s">
        <v>3060</v>
      </c>
      <c r="G448" s="300"/>
      <c r="H448" s="300" t="s">
        <v>3441</v>
      </c>
      <c r="I448" s="300" t="s">
        <v>3442</v>
      </c>
      <c r="J448" s="45" t="str">
        <f t="shared" si="12"/>
        <v>TinVQB Mineral and Trading Group JSC</v>
      </c>
      <c r="K448" s="45" t="str">
        <f t="shared" si="13"/>
        <v>TinVQB Mineral and Trading Group JSC</v>
      </c>
      <c r="T448"/>
    </row>
    <row r="449" spans="1:20" ht="10.5" customHeight="1">
      <c r="A449" s="300" t="s">
        <v>2291</v>
      </c>
      <c r="B449" s="300" t="s">
        <v>67</v>
      </c>
      <c r="C449" s="300" t="s">
        <v>67</v>
      </c>
      <c r="D449" s="300" t="s">
        <v>2139</v>
      </c>
      <c r="E449" s="300" t="s">
        <v>1381</v>
      </c>
      <c r="F449" s="300" t="s">
        <v>3060</v>
      </c>
      <c r="G449" s="300"/>
      <c r="H449" s="300" t="s">
        <v>3382</v>
      </c>
      <c r="I449" s="300" t="s">
        <v>3383</v>
      </c>
      <c r="J449" s="45" t="str">
        <f t="shared" si="12"/>
        <v>TinWhite Solder Metalurgia e Mineração Ltda.</v>
      </c>
      <c r="K449" s="45" t="str">
        <f t="shared" si="13"/>
        <v>TinWhite Solder Metalurgia e Mineração Ltda.</v>
      </c>
      <c r="T449"/>
    </row>
    <row r="450" spans="1:20" ht="10.5" customHeight="1">
      <c r="A450" s="300" t="s">
        <v>2291</v>
      </c>
      <c r="B450" s="300" t="s">
        <v>3443</v>
      </c>
      <c r="C450" s="300" t="s">
        <v>67</v>
      </c>
      <c r="D450" s="300" t="s">
        <v>2139</v>
      </c>
      <c r="E450" s="300" t="s">
        <v>1381</v>
      </c>
      <c r="F450" s="300" t="s">
        <v>3060</v>
      </c>
      <c r="G450" s="300"/>
      <c r="H450" s="300" t="s">
        <v>3382</v>
      </c>
      <c r="I450" s="300" t="s">
        <v>3383</v>
      </c>
      <c r="J450" s="45" t="str">
        <f t="shared" si="12"/>
        <v>TinWhite Solder Metalurgica</v>
      </c>
      <c r="K450" s="45" t="str">
        <f t="shared" si="13"/>
        <v>TinWhite Solder Metalurgica</v>
      </c>
      <c r="T450"/>
    </row>
    <row r="451" spans="1:20" ht="10.5" customHeight="1">
      <c r="A451" s="300" t="s">
        <v>2291</v>
      </c>
      <c r="B451" s="300" t="s">
        <v>3404</v>
      </c>
      <c r="C451" s="300" t="s">
        <v>2543</v>
      </c>
      <c r="D451" s="300" t="s">
        <v>2150</v>
      </c>
      <c r="E451" s="300" t="s">
        <v>1353</v>
      </c>
      <c r="F451" s="300" t="s">
        <v>3060</v>
      </c>
      <c r="G451" s="300"/>
      <c r="H451" s="300" t="s">
        <v>3400</v>
      </c>
      <c r="I451" s="300" t="s">
        <v>3373</v>
      </c>
      <c r="J451" s="45" t="str">
        <f t="shared" si="12"/>
        <v>TinXiHai - Liuzhou China Tin Group Co ltd</v>
      </c>
      <c r="K451" s="45" t="str">
        <f t="shared" si="13"/>
        <v>TinXiHai - Liuzhou China Tin Group Co ltd</v>
      </c>
      <c r="T451"/>
    </row>
    <row r="452" spans="1:20" ht="10.5" customHeight="1">
      <c r="A452" s="300" t="s">
        <v>2291</v>
      </c>
      <c r="B452" s="300" t="s">
        <v>1908</v>
      </c>
      <c r="C452" s="300" t="s">
        <v>4621</v>
      </c>
      <c r="D452" s="300" t="s">
        <v>2150</v>
      </c>
      <c r="E452" s="300" t="s">
        <v>1383</v>
      </c>
      <c r="F452" s="300" t="s">
        <v>3060</v>
      </c>
      <c r="G452" s="300"/>
      <c r="H452" s="300" t="s">
        <v>4911</v>
      </c>
      <c r="I452" s="300" t="s">
        <v>3096</v>
      </c>
      <c r="J452" s="45" t="str">
        <f t="shared" si="12"/>
        <v>TinYTCL</v>
      </c>
      <c r="K452" s="45" t="str">
        <f t="shared" si="13"/>
        <v>TinYTCL</v>
      </c>
      <c r="T452"/>
    </row>
    <row r="453" spans="1:20" ht="10.5" customHeight="1">
      <c r="A453" s="300" t="s">
        <v>2291</v>
      </c>
      <c r="B453" s="300" t="s">
        <v>3438</v>
      </c>
      <c r="C453" s="300" t="s">
        <v>3435</v>
      </c>
      <c r="D453" s="300" t="s">
        <v>2150</v>
      </c>
      <c r="E453" s="300" t="s">
        <v>3436</v>
      </c>
      <c r="F453" s="300" t="s">
        <v>3060</v>
      </c>
      <c r="G453" s="300"/>
      <c r="H453" s="300" t="s">
        <v>4911</v>
      </c>
      <c r="I453" s="300" t="s">
        <v>3096</v>
      </c>
      <c r="J453" s="45" t="str">
        <f t="shared" si="12"/>
        <v>TinYunan Gejiu Yunxin Electrolyze Limited</v>
      </c>
      <c r="K453" s="45" t="str">
        <f t="shared" si="13"/>
        <v>TinYunan Gejiu Yunxin Electrolyze Limited</v>
      </c>
      <c r="T453"/>
    </row>
    <row r="454" spans="1:20" ht="10.5" customHeight="1">
      <c r="A454" s="300" t="s">
        <v>2291</v>
      </c>
      <c r="B454" s="300" t="s">
        <v>3444</v>
      </c>
      <c r="C454" s="300" t="s">
        <v>4069</v>
      </c>
      <c r="D454" s="300" t="s">
        <v>2150</v>
      </c>
      <c r="E454" s="300" t="s">
        <v>1382</v>
      </c>
      <c r="F454" s="300" t="s">
        <v>3060</v>
      </c>
      <c r="G454" s="300"/>
      <c r="H454" s="300" t="s">
        <v>4911</v>
      </c>
      <c r="I454" s="300" t="s">
        <v>3096</v>
      </c>
      <c r="J454" s="45" t="str">
        <f t="shared" si="12"/>
        <v>TinYunnan Adventure Co., Ltd.</v>
      </c>
      <c r="K454" s="45" t="str">
        <f t="shared" si="13"/>
        <v>TinYunnan Adventure Co., Ltd.</v>
      </c>
      <c r="T454"/>
    </row>
    <row r="455" spans="1:20" ht="10.5" customHeight="1">
      <c r="A455" s="300" t="s">
        <v>2291</v>
      </c>
      <c r="B455" s="300" t="s">
        <v>4200</v>
      </c>
      <c r="C455" s="300" t="s">
        <v>4069</v>
      </c>
      <c r="D455" s="300" t="s">
        <v>2150</v>
      </c>
      <c r="E455" s="300" t="s">
        <v>1382</v>
      </c>
      <c r="F455" s="300" t="s">
        <v>3060</v>
      </c>
      <c r="G455" s="300"/>
      <c r="H455" s="300" t="s">
        <v>4911</v>
      </c>
      <c r="I455" s="300" t="s">
        <v>3096</v>
      </c>
      <c r="J455" s="45" t="str">
        <f t="shared" si="12"/>
        <v>TinYunnan Chengfeng</v>
      </c>
      <c r="K455" s="45" t="str">
        <f t="shared" si="13"/>
        <v>TinYunnan Chengfeng</v>
      </c>
      <c r="T455"/>
    </row>
    <row r="456" spans="1:20" ht="10.5" customHeight="1">
      <c r="A456" s="300" t="s">
        <v>2291</v>
      </c>
      <c r="B456" s="300" t="s">
        <v>4069</v>
      </c>
      <c r="C456" s="300" t="s">
        <v>4069</v>
      </c>
      <c r="D456" s="300" t="s">
        <v>2150</v>
      </c>
      <c r="E456" s="300" t="s">
        <v>1382</v>
      </c>
      <c r="F456" s="300" t="s">
        <v>3060</v>
      </c>
      <c r="G456" s="300"/>
      <c r="H456" s="300" t="s">
        <v>4911</v>
      </c>
      <c r="I456" s="300" t="s">
        <v>3096</v>
      </c>
      <c r="J456" s="45" t="str">
        <f t="shared" si="12"/>
        <v>TinYunnan Chengfeng Non-ferrous Metals Co., Ltd.</v>
      </c>
      <c r="K456" s="45" t="str">
        <f t="shared" si="13"/>
        <v>TinYunnan Chengfeng Non-ferrous Metals Co., Ltd.</v>
      </c>
      <c r="T456"/>
    </row>
    <row r="457" spans="1:20" ht="10.5" customHeight="1">
      <c r="A457" s="300" t="s">
        <v>2291</v>
      </c>
      <c r="B457" s="300" t="s">
        <v>4992</v>
      </c>
      <c r="C457" s="300" t="s">
        <v>3397</v>
      </c>
      <c r="D457" s="300" t="s">
        <v>2150</v>
      </c>
      <c r="E457" s="300" t="s">
        <v>1350</v>
      </c>
      <c r="F457" s="300" t="s">
        <v>3060</v>
      </c>
      <c r="G457" s="300"/>
      <c r="H457" s="300" t="s">
        <v>4911</v>
      </c>
      <c r="I457" s="300" t="s">
        <v>3096</v>
      </c>
      <c r="J457" s="45" t="str">
        <f t="shared" si="12"/>
        <v>TinYunnan Gejiu Zili Metallurgy Co., Ltd.</v>
      </c>
      <c r="K457" s="45" t="str">
        <f t="shared" si="13"/>
        <v>TinYunnan Gejiu Zili Metallurgy Co., Ltd.</v>
      </c>
      <c r="T457"/>
    </row>
    <row r="458" spans="1:20" ht="10.5" customHeight="1">
      <c r="A458" s="300" t="s">
        <v>2291</v>
      </c>
      <c r="B458" s="300" t="s">
        <v>4612</v>
      </c>
      <c r="C458" s="300" t="s">
        <v>3435</v>
      </c>
      <c r="D458" s="300" t="s">
        <v>2150</v>
      </c>
      <c r="E458" s="300" t="s">
        <v>3436</v>
      </c>
      <c r="F458" s="300" t="s">
        <v>3060</v>
      </c>
      <c r="G458" s="300"/>
      <c r="H458" s="300" t="s">
        <v>4911</v>
      </c>
      <c r="I458" s="300" t="s">
        <v>3096</v>
      </c>
      <c r="J458" s="45" t="str">
        <f t="shared" ref="J458:J523" si="14">A458&amp;B458</f>
        <v>TinYunNan Gejiu Yunxin Electrolyze Limited</v>
      </c>
      <c r="K458" s="45" t="str">
        <f t="shared" ref="K458:K523" si="15">A458&amp;B458</f>
        <v>TinYunNan Gejiu Yunxin Electrolyze Limited</v>
      </c>
      <c r="T458"/>
    </row>
    <row r="459" spans="1:20" ht="10.5" customHeight="1">
      <c r="A459" s="300" t="s">
        <v>2291</v>
      </c>
      <c r="B459" s="300" t="s">
        <v>4621</v>
      </c>
      <c r="C459" s="300" t="s">
        <v>4621</v>
      </c>
      <c r="D459" s="300" t="s">
        <v>2150</v>
      </c>
      <c r="E459" s="300" t="s">
        <v>1383</v>
      </c>
      <c r="F459" s="300" t="s">
        <v>3060</v>
      </c>
      <c r="G459" s="300"/>
      <c r="H459" s="300" t="s">
        <v>4911</v>
      </c>
      <c r="I459" s="300" t="s">
        <v>3096</v>
      </c>
      <c r="J459" s="45" t="str">
        <f t="shared" si="14"/>
        <v>TinYunnan Tin Company Limited</v>
      </c>
      <c r="K459" s="45" t="str">
        <f t="shared" si="15"/>
        <v>TinYunnan Tin Company Limited</v>
      </c>
      <c r="T459"/>
    </row>
    <row r="460" spans="1:20" ht="10.5" customHeight="1">
      <c r="A460" s="300" t="s">
        <v>2291</v>
      </c>
      <c r="B460" s="300" t="s">
        <v>68</v>
      </c>
      <c r="C460" s="300" t="s">
        <v>4621</v>
      </c>
      <c r="D460" s="300" t="s">
        <v>2150</v>
      </c>
      <c r="E460" s="300" t="s">
        <v>1383</v>
      </c>
      <c r="F460" s="300" t="s">
        <v>3060</v>
      </c>
      <c r="G460" s="300"/>
      <c r="H460" s="300" t="s">
        <v>4911</v>
      </c>
      <c r="I460" s="300" t="s">
        <v>3096</v>
      </c>
      <c r="J460" s="45" t="str">
        <f t="shared" si="14"/>
        <v>TinYunnan Tin Company, Ltd.</v>
      </c>
      <c r="K460" s="45" t="str">
        <f t="shared" si="15"/>
        <v>TinYunnan Tin Company, Ltd.</v>
      </c>
      <c r="T460"/>
    </row>
    <row r="461" spans="1:20" ht="10.5" customHeight="1">
      <c r="A461" s="300" t="s">
        <v>2291</v>
      </c>
      <c r="B461" s="300" t="s">
        <v>3445</v>
      </c>
      <c r="C461" s="300" t="s">
        <v>4069</v>
      </c>
      <c r="D461" s="300" t="s">
        <v>2150</v>
      </c>
      <c r="E461" s="300" t="s">
        <v>1382</v>
      </c>
      <c r="F461" s="300" t="s">
        <v>3060</v>
      </c>
      <c r="G461" s="300"/>
      <c r="H461" s="300" t="s">
        <v>4911</v>
      </c>
      <c r="I461" s="300" t="s">
        <v>3096</v>
      </c>
      <c r="J461" s="45" t="str">
        <f t="shared" si="14"/>
        <v>TinYunnan wind Nonferrous Metals Co., Ltd.</v>
      </c>
      <c r="K461" s="45" t="str">
        <f t="shared" si="15"/>
        <v>TinYunnan wind Nonferrous Metals Co., Ltd.</v>
      </c>
      <c r="T461"/>
    </row>
    <row r="462" spans="1:20" ht="10.5" customHeight="1">
      <c r="A462" s="300" t="s">
        <v>2291</v>
      </c>
      <c r="B462" s="300" t="s">
        <v>61</v>
      </c>
      <c r="C462" s="300" t="s">
        <v>4621</v>
      </c>
      <c r="D462" s="300" t="s">
        <v>2150</v>
      </c>
      <c r="E462" s="300" t="s">
        <v>1383</v>
      </c>
      <c r="F462" s="300" t="s">
        <v>3060</v>
      </c>
      <c r="G462" s="300"/>
      <c r="H462" s="300" t="s">
        <v>4911</v>
      </c>
      <c r="I462" s="300" t="s">
        <v>3096</v>
      </c>
      <c r="J462" s="45" t="str">
        <f t="shared" si="14"/>
        <v>TinYuntinic Resources</v>
      </c>
      <c r="K462" s="45" t="str">
        <f t="shared" si="15"/>
        <v>TinYuntinic Resources</v>
      </c>
      <c r="T462"/>
    </row>
    <row r="463" spans="1:20" ht="10.5" customHeight="1">
      <c r="A463" s="300" t="s">
        <v>2291</v>
      </c>
      <c r="B463" s="300" t="s">
        <v>4613</v>
      </c>
      <c r="C463" s="300" t="s">
        <v>3435</v>
      </c>
      <c r="D463" s="300" t="s">
        <v>2150</v>
      </c>
      <c r="E463" s="300" t="s">
        <v>3436</v>
      </c>
      <c r="F463" s="300" t="s">
        <v>3060</v>
      </c>
      <c r="G463" s="300"/>
      <c r="H463" s="300" t="s">
        <v>4911</v>
      </c>
      <c r="I463" s="300" t="s">
        <v>3096</v>
      </c>
      <c r="J463" s="45" t="str">
        <f t="shared" si="14"/>
        <v>TinYUNXIN colored electrolysis Company Limited</v>
      </c>
      <c r="K463" s="45" t="str">
        <f t="shared" si="15"/>
        <v>TinYUNXIN colored electrolysis Company Limited</v>
      </c>
      <c r="T463"/>
    </row>
    <row r="464" spans="1:20" ht="10.5" customHeight="1">
      <c r="A464" s="244" t="s">
        <v>2291</v>
      </c>
      <c r="B464" s="244" t="s">
        <v>3517</v>
      </c>
      <c r="C464" s="244"/>
      <c r="D464" s="244"/>
      <c r="E464" s="244"/>
      <c r="F464" s="244"/>
      <c r="G464" s="244"/>
      <c r="H464" s="244"/>
      <c r="I464" s="244"/>
      <c r="J464" s="45" t="str">
        <f t="shared" si="14"/>
        <v>TinSmelter not listed</v>
      </c>
      <c r="K464" s="45" t="str">
        <f t="shared" si="15"/>
        <v>TinSmelter not listed</v>
      </c>
    </row>
    <row r="465" spans="1:20" ht="10.5" customHeight="1">
      <c r="A465" s="244" t="s">
        <v>2291</v>
      </c>
      <c r="B465" s="244" t="s">
        <v>2538</v>
      </c>
      <c r="C465" s="244" t="s">
        <v>906</v>
      </c>
      <c r="D465" s="244" t="s">
        <v>906</v>
      </c>
      <c r="E465" s="244"/>
      <c r="F465" s="244"/>
      <c r="G465" s="244"/>
      <c r="H465" s="244"/>
      <c r="I465" s="244"/>
      <c r="J465" s="45" t="str">
        <f t="shared" si="14"/>
        <v>TinSmelter not yet identified</v>
      </c>
      <c r="K465" s="45" t="str">
        <f t="shared" si="15"/>
        <v>TinSmelter not yet identified</v>
      </c>
    </row>
    <row r="466" spans="1:20" ht="10.5" customHeight="1">
      <c r="A466" s="300" t="s">
        <v>2293</v>
      </c>
      <c r="B466" s="300" t="s">
        <v>3474</v>
      </c>
      <c r="C466" s="300" t="s">
        <v>3474</v>
      </c>
      <c r="D466" s="300" t="s">
        <v>2217</v>
      </c>
      <c r="E466" s="300" t="s">
        <v>1384</v>
      </c>
      <c r="F466" s="300" t="s">
        <v>3060</v>
      </c>
      <c r="G466" s="300"/>
      <c r="H466" s="300" t="s">
        <v>4025</v>
      </c>
      <c r="I466" s="300" t="s">
        <v>4026</v>
      </c>
      <c r="J466" s="45" t="str">
        <f t="shared" si="14"/>
        <v>TungstenA.L.M.T. TUNGSTEN Corp.</v>
      </c>
      <c r="K466" s="45" t="str">
        <f t="shared" si="15"/>
        <v>TungstenA.L.M.T. TUNGSTEN Corp.</v>
      </c>
      <c r="T466"/>
    </row>
    <row r="467" spans="1:20" ht="10.5" customHeight="1">
      <c r="A467" s="300" t="s">
        <v>2293</v>
      </c>
      <c r="B467" s="300" t="s">
        <v>4248</v>
      </c>
      <c r="C467" s="300" t="s">
        <v>4248</v>
      </c>
      <c r="D467" s="300" t="s">
        <v>2139</v>
      </c>
      <c r="E467" s="300" t="s">
        <v>4249</v>
      </c>
      <c r="F467" s="300" t="s">
        <v>3060</v>
      </c>
      <c r="G467" s="300"/>
      <c r="H467" s="300" t="s">
        <v>4250</v>
      </c>
      <c r="I467" s="300" t="s">
        <v>3248</v>
      </c>
      <c r="J467" s="45" t="str">
        <f t="shared" si="14"/>
        <v>TungstenACL Metais Eireli</v>
      </c>
      <c r="K467" s="45" t="str">
        <f t="shared" si="15"/>
        <v>TungstenACL Metais Eireli</v>
      </c>
      <c r="T467"/>
    </row>
    <row r="468" spans="1:20" ht="10.5" customHeight="1">
      <c r="A468" s="300" t="s">
        <v>2293</v>
      </c>
      <c r="B468" s="300" t="s">
        <v>3475</v>
      </c>
      <c r="C468" s="300" t="s">
        <v>3474</v>
      </c>
      <c r="D468" s="300" t="s">
        <v>2217</v>
      </c>
      <c r="E468" s="300" t="s">
        <v>1384</v>
      </c>
      <c r="F468" s="300" t="s">
        <v>3060</v>
      </c>
      <c r="G468" s="300"/>
      <c r="H468" s="300" t="s">
        <v>4025</v>
      </c>
      <c r="I468" s="300" t="s">
        <v>4026</v>
      </c>
      <c r="J468" s="45" t="str">
        <f t="shared" si="14"/>
        <v>TungstenAllied Material Corporation</v>
      </c>
      <c r="K468" s="45" t="str">
        <f t="shared" si="15"/>
        <v>TungstenAllied Material Corporation</v>
      </c>
      <c r="T468"/>
    </row>
    <row r="469" spans="1:20" ht="10.5" customHeight="1">
      <c r="A469" s="300" t="s">
        <v>2293</v>
      </c>
      <c r="B469" s="300" t="s">
        <v>3476</v>
      </c>
      <c r="C469" s="300" t="s">
        <v>3474</v>
      </c>
      <c r="D469" s="300" t="s">
        <v>2217</v>
      </c>
      <c r="E469" s="300" t="s">
        <v>1384</v>
      </c>
      <c r="F469" s="300" t="s">
        <v>3060</v>
      </c>
      <c r="G469" s="300"/>
      <c r="H469" s="300" t="s">
        <v>4025</v>
      </c>
      <c r="I469" s="300" t="s">
        <v>4026</v>
      </c>
      <c r="J469" s="45" t="str">
        <f t="shared" si="14"/>
        <v>TungstenALMT Corp</v>
      </c>
      <c r="K469" s="45" t="str">
        <f t="shared" si="15"/>
        <v>TungstenALMT Corp</v>
      </c>
      <c r="T469"/>
    </row>
    <row r="470" spans="1:20" ht="10.5" customHeight="1">
      <c r="A470" s="300" t="s">
        <v>2293</v>
      </c>
      <c r="B470" s="300" t="s">
        <v>4201</v>
      </c>
      <c r="C470" s="300" t="s">
        <v>3474</v>
      </c>
      <c r="D470" s="300" t="s">
        <v>2217</v>
      </c>
      <c r="E470" s="300" t="s">
        <v>1384</v>
      </c>
      <c r="F470" s="300" t="s">
        <v>3060</v>
      </c>
      <c r="G470" s="300"/>
      <c r="H470" s="300" t="s">
        <v>4025</v>
      </c>
      <c r="I470" s="300" t="s">
        <v>4026</v>
      </c>
      <c r="J470" s="45" t="str">
        <f t="shared" si="14"/>
        <v>TungstenALMT Sumitomo Group</v>
      </c>
      <c r="K470" s="45" t="str">
        <f t="shared" si="15"/>
        <v>TungstenALMT Sumitomo Group</v>
      </c>
      <c r="T470"/>
    </row>
    <row r="471" spans="1:20" ht="10.5" customHeight="1">
      <c r="A471" s="300" t="s">
        <v>2293</v>
      </c>
      <c r="B471" s="300" t="s">
        <v>2667</v>
      </c>
      <c r="C471" s="300" t="s">
        <v>2667</v>
      </c>
      <c r="D471" s="300" t="s">
        <v>1737</v>
      </c>
      <c r="E471" s="300" t="s">
        <v>2668</v>
      </c>
      <c r="F471" s="300" t="s">
        <v>3060</v>
      </c>
      <c r="G471" s="300"/>
      <c r="H471" s="300" t="s">
        <v>3499</v>
      </c>
      <c r="I471" s="300" t="s">
        <v>3500</v>
      </c>
      <c r="J471" s="45" t="str">
        <f t="shared" si="14"/>
        <v>TungstenAsia Tungsten Products Vietnam Ltd.</v>
      </c>
      <c r="K471" s="45" t="str">
        <f t="shared" si="15"/>
        <v>TungstenAsia Tungsten Products Vietnam Ltd.</v>
      </c>
      <c r="T471"/>
    </row>
    <row r="472" spans="1:20" ht="10.5" customHeight="1">
      <c r="A472" s="300" t="s">
        <v>2293</v>
      </c>
      <c r="B472" s="300" t="s">
        <v>4202</v>
      </c>
      <c r="C472" s="300" t="s">
        <v>206</v>
      </c>
      <c r="D472" s="300" t="s">
        <v>4880</v>
      </c>
      <c r="E472" s="300" t="s">
        <v>1385</v>
      </c>
      <c r="F472" s="300" t="s">
        <v>3060</v>
      </c>
      <c r="G472" s="300"/>
      <c r="H472" s="300" t="s">
        <v>3477</v>
      </c>
      <c r="I472" s="300" t="s">
        <v>3478</v>
      </c>
      <c r="J472" s="45" t="str">
        <f t="shared" si="14"/>
        <v>TungstenATI Metalworking Products</v>
      </c>
      <c r="K472" s="45" t="str">
        <f t="shared" si="15"/>
        <v>TungstenATI Metalworking Products</v>
      </c>
      <c r="T472"/>
    </row>
    <row r="473" spans="1:20" ht="10.5" customHeight="1">
      <c r="A473" s="300" t="s">
        <v>2293</v>
      </c>
      <c r="B473" s="300" t="s">
        <v>2342</v>
      </c>
      <c r="C473" s="300" t="s">
        <v>206</v>
      </c>
      <c r="D473" s="300" t="s">
        <v>4880</v>
      </c>
      <c r="E473" s="300" t="s">
        <v>1385</v>
      </c>
      <c r="F473" s="300" t="s">
        <v>3060</v>
      </c>
      <c r="G473" s="300"/>
      <c r="H473" s="300" t="s">
        <v>3477</v>
      </c>
      <c r="I473" s="300" t="s">
        <v>3478</v>
      </c>
      <c r="J473" s="45" t="str">
        <f t="shared" si="14"/>
        <v>TungstenATI Tungsten Materials</v>
      </c>
      <c r="K473" s="45" t="str">
        <f t="shared" si="15"/>
        <v>TungstenATI Tungsten Materials</v>
      </c>
      <c r="T473"/>
    </row>
    <row r="474" spans="1:20" ht="10.5" customHeight="1">
      <c r="A474" s="300" t="s">
        <v>2293</v>
      </c>
      <c r="B474" s="300" t="s">
        <v>4208</v>
      </c>
      <c r="C474" s="300" t="s">
        <v>2624</v>
      </c>
      <c r="D474" s="300" t="s">
        <v>2150</v>
      </c>
      <c r="E474" s="300" t="s">
        <v>1386</v>
      </c>
      <c r="F474" s="300" t="s">
        <v>3060</v>
      </c>
      <c r="G474" s="300"/>
      <c r="H474" s="300" t="s">
        <v>3479</v>
      </c>
      <c r="I474" s="300" t="s">
        <v>3270</v>
      </c>
      <c r="J474" s="45" t="str">
        <f t="shared" si="14"/>
        <v>TungstenChaozhou Xianglu Tungsten Industry Co., Ltd.</v>
      </c>
      <c r="K474" s="45" t="str">
        <f t="shared" si="15"/>
        <v>TungstenChaozhou Xianglu Tungsten Industry Co., Ltd.</v>
      </c>
      <c r="T474"/>
    </row>
    <row r="475" spans="1:20" ht="10.5" customHeight="1">
      <c r="A475" s="300" t="s">
        <v>2293</v>
      </c>
      <c r="B475" s="300" t="s">
        <v>2669</v>
      </c>
      <c r="C475" s="300" t="s">
        <v>2669</v>
      </c>
      <c r="D475" s="300" t="s">
        <v>2150</v>
      </c>
      <c r="E475" s="300" t="s">
        <v>2670</v>
      </c>
      <c r="F475" s="300" t="s">
        <v>3060</v>
      </c>
      <c r="G475" s="300"/>
      <c r="H475" s="300" t="s">
        <v>3399</v>
      </c>
      <c r="I475" s="300" t="s">
        <v>3121</v>
      </c>
      <c r="J475" s="45" t="str">
        <f t="shared" si="14"/>
        <v>TungstenChenzhou Diamond Tungsten Products Co., Ltd.</v>
      </c>
      <c r="K475" s="45" t="str">
        <f t="shared" si="15"/>
        <v>TungstenChenzhou Diamond Tungsten Products Co., Ltd.</v>
      </c>
      <c r="T475"/>
    </row>
    <row r="476" spans="1:20" ht="10.5" customHeight="1">
      <c r="A476" s="300" t="s">
        <v>2293</v>
      </c>
      <c r="B476" s="300" t="s">
        <v>3483</v>
      </c>
      <c r="C476" s="300" t="s">
        <v>207</v>
      </c>
      <c r="D476" s="300" t="s">
        <v>2150</v>
      </c>
      <c r="E476" s="300" t="s">
        <v>1394</v>
      </c>
      <c r="F476" s="300" t="s">
        <v>3060</v>
      </c>
      <c r="G476" s="300"/>
      <c r="H476" s="300" t="s">
        <v>3398</v>
      </c>
      <c r="I476" s="300" t="s">
        <v>3139</v>
      </c>
      <c r="J476" s="45" t="str">
        <f t="shared" si="14"/>
        <v>TungstenChina National Non Ferrous</v>
      </c>
      <c r="K476" s="45" t="str">
        <f t="shared" si="15"/>
        <v>TungstenChina National Non Ferrous</v>
      </c>
      <c r="T476"/>
    </row>
    <row r="477" spans="1:20" ht="10.5" customHeight="1">
      <c r="A477" s="300" t="s">
        <v>2293</v>
      </c>
      <c r="B477" s="300" t="s">
        <v>2623</v>
      </c>
      <c r="C477" s="300" t="s">
        <v>2623</v>
      </c>
      <c r="D477" s="300" t="s">
        <v>2150</v>
      </c>
      <c r="E477" s="300" t="s">
        <v>1387</v>
      </c>
      <c r="F477" s="300" t="s">
        <v>3060</v>
      </c>
      <c r="G477" s="300"/>
      <c r="H477" s="300" t="s">
        <v>3398</v>
      </c>
      <c r="I477" s="300" t="s">
        <v>3139</v>
      </c>
      <c r="J477" s="45" t="str">
        <f t="shared" si="14"/>
        <v>TungstenChongyi Zhangyuan Tungsten Co., Ltd.</v>
      </c>
      <c r="K477" s="45" t="str">
        <f t="shared" si="15"/>
        <v>TungstenChongyi Zhangyuan Tungsten Co., Ltd.</v>
      </c>
      <c r="T477"/>
    </row>
    <row r="478" spans="1:20" ht="10.5" customHeight="1">
      <c r="A478" s="300" t="s">
        <v>2293</v>
      </c>
      <c r="B478" s="300" t="s">
        <v>2671</v>
      </c>
      <c r="C478" s="300" t="s">
        <v>2671</v>
      </c>
      <c r="D478" s="300" t="s">
        <v>2150</v>
      </c>
      <c r="E478" s="300" t="s">
        <v>2672</v>
      </c>
      <c r="F478" s="300" t="s">
        <v>3060</v>
      </c>
      <c r="G478" s="300"/>
      <c r="H478" s="300" t="s">
        <v>3501</v>
      </c>
      <c r="I478" s="300" t="s">
        <v>3139</v>
      </c>
      <c r="J478" s="45" t="str">
        <f t="shared" si="14"/>
        <v>TungstenDayu Jincheng Tungsten Industry Co., Ltd.</v>
      </c>
      <c r="K478" s="45" t="str">
        <f t="shared" si="15"/>
        <v>TungstenDayu Jincheng Tungsten Industry Co., Ltd.</v>
      </c>
      <c r="T478"/>
    </row>
    <row r="479" spans="1:20" ht="10.5" customHeight="1">
      <c r="A479" s="300" t="s">
        <v>2293</v>
      </c>
      <c r="B479" s="300" t="s">
        <v>1437</v>
      </c>
      <c r="C479" s="300" t="s">
        <v>1437</v>
      </c>
      <c r="D479" s="300" t="s">
        <v>2150</v>
      </c>
      <c r="E479" s="300" t="s">
        <v>1388</v>
      </c>
      <c r="F479" s="300" t="s">
        <v>3060</v>
      </c>
      <c r="G479" s="300"/>
      <c r="H479" s="300" t="s">
        <v>3398</v>
      </c>
      <c r="I479" s="300" t="s">
        <v>3139</v>
      </c>
      <c r="J479" s="45" t="str">
        <f t="shared" si="14"/>
        <v>TungstenDayu Weiliang Tungsten Co., Ltd.</v>
      </c>
      <c r="K479" s="45" t="str">
        <f t="shared" si="15"/>
        <v>TungstenDayu Weiliang Tungsten Co., Ltd.</v>
      </c>
      <c r="T479"/>
    </row>
    <row r="480" spans="1:20" ht="10.5" customHeight="1">
      <c r="A480" s="300" t="s">
        <v>2293</v>
      </c>
      <c r="B480" s="300" t="s">
        <v>1438</v>
      </c>
      <c r="C480" s="300" t="s">
        <v>1438</v>
      </c>
      <c r="D480" s="300" t="s">
        <v>2150</v>
      </c>
      <c r="E480" s="300" t="s">
        <v>1389</v>
      </c>
      <c r="F480" s="300" t="s">
        <v>3060</v>
      </c>
      <c r="G480" s="300"/>
      <c r="H480" s="300" t="s">
        <v>3481</v>
      </c>
      <c r="I480" s="300" t="s">
        <v>3267</v>
      </c>
      <c r="J480" s="45" t="str">
        <f t="shared" si="14"/>
        <v>TungstenFujian Jinxin Tungsten Co., Ltd.</v>
      </c>
      <c r="K480" s="45" t="str">
        <f t="shared" si="15"/>
        <v>TungstenFujian Jinxin Tungsten Co., Ltd.</v>
      </c>
      <c r="T480"/>
    </row>
    <row r="481" spans="1:20" ht="10.5" customHeight="1">
      <c r="A481" s="300" t="s">
        <v>2293</v>
      </c>
      <c r="B481" s="300" t="s">
        <v>207</v>
      </c>
      <c r="C481" s="300" t="s">
        <v>207</v>
      </c>
      <c r="D481" s="300" t="s">
        <v>2150</v>
      </c>
      <c r="E481" s="300" t="s">
        <v>1394</v>
      </c>
      <c r="F481" s="300" t="s">
        <v>3060</v>
      </c>
      <c r="G481" s="300"/>
      <c r="H481" s="300" t="s">
        <v>3398</v>
      </c>
      <c r="I481" s="300" t="s">
        <v>3139</v>
      </c>
      <c r="J481" s="45" t="str">
        <f t="shared" si="14"/>
        <v>TungstenGanzhou Huaxing Tungsten Products Co., Ltd.</v>
      </c>
      <c r="K481" s="45" t="str">
        <f t="shared" si="15"/>
        <v>TungstenGanzhou Huaxing Tungsten Products Co., Ltd.</v>
      </c>
      <c r="T481"/>
    </row>
    <row r="482" spans="1:20" ht="10.5" customHeight="1">
      <c r="A482" s="300" t="s">
        <v>2293</v>
      </c>
      <c r="B482" s="300" t="s">
        <v>209</v>
      </c>
      <c r="C482" s="300" t="s">
        <v>209</v>
      </c>
      <c r="D482" s="300" t="s">
        <v>2150</v>
      </c>
      <c r="E482" s="300" t="s">
        <v>198</v>
      </c>
      <c r="F482" s="300" t="s">
        <v>3060</v>
      </c>
      <c r="G482" s="300"/>
      <c r="H482" s="300" t="s">
        <v>3398</v>
      </c>
      <c r="I482" s="300" t="s">
        <v>3139</v>
      </c>
      <c r="J482" s="45" t="str">
        <f t="shared" si="14"/>
        <v>TungstenGanzhou Jiangwu Ferrotungsten Co., Ltd.</v>
      </c>
      <c r="K482" s="45" t="str">
        <f t="shared" si="15"/>
        <v>TungstenGanzhou Jiangwu Ferrotungsten Co., Ltd.</v>
      </c>
      <c r="T482"/>
    </row>
    <row r="483" spans="1:20" ht="10.5" customHeight="1">
      <c r="A483" s="300" t="s">
        <v>2293</v>
      </c>
      <c r="B483" s="300" t="s">
        <v>709</v>
      </c>
      <c r="C483" s="300" t="s">
        <v>709</v>
      </c>
      <c r="D483" s="300" t="s">
        <v>2150</v>
      </c>
      <c r="E483" s="300" t="s">
        <v>710</v>
      </c>
      <c r="F483" s="300" t="s">
        <v>3060</v>
      </c>
      <c r="G483" s="300"/>
      <c r="H483" s="300" t="s">
        <v>3398</v>
      </c>
      <c r="I483" s="300" t="s">
        <v>3139</v>
      </c>
      <c r="J483" s="45" t="str">
        <f t="shared" si="14"/>
        <v>TungstenGanzhou Seadragon W &amp; Mo Co., Ltd.</v>
      </c>
      <c r="K483" s="45" t="str">
        <f t="shared" si="15"/>
        <v>TungstenGanzhou Seadragon W &amp; Mo Co., Ltd.</v>
      </c>
      <c r="T483"/>
    </row>
    <row r="484" spans="1:20" ht="10.5" customHeight="1">
      <c r="A484" s="300" t="s">
        <v>2293</v>
      </c>
      <c r="B484" s="300" t="s">
        <v>2673</v>
      </c>
      <c r="C484" s="300" t="s">
        <v>2673</v>
      </c>
      <c r="D484" s="300" t="s">
        <v>2150</v>
      </c>
      <c r="E484" s="300" t="s">
        <v>2674</v>
      </c>
      <c r="F484" s="300" t="s">
        <v>3060</v>
      </c>
      <c r="G484" s="300"/>
      <c r="H484" s="300" t="s">
        <v>3398</v>
      </c>
      <c r="I484" s="300" t="s">
        <v>3139</v>
      </c>
      <c r="J484" s="45" t="str">
        <f t="shared" si="14"/>
        <v>TungstenGanzhou Yatai Tungsten Co., Ltd.</v>
      </c>
      <c r="K484" s="45" t="str">
        <f t="shared" si="15"/>
        <v>TungstenGanzhou Yatai Tungsten Co., Ltd.</v>
      </c>
      <c r="T484"/>
    </row>
    <row r="485" spans="1:20" ht="10.5" customHeight="1">
      <c r="A485" s="300" t="s">
        <v>2293</v>
      </c>
      <c r="B485" s="300" t="s">
        <v>1</v>
      </c>
      <c r="C485" s="300" t="s">
        <v>1</v>
      </c>
      <c r="D485" s="300" t="s">
        <v>4880</v>
      </c>
      <c r="E485" s="300" t="s">
        <v>1390</v>
      </c>
      <c r="F485" s="300" t="s">
        <v>3060</v>
      </c>
      <c r="G485" s="300"/>
      <c r="H485" s="300" t="s">
        <v>3482</v>
      </c>
      <c r="I485" s="300" t="s">
        <v>3332</v>
      </c>
      <c r="J485" s="45" t="str">
        <f t="shared" si="14"/>
        <v>TungstenGlobal Tungsten &amp; Powders Corp.</v>
      </c>
      <c r="K485" s="45" t="str">
        <f t="shared" si="15"/>
        <v>TungstenGlobal Tungsten &amp; Powders Corp.</v>
      </c>
      <c r="T485"/>
    </row>
    <row r="486" spans="1:20" ht="10.5" customHeight="1">
      <c r="A486" s="300" t="s">
        <v>2293</v>
      </c>
      <c r="B486" s="300" t="s">
        <v>1909</v>
      </c>
      <c r="C486" s="300" t="s">
        <v>1</v>
      </c>
      <c r="D486" s="300" t="s">
        <v>4880</v>
      </c>
      <c r="E486" s="300" t="s">
        <v>1390</v>
      </c>
      <c r="F486" s="300" t="s">
        <v>3060</v>
      </c>
      <c r="G486" s="300"/>
      <c r="H486" s="300" t="s">
        <v>3482</v>
      </c>
      <c r="I486" s="300" t="s">
        <v>3332</v>
      </c>
      <c r="J486" s="45" t="str">
        <f t="shared" si="14"/>
        <v>TungstenGTP</v>
      </c>
      <c r="K486" s="45" t="str">
        <f t="shared" si="15"/>
        <v>TungstenGTP</v>
      </c>
      <c r="T486"/>
    </row>
    <row r="487" spans="1:20" ht="10.5" customHeight="1">
      <c r="A487" s="300" t="s">
        <v>2293</v>
      </c>
      <c r="B487" s="300" t="s">
        <v>2624</v>
      </c>
      <c r="C487" s="300" t="s">
        <v>2624</v>
      </c>
      <c r="D487" s="300" t="s">
        <v>2150</v>
      </c>
      <c r="E487" s="300" t="s">
        <v>1386</v>
      </c>
      <c r="F487" s="300" t="s">
        <v>3060</v>
      </c>
      <c r="G487" s="300"/>
      <c r="H487" s="300" t="s">
        <v>3479</v>
      </c>
      <c r="I487" s="300" t="s">
        <v>3270</v>
      </c>
      <c r="J487" s="45" t="str">
        <f t="shared" si="14"/>
        <v>TungstenGuangdong Xianglu Tungsten Co., Ltd.</v>
      </c>
      <c r="K487" s="45" t="str">
        <f t="shared" si="15"/>
        <v>TungstenGuangdong Xianglu Tungsten Co., Ltd.</v>
      </c>
      <c r="T487"/>
    </row>
    <row r="488" spans="1:20" ht="10.5" customHeight="1">
      <c r="A488" s="300" t="s">
        <v>2293</v>
      </c>
      <c r="B488" s="300" t="s">
        <v>2706</v>
      </c>
      <c r="C488" s="300" t="s">
        <v>2706</v>
      </c>
      <c r="D488" s="300" t="s">
        <v>2164</v>
      </c>
      <c r="E488" s="300" t="s">
        <v>2707</v>
      </c>
      <c r="F488" s="300" t="s">
        <v>3060</v>
      </c>
      <c r="G488" s="300"/>
      <c r="H488" s="300" t="s">
        <v>3349</v>
      </c>
      <c r="I488" s="300" t="s">
        <v>3350</v>
      </c>
      <c r="J488" s="45" t="str">
        <f t="shared" si="14"/>
        <v>TungstenH.C. Starck GmbH</v>
      </c>
      <c r="K488" s="45" t="str">
        <f t="shared" si="15"/>
        <v>TungstenH.C. Starck GmbH</v>
      </c>
      <c r="T488"/>
    </row>
    <row r="489" spans="1:20" ht="10.5" customHeight="1">
      <c r="A489" s="300" t="s">
        <v>2293</v>
      </c>
      <c r="B489" s="300" t="s">
        <v>2697</v>
      </c>
      <c r="C489" s="300" t="s">
        <v>2697</v>
      </c>
      <c r="D489" s="300" t="s">
        <v>2164</v>
      </c>
      <c r="E489" s="300" t="s">
        <v>2708</v>
      </c>
      <c r="F489" s="300" t="s">
        <v>3060</v>
      </c>
      <c r="G489" s="300"/>
      <c r="H489" s="300" t="s">
        <v>3351</v>
      </c>
      <c r="I489" s="300" t="s">
        <v>3066</v>
      </c>
      <c r="J489" s="45" t="str">
        <f t="shared" si="14"/>
        <v>TungstenH.C. Starck Smelting GmbH &amp; Co.KG</v>
      </c>
      <c r="K489" s="45" t="str">
        <f t="shared" si="15"/>
        <v>TungstenH.C. Starck Smelting GmbH &amp; Co.KG</v>
      </c>
      <c r="T489"/>
    </row>
    <row r="490" spans="1:20" ht="10.5" customHeight="1">
      <c r="A490" s="300" t="s">
        <v>2293</v>
      </c>
      <c r="B490" s="300" t="s">
        <v>4622</v>
      </c>
      <c r="C490" s="300" t="s">
        <v>2625</v>
      </c>
      <c r="D490" s="300" t="s">
        <v>2150</v>
      </c>
      <c r="E490" s="300" t="s">
        <v>1392</v>
      </c>
      <c r="F490" s="300" t="s">
        <v>3060</v>
      </c>
      <c r="G490" s="300"/>
      <c r="H490" s="300" t="s">
        <v>3338</v>
      </c>
      <c r="I490" s="300" t="s">
        <v>3121</v>
      </c>
      <c r="J490" s="45" t="str">
        <f t="shared" si="14"/>
        <v>TungstenHuman Chun-Chang non-ferrous Smelting &amp; Concentrating Co., Ltd.</v>
      </c>
      <c r="K490" s="45" t="str">
        <f t="shared" si="15"/>
        <v>TungstenHuman Chun-Chang non-ferrous Smelting &amp; Concentrating Co., Ltd.</v>
      </c>
      <c r="T490"/>
    </row>
    <row r="491" spans="1:20" ht="10.5" customHeight="1">
      <c r="A491" s="300" t="s">
        <v>2293</v>
      </c>
      <c r="B491" s="300" t="s">
        <v>4171</v>
      </c>
      <c r="C491" s="300" t="s">
        <v>4171</v>
      </c>
      <c r="D491" s="300" t="s">
        <v>2150</v>
      </c>
      <c r="E491" s="300" t="s">
        <v>1391</v>
      </c>
      <c r="F491" s="300" t="s">
        <v>3060</v>
      </c>
      <c r="G491" s="300"/>
      <c r="H491" s="300" t="s">
        <v>4027</v>
      </c>
      <c r="I491" s="300" t="s">
        <v>3121</v>
      </c>
      <c r="J491" s="45" t="str">
        <f t="shared" si="14"/>
        <v>TungstenHunan Chenzhou Mining Co., Ltd.</v>
      </c>
      <c r="K491" s="45" t="str">
        <f t="shared" si="15"/>
        <v>TungstenHunan Chenzhou Mining Co., Ltd.</v>
      </c>
      <c r="T491"/>
    </row>
    <row r="492" spans="1:20" ht="10.5" customHeight="1">
      <c r="A492" s="300" t="s">
        <v>2293</v>
      </c>
      <c r="B492" s="300" t="s">
        <v>2621</v>
      </c>
      <c r="C492" s="300" t="s">
        <v>4171</v>
      </c>
      <c r="D492" s="300" t="s">
        <v>2150</v>
      </c>
      <c r="E492" s="300" t="s">
        <v>1391</v>
      </c>
      <c r="F492" s="300" t="s">
        <v>3060</v>
      </c>
      <c r="G492" s="300"/>
      <c r="H492" s="300" t="s">
        <v>4027</v>
      </c>
      <c r="I492" s="300" t="s">
        <v>3121</v>
      </c>
      <c r="J492" s="45" t="str">
        <f t="shared" si="14"/>
        <v>TungstenHunan Chenzhou Mining Group Co., Ltd.</v>
      </c>
      <c r="K492" s="45" t="str">
        <f t="shared" si="15"/>
        <v>TungstenHunan Chenzhou Mining Group Co., Ltd.</v>
      </c>
      <c r="T492"/>
    </row>
    <row r="493" spans="1:20" ht="10.5" customHeight="1">
      <c r="A493" s="300" t="s">
        <v>2293</v>
      </c>
      <c r="B493" s="300" t="s">
        <v>3504</v>
      </c>
      <c r="C493" s="300" t="s">
        <v>3504</v>
      </c>
      <c r="D493" s="300" t="s">
        <v>2150</v>
      </c>
      <c r="E493" s="300" t="s">
        <v>3505</v>
      </c>
      <c r="F493" s="300" t="s">
        <v>3060</v>
      </c>
      <c r="G493" s="300"/>
      <c r="H493" s="300" t="s">
        <v>3338</v>
      </c>
      <c r="I493" s="300" t="s">
        <v>3121</v>
      </c>
      <c r="J493" s="45" t="str">
        <f t="shared" si="14"/>
        <v>TungstenHunan Chuangda Vanadium Tungsten Co., Ltd. Wuji</v>
      </c>
      <c r="K493" s="45" t="str">
        <f t="shared" si="15"/>
        <v>TungstenHunan Chuangda Vanadium Tungsten Co., Ltd. Wuji</v>
      </c>
      <c r="T493"/>
    </row>
    <row r="494" spans="1:20" ht="10.5" customHeight="1">
      <c r="A494" s="300" t="s">
        <v>2293</v>
      </c>
      <c r="B494" s="300" t="s">
        <v>2625</v>
      </c>
      <c r="C494" s="300" t="s">
        <v>2625</v>
      </c>
      <c r="D494" s="300" t="s">
        <v>2150</v>
      </c>
      <c r="E494" s="300" t="s">
        <v>1392</v>
      </c>
      <c r="F494" s="300" t="s">
        <v>3060</v>
      </c>
      <c r="G494" s="300"/>
      <c r="H494" s="300" t="s">
        <v>3338</v>
      </c>
      <c r="I494" s="300" t="s">
        <v>3121</v>
      </c>
      <c r="J494" s="45" t="str">
        <f t="shared" si="14"/>
        <v>TungstenHunan Chunchang Nonferrous Metals Co., Ltd.</v>
      </c>
      <c r="K494" s="45" t="str">
        <f t="shared" si="15"/>
        <v>TungstenHunan Chunchang Nonferrous Metals Co., Ltd.</v>
      </c>
      <c r="T494"/>
    </row>
    <row r="495" spans="1:20" ht="10.5" customHeight="1">
      <c r="A495" s="300" t="s">
        <v>2293</v>
      </c>
      <c r="B495" s="300" t="s">
        <v>3509</v>
      </c>
      <c r="C495" s="300" t="s">
        <v>3509</v>
      </c>
      <c r="D495" s="300" t="s">
        <v>1690</v>
      </c>
      <c r="E495" s="300" t="s">
        <v>3510</v>
      </c>
      <c r="F495" s="300" t="s">
        <v>3060</v>
      </c>
      <c r="G495" s="300"/>
      <c r="H495" s="300" t="s">
        <v>3511</v>
      </c>
      <c r="I495" s="300" t="s">
        <v>3512</v>
      </c>
      <c r="J495" s="45" t="str">
        <f t="shared" si="14"/>
        <v>TungstenHydrometallurg, JSC</v>
      </c>
      <c r="K495" s="45" t="str">
        <f t="shared" si="15"/>
        <v>TungstenHydrometallurg, JSC</v>
      </c>
      <c r="T495"/>
    </row>
    <row r="496" spans="1:20" ht="10.5" customHeight="1">
      <c r="A496" s="300" t="s">
        <v>2293</v>
      </c>
      <c r="B496" s="300" t="s">
        <v>2626</v>
      </c>
      <c r="C496" s="300" t="s">
        <v>2626</v>
      </c>
      <c r="D496" s="300" t="s">
        <v>2217</v>
      </c>
      <c r="E496" s="300" t="s">
        <v>1393</v>
      </c>
      <c r="F496" s="300" t="s">
        <v>3060</v>
      </c>
      <c r="G496" s="300"/>
      <c r="H496" s="300" t="s">
        <v>4028</v>
      </c>
      <c r="I496" s="300" t="s">
        <v>3109</v>
      </c>
      <c r="J496" s="45" t="str">
        <f t="shared" si="14"/>
        <v>TungstenJapan New Metals Co., Ltd.</v>
      </c>
      <c r="K496" s="45" t="str">
        <f t="shared" si="15"/>
        <v>TungstenJapan New Metals Co., Ltd.</v>
      </c>
      <c r="T496"/>
    </row>
    <row r="497" spans="1:20" ht="10.5" customHeight="1">
      <c r="A497" s="300" t="s">
        <v>2293</v>
      </c>
      <c r="B497" s="300" t="s">
        <v>2709</v>
      </c>
      <c r="C497" s="300" t="s">
        <v>2709</v>
      </c>
      <c r="D497" s="300" t="s">
        <v>2150</v>
      </c>
      <c r="E497" s="300" t="s">
        <v>2710</v>
      </c>
      <c r="F497" s="300" t="s">
        <v>3060</v>
      </c>
      <c r="G497" s="300"/>
      <c r="H497" s="300" t="s">
        <v>3398</v>
      </c>
      <c r="I497" s="300" t="s">
        <v>3139</v>
      </c>
      <c r="J497" s="45" t="str">
        <f t="shared" si="14"/>
        <v>TungstenJiangwu H.C. Starck Tungsten Products Co., Ltd.</v>
      </c>
      <c r="K497" s="45" t="str">
        <f t="shared" si="15"/>
        <v>TungstenJiangwu H.C. Starck Tungsten Products Co., Ltd.</v>
      </c>
      <c r="T497"/>
    </row>
    <row r="498" spans="1:20" ht="10.5" customHeight="1">
      <c r="A498" s="300" t="s">
        <v>2293</v>
      </c>
      <c r="B498" s="300" t="s">
        <v>4251</v>
      </c>
      <c r="C498" s="300" t="s">
        <v>4251</v>
      </c>
      <c r="D498" s="300" t="s">
        <v>2150</v>
      </c>
      <c r="E498" s="300" t="s">
        <v>4252</v>
      </c>
      <c r="F498" s="300" t="s">
        <v>3060</v>
      </c>
      <c r="G498" s="300"/>
      <c r="H498" s="300" t="s">
        <v>4623</v>
      </c>
      <c r="I498" s="300" t="s">
        <v>3139</v>
      </c>
      <c r="J498" s="45" t="str">
        <f t="shared" si="14"/>
        <v>TungstenJiangxi Dayu Longxintai Tungsten Co., Ltd.</v>
      </c>
      <c r="K498" s="45" t="str">
        <f t="shared" si="15"/>
        <v>TungstenJiangxi Dayu Longxintai Tungsten Co., Ltd.</v>
      </c>
      <c r="T498"/>
    </row>
    <row r="499" spans="1:20" ht="10.5" customHeight="1">
      <c r="A499" s="300" t="s">
        <v>2293</v>
      </c>
      <c r="B499" s="300" t="s">
        <v>215</v>
      </c>
      <c r="C499" s="300" t="s">
        <v>215</v>
      </c>
      <c r="D499" s="300" t="s">
        <v>2150</v>
      </c>
      <c r="E499" s="300" t="s">
        <v>196</v>
      </c>
      <c r="F499" s="300" t="s">
        <v>3060</v>
      </c>
      <c r="G499" s="300"/>
      <c r="H499" s="300" t="s">
        <v>3498</v>
      </c>
      <c r="I499" s="300" t="s">
        <v>3139</v>
      </c>
      <c r="J499" s="45" t="str">
        <f t="shared" si="14"/>
        <v>TungstenJiangxi Gan Bei Tungsten Co., Ltd.</v>
      </c>
      <c r="K499" s="45" t="str">
        <f t="shared" si="15"/>
        <v>TungstenJiangxi Gan Bei Tungsten Co., Ltd.</v>
      </c>
      <c r="T499"/>
    </row>
    <row r="500" spans="1:20" ht="10.5" customHeight="1">
      <c r="A500" s="300" t="s">
        <v>2293</v>
      </c>
      <c r="B500" s="300" t="s">
        <v>1439</v>
      </c>
      <c r="C500" s="300" t="s">
        <v>1439</v>
      </c>
      <c r="D500" s="300" t="s">
        <v>2150</v>
      </c>
      <c r="E500" s="300" t="s">
        <v>1401</v>
      </c>
      <c r="F500" s="300" t="s">
        <v>3060</v>
      </c>
      <c r="G500" s="300"/>
      <c r="H500" s="300" t="s">
        <v>3494</v>
      </c>
      <c r="I500" s="300" t="s">
        <v>3139</v>
      </c>
      <c r="J500" s="45" t="str">
        <f t="shared" si="14"/>
        <v>TungstenJiangxi Minmetals Gao'an Non-ferrous Metals Co., Ltd.</v>
      </c>
      <c r="K500" s="45" t="str">
        <f t="shared" si="15"/>
        <v>TungstenJiangxi Minmetals Gao'an Non-ferrous Metals Co., Ltd.</v>
      </c>
      <c r="T500"/>
    </row>
    <row r="501" spans="1:20" ht="10.5" customHeight="1">
      <c r="A501" s="300" t="s">
        <v>2293</v>
      </c>
      <c r="B501" s="300" t="s">
        <v>212</v>
      </c>
      <c r="C501" s="300" t="s">
        <v>212</v>
      </c>
      <c r="D501" s="300" t="s">
        <v>2150</v>
      </c>
      <c r="E501" s="300" t="s">
        <v>201</v>
      </c>
      <c r="F501" s="300" t="s">
        <v>3060</v>
      </c>
      <c r="G501" s="300"/>
      <c r="H501" s="300" t="s">
        <v>3495</v>
      </c>
      <c r="I501" s="300" t="s">
        <v>3139</v>
      </c>
      <c r="J501" s="45" t="str">
        <f t="shared" si="14"/>
        <v>TungstenJiangxi Tonggu Non-ferrous Metallurgical &amp; Chemical Co., Ltd.</v>
      </c>
      <c r="K501" s="45" t="str">
        <f t="shared" si="15"/>
        <v>TungstenJiangxi Tonggu Non-ferrous Metallurgical &amp; Chemical Co., Ltd.</v>
      </c>
      <c r="T501"/>
    </row>
    <row r="502" spans="1:20" ht="10.5" customHeight="1">
      <c r="A502" s="300" t="s">
        <v>2293</v>
      </c>
      <c r="B502" s="300" t="s">
        <v>4203</v>
      </c>
      <c r="C502" s="300" t="s">
        <v>207</v>
      </c>
      <c r="D502" s="300" t="s">
        <v>2150</v>
      </c>
      <c r="E502" s="300" t="s">
        <v>1394</v>
      </c>
      <c r="F502" s="300" t="s">
        <v>3060</v>
      </c>
      <c r="G502" s="300"/>
      <c r="H502" s="300" t="s">
        <v>3398</v>
      </c>
      <c r="I502" s="300" t="s">
        <v>3139</v>
      </c>
      <c r="J502" s="45" t="str">
        <f t="shared" si="14"/>
        <v>TungstenJiangxi Tungsten Co Ltd</v>
      </c>
      <c r="K502" s="45" t="str">
        <f t="shared" si="15"/>
        <v>TungstenJiangxi Tungsten Co Ltd</v>
      </c>
      <c r="T502"/>
    </row>
    <row r="503" spans="1:20" ht="10.5" customHeight="1">
      <c r="A503" s="300" t="s">
        <v>2293</v>
      </c>
      <c r="B503" s="300" t="s">
        <v>3484</v>
      </c>
      <c r="C503" s="300" t="s">
        <v>207</v>
      </c>
      <c r="D503" s="300" t="s">
        <v>2150</v>
      </c>
      <c r="E503" s="300" t="s">
        <v>1394</v>
      </c>
      <c r="F503" s="300" t="s">
        <v>3060</v>
      </c>
      <c r="G503" s="300"/>
      <c r="H503" s="300" t="s">
        <v>3398</v>
      </c>
      <c r="I503" s="300" t="s">
        <v>3139</v>
      </c>
      <c r="J503" s="45" t="str">
        <f t="shared" si="14"/>
        <v>TungstenJiangxi Tungsten Industry Group Co. Ltd.</v>
      </c>
      <c r="K503" s="45" t="str">
        <f t="shared" si="15"/>
        <v>TungstenJiangxi Tungsten Industry Group Co. Ltd.</v>
      </c>
      <c r="T503"/>
    </row>
    <row r="504" spans="1:20" ht="10.5" customHeight="1">
      <c r="A504" s="300" t="s">
        <v>2293</v>
      </c>
      <c r="B504" s="300" t="s">
        <v>211</v>
      </c>
      <c r="C504" s="300" t="s">
        <v>211</v>
      </c>
      <c r="D504" s="300" t="s">
        <v>2150</v>
      </c>
      <c r="E504" s="300" t="s">
        <v>200</v>
      </c>
      <c r="F504" s="300" t="s">
        <v>3060</v>
      </c>
      <c r="G504" s="300"/>
      <c r="H504" s="300" t="s">
        <v>3398</v>
      </c>
      <c r="I504" s="300" t="s">
        <v>3139</v>
      </c>
      <c r="J504" s="45" t="str">
        <f t="shared" si="14"/>
        <v>TungstenJiangxi Xinsheng Tungsten Industry Co., Ltd.</v>
      </c>
      <c r="K504" s="45" t="str">
        <f t="shared" si="15"/>
        <v>TungstenJiangxi Xinsheng Tungsten Industry Co., Ltd.</v>
      </c>
      <c r="T504"/>
    </row>
    <row r="505" spans="1:20" ht="10.5" customHeight="1">
      <c r="A505" s="300" t="s">
        <v>2293</v>
      </c>
      <c r="B505" s="300" t="s">
        <v>2675</v>
      </c>
      <c r="C505" s="300" t="s">
        <v>2675</v>
      </c>
      <c r="D505" s="300" t="s">
        <v>2150</v>
      </c>
      <c r="E505" s="300" t="s">
        <v>2676</v>
      </c>
      <c r="F505" s="300" t="s">
        <v>3060</v>
      </c>
      <c r="G505" s="300"/>
      <c r="H505" s="300" t="s">
        <v>3498</v>
      </c>
      <c r="I505" s="300" t="s">
        <v>3139</v>
      </c>
      <c r="J505" s="45" t="str">
        <f t="shared" si="14"/>
        <v>TungstenJiangxi Xiushui Xianggan Nonferrous Metals Co., Ltd.</v>
      </c>
      <c r="K505" s="45" t="str">
        <f t="shared" si="15"/>
        <v>TungstenJiangxi Xiushui Xianggan Nonferrous Metals Co., Ltd.</v>
      </c>
      <c r="T505"/>
    </row>
    <row r="506" spans="1:20" ht="10.5" customHeight="1">
      <c r="A506" s="300" t="s">
        <v>2293</v>
      </c>
      <c r="B506" s="300" t="s">
        <v>210</v>
      </c>
      <c r="C506" s="300" t="s">
        <v>210</v>
      </c>
      <c r="D506" s="300" t="s">
        <v>2150</v>
      </c>
      <c r="E506" s="300" t="s">
        <v>199</v>
      </c>
      <c r="F506" s="300" t="s">
        <v>3060</v>
      </c>
      <c r="G506" s="300"/>
      <c r="H506" s="300" t="s">
        <v>3398</v>
      </c>
      <c r="I506" s="300" t="s">
        <v>3139</v>
      </c>
      <c r="J506" s="45" t="str">
        <f t="shared" si="14"/>
        <v>TungstenJiangxi Yaosheng Tungsten Co., Ltd.</v>
      </c>
      <c r="K506" s="45" t="str">
        <f t="shared" si="15"/>
        <v>TungstenJiangxi Yaosheng Tungsten Co., Ltd.</v>
      </c>
      <c r="T506"/>
    </row>
    <row r="507" spans="1:20" ht="10.5" customHeight="1">
      <c r="A507" s="300" t="s">
        <v>2293</v>
      </c>
      <c r="B507" s="300" t="s">
        <v>208</v>
      </c>
      <c r="C507" s="300" t="s">
        <v>208</v>
      </c>
      <c r="D507" s="300" t="s">
        <v>4880</v>
      </c>
      <c r="E507" s="300" t="s">
        <v>1395</v>
      </c>
      <c r="F507" s="300" t="s">
        <v>3060</v>
      </c>
      <c r="G507" s="300"/>
      <c r="H507" s="300" t="s">
        <v>3485</v>
      </c>
      <c r="I507" s="300" t="s">
        <v>3362</v>
      </c>
      <c r="J507" s="45" t="str">
        <f t="shared" si="14"/>
        <v>TungstenKennametal Fallon</v>
      </c>
      <c r="K507" s="45" t="str">
        <f t="shared" si="15"/>
        <v>TungstenKennametal Fallon</v>
      </c>
      <c r="T507"/>
    </row>
    <row r="508" spans="1:20" ht="10.5" customHeight="1">
      <c r="A508" s="300" t="s">
        <v>2293</v>
      </c>
      <c r="B508" s="300" t="s">
        <v>206</v>
      </c>
      <c r="C508" s="300" t="s">
        <v>206</v>
      </c>
      <c r="D508" s="300" t="s">
        <v>4880</v>
      </c>
      <c r="E508" s="300" t="s">
        <v>1385</v>
      </c>
      <c r="F508" s="300" t="s">
        <v>3060</v>
      </c>
      <c r="G508" s="300"/>
      <c r="H508" s="300" t="s">
        <v>3477</v>
      </c>
      <c r="I508" s="300" t="s">
        <v>3478</v>
      </c>
      <c r="J508" s="45" t="str">
        <f t="shared" si="14"/>
        <v>TungstenKennametal Huntsville</v>
      </c>
      <c r="K508" s="45" t="str">
        <f t="shared" si="15"/>
        <v>TungstenKennametal Huntsville</v>
      </c>
      <c r="T508"/>
    </row>
    <row r="509" spans="1:20" ht="10.5" customHeight="1">
      <c r="A509" s="300" t="s">
        <v>2293</v>
      </c>
      <c r="B509" s="300" t="s">
        <v>213</v>
      </c>
      <c r="C509" s="300" t="s">
        <v>213</v>
      </c>
      <c r="D509" s="300" t="s">
        <v>2150</v>
      </c>
      <c r="E509" s="300" t="s">
        <v>202</v>
      </c>
      <c r="F509" s="300" t="s">
        <v>3060</v>
      </c>
      <c r="G509" s="300"/>
      <c r="H509" s="300" t="s">
        <v>3496</v>
      </c>
      <c r="I509" s="300" t="s">
        <v>3096</v>
      </c>
      <c r="J509" s="45" t="str">
        <f t="shared" si="14"/>
        <v>TungstenMalipo Haiyu Tungsten Co., Ltd.</v>
      </c>
      <c r="K509" s="45" t="str">
        <f t="shared" si="15"/>
        <v>TungstenMalipo Haiyu Tungsten Co., Ltd.</v>
      </c>
      <c r="T509"/>
    </row>
    <row r="510" spans="1:20" ht="10.5" customHeight="1">
      <c r="A510" s="300" t="s">
        <v>2293</v>
      </c>
      <c r="B510" s="300" t="s">
        <v>4255</v>
      </c>
      <c r="C510" s="300" t="s">
        <v>4255</v>
      </c>
      <c r="D510" s="300" t="s">
        <v>1690</v>
      </c>
      <c r="E510" s="300" t="s">
        <v>4256</v>
      </c>
      <c r="F510" s="300" t="s">
        <v>3060</v>
      </c>
      <c r="G510" s="300"/>
      <c r="H510" s="300" t="s">
        <v>4257</v>
      </c>
      <c r="I510" s="300" t="s">
        <v>3229</v>
      </c>
      <c r="J510" s="45" t="str">
        <f t="shared" si="14"/>
        <v>TungstenMoliren Ltd</v>
      </c>
      <c r="K510" s="45" t="str">
        <f t="shared" si="15"/>
        <v>TungstenMoliren Ltd</v>
      </c>
      <c r="T510"/>
    </row>
    <row r="511" spans="1:20" ht="10.5" customHeight="1">
      <c r="A511" s="300" t="s">
        <v>2293</v>
      </c>
      <c r="B511" s="300" t="s">
        <v>3506</v>
      </c>
      <c r="C511" s="300" t="s">
        <v>3506</v>
      </c>
      <c r="D511" s="300" t="s">
        <v>4880</v>
      </c>
      <c r="E511" s="300" t="s">
        <v>3507</v>
      </c>
      <c r="F511" s="300" t="s">
        <v>3060</v>
      </c>
      <c r="G511" s="300"/>
      <c r="H511" s="300" t="s">
        <v>3508</v>
      </c>
      <c r="I511" s="300" t="s">
        <v>3165</v>
      </c>
      <c r="J511" s="45" t="str">
        <f t="shared" si="14"/>
        <v>TungstenNiagara Refining LLC</v>
      </c>
      <c r="K511" s="45" t="str">
        <f t="shared" si="15"/>
        <v>TungstenNiagara Refining LLC</v>
      </c>
      <c r="T511"/>
    </row>
    <row r="512" spans="1:20" ht="10.5" customHeight="1">
      <c r="A512" s="300" t="s">
        <v>2293</v>
      </c>
      <c r="B512" s="300" t="s">
        <v>2712</v>
      </c>
      <c r="C512" s="300" t="s">
        <v>2712</v>
      </c>
      <c r="D512" s="300" t="s">
        <v>1737</v>
      </c>
      <c r="E512" s="300" t="s">
        <v>2711</v>
      </c>
      <c r="F512" s="300" t="s">
        <v>3060</v>
      </c>
      <c r="G512" s="300"/>
      <c r="H512" s="300" t="s">
        <v>3502</v>
      </c>
      <c r="I512" s="300" t="s">
        <v>3503</v>
      </c>
      <c r="J512" s="45" t="str">
        <f t="shared" si="14"/>
        <v>TungstenNui Phao H.C. Starck Tungsten Chemicals Manufacturing LLC</v>
      </c>
      <c r="K512" s="45" t="str">
        <f t="shared" si="15"/>
        <v>TungstenNui Phao H.C. Starck Tungsten Chemicals Manufacturing LLC</v>
      </c>
      <c r="T512"/>
    </row>
    <row r="513" spans="1:20" ht="10.5" customHeight="1">
      <c r="A513" s="300" t="s">
        <v>2293</v>
      </c>
      <c r="B513" s="300" t="s">
        <v>4624</v>
      </c>
      <c r="C513" s="300" t="s">
        <v>4624</v>
      </c>
      <c r="D513" s="300" t="s">
        <v>1679</v>
      </c>
      <c r="E513" s="300" t="s">
        <v>4258</v>
      </c>
      <c r="F513" s="300" t="s">
        <v>3060</v>
      </c>
      <c r="G513" s="300"/>
      <c r="H513" s="300" t="s">
        <v>4259</v>
      </c>
      <c r="I513" s="300" t="s">
        <v>4260</v>
      </c>
      <c r="J513" s="45" t="str">
        <f t="shared" si="14"/>
        <v>TungstenPhilippine Chuangxin Industrial Co., Inc.</v>
      </c>
      <c r="K513" s="45" t="str">
        <f t="shared" si="15"/>
        <v>TungstenPhilippine Chuangxin Industrial Co., Inc.</v>
      </c>
      <c r="T513"/>
    </row>
    <row r="514" spans="1:20" ht="10.5" customHeight="1">
      <c r="A514" s="300" t="s">
        <v>2293</v>
      </c>
      <c r="B514" s="300" t="s">
        <v>3493</v>
      </c>
      <c r="C514" s="300" t="s">
        <v>1440</v>
      </c>
      <c r="D514" s="300" t="s">
        <v>2150</v>
      </c>
      <c r="E514" s="300" t="s">
        <v>1400</v>
      </c>
      <c r="F514" s="300" t="s">
        <v>3060</v>
      </c>
      <c r="G514" s="300"/>
      <c r="H514" s="300" t="s">
        <v>3492</v>
      </c>
      <c r="I514" s="300" t="s">
        <v>3270</v>
      </c>
      <c r="J514" s="45" t="str">
        <f t="shared" si="14"/>
        <v>TungstenShaoguan Xinhai Rendan Tungsten Industry Co. Ltd</v>
      </c>
      <c r="K514" s="45" t="str">
        <f t="shared" si="15"/>
        <v>TungstenShaoguan Xinhai Rendan Tungsten Industry Co. Ltd</v>
      </c>
      <c r="T514"/>
    </row>
    <row r="515" spans="1:20" ht="10.5" customHeight="1">
      <c r="A515" s="300" t="s">
        <v>2293</v>
      </c>
      <c r="B515" s="300" t="s">
        <v>4261</v>
      </c>
      <c r="C515" s="300" t="s">
        <v>4261</v>
      </c>
      <c r="D515" s="300" t="s">
        <v>2150</v>
      </c>
      <c r="E515" s="300" t="s">
        <v>4262</v>
      </c>
      <c r="F515" s="300" t="s">
        <v>3060</v>
      </c>
      <c r="G515" s="300"/>
      <c r="H515" s="300" t="s">
        <v>3338</v>
      </c>
      <c r="I515" s="300" t="s">
        <v>3121</v>
      </c>
      <c r="J515" s="45" t="str">
        <f t="shared" si="14"/>
        <v>TungstenSouth-East Nonferrous Metal Company Limited of Hengyang City</v>
      </c>
      <c r="K515" s="45" t="str">
        <f t="shared" si="15"/>
        <v>TungstenSouth-East Nonferrous Metal Company Limited of Hengyang City</v>
      </c>
      <c r="T515"/>
    </row>
    <row r="516" spans="1:20" ht="10.5" customHeight="1">
      <c r="A516" s="300" t="s">
        <v>2293</v>
      </c>
      <c r="B516" s="300" t="s">
        <v>2</v>
      </c>
      <c r="C516" s="300" t="s">
        <v>2</v>
      </c>
      <c r="D516" s="300" t="s">
        <v>1737</v>
      </c>
      <c r="E516" s="300" t="s">
        <v>1396</v>
      </c>
      <c r="F516" s="300" t="s">
        <v>3060</v>
      </c>
      <c r="G516" s="300"/>
      <c r="H516" s="300" t="s">
        <v>3486</v>
      </c>
      <c r="I516" s="300" t="s">
        <v>4029</v>
      </c>
      <c r="J516" s="45" t="str">
        <f t="shared" si="14"/>
        <v>TungstenTejing (Vietnam) Tungsten Co., Ltd.</v>
      </c>
      <c r="K516" s="45" t="str">
        <f t="shared" si="15"/>
        <v>TungstenTejing (Vietnam) Tungsten Co., Ltd.</v>
      </c>
      <c r="T516"/>
    </row>
    <row r="517" spans="1:20" ht="10.5" customHeight="1">
      <c r="A517" s="300" t="s">
        <v>2293</v>
      </c>
      <c r="B517" s="300" t="s">
        <v>4916</v>
      </c>
      <c r="C517" s="300" t="s">
        <v>4916</v>
      </c>
      <c r="D517" s="300" t="s">
        <v>1690</v>
      </c>
      <c r="E517" s="300" t="s">
        <v>4917</v>
      </c>
      <c r="F517" s="300" t="s">
        <v>3060</v>
      </c>
      <c r="G517" s="300"/>
      <c r="H517" s="300" t="s">
        <v>4924</v>
      </c>
      <c r="I517" s="300" t="s">
        <v>4925</v>
      </c>
      <c r="J517" s="45" t="str">
        <f t="shared" si="14"/>
        <v>TungstenUnecha Refractory metals plant</v>
      </c>
      <c r="K517" s="45" t="str">
        <f t="shared" si="15"/>
        <v>TungstenUnecha Refractory metals plant</v>
      </c>
      <c r="T517"/>
    </row>
    <row r="518" spans="1:20" ht="10.5" customHeight="1">
      <c r="A518" s="300" t="s">
        <v>2293</v>
      </c>
      <c r="B518" s="300" t="s">
        <v>4066</v>
      </c>
      <c r="C518" s="300" t="s">
        <v>4066</v>
      </c>
      <c r="D518" s="300" t="s">
        <v>1737</v>
      </c>
      <c r="E518" s="300" t="s">
        <v>2542</v>
      </c>
      <c r="F518" s="300" t="s">
        <v>3060</v>
      </c>
      <c r="G518" s="300"/>
      <c r="H518" s="300" t="s">
        <v>3486</v>
      </c>
      <c r="I518" s="300" t="s">
        <v>3487</v>
      </c>
      <c r="J518" s="45" t="str">
        <f t="shared" si="14"/>
        <v>TungstenVietnam Youngsun Tungsten Industry Co., Ltd.</v>
      </c>
      <c r="K518" s="45" t="str">
        <f t="shared" si="15"/>
        <v>TungstenVietnam Youngsun Tungsten Industry Co., Ltd.</v>
      </c>
      <c r="T518"/>
    </row>
    <row r="519" spans="1:20" ht="10.5" customHeight="1">
      <c r="A519" s="300" t="s">
        <v>2293</v>
      </c>
      <c r="B519" s="300" t="s">
        <v>3490</v>
      </c>
      <c r="C519" s="300" t="s">
        <v>1756</v>
      </c>
      <c r="D519" s="300" t="s">
        <v>2125</v>
      </c>
      <c r="E519" s="300" t="s">
        <v>1397</v>
      </c>
      <c r="F519" s="300" t="s">
        <v>3060</v>
      </c>
      <c r="G519" s="300"/>
      <c r="H519" s="300" t="s">
        <v>3488</v>
      </c>
      <c r="I519" s="300" t="s">
        <v>3346</v>
      </c>
      <c r="J519" s="45" t="str">
        <f t="shared" si="14"/>
        <v>TungstenWBH</v>
      </c>
      <c r="K519" s="45" t="str">
        <f t="shared" si="15"/>
        <v>TungstenWBH</v>
      </c>
      <c r="T519"/>
    </row>
    <row r="520" spans="1:20" ht="10.5" customHeight="1">
      <c r="A520" s="300" t="s">
        <v>2293</v>
      </c>
      <c r="B520" s="300" t="s">
        <v>3489</v>
      </c>
      <c r="C520" s="300" t="s">
        <v>1756</v>
      </c>
      <c r="D520" s="300" t="s">
        <v>2125</v>
      </c>
      <c r="E520" s="300" t="s">
        <v>1397</v>
      </c>
      <c r="F520" s="300" t="s">
        <v>3060</v>
      </c>
      <c r="G520" s="300"/>
      <c r="H520" s="300" t="s">
        <v>3488</v>
      </c>
      <c r="I520" s="300" t="s">
        <v>3346</v>
      </c>
      <c r="J520" s="45" t="str">
        <f t="shared" si="14"/>
        <v>TungstenWBH,Wolfram [Austria]</v>
      </c>
      <c r="K520" s="45" t="str">
        <f t="shared" si="15"/>
        <v>TungstenWBH,Wolfram [Austria]</v>
      </c>
      <c r="T520"/>
    </row>
    <row r="521" spans="1:20" ht="10.5" customHeight="1">
      <c r="A521" s="300" t="s">
        <v>2293</v>
      </c>
      <c r="B521" s="300" t="s">
        <v>1756</v>
      </c>
      <c r="C521" s="300" t="s">
        <v>1756</v>
      </c>
      <c r="D521" s="300" t="s">
        <v>2125</v>
      </c>
      <c r="E521" s="300" t="s">
        <v>1397</v>
      </c>
      <c r="F521" s="300" t="s">
        <v>3060</v>
      </c>
      <c r="G521" s="300"/>
      <c r="H521" s="300" t="s">
        <v>3488</v>
      </c>
      <c r="I521" s="300" t="s">
        <v>3346</v>
      </c>
      <c r="J521" s="45" t="str">
        <f t="shared" si="14"/>
        <v>TungstenWolfram Bergbau und Hütten AG</v>
      </c>
      <c r="K521" s="45" t="str">
        <f t="shared" si="15"/>
        <v>TungstenWolfram Bergbau und Hütten AG</v>
      </c>
      <c r="T521"/>
    </row>
    <row r="522" spans="1:20" ht="10.5" customHeight="1">
      <c r="A522" s="300" t="s">
        <v>2293</v>
      </c>
      <c r="B522" s="300" t="s">
        <v>4263</v>
      </c>
      <c r="C522" s="300" t="s">
        <v>4263</v>
      </c>
      <c r="D522" s="300" t="s">
        <v>4876</v>
      </c>
      <c r="E522" s="300" t="s">
        <v>4264</v>
      </c>
      <c r="F522" s="300" t="s">
        <v>3060</v>
      </c>
      <c r="G522" s="300"/>
      <c r="H522" s="300" t="s">
        <v>4265</v>
      </c>
      <c r="I522" s="300" t="s">
        <v>4266</v>
      </c>
      <c r="J522" s="45" t="str">
        <f t="shared" si="14"/>
        <v>TungstenWoltech Korea Co., Ltd.</v>
      </c>
      <c r="K522" s="45" t="str">
        <f t="shared" si="15"/>
        <v>TungstenWoltech Korea Co., Ltd.</v>
      </c>
      <c r="T522"/>
    </row>
    <row r="523" spans="1:20" ht="10.5" customHeight="1">
      <c r="A523" s="300" t="s">
        <v>2293</v>
      </c>
      <c r="B523" s="300" t="s">
        <v>3497</v>
      </c>
      <c r="C523" s="300" t="s">
        <v>214</v>
      </c>
      <c r="D523" s="300" t="s">
        <v>2150</v>
      </c>
      <c r="E523" s="300" t="s">
        <v>203</v>
      </c>
      <c r="F523" s="300" t="s">
        <v>3060</v>
      </c>
      <c r="G523" s="300"/>
      <c r="H523" s="300" t="s">
        <v>3491</v>
      </c>
      <c r="I523" s="300" t="s">
        <v>3267</v>
      </c>
      <c r="J523" s="45" t="str">
        <f t="shared" si="14"/>
        <v>TungstenXiamen H.C.</v>
      </c>
      <c r="K523" s="45" t="str">
        <f t="shared" si="15"/>
        <v>TungstenXiamen H.C.</v>
      </c>
      <c r="T523"/>
    </row>
    <row r="524" spans="1:20" ht="10.5" customHeight="1">
      <c r="A524" s="300" t="s">
        <v>2293</v>
      </c>
      <c r="B524" s="300" t="s">
        <v>214</v>
      </c>
      <c r="C524" s="300" t="s">
        <v>214</v>
      </c>
      <c r="D524" s="300" t="s">
        <v>2150</v>
      </c>
      <c r="E524" s="300" t="s">
        <v>203</v>
      </c>
      <c r="F524" s="300" t="s">
        <v>3060</v>
      </c>
      <c r="G524" s="300"/>
      <c r="H524" s="300" t="s">
        <v>3491</v>
      </c>
      <c r="I524" s="300" t="s">
        <v>3267</v>
      </c>
      <c r="J524" s="45" t="str">
        <f t="shared" ref="J524:J544" si="16">A524&amp;B524</f>
        <v>TungstenXiamen Tungsten (H.C.) Co., Ltd.</v>
      </c>
      <c r="K524" s="45" t="str">
        <f t="shared" ref="K524:K544" si="17">A524&amp;B524</f>
        <v>TungstenXiamen Tungsten (H.C.) Co., Ltd.</v>
      </c>
      <c r="T524"/>
    </row>
    <row r="525" spans="1:20" ht="10.5" customHeight="1">
      <c r="A525" s="300" t="s">
        <v>2293</v>
      </c>
      <c r="B525" s="300" t="s">
        <v>2627</v>
      </c>
      <c r="C525" s="300" t="s">
        <v>2627</v>
      </c>
      <c r="D525" s="300" t="s">
        <v>2150</v>
      </c>
      <c r="E525" s="300" t="s">
        <v>1398</v>
      </c>
      <c r="F525" s="300" t="s">
        <v>3060</v>
      </c>
      <c r="G525" s="300"/>
      <c r="H525" s="300" t="s">
        <v>3491</v>
      </c>
      <c r="I525" s="300" t="s">
        <v>3267</v>
      </c>
      <c r="J525" s="45" t="str">
        <f t="shared" si="16"/>
        <v>TungstenXiamen Tungsten Co., Ltd.</v>
      </c>
      <c r="K525" s="45" t="str">
        <f t="shared" si="17"/>
        <v>TungstenXiamen Tungsten Co., Ltd.</v>
      </c>
      <c r="T525"/>
    </row>
    <row r="526" spans="1:20" ht="10.5" customHeight="1">
      <c r="A526" s="300" t="s">
        <v>2293</v>
      </c>
      <c r="B526" s="300" t="s">
        <v>4267</v>
      </c>
      <c r="C526" s="300" t="s">
        <v>4267</v>
      </c>
      <c r="D526" s="300" t="s">
        <v>2150</v>
      </c>
      <c r="E526" s="300" t="s">
        <v>4268</v>
      </c>
      <c r="F526" s="300" t="s">
        <v>3060</v>
      </c>
      <c r="G526" s="300"/>
      <c r="H526" s="300" t="s">
        <v>3398</v>
      </c>
      <c r="I526" s="300" t="s">
        <v>3139</v>
      </c>
      <c r="J526" s="45" t="str">
        <f t="shared" si="16"/>
        <v>TungstenXinfeng Huarui Tungsten &amp; Molybdenum New Material Co., Ltd.</v>
      </c>
      <c r="K526" s="45" t="str">
        <f t="shared" si="17"/>
        <v>TungstenXinfeng Huarui Tungsten &amp; Molybdenum New Material Co., Ltd.</v>
      </c>
      <c r="T526"/>
    </row>
    <row r="527" spans="1:20" ht="10.5" customHeight="1">
      <c r="A527" s="300" t="s">
        <v>2293</v>
      </c>
      <c r="B527" s="300" t="s">
        <v>1440</v>
      </c>
      <c r="C527" s="300" t="s">
        <v>1440</v>
      </c>
      <c r="D527" s="300" t="s">
        <v>2150</v>
      </c>
      <c r="E527" s="300" t="s">
        <v>1400</v>
      </c>
      <c r="F527" s="300" t="s">
        <v>3060</v>
      </c>
      <c r="G527" s="300"/>
      <c r="H527" s="300" t="s">
        <v>3492</v>
      </c>
      <c r="I527" s="300" t="s">
        <v>3270</v>
      </c>
      <c r="J527" s="45" t="str">
        <f t="shared" si="16"/>
        <v>TungstenXinhai Rendan Shaoguan Tungsten Co., Ltd.</v>
      </c>
      <c r="K527" s="45" t="str">
        <f t="shared" si="17"/>
        <v>TungstenXinhai Rendan Shaoguan Tungsten Co., Ltd.</v>
      </c>
      <c r="T527"/>
    </row>
    <row r="528" spans="1:20" ht="10.5" customHeight="1">
      <c r="A528" s="300" t="s">
        <v>2293</v>
      </c>
      <c r="B528" s="300" t="s">
        <v>3480</v>
      </c>
      <c r="C528" s="300" t="s">
        <v>2623</v>
      </c>
      <c r="D528" s="300" t="s">
        <v>2150</v>
      </c>
      <c r="E528" s="300" t="s">
        <v>1387</v>
      </c>
      <c r="F528" s="300" t="s">
        <v>3060</v>
      </c>
      <c r="G528" s="300"/>
      <c r="H528" s="300" t="s">
        <v>3398</v>
      </c>
      <c r="I528" s="300" t="s">
        <v>3139</v>
      </c>
      <c r="J528" s="45" t="str">
        <f t="shared" si="16"/>
        <v>TungstenZhangyuan Tungsten Co Ltd</v>
      </c>
      <c r="K528" s="45" t="str">
        <f t="shared" si="17"/>
        <v>TungstenZhangyuan Tungsten Co Ltd</v>
      </c>
      <c r="T528"/>
    </row>
    <row r="529" spans="1:20" ht="10.5" customHeight="1">
      <c r="A529" s="244" t="s">
        <v>2293</v>
      </c>
      <c r="B529" s="244" t="s">
        <v>3493</v>
      </c>
      <c r="C529" s="244" t="s">
        <v>1440</v>
      </c>
      <c r="D529" s="244" t="s">
        <v>2150</v>
      </c>
      <c r="E529" s="244" t="s">
        <v>1400</v>
      </c>
      <c r="F529" s="244" t="s">
        <v>3060</v>
      </c>
      <c r="G529" s="244"/>
      <c r="H529" s="244" t="s">
        <v>3492</v>
      </c>
      <c r="I529" s="244" t="s">
        <v>3270</v>
      </c>
      <c r="J529" s="45" t="str">
        <f t="shared" si="16"/>
        <v>TungstenShaoguan Xinhai Rendan Tungsten Industry Co. Ltd</v>
      </c>
      <c r="K529" s="45" t="str">
        <f t="shared" si="17"/>
        <v>TungstenShaoguan Xinhai Rendan Tungsten Industry Co. Ltd</v>
      </c>
      <c r="T529"/>
    </row>
    <row r="530" spans="1:20" ht="10.5" customHeight="1">
      <c r="A530" s="244" t="s">
        <v>2293</v>
      </c>
      <c r="B530" s="244" t="s">
        <v>4261</v>
      </c>
      <c r="C530" s="244" t="s">
        <v>4261</v>
      </c>
      <c r="D530" s="244" t="s">
        <v>2150</v>
      </c>
      <c r="E530" s="244" t="s">
        <v>4262</v>
      </c>
      <c r="F530" s="244" t="s">
        <v>3060</v>
      </c>
      <c r="G530" s="244"/>
      <c r="H530" s="244" t="s">
        <v>3338</v>
      </c>
      <c r="I530" s="244" t="s">
        <v>3121</v>
      </c>
      <c r="J530" s="45" t="str">
        <f t="shared" si="16"/>
        <v>TungstenSouth-East Nonferrous Metal Company Limited of Hengyang City</v>
      </c>
      <c r="K530" s="45" t="str">
        <f t="shared" si="17"/>
        <v>TungstenSouth-East Nonferrous Metal Company Limited of Hengyang City</v>
      </c>
      <c r="T530"/>
    </row>
    <row r="531" spans="1:20" ht="10.5" customHeight="1">
      <c r="A531" s="244" t="s">
        <v>2293</v>
      </c>
      <c r="B531" s="244" t="s">
        <v>2</v>
      </c>
      <c r="C531" s="244" t="s">
        <v>2</v>
      </c>
      <c r="D531" s="244" t="s">
        <v>1737</v>
      </c>
      <c r="E531" s="244" t="s">
        <v>1396</v>
      </c>
      <c r="F531" s="244" t="s">
        <v>3060</v>
      </c>
      <c r="G531" s="244"/>
      <c r="H531" s="244" t="s">
        <v>3486</v>
      </c>
      <c r="I531" s="244" t="s">
        <v>4029</v>
      </c>
      <c r="J531" s="45" t="str">
        <f t="shared" si="16"/>
        <v>TungstenTejing (Vietnam) Tungsten Co., Ltd.</v>
      </c>
      <c r="K531" s="45" t="str">
        <f t="shared" si="17"/>
        <v>TungstenTejing (Vietnam) Tungsten Co., Ltd.</v>
      </c>
      <c r="T531"/>
    </row>
    <row r="532" spans="1:20" ht="10.5" customHeight="1">
      <c r="A532" s="244" t="s">
        <v>2293</v>
      </c>
      <c r="B532" s="244" t="s">
        <v>4066</v>
      </c>
      <c r="C532" s="244" t="s">
        <v>4066</v>
      </c>
      <c r="D532" s="244" t="s">
        <v>1737</v>
      </c>
      <c r="E532" s="244" t="s">
        <v>2542</v>
      </c>
      <c r="F532" s="244" t="s">
        <v>3060</v>
      </c>
      <c r="G532" s="244"/>
      <c r="H532" s="244" t="s">
        <v>3486</v>
      </c>
      <c r="I532" s="244" t="s">
        <v>3487</v>
      </c>
      <c r="J532" s="45" t="str">
        <f t="shared" si="16"/>
        <v>TungstenVietnam Youngsun Tungsten Industry Co., Ltd.</v>
      </c>
      <c r="K532" s="45" t="str">
        <f t="shared" si="17"/>
        <v>TungstenVietnam Youngsun Tungsten Industry Co., Ltd.</v>
      </c>
      <c r="T532"/>
    </row>
    <row r="533" spans="1:20" ht="10.5" customHeight="1">
      <c r="A533" s="244" t="s">
        <v>2293</v>
      </c>
      <c r="B533" s="244" t="s">
        <v>3490</v>
      </c>
      <c r="C533" s="244" t="s">
        <v>1756</v>
      </c>
      <c r="D533" s="244" t="s">
        <v>2125</v>
      </c>
      <c r="E533" s="244" t="s">
        <v>1397</v>
      </c>
      <c r="F533" s="244" t="s">
        <v>3060</v>
      </c>
      <c r="G533" s="244"/>
      <c r="H533" s="244" t="s">
        <v>3488</v>
      </c>
      <c r="I533" s="244" t="s">
        <v>3346</v>
      </c>
      <c r="J533" s="45" t="str">
        <f t="shared" si="16"/>
        <v>TungstenWBH</v>
      </c>
      <c r="K533" s="45" t="str">
        <f t="shared" si="17"/>
        <v>TungstenWBH</v>
      </c>
      <c r="T533"/>
    </row>
    <row r="534" spans="1:20" ht="10.5" customHeight="1">
      <c r="A534" s="244" t="s">
        <v>2293</v>
      </c>
      <c r="B534" s="244" t="s">
        <v>3489</v>
      </c>
      <c r="C534" s="244" t="s">
        <v>1756</v>
      </c>
      <c r="D534" s="244" t="s">
        <v>2125</v>
      </c>
      <c r="E534" s="244" t="s">
        <v>1397</v>
      </c>
      <c r="F534" s="244" t="s">
        <v>3060</v>
      </c>
      <c r="G534" s="244"/>
      <c r="H534" s="244" t="s">
        <v>3488</v>
      </c>
      <c r="I534" s="244" t="s">
        <v>3346</v>
      </c>
      <c r="J534" s="45" t="str">
        <f t="shared" si="16"/>
        <v>TungstenWBH,Wolfram [Austria]</v>
      </c>
      <c r="K534" s="45" t="str">
        <f t="shared" si="17"/>
        <v>TungstenWBH,Wolfram [Austria]</v>
      </c>
      <c r="T534"/>
    </row>
    <row r="535" spans="1:20" ht="10.5" customHeight="1">
      <c r="A535" s="244" t="s">
        <v>2293</v>
      </c>
      <c r="B535" s="244" t="s">
        <v>1756</v>
      </c>
      <c r="C535" s="244" t="s">
        <v>1756</v>
      </c>
      <c r="D535" s="244" t="s">
        <v>2125</v>
      </c>
      <c r="E535" s="244" t="s">
        <v>1397</v>
      </c>
      <c r="F535" s="244" t="s">
        <v>3060</v>
      </c>
      <c r="G535" s="244"/>
      <c r="H535" s="244" t="s">
        <v>3488</v>
      </c>
      <c r="I535" s="244" t="s">
        <v>3346</v>
      </c>
      <c r="J535" s="45" t="str">
        <f t="shared" si="16"/>
        <v>TungstenWolfram Bergbau und Hütten AG</v>
      </c>
      <c r="K535" s="45" t="str">
        <f t="shared" si="17"/>
        <v>TungstenWolfram Bergbau und Hütten AG</v>
      </c>
      <c r="T535"/>
    </row>
    <row r="536" spans="1:20" ht="10.5" customHeight="1">
      <c r="A536" s="244" t="s">
        <v>2293</v>
      </c>
      <c r="B536" s="244" t="s">
        <v>4263</v>
      </c>
      <c r="C536" s="244" t="s">
        <v>4263</v>
      </c>
      <c r="D536" s="244" t="s">
        <v>2224</v>
      </c>
      <c r="E536" s="244" t="s">
        <v>4264</v>
      </c>
      <c r="F536" s="244" t="s">
        <v>3060</v>
      </c>
      <c r="G536" s="244"/>
      <c r="H536" s="244" t="s">
        <v>4265</v>
      </c>
      <c r="I536" s="244" t="s">
        <v>4266</v>
      </c>
      <c r="J536" s="45" t="str">
        <f t="shared" si="16"/>
        <v>TungstenWoltech Korea Co., Ltd.</v>
      </c>
      <c r="K536" s="45" t="str">
        <f t="shared" si="17"/>
        <v>TungstenWoltech Korea Co., Ltd.</v>
      </c>
      <c r="T536"/>
    </row>
    <row r="537" spans="1:20" ht="10.5" customHeight="1">
      <c r="A537" s="244" t="s">
        <v>2293</v>
      </c>
      <c r="B537" s="244" t="s">
        <v>3497</v>
      </c>
      <c r="C537" s="244" t="s">
        <v>214</v>
      </c>
      <c r="D537" s="244" t="s">
        <v>2150</v>
      </c>
      <c r="E537" s="244" t="s">
        <v>203</v>
      </c>
      <c r="F537" s="244" t="s">
        <v>3060</v>
      </c>
      <c r="G537" s="244"/>
      <c r="H537" s="244" t="s">
        <v>3491</v>
      </c>
      <c r="I537" s="244" t="s">
        <v>3267</v>
      </c>
      <c r="J537" s="45" t="str">
        <f t="shared" si="16"/>
        <v>TungstenXiamen H.C.</v>
      </c>
      <c r="K537" s="45" t="str">
        <f t="shared" si="17"/>
        <v>TungstenXiamen H.C.</v>
      </c>
      <c r="T537"/>
    </row>
    <row r="538" spans="1:20" ht="10.5" customHeight="1">
      <c r="A538" s="244" t="s">
        <v>2293</v>
      </c>
      <c r="B538" s="244" t="s">
        <v>214</v>
      </c>
      <c r="C538" s="244" t="s">
        <v>214</v>
      </c>
      <c r="D538" s="244" t="s">
        <v>2150</v>
      </c>
      <c r="E538" s="244" t="s">
        <v>203</v>
      </c>
      <c r="F538" s="244" t="s">
        <v>3060</v>
      </c>
      <c r="G538" s="244"/>
      <c r="H538" s="244" t="s">
        <v>3491</v>
      </c>
      <c r="I538" s="244" t="s">
        <v>3267</v>
      </c>
      <c r="J538" s="45" t="str">
        <f t="shared" si="16"/>
        <v>TungstenXiamen Tungsten (H.C.) Co., Ltd.</v>
      </c>
      <c r="K538" s="45" t="str">
        <f t="shared" si="17"/>
        <v>TungstenXiamen Tungsten (H.C.) Co., Ltd.</v>
      </c>
      <c r="T538"/>
    </row>
    <row r="539" spans="1:20" ht="10.5" customHeight="1">
      <c r="A539" s="244" t="s">
        <v>2293</v>
      </c>
      <c r="B539" s="244" t="s">
        <v>2627</v>
      </c>
      <c r="C539" s="244" t="s">
        <v>2627</v>
      </c>
      <c r="D539" s="244" t="s">
        <v>2150</v>
      </c>
      <c r="E539" s="244" t="s">
        <v>1398</v>
      </c>
      <c r="F539" s="244" t="s">
        <v>3060</v>
      </c>
      <c r="G539" s="244"/>
      <c r="H539" s="244" t="s">
        <v>3491</v>
      </c>
      <c r="I539" s="244" t="s">
        <v>3267</v>
      </c>
      <c r="J539" s="45" t="str">
        <f t="shared" si="16"/>
        <v>TungstenXiamen Tungsten Co., Ltd.</v>
      </c>
      <c r="K539" s="45" t="str">
        <f t="shared" si="17"/>
        <v>TungstenXiamen Tungsten Co., Ltd.</v>
      </c>
      <c r="T539"/>
    </row>
    <row r="540" spans="1:20" ht="10.5" customHeight="1">
      <c r="A540" s="244" t="s">
        <v>2293</v>
      </c>
      <c r="B540" s="244" t="s">
        <v>4267</v>
      </c>
      <c r="C540" s="244" t="s">
        <v>4267</v>
      </c>
      <c r="D540" s="244" t="s">
        <v>2150</v>
      </c>
      <c r="E540" s="244" t="s">
        <v>4268</v>
      </c>
      <c r="F540" s="244" t="s">
        <v>3060</v>
      </c>
      <c r="G540" s="244"/>
      <c r="H540" s="244" t="s">
        <v>3398</v>
      </c>
      <c r="I540" s="244" t="s">
        <v>3139</v>
      </c>
      <c r="J540" s="45" t="str">
        <f t="shared" si="16"/>
        <v>TungstenXinfeng Huarui Tungsten &amp; Molybdenum New Material Co., Ltd.</v>
      </c>
      <c r="K540" s="45" t="str">
        <f t="shared" si="17"/>
        <v>TungstenXinfeng Huarui Tungsten &amp; Molybdenum New Material Co., Ltd.</v>
      </c>
      <c r="T540"/>
    </row>
    <row r="541" spans="1:20" ht="10.5" customHeight="1">
      <c r="A541" s="244" t="s">
        <v>2293</v>
      </c>
      <c r="B541" s="244" t="s">
        <v>1440</v>
      </c>
      <c r="C541" s="244" t="s">
        <v>1440</v>
      </c>
      <c r="D541" s="244" t="s">
        <v>2150</v>
      </c>
      <c r="E541" s="244" t="s">
        <v>1400</v>
      </c>
      <c r="F541" s="244" t="s">
        <v>3060</v>
      </c>
      <c r="G541" s="244"/>
      <c r="H541" s="244" t="s">
        <v>3492</v>
      </c>
      <c r="I541" s="244" t="s">
        <v>3270</v>
      </c>
      <c r="J541" s="45" t="str">
        <f t="shared" si="16"/>
        <v>TungstenXinhai Rendan Shaoguan Tungsten Co., Ltd.</v>
      </c>
      <c r="K541" s="45" t="str">
        <f t="shared" si="17"/>
        <v>TungstenXinhai Rendan Shaoguan Tungsten Co., Ltd.</v>
      </c>
      <c r="T541"/>
    </row>
    <row r="542" spans="1:20" ht="10.5" customHeight="1">
      <c r="A542" s="244" t="s">
        <v>2293</v>
      </c>
      <c r="B542" s="244" t="s">
        <v>3480</v>
      </c>
      <c r="C542" s="244" t="s">
        <v>2623</v>
      </c>
      <c r="D542" s="244" t="s">
        <v>2150</v>
      </c>
      <c r="E542" s="244" t="s">
        <v>1387</v>
      </c>
      <c r="F542" s="244" t="s">
        <v>3060</v>
      </c>
      <c r="G542" s="244"/>
      <c r="H542" s="244" t="s">
        <v>3398</v>
      </c>
      <c r="I542" s="244" t="s">
        <v>3139</v>
      </c>
      <c r="J542" s="45" t="str">
        <f t="shared" si="16"/>
        <v>TungstenZhangyuan Tungsten Co Ltd</v>
      </c>
      <c r="K542" s="45" t="str">
        <f t="shared" si="17"/>
        <v>TungstenZhangyuan Tungsten Co Ltd</v>
      </c>
      <c r="T542"/>
    </row>
    <row r="543" spans="1:20" ht="10.5" customHeight="1">
      <c r="A543" s="244" t="s">
        <v>2293</v>
      </c>
      <c r="B543" s="244" t="s">
        <v>3517</v>
      </c>
      <c r="C543" s="244"/>
      <c r="D543" s="244"/>
      <c r="E543" s="244"/>
      <c r="F543" s="244"/>
      <c r="G543" s="244"/>
      <c r="H543" s="244"/>
      <c r="I543" s="244"/>
      <c r="J543" s="45" t="str">
        <f t="shared" si="16"/>
        <v>TungstenSmelter not listed</v>
      </c>
      <c r="K543" s="45" t="str">
        <f t="shared" si="17"/>
        <v>TungstenSmelter not listed</v>
      </c>
    </row>
    <row r="544" spans="1:20" ht="10.5" customHeight="1">
      <c r="A544" s="244" t="s">
        <v>2293</v>
      </c>
      <c r="B544" s="244" t="s">
        <v>2538</v>
      </c>
      <c r="C544" s="244" t="s">
        <v>906</v>
      </c>
      <c r="D544" s="244" t="s">
        <v>906</v>
      </c>
      <c r="E544" s="244"/>
      <c r="F544" s="244"/>
      <c r="G544" s="244"/>
      <c r="H544" s="244"/>
      <c r="I544" s="244"/>
      <c r="J544" s="45" t="str">
        <f t="shared" si="16"/>
        <v>TungstenSmelter not yet identified</v>
      </c>
      <c r="K544" s="45" t="str">
        <f t="shared" si="17"/>
        <v>TungstenSmelter not yet identified</v>
      </c>
    </row>
  </sheetData>
  <sheetProtection password="E985" sheet="1" formatRows="0"/>
  <mergeCells count="2">
    <mergeCell ref="A1:G1"/>
    <mergeCell ref="A2:I3"/>
  </mergeCells>
  <phoneticPr fontId="29"/>
  <conditionalFormatting sqref="K227:K242 K296:K303 K463 K306:K307 K466:K532 K310:K460 K245:K293 K5:K224">
    <cfRule type="cellIs" dxfId="9" priority="10" stopIfTrue="1" operator="equal">
      <formula>"Yes"</formula>
    </cfRule>
  </conditionalFormatting>
  <conditionalFormatting sqref="K225:K226">
    <cfRule type="cellIs" dxfId="8" priority="9" stopIfTrue="1" operator="equal">
      <formula>"Yes"</formula>
    </cfRule>
  </conditionalFormatting>
  <conditionalFormatting sqref="K294:K295">
    <cfRule type="cellIs" dxfId="7" priority="8" stopIfTrue="1" operator="equal">
      <formula>"Yes"</formula>
    </cfRule>
  </conditionalFormatting>
  <conditionalFormatting sqref="K461:K462">
    <cfRule type="cellIs" dxfId="6" priority="7" stopIfTrue="1" operator="equal">
      <formula>"Yes"</formula>
    </cfRule>
  </conditionalFormatting>
  <conditionalFormatting sqref="K533">
    <cfRule type="cellIs" dxfId="5" priority="6" stopIfTrue="1" operator="equal">
      <formula>"Yes"</formula>
    </cfRule>
  </conditionalFormatting>
  <conditionalFormatting sqref="K304:K305">
    <cfRule type="cellIs" dxfId="4" priority="5" stopIfTrue="1" operator="equal">
      <formula>"Yes"</formula>
    </cfRule>
  </conditionalFormatting>
  <conditionalFormatting sqref="K543:K544">
    <cfRule type="cellIs" dxfId="3" priority="4" stopIfTrue="1" operator="equal">
      <formula>"Yes"</formula>
    </cfRule>
  </conditionalFormatting>
  <conditionalFormatting sqref="K464:K465">
    <cfRule type="cellIs" dxfId="2" priority="3" stopIfTrue="1" operator="equal">
      <formula>"Yes"</formula>
    </cfRule>
  </conditionalFormatting>
  <conditionalFormatting sqref="K308:K309">
    <cfRule type="cellIs" dxfId="1" priority="2" stopIfTrue="1" operator="equal">
      <formula>"Yes"</formula>
    </cfRule>
  </conditionalFormatting>
  <conditionalFormatting sqref="K243:K244">
    <cfRule type="cellIs" dxfId="0" priority="1" stopIfTrue="1" operator="equal">
      <formula>"Yes"</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IV313"/>
  <sheetViews>
    <sheetView zoomScale="70" zoomScaleNormal="70" workbookViewId="0">
      <pane xSplit="3" ySplit="1" topLeftCell="D299" activePane="bottomRight" state="frozen"/>
      <selection pane="topRight" activeCell="D1" sqref="D1"/>
      <selection pane="bottomLeft" activeCell="A2" sqref="A2"/>
      <selection pane="bottomRight" activeCell="B310" sqref="B310"/>
    </sheetView>
  </sheetViews>
  <sheetFormatPr defaultColWidth="8.75" defaultRowHeight="14.25"/>
  <cols>
    <col min="1" max="1" width="14.625" style="193" customWidth="1"/>
    <col min="2" max="2" width="14" style="193" customWidth="1"/>
    <col min="3" max="3" width="6.25" style="193" customWidth="1"/>
    <col min="4" max="4" width="50.875" style="193" customWidth="1"/>
    <col min="5" max="5" width="44.875" style="193" customWidth="1"/>
    <col min="6" max="11" width="40" style="193" customWidth="1"/>
    <col min="12" max="12" width="40" style="261" customWidth="1"/>
    <col min="13" max="13" width="40" style="47" customWidth="1"/>
    <col min="14" max="16384" width="8.75" style="47"/>
  </cols>
  <sheetData>
    <row r="1" spans="1:13">
      <c r="B1" s="193" t="s">
        <v>2717</v>
      </c>
      <c r="C1" s="193" t="s">
        <v>1184</v>
      </c>
      <c r="D1" s="193" t="s">
        <v>1503</v>
      </c>
      <c r="E1" s="195" t="s">
        <v>2718</v>
      </c>
      <c r="F1" s="195" t="s">
        <v>2719</v>
      </c>
      <c r="G1" s="193" t="s">
        <v>957</v>
      </c>
      <c r="H1" s="193" t="s">
        <v>958</v>
      </c>
      <c r="I1" s="193" t="s">
        <v>959</v>
      </c>
      <c r="J1" s="193" t="s">
        <v>960</v>
      </c>
      <c r="K1" s="193" t="s">
        <v>961</v>
      </c>
      <c r="L1" s="261" t="s">
        <v>962</v>
      </c>
      <c r="M1" s="47" t="s">
        <v>4277</v>
      </c>
    </row>
    <row r="2" spans="1:13" ht="114">
      <c r="A2" s="193" t="str">
        <f>B2&amp;C2</f>
        <v>InstructionsA1</v>
      </c>
      <c r="B2" s="193" t="s">
        <v>956</v>
      </c>
      <c r="C2" s="193" t="s">
        <v>1185</v>
      </c>
      <c r="D2" s="193" t="s">
        <v>4704</v>
      </c>
      <c r="E2" s="195" t="s">
        <v>1021</v>
      </c>
      <c r="F2" s="195" t="s">
        <v>1403</v>
      </c>
      <c r="G2" s="193" t="s">
        <v>628</v>
      </c>
      <c r="H2" s="193" t="s">
        <v>521</v>
      </c>
      <c r="I2" s="193" t="s">
        <v>216</v>
      </c>
      <c r="J2" s="193" t="s">
        <v>2595</v>
      </c>
      <c r="K2" s="262" t="s">
        <v>716</v>
      </c>
      <c r="L2" s="261" t="s">
        <v>98</v>
      </c>
      <c r="M2" s="193" t="s">
        <v>4278</v>
      </c>
    </row>
    <row r="3" spans="1:13" ht="28.5">
      <c r="A3" s="193" t="str">
        <f t="shared" ref="A3:A79" si="0">B3&amp;C3</f>
        <v>InstructionsA2</v>
      </c>
      <c r="B3" s="193" t="s">
        <v>956</v>
      </c>
      <c r="C3" s="193" t="s">
        <v>1186</v>
      </c>
      <c r="D3" s="193" t="s">
        <v>1493</v>
      </c>
      <c r="E3" s="193" t="s">
        <v>1022</v>
      </c>
      <c r="F3" s="195" t="s">
        <v>1993</v>
      </c>
      <c r="G3" s="193" t="s">
        <v>1932</v>
      </c>
      <c r="H3" s="193" t="s">
        <v>1493</v>
      </c>
      <c r="I3" s="193" t="s">
        <v>1933</v>
      </c>
      <c r="J3" s="193" t="s">
        <v>1934</v>
      </c>
      <c r="K3" s="263" t="s">
        <v>717</v>
      </c>
      <c r="L3" s="261" t="s">
        <v>2361</v>
      </c>
      <c r="M3" s="193" t="s">
        <v>4279</v>
      </c>
    </row>
    <row r="4" spans="1:13" ht="409.5">
      <c r="A4" s="193" t="str">
        <f t="shared" si="0"/>
        <v>InstructionsA3</v>
      </c>
      <c r="B4" s="193" t="s">
        <v>956</v>
      </c>
      <c r="C4" s="193" t="s">
        <v>1187</v>
      </c>
      <c r="D4" s="193" t="s">
        <v>4810</v>
      </c>
      <c r="E4" s="195" t="s">
        <v>4644</v>
      </c>
      <c r="F4" s="195" t="s">
        <v>4645</v>
      </c>
      <c r="G4" s="193" t="s">
        <v>4646</v>
      </c>
      <c r="H4" s="193" t="s">
        <v>4647</v>
      </c>
      <c r="I4" s="193" t="s">
        <v>4648</v>
      </c>
      <c r="J4" s="193" t="s">
        <v>4649</v>
      </c>
      <c r="K4" s="262" t="s">
        <v>4650</v>
      </c>
      <c r="L4" s="261" t="s">
        <v>4651</v>
      </c>
      <c r="M4" s="249" t="s">
        <v>4652</v>
      </c>
    </row>
    <row r="5" spans="1:13" ht="384.75">
      <c r="A5" s="193" t="str">
        <f t="shared" si="0"/>
        <v>InstructionsA4</v>
      </c>
      <c r="B5" s="193" t="s">
        <v>956</v>
      </c>
      <c r="C5" s="193" t="s">
        <v>1188</v>
      </c>
      <c r="D5" s="193" t="s">
        <v>1402</v>
      </c>
      <c r="E5" s="195" t="s">
        <v>2720</v>
      </c>
      <c r="F5" s="195" t="s">
        <v>1404</v>
      </c>
      <c r="G5" s="193" t="s">
        <v>629</v>
      </c>
      <c r="H5" s="195" t="s">
        <v>522</v>
      </c>
      <c r="I5" s="193" t="s">
        <v>428</v>
      </c>
      <c r="J5" s="193" t="s">
        <v>2596</v>
      </c>
      <c r="K5" s="262" t="s">
        <v>718</v>
      </c>
      <c r="L5" s="261" t="s">
        <v>156</v>
      </c>
      <c r="M5" s="193" t="s">
        <v>4280</v>
      </c>
    </row>
    <row r="6" spans="1:13" ht="71.25">
      <c r="A6" s="193" t="str">
        <f t="shared" si="0"/>
        <v>InstructionsA6</v>
      </c>
      <c r="B6" s="193" t="s">
        <v>956</v>
      </c>
      <c r="C6" s="193" t="s">
        <v>1189</v>
      </c>
      <c r="D6" s="193" t="s">
        <v>775</v>
      </c>
      <c r="E6" s="195" t="s">
        <v>1023</v>
      </c>
      <c r="F6" s="195" t="s">
        <v>1405</v>
      </c>
      <c r="G6" s="193" t="s">
        <v>1935</v>
      </c>
      <c r="H6" s="193" t="s">
        <v>523</v>
      </c>
      <c r="I6" s="193" t="s">
        <v>429</v>
      </c>
      <c r="J6" s="193" t="s">
        <v>2545</v>
      </c>
      <c r="K6" s="262" t="s">
        <v>719</v>
      </c>
      <c r="L6" s="261" t="s">
        <v>157</v>
      </c>
      <c r="M6" s="193" t="s">
        <v>4281</v>
      </c>
    </row>
    <row r="7" spans="1:13" ht="28.5">
      <c r="A7" s="193" t="str">
        <f t="shared" si="0"/>
        <v>InstructionsA7</v>
      </c>
      <c r="B7" s="193" t="s">
        <v>956</v>
      </c>
      <c r="C7" s="193" t="s">
        <v>1190</v>
      </c>
      <c r="D7" s="193" t="s">
        <v>4706</v>
      </c>
      <c r="E7" s="195" t="s">
        <v>1024</v>
      </c>
      <c r="F7" s="195" t="s">
        <v>1406</v>
      </c>
      <c r="G7" s="193" t="s">
        <v>1936</v>
      </c>
      <c r="H7" s="193" t="s">
        <v>963</v>
      </c>
      <c r="I7" s="193" t="s">
        <v>430</v>
      </c>
      <c r="J7" s="193" t="s">
        <v>2443</v>
      </c>
      <c r="K7" s="262" t="s">
        <v>720</v>
      </c>
      <c r="L7" s="261" t="s">
        <v>2362</v>
      </c>
      <c r="M7" s="193" t="s">
        <v>4282</v>
      </c>
    </row>
    <row r="8" spans="1:13" ht="86.25" customHeight="1">
      <c r="A8" s="193" t="str">
        <f t="shared" si="0"/>
        <v>InstructionsA8</v>
      </c>
      <c r="B8" s="193" t="s">
        <v>956</v>
      </c>
      <c r="C8" s="193" t="s">
        <v>1191</v>
      </c>
      <c r="D8" s="193" t="s">
        <v>4872</v>
      </c>
      <c r="E8" s="306" t="s">
        <v>4939</v>
      </c>
      <c r="F8" s="195" t="s">
        <v>4951</v>
      </c>
      <c r="G8" s="193" t="s">
        <v>4952</v>
      </c>
      <c r="H8" s="193" t="s">
        <v>4961</v>
      </c>
      <c r="I8" s="193" t="s">
        <v>4962</v>
      </c>
      <c r="J8" s="193" t="s">
        <v>4971</v>
      </c>
      <c r="K8" s="262" t="s">
        <v>4972</v>
      </c>
      <c r="L8" s="261" t="s">
        <v>4981</v>
      </c>
      <c r="M8" s="249" t="s">
        <v>4982</v>
      </c>
    </row>
    <row r="9" spans="1:13" ht="409.5">
      <c r="A9" s="193" t="str">
        <f t="shared" si="0"/>
        <v>InstructionsA9</v>
      </c>
      <c r="B9" s="193" t="s">
        <v>956</v>
      </c>
      <c r="C9" s="193" t="s">
        <v>2366</v>
      </c>
      <c r="D9" s="193" t="s">
        <v>4149</v>
      </c>
      <c r="E9" s="194" t="s">
        <v>2786</v>
      </c>
      <c r="F9" s="208" t="s">
        <v>4018</v>
      </c>
      <c r="G9" s="194" t="s">
        <v>4003</v>
      </c>
      <c r="H9" s="194" t="s">
        <v>2787</v>
      </c>
      <c r="I9" s="194" t="s">
        <v>2788</v>
      </c>
      <c r="J9" s="194" t="s">
        <v>2745</v>
      </c>
      <c r="K9" s="194" t="s">
        <v>2789</v>
      </c>
      <c r="L9" s="194" t="s">
        <v>2790</v>
      </c>
      <c r="M9" s="264" t="s">
        <v>4283</v>
      </c>
    </row>
    <row r="10" spans="1:13" ht="57">
      <c r="A10" s="193" t="str">
        <f t="shared" si="0"/>
        <v>InstructionsA10</v>
      </c>
      <c r="B10" s="193" t="s">
        <v>956</v>
      </c>
      <c r="C10" s="193" t="s">
        <v>2367</v>
      </c>
      <c r="D10" s="193" t="s">
        <v>784</v>
      </c>
      <c r="E10" s="195" t="s">
        <v>1025</v>
      </c>
      <c r="F10" s="195" t="s">
        <v>496</v>
      </c>
      <c r="G10" s="193" t="s">
        <v>1448</v>
      </c>
      <c r="H10" s="193" t="s">
        <v>524</v>
      </c>
      <c r="I10" s="193" t="s">
        <v>431</v>
      </c>
      <c r="J10" s="193" t="s">
        <v>2546</v>
      </c>
      <c r="K10" s="265" t="s">
        <v>721</v>
      </c>
      <c r="L10" s="261" t="s">
        <v>2445</v>
      </c>
      <c r="M10" s="193" t="s">
        <v>4284</v>
      </c>
    </row>
    <row r="11" spans="1:13" ht="57">
      <c r="A11" s="193" t="str">
        <f>B11&amp;C11</f>
        <v>InstructionsA11</v>
      </c>
      <c r="B11" s="193" t="s">
        <v>956</v>
      </c>
      <c r="C11" s="193" t="s">
        <v>2368</v>
      </c>
      <c r="D11" s="193" t="s">
        <v>785</v>
      </c>
      <c r="E11" s="195" t="s">
        <v>1026</v>
      </c>
      <c r="F11" s="195" t="s">
        <v>1407</v>
      </c>
      <c r="G11" s="193" t="s">
        <v>630</v>
      </c>
      <c r="H11" s="193" t="s">
        <v>800</v>
      </c>
      <c r="I11" s="193" t="s">
        <v>432</v>
      </c>
      <c r="J11" s="193" t="s">
        <v>2547</v>
      </c>
      <c r="K11" s="265" t="s">
        <v>722</v>
      </c>
      <c r="L11" s="261" t="s">
        <v>7</v>
      </c>
      <c r="M11" s="193" t="s">
        <v>4285</v>
      </c>
    </row>
    <row r="12" spans="1:13" ht="57">
      <c r="A12" s="193" t="str">
        <f t="shared" si="0"/>
        <v>InstructionsA12</v>
      </c>
      <c r="B12" s="193" t="s">
        <v>956</v>
      </c>
      <c r="C12" s="193" t="s">
        <v>2369</v>
      </c>
      <c r="D12" s="193" t="s">
        <v>786</v>
      </c>
      <c r="E12" s="195" t="s">
        <v>1027</v>
      </c>
      <c r="F12" s="195" t="s">
        <v>1408</v>
      </c>
      <c r="G12" s="193" t="s">
        <v>631</v>
      </c>
      <c r="H12" s="193" t="s">
        <v>801</v>
      </c>
      <c r="I12" s="193" t="s">
        <v>433</v>
      </c>
      <c r="J12" s="193" t="s">
        <v>2548</v>
      </c>
      <c r="K12" s="265" t="s">
        <v>172</v>
      </c>
      <c r="L12" s="261" t="s">
        <v>8</v>
      </c>
      <c r="M12" s="193" t="s">
        <v>4286</v>
      </c>
    </row>
    <row r="13" spans="1:13" ht="85.5">
      <c r="A13" s="193" t="str">
        <f t="shared" si="0"/>
        <v>InstructionsA13</v>
      </c>
      <c r="B13" s="193" t="s">
        <v>956</v>
      </c>
      <c r="C13" s="193" t="s">
        <v>2370</v>
      </c>
      <c r="D13" s="193" t="s">
        <v>776</v>
      </c>
      <c r="E13" s="195" t="s">
        <v>1028</v>
      </c>
      <c r="F13" s="195" t="s">
        <v>1409</v>
      </c>
      <c r="G13" s="193" t="s">
        <v>632</v>
      </c>
      <c r="H13" s="193" t="s">
        <v>802</v>
      </c>
      <c r="I13" s="193" t="s">
        <v>434</v>
      </c>
      <c r="J13" s="193" t="s">
        <v>2549</v>
      </c>
      <c r="K13" s="265" t="s">
        <v>171</v>
      </c>
      <c r="L13" s="261" t="s">
        <v>9</v>
      </c>
      <c r="M13" s="193" t="s">
        <v>4287</v>
      </c>
    </row>
    <row r="14" spans="1:13" ht="99.75">
      <c r="A14" s="193" t="str">
        <f t="shared" si="0"/>
        <v>InstructionsA14</v>
      </c>
      <c r="B14" s="193" t="s">
        <v>956</v>
      </c>
      <c r="C14" s="193" t="s">
        <v>2371</v>
      </c>
      <c r="D14" s="193" t="s">
        <v>777</v>
      </c>
      <c r="E14" s="195" t="s">
        <v>1029</v>
      </c>
      <c r="F14" s="195" t="s">
        <v>497</v>
      </c>
      <c r="G14" s="193" t="s">
        <v>633</v>
      </c>
      <c r="H14" s="193" t="s">
        <v>803</v>
      </c>
      <c r="I14" s="193" t="s">
        <v>435</v>
      </c>
      <c r="J14" s="193" t="s">
        <v>2597</v>
      </c>
      <c r="K14" s="265" t="s">
        <v>170</v>
      </c>
      <c r="L14" s="261" t="s">
        <v>10</v>
      </c>
      <c r="M14" s="193" t="s">
        <v>4288</v>
      </c>
    </row>
    <row r="15" spans="1:13" ht="42.75">
      <c r="A15" s="193" t="str">
        <f t="shared" si="0"/>
        <v>InstructionsA15</v>
      </c>
      <c r="B15" s="193" t="s">
        <v>956</v>
      </c>
      <c r="C15" s="193" t="s">
        <v>779</v>
      </c>
      <c r="D15" s="193" t="s">
        <v>778</v>
      </c>
      <c r="E15" s="195" t="s">
        <v>1030</v>
      </c>
      <c r="F15" s="195" t="s">
        <v>1410</v>
      </c>
      <c r="G15" s="193" t="s">
        <v>634</v>
      </c>
      <c r="H15" s="193" t="s">
        <v>804</v>
      </c>
      <c r="I15" s="193" t="s">
        <v>436</v>
      </c>
      <c r="J15" s="193" t="s">
        <v>2550</v>
      </c>
      <c r="K15" s="265" t="s">
        <v>169</v>
      </c>
      <c r="L15" s="261" t="s">
        <v>11</v>
      </c>
      <c r="M15" s="193" t="s">
        <v>4289</v>
      </c>
    </row>
    <row r="16" spans="1:13" ht="128.25">
      <c r="A16" s="193" t="str">
        <f t="shared" si="0"/>
        <v>InstructionsA16</v>
      </c>
      <c r="B16" s="193" t="s">
        <v>956</v>
      </c>
      <c r="C16" s="193" t="s">
        <v>2372</v>
      </c>
      <c r="D16" s="193" t="s">
        <v>787</v>
      </c>
      <c r="E16" s="195" t="s">
        <v>1031</v>
      </c>
      <c r="F16" s="195" t="s">
        <v>498</v>
      </c>
      <c r="G16" s="193" t="s">
        <v>635</v>
      </c>
      <c r="H16" s="193" t="s">
        <v>805</v>
      </c>
      <c r="I16" s="193" t="s">
        <v>437</v>
      </c>
      <c r="J16" s="193" t="s">
        <v>2551</v>
      </c>
      <c r="K16" s="266" t="s">
        <v>723</v>
      </c>
      <c r="L16" s="261" t="s">
        <v>12</v>
      </c>
      <c r="M16" s="193" t="s">
        <v>4290</v>
      </c>
    </row>
    <row r="17" spans="1:13" ht="42.75">
      <c r="A17" s="193" t="str">
        <f t="shared" si="0"/>
        <v>InstructionsA17</v>
      </c>
      <c r="B17" s="193" t="s">
        <v>956</v>
      </c>
      <c r="C17" s="193" t="s">
        <v>2373</v>
      </c>
      <c r="D17" s="193" t="s">
        <v>780</v>
      </c>
      <c r="E17" s="195" t="s">
        <v>1032</v>
      </c>
      <c r="F17" s="195" t="s">
        <v>1411</v>
      </c>
      <c r="G17" s="193" t="s">
        <v>636</v>
      </c>
      <c r="H17" s="193" t="s">
        <v>806</v>
      </c>
      <c r="I17" s="193" t="s">
        <v>438</v>
      </c>
      <c r="J17" s="193" t="s">
        <v>2552</v>
      </c>
      <c r="K17" s="266" t="s">
        <v>724</v>
      </c>
      <c r="L17" s="261" t="s">
        <v>13</v>
      </c>
      <c r="M17" s="193" t="s">
        <v>4291</v>
      </c>
    </row>
    <row r="18" spans="1:13" ht="99.75">
      <c r="A18" s="193" t="str">
        <f t="shared" si="0"/>
        <v>InstructionsA18</v>
      </c>
      <c r="B18" s="193" t="s">
        <v>956</v>
      </c>
      <c r="C18" s="193" t="s">
        <v>2374</v>
      </c>
      <c r="D18" s="193" t="s">
        <v>4114</v>
      </c>
      <c r="E18" s="195" t="s">
        <v>4116</v>
      </c>
      <c r="F18" s="195" t="s">
        <v>4117</v>
      </c>
      <c r="G18" s="193" t="s">
        <v>4118</v>
      </c>
      <c r="H18" s="193" t="s">
        <v>4119</v>
      </c>
      <c r="I18" s="193" t="s">
        <v>4120</v>
      </c>
      <c r="J18" s="193" t="s">
        <v>4121</v>
      </c>
      <c r="K18" s="266" t="s">
        <v>4122</v>
      </c>
      <c r="L18" s="261" t="s">
        <v>4123</v>
      </c>
      <c r="M18" s="193" t="s">
        <v>4292</v>
      </c>
    </row>
    <row r="19" spans="1:13" ht="42.75">
      <c r="A19" s="193" t="str">
        <f t="shared" si="0"/>
        <v>InstructionsA19</v>
      </c>
      <c r="B19" s="193" t="s">
        <v>956</v>
      </c>
      <c r="C19" s="193" t="s">
        <v>2375</v>
      </c>
      <c r="D19" s="193" t="s">
        <v>4115</v>
      </c>
      <c r="E19" s="195" t="s">
        <v>4131</v>
      </c>
      <c r="F19" s="195" t="s">
        <v>4130</v>
      </c>
      <c r="G19" s="193" t="s">
        <v>4129</v>
      </c>
      <c r="H19" s="193" t="s">
        <v>4128</v>
      </c>
      <c r="I19" s="193" t="s">
        <v>4127</v>
      </c>
      <c r="J19" s="193" t="s">
        <v>4126</v>
      </c>
      <c r="K19" s="266" t="s">
        <v>4125</v>
      </c>
      <c r="L19" s="261" t="s">
        <v>4124</v>
      </c>
      <c r="M19" s="193" t="s">
        <v>4293</v>
      </c>
    </row>
    <row r="20" spans="1:13" ht="57">
      <c r="A20" s="193" t="str">
        <f t="shared" si="0"/>
        <v>InstructionsA20</v>
      </c>
      <c r="B20" s="193" t="s">
        <v>956</v>
      </c>
      <c r="C20" s="193" t="s">
        <v>2376</v>
      </c>
      <c r="D20" s="193" t="s">
        <v>788</v>
      </c>
      <c r="E20" s="195" t="s">
        <v>1033</v>
      </c>
      <c r="F20" s="195" t="s">
        <v>1412</v>
      </c>
      <c r="G20" s="193" t="s">
        <v>637</v>
      </c>
      <c r="H20" s="193" t="s">
        <v>807</v>
      </c>
      <c r="I20" s="193" t="s">
        <v>439</v>
      </c>
      <c r="J20" s="193" t="s">
        <v>2553</v>
      </c>
      <c r="K20" s="266" t="s">
        <v>725</v>
      </c>
      <c r="L20" s="261" t="s">
        <v>14</v>
      </c>
      <c r="M20" s="193" t="s">
        <v>4294</v>
      </c>
    </row>
    <row r="21" spans="1:13" ht="57">
      <c r="A21" s="193" t="str">
        <f t="shared" si="0"/>
        <v>InstructionsA21</v>
      </c>
      <c r="B21" s="193" t="s">
        <v>956</v>
      </c>
      <c r="C21" s="193" t="s">
        <v>2377</v>
      </c>
      <c r="D21" s="193" t="s">
        <v>789</v>
      </c>
      <c r="E21" s="195" t="s">
        <v>1034</v>
      </c>
      <c r="F21" s="195" t="s">
        <v>1413</v>
      </c>
      <c r="G21" s="193" t="s">
        <v>638</v>
      </c>
      <c r="H21" s="193" t="s">
        <v>808</v>
      </c>
      <c r="I21" s="193" t="s">
        <v>440</v>
      </c>
      <c r="J21" s="193" t="s">
        <v>2554</v>
      </c>
      <c r="K21" s="266" t="s">
        <v>726</v>
      </c>
      <c r="L21" s="261" t="s">
        <v>15</v>
      </c>
      <c r="M21" s="193" t="s">
        <v>4295</v>
      </c>
    </row>
    <row r="22" spans="1:13" ht="54.75" customHeight="1">
      <c r="A22" s="193" t="str">
        <f t="shared" si="0"/>
        <v>InstructionsA23</v>
      </c>
      <c r="B22" s="193" t="s">
        <v>956</v>
      </c>
      <c r="C22" s="193" t="s">
        <v>2378</v>
      </c>
      <c r="D22" s="193" t="s">
        <v>781</v>
      </c>
      <c r="E22" s="195" t="s">
        <v>473</v>
      </c>
      <c r="F22" s="195" t="s">
        <v>1414</v>
      </c>
      <c r="G22" s="193" t="s">
        <v>639</v>
      </c>
      <c r="H22" s="193" t="s">
        <v>809</v>
      </c>
      <c r="I22" s="193" t="s">
        <v>441</v>
      </c>
      <c r="J22" s="193" t="s">
        <v>2555</v>
      </c>
      <c r="K22" s="266" t="s">
        <v>727</v>
      </c>
      <c r="L22" s="261" t="s">
        <v>16</v>
      </c>
      <c r="M22" s="193" t="s">
        <v>4296</v>
      </c>
    </row>
    <row r="23" spans="1:13" ht="191.25">
      <c r="A23" s="193" t="str">
        <f t="shared" si="0"/>
        <v>InstructionsA24</v>
      </c>
      <c r="B23" s="193" t="s">
        <v>956</v>
      </c>
      <c r="C23" s="193" t="s">
        <v>2379</v>
      </c>
      <c r="D23" s="194" t="s">
        <v>2746</v>
      </c>
      <c r="E23" s="194" t="s">
        <v>2747</v>
      </c>
      <c r="F23" s="208" t="s">
        <v>2748</v>
      </c>
      <c r="G23" s="194" t="s">
        <v>2791</v>
      </c>
      <c r="H23" s="194" t="s">
        <v>2792</v>
      </c>
      <c r="I23" s="194" t="s">
        <v>2793</v>
      </c>
      <c r="J23" s="194" t="s">
        <v>2794</v>
      </c>
      <c r="K23" s="194" t="s">
        <v>2795</v>
      </c>
      <c r="L23" s="194" t="s">
        <v>2796</v>
      </c>
      <c r="M23" s="194" t="s">
        <v>4297</v>
      </c>
    </row>
    <row r="24" spans="1:13" ht="165.75">
      <c r="A24" s="193" t="str">
        <f t="shared" si="0"/>
        <v>InstructionsA25</v>
      </c>
      <c r="B24" s="193" t="s">
        <v>956</v>
      </c>
      <c r="C24" s="193" t="s">
        <v>2380</v>
      </c>
      <c r="D24" s="194" t="s">
        <v>2752</v>
      </c>
      <c r="E24" s="194" t="s">
        <v>2753</v>
      </c>
      <c r="F24" s="208" t="s">
        <v>2754</v>
      </c>
      <c r="G24" s="194" t="s">
        <v>2797</v>
      </c>
      <c r="H24" s="194" t="s">
        <v>2798</v>
      </c>
      <c r="I24" s="194" t="s">
        <v>2799</v>
      </c>
      <c r="J24" s="194" t="s">
        <v>2800</v>
      </c>
      <c r="K24" s="194" t="s">
        <v>2801</v>
      </c>
      <c r="L24" s="194" t="s">
        <v>2802</v>
      </c>
      <c r="M24" s="194" t="s">
        <v>4298</v>
      </c>
    </row>
    <row r="25" spans="1:13" ht="409.5">
      <c r="A25" s="193" t="str">
        <f t="shared" si="0"/>
        <v>InstructionsA26</v>
      </c>
      <c r="B25" s="193" t="s">
        <v>956</v>
      </c>
      <c r="C25" s="193" t="s">
        <v>2381</v>
      </c>
      <c r="D25" s="194" t="s">
        <v>4700</v>
      </c>
      <c r="E25" s="247" t="s">
        <v>4653</v>
      </c>
      <c r="F25" s="208" t="s">
        <v>4654</v>
      </c>
      <c r="G25" s="247" t="s">
        <v>4655</v>
      </c>
      <c r="H25" s="247" t="s">
        <v>4656</v>
      </c>
      <c r="I25" s="247" t="s">
        <v>4657</v>
      </c>
      <c r="J25" s="247" t="s">
        <v>4658</v>
      </c>
      <c r="K25" s="247" t="s">
        <v>4659</v>
      </c>
      <c r="L25" s="247" t="s">
        <v>4660</v>
      </c>
      <c r="M25" s="248" t="s">
        <v>4661</v>
      </c>
    </row>
    <row r="26" spans="1:13" ht="57">
      <c r="A26" s="193" t="str">
        <f t="shared" si="0"/>
        <v>InstructionsA27</v>
      </c>
      <c r="B26" s="193" t="s">
        <v>956</v>
      </c>
      <c r="C26" s="193" t="s">
        <v>782</v>
      </c>
      <c r="D26" s="193" t="s">
        <v>783</v>
      </c>
      <c r="E26" s="195" t="s">
        <v>1035</v>
      </c>
      <c r="F26" s="195" t="s">
        <v>1415</v>
      </c>
      <c r="G26" s="193" t="s">
        <v>640</v>
      </c>
      <c r="H26" s="193" t="s">
        <v>810</v>
      </c>
      <c r="I26" s="193" t="s">
        <v>442</v>
      </c>
      <c r="J26" s="193" t="s">
        <v>2556</v>
      </c>
      <c r="K26" s="266" t="s">
        <v>728</v>
      </c>
      <c r="L26" s="261" t="s">
        <v>17</v>
      </c>
      <c r="M26" s="193" t="s">
        <v>4299</v>
      </c>
    </row>
    <row r="27" spans="1:13" ht="409.5">
      <c r="A27" s="193" t="str">
        <f t="shared" si="0"/>
        <v>InstructionsA28</v>
      </c>
      <c r="B27" s="193" t="s">
        <v>956</v>
      </c>
      <c r="C27" s="193" t="s">
        <v>1857</v>
      </c>
      <c r="D27" s="194" t="s">
        <v>4703</v>
      </c>
      <c r="E27" s="247" t="s">
        <v>4662</v>
      </c>
      <c r="F27" s="208" t="s">
        <v>4663</v>
      </c>
      <c r="G27" s="247" t="s">
        <v>4664</v>
      </c>
      <c r="H27" s="247" t="s">
        <v>4665</v>
      </c>
      <c r="I27" s="247" t="s">
        <v>4666</v>
      </c>
      <c r="J27" s="247" t="s">
        <v>4667</v>
      </c>
      <c r="K27" s="247" t="s">
        <v>4668</v>
      </c>
      <c r="L27" s="247" t="s">
        <v>4669</v>
      </c>
      <c r="M27" s="248" t="s">
        <v>4670</v>
      </c>
    </row>
    <row r="28" spans="1:13" ht="178.5">
      <c r="A28" s="193" t="str">
        <f>B28&amp;C28</f>
        <v>InstructionsA29</v>
      </c>
      <c r="B28" s="193" t="s">
        <v>956</v>
      </c>
      <c r="C28" s="193" t="s">
        <v>2382</v>
      </c>
      <c r="D28" s="194" t="s">
        <v>4882</v>
      </c>
      <c r="E28" s="194" t="s">
        <v>4883</v>
      </c>
      <c r="F28" s="208" t="s">
        <v>4884</v>
      </c>
      <c r="G28" s="194" t="s">
        <v>4885</v>
      </c>
      <c r="H28" s="194" t="s">
        <v>4886</v>
      </c>
      <c r="I28" s="194" t="s">
        <v>4887</v>
      </c>
      <c r="J28" s="194" t="s">
        <v>4888</v>
      </c>
      <c r="K28" s="194" t="s">
        <v>4889</v>
      </c>
      <c r="L28" s="194" t="s">
        <v>4890</v>
      </c>
      <c r="M28" s="248" t="s">
        <v>4891</v>
      </c>
    </row>
    <row r="29" spans="1:13" ht="280.5">
      <c r="A29" s="193" t="str">
        <f t="shared" si="0"/>
        <v>InstructionsA30</v>
      </c>
      <c r="B29" s="193" t="s">
        <v>956</v>
      </c>
      <c r="C29" s="193" t="s">
        <v>2383</v>
      </c>
      <c r="D29" s="194" t="s">
        <v>2755</v>
      </c>
      <c r="E29" s="194" t="s">
        <v>2756</v>
      </c>
      <c r="F29" s="208" t="s">
        <v>2757</v>
      </c>
      <c r="G29" s="194" t="s">
        <v>2803</v>
      </c>
      <c r="H29" s="194" t="s">
        <v>2804</v>
      </c>
      <c r="I29" s="194" t="s">
        <v>2805</v>
      </c>
      <c r="J29" s="194" t="s">
        <v>2758</v>
      </c>
      <c r="K29" s="194" t="s">
        <v>2806</v>
      </c>
      <c r="L29" s="194" t="s">
        <v>2807</v>
      </c>
      <c r="M29" s="194" t="s">
        <v>4300</v>
      </c>
    </row>
    <row r="30" spans="1:13" ht="255">
      <c r="A30" s="193" t="str">
        <f t="shared" si="0"/>
        <v>InstructionsA31</v>
      </c>
      <c r="B30" s="193" t="s">
        <v>956</v>
      </c>
      <c r="C30" s="193" t="s">
        <v>2384</v>
      </c>
      <c r="D30" s="194" t="s">
        <v>2759</v>
      </c>
      <c r="E30" s="194" t="s">
        <v>2760</v>
      </c>
      <c r="F30" s="208" t="s">
        <v>2761</v>
      </c>
      <c r="G30" s="194" t="s">
        <v>2808</v>
      </c>
      <c r="H30" s="194" t="s">
        <v>2809</v>
      </c>
      <c r="I30" s="194" t="s">
        <v>2810</v>
      </c>
      <c r="J30" s="194" t="s">
        <v>2762</v>
      </c>
      <c r="K30" s="194" t="s">
        <v>2811</v>
      </c>
      <c r="L30" s="194" t="s">
        <v>2812</v>
      </c>
      <c r="M30" s="194" t="s">
        <v>4301</v>
      </c>
    </row>
    <row r="31" spans="1:13" ht="153">
      <c r="A31" s="193" t="str">
        <f t="shared" si="0"/>
        <v>InstructionsA32</v>
      </c>
      <c r="B31" s="193" t="s">
        <v>956</v>
      </c>
      <c r="C31" s="193" t="s">
        <v>2385</v>
      </c>
      <c r="D31" s="194" t="s">
        <v>2763</v>
      </c>
      <c r="E31" s="194" t="s">
        <v>2764</v>
      </c>
      <c r="F31" s="208" t="s">
        <v>2765</v>
      </c>
      <c r="G31" s="194" t="s">
        <v>2813</v>
      </c>
      <c r="H31" s="194" t="s">
        <v>2814</v>
      </c>
      <c r="I31" s="194" t="s">
        <v>2815</v>
      </c>
      <c r="J31" s="194" t="s">
        <v>2816</v>
      </c>
      <c r="K31" s="194" t="s">
        <v>2817</v>
      </c>
      <c r="L31" s="194" t="s">
        <v>2818</v>
      </c>
      <c r="M31" s="194" t="s">
        <v>4302</v>
      </c>
    </row>
    <row r="32" spans="1:13" ht="153">
      <c r="A32" s="193" t="str">
        <f t="shared" si="0"/>
        <v>InstructionsA33</v>
      </c>
      <c r="B32" s="193" t="s">
        <v>956</v>
      </c>
      <c r="C32" s="193" t="s">
        <v>2386</v>
      </c>
      <c r="D32" s="194" t="s">
        <v>2766</v>
      </c>
      <c r="E32" s="194" t="s">
        <v>2767</v>
      </c>
      <c r="F32" s="208" t="s">
        <v>4019</v>
      </c>
      <c r="G32" s="194" t="s">
        <v>2819</v>
      </c>
      <c r="H32" s="194" t="s">
        <v>2820</v>
      </c>
      <c r="I32" s="194" t="s">
        <v>2821</v>
      </c>
      <c r="J32" s="194" t="s">
        <v>2822</v>
      </c>
      <c r="K32" s="194" t="s">
        <v>2823</v>
      </c>
      <c r="L32" s="194" t="s">
        <v>2824</v>
      </c>
      <c r="M32" s="194" t="s">
        <v>4303</v>
      </c>
    </row>
    <row r="33" spans="1:13" ht="57">
      <c r="A33" s="193" t="str">
        <f t="shared" si="0"/>
        <v>InstructionsA34</v>
      </c>
      <c r="B33" s="193" t="s">
        <v>956</v>
      </c>
      <c r="C33" s="193" t="s">
        <v>2387</v>
      </c>
      <c r="D33" s="193" t="s">
        <v>1920</v>
      </c>
      <c r="E33" s="193" t="s">
        <v>1803</v>
      </c>
      <c r="F33" s="195" t="s">
        <v>1804</v>
      </c>
      <c r="G33" s="193" t="s">
        <v>1805</v>
      </c>
      <c r="H33" s="193" t="s">
        <v>1806</v>
      </c>
      <c r="I33" s="193" t="s">
        <v>443</v>
      </c>
      <c r="J33" s="193" t="s">
        <v>1937</v>
      </c>
      <c r="K33" s="267" t="s">
        <v>729</v>
      </c>
      <c r="L33" s="261" t="s">
        <v>2446</v>
      </c>
      <c r="M33" s="193" t="s">
        <v>4304</v>
      </c>
    </row>
    <row r="34" spans="1:13" ht="114">
      <c r="A34" s="193" t="str">
        <f t="shared" si="0"/>
        <v>InstructionsA36</v>
      </c>
      <c r="B34" s="193" t="s">
        <v>956</v>
      </c>
      <c r="C34" s="193" t="s">
        <v>2388</v>
      </c>
      <c r="D34" s="193" t="s">
        <v>790</v>
      </c>
      <c r="E34" s="195" t="s">
        <v>1036</v>
      </c>
      <c r="F34" s="195" t="s">
        <v>1416</v>
      </c>
      <c r="G34" s="193" t="s">
        <v>641</v>
      </c>
      <c r="H34" s="268" t="s">
        <v>811</v>
      </c>
      <c r="I34" s="193" t="s">
        <v>444</v>
      </c>
      <c r="J34" s="193" t="s">
        <v>2557</v>
      </c>
      <c r="K34" s="266" t="s">
        <v>730</v>
      </c>
      <c r="L34" s="261" t="s">
        <v>18</v>
      </c>
      <c r="M34" s="193" t="s">
        <v>4305</v>
      </c>
    </row>
    <row r="35" spans="1:13" ht="370.5">
      <c r="A35" s="193" t="str">
        <f t="shared" si="0"/>
        <v>InstructionsA37</v>
      </c>
      <c r="B35" s="193" t="s">
        <v>956</v>
      </c>
      <c r="C35" s="193" t="s">
        <v>2389</v>
      </c>
      <c r="D35" s="193" t="s">
        <v>1902</v>
      </c>
      <c r="E35" s="195" t="s">
        <v>1037</v>
      </c>
      <c r="F35" s="195" t="s">
        <v>1417</v>
      </c>
      <c r="G35" s="193" t="s">
        <v>642</v>
      </c>
      <c r="H35" s="193" t="s">
        <v>2343</v>
      </c>
      <c r="I35" s="193" t="s">
        <v>445</v>
      </c>
      <c r="J35" s="193" t="s">
        <v>1938</v>
      </c>
      <c r="K35" s="196" t="s">
        <v>457</v>
      </c>
      <c r="L35" s="261" t="s">
        <v>2447</v>
      </c>
      <c r="M35" s="193" t="s">
        <v>4306</v>
      </c>
    </row>
    <row r="36" spans="1:13" ht="42.75">
      <c r="A36" s="193" t="str">
        <f t="shared" si="0"/>
        <v>InstructionsA38</v>
      </c>
      <c r="B36" s="193" t="s">
        <v>956</v>
      </c>
      <c r="C36" s="193" t="s">
        <v>2390</v>
      </c>
      <c r="D36" s="193" t="s">
        <v>798</v>
      </c>
      <c r="E36" s="195" t="s">
        <v>1038</v>
      </c>
      <c r="F36" s="195" t="s">
        <v>1418</v>
      </c>
      <c r="G36" s="193" t="s">
        <v>643</v>
      </c>
      <c r="H36" s="193" t="s">
        <v>2344</v>
      </c>
      <c r="I36" s="193" t="s">
        <v>446</v>
      </c>
      <c r="J36" s="193" t="s">
        <v>1939</v>
      </c>
      <c r="K36" s="262" t="s">
        <v>458</v>
      </c>
      <c r="L36" s="261" t="s">
        <v>2448</v>
      </c>
      <c r="M36" s="193" t="s">
        <v>4307</v>
      </c>
    </row>
    <row r="37" spans="1:13" ht="42.75">
      <c r="A37" s="193" t="str">
        <f t="shared" si="0"/>
        <v>InstructionsA39</v>
      </c>
      <c r="B37" s="193" t="s">
        <v>956</v>
      </c>
      <c r="C37" s="193" t="s">
        <v>2391</v>
      </c>
      <c r="D37" s="193" t="s">
        <v>797</v>
      </c>
      <c r="E37" s="195" t="s">
        <v>1039</v>
      </c>
      <c r="F37" s="195" t="s">
        <v>499</v>
      </c>
      <c r="G37" s="193" t="s">
        <v>2345</v>
      </c>
      <c r="H37" s="193" t="s">
        <v>1449</v>
      </c>
      <c r="I37" s="193" t="s">
        <v>447</v>
      </c>
      <c r="J37" s="193" t="s">
        <v>1940</v>
      </c>
      <c r="K37" s="262" t="s">
        <v>459</v>
      </c>
      <c r="L37" s="261" t="s">
        <v>2449</v>
      </c>
      <c r="M37" s="193" t="s">
        <v>4308</v>
      </c>
    </row>
    <row r="38" spans="1:13" ht="77.25" customHeight="1">
      <c r="A38" s="193" t="str">
        <f t="shared" si="0"/>
        <v>InstructionsA40</v>
      </c>
      <c r="B38" s="193" t="s">
        <v>956</v>
      </c>
      <c r="C38" s="193" t="s">
        <v>791</v>
      </c>
      <c r="D38" s="193" t="s">
        <v>4705</v>
      </c>
      <c r="E38" s="195" t="s">
        <v>1040</v>
      </c>
      <c r="F38" s="195" t="s">
        <v>500</v>
      </c>
      <c r="G38" s="193" t="s">
        <v>644</v>
      </c>
      <c r="H38" s="193" t="s">
        <v>812</v>
      </c>
      <c r="I38" s="193" t="s">
        <v>448</v>
      </c>
      <c r="J38" s="193" t="s">
        <v>2558</v>
      </c>
      <c r="K38" s="266" t="s">
        <v>460</v>
      </c>
      <c r="L38" s="261" t="s">
        <v>1120</v>
      </c>
      <c r="M38" s="193" t="s">
        <v>4309</v>
      </c>
    </row>
    <row r="39" spans="1:13" ht="102">
      <c r="A39" s="193" t="str">
        <f t="shared" si="0"/>
        <v>InstructionsA41</v>
      </c>
      <c r="B39" s="193" t="s">
        <v>956</v>
      </c>
      <c r="C39" s="193" t="s">
        <v>1858</v>
      </c>
      <c r="D39" s="194" t="s">
        <v>4148</v>
      </c>
      <c r="E39" s="194" t="s">
        <v>2768</v>
      </c>
      <c r="F39" s="208" t="s">
        <v>4023</v>
      </c>
      <c r="G39" s="194" t="s">
        <v>4004</v>
      </c>
      <c r="H39" s="194" t="s">
        <v>2825</v>
      </c>
      <c r="I39" s="194" t="s">
        <v>2826</v>
      </c>
      <c r="J39" s="194" t="s">
        <v>2827</v>
      </c>
      <c r="K39" s="194" t="s">
        <v>2828</v>
      </c>
      <c r="L39" s="194" t="s">
        <v>2829</v>
      </c>
      <c r="M39" s="194" t="s">
        <v>4310</v>
      </c>
    </row>
    <row r="40" spans="1:13" ht="409.5">
      <c r="A40" s="193" t="str">
        <f t="shared" si="0"/>
        <v>InstructionsA42</v>
      </c>
      <c r="B40" s="193" t="s">
        <v>956</v>
      </c>
      <c r="C40" s="193" t="s">
        <v>2392</v>
      </c>
      <c r="D40" s="193" t="s">
        <v>796</v>
      </c>
      <c r="E40" s="195" t="s">
        <v>2721</v>
      </c>
      <c r="F40" s="195" t="s">
        <v>501</v>
      </c>
      <c r="G40" s="193" t="s">
        <v>4005</v>
      </c>
      <c r="H40" s="268" t="s">
        <v>813</v>
      </c>
      <c r="I40" s="193" t="s">
        <v>449</v>
      </c>
      <c r="J40" s="193" t="s">
        <v>2559</v>
      </c>
      <c r="K40" s="196" t="s">
        <v>272</v>
      </c>
      <c r="L40" s="261" t="s">
        <v>1121</v>
      </c>
      <c r="M40" s="193" t="s">
        <v>4311</v>
      </c>
    </row>
    <row r="41" spans="1:13" ht="114.75">
      <c r="A41" s="193" t="str">
        <f t="shared" si="0"/>
        <v>InstructionsA43</v>
      </c>
      <c r="B41" s="193" t="s">
        <v>956</v>
      </c>
      <c r="C41" s="193" t="s">
        <v>2393</v>
      </c>
      <c r="D41" s="194" t="s">
        <v>2769</v>
      </c>
      <c r="E41" s="194" t="s">
        <v>2770</v>
      </c>
      <c r="F41" s="208" t="s">
        <v>2771</v>
      </c>
      <c r="G41" s="194" t="s">
        <v>2830</v>
      </c>
      <c r="H41" s="194" t="s">
        <v>2831</v>
      </c>
      <c r="I41" s="194" t="s">
        <v>2832</v>
      </c>
      <c r="J41" s="194" t="s">
        <v>2772</v>
      </c>
      <c r="K41" s="194" t="s">
        <v>2833</v>
      </c>
      <c r="L41" s="194" t="s">
        <v>2834</v>
      </c>
      <c r="M41" s="194" t="s">
        <v>4312</v>
      </c>
    </row>
    <row r="42" spans="1:13" ht="42.75">
      <c r="A42" s="193" t="str">
        <f t="shared" si="0"/>
        <v>InstructionsA44</v>
      </c>
      <c r="B42" s="193" t="s">
        <v>956</v>
      </c>
      <c r="C42" s="193" t="s">
        <v>2394</v>
      </c>
      <c r="D42" s="193" t="s">
        <v>795</v>
      </c>
      <c r="E42" s="195" t="s">
        <v>1041</v>
      </c>
      <c r="F42" s="195" t="s">
        <v>1419</v>
      </c>
      <c r="G42" s="193" t="s">
        <v>1450</v>
      </c>
      <c r="H42" s="193" t="s">
        <v>1451</v>
      </c>
      <c r="I42" s="193" t="s">
        <v>450</v>
      </c>
      <c r="J42" s="193" t="s">
        <v>2363</v>
      </c>
      <c r="K42" s="267" t="s">
        <v>273</v>
      </c>
      <c r="L42" s="261" t="s">
        <v>1122</v>
      </c>
      <c r="M42" s="193" t="s">
        <v>4313</v>
      </c>
    </row>
    <row r="43" spans="1:13" ht="270.75">
      <c r="A43" s="193" t="str">
        <f t="shared" si="0"/>
        <v>InstructionsA45</v>
      </c>
      <c r="B43" s="193" t="s">
        <v>956</v>
      </c>
      <c r="C43" s="193" t="s">
        <v>2395</v>
      </c>
      <c r="D43" s="193" t="s">
        <v>794</v>
      </c>
      <c r="E43" s="195" t="s">
        <v>2722</v>
      </c>
      <c r="F43" s="195" t="s">
        <v>502</v>
      </c>
      <c r="G43" s="193" t="s">
        <v>645</v>
      </c>
      <c r="H43" s="193" t="s">
        <v>707</v>
      </c>
      <c r="I43" s="193" t="s">
        <v>451</v>
      </c>
      <c r="J43" s="193" t="s">
        <v>2560</v>
      </c>
      <c r="K43" s="269" t="s">
        <v>274</v>
      </c>
      <c r="L43" s="261" t="s">
        <v>1123</v>
      </c>
      <c r="M43" s="193" t="s">
        <v>4314</v>
      </c>
    </row>
    <row r="44" spans="1:13" ht="71.25">
      <c r="A44" s="193" t="str">
        <f t="shared" si="0"/>
        <v>InstructionsA46</v>
      </c>
      <c r="B44" s="193" t="s">
        <v>956</v>
      </c>
      <c r="C44" s="193" t="s">
        <v>2396</v>
      </c>
      <c r="D44" s="193" t="s">
        <v>793</v>
      </c>
      <c r="E44" s="195" t="s">
        <v>1042</v>
      </c>
      <c r="F44" s="195" t="s">
        <v>1420</v>
      </c>
      <c r="G44" s="193" t="s">
        <v>1452</v>
      </c>
      <c r="H44" s="193" t="s">
        <v>814</v>
      </c>
      <c r="I44" s="193" t="s">
        <v>452</v>
      </c>
      <c r="J44" s="193" t="s">
        <v>2561</v>
      </c>
      <c r="K44" s="262" t="s">
        <v>275</v>
      </c>
      <c r="L44" s="261" t="s">
        <v>1124</v>
      </c>
      <c r="M44" s="193" t="s">
        <v>4315</v>
      </c>
    </row>
    <row r="45" spans="1:13" ht="99.75">
      <c r="A45" s="193" t="str">
        <f t="shared" si="0"/>
        <v>InstructionsA47</v>
      </c>
      <c r="B45" s="193" t="s">
        <v>956</v>
      </c>
      <c r="C45" s="193" t="s">
        <v>2397</v>
      </c>
      <c r="D45" s="193" t="s">
        <v>792</v>
      </c>
      <c r="E45" s="195" t="s">
        <v>1043</v>
      </c>
      <c r="F45" s="195" t="s">
        <v>1421</v>
      </c>
      <c r="G45" s="193" t="s">
        <v>1177</v>
      </c>
      <c r="H45" s="193" t="s">
        <v>815</v>
      </c>
      <c r="I45" s="193" t="s">
        <v>453</v>
      </c>
      <c r="J45" s="193" t="s">
        <v>2364</v>
      </c>
      <c r="K45" s="196" t="s">
        <v>276</v>
      </c>
      <c r="L45" s="261" t="s">
        <v>1125</v>
      </c>
      <c r="M45" s="193" t="s">
        <v>4316</v>
      </c>
    </row>
    <row r="46" spans="1:13" ht="57">
      <c r="A46" s="193" t="str">
        <f t="shared" si="0"/>
        <v>InstructionsA49</v>
      </c>
      <c r="B46" s="193" t="s">
        <v>956</v>
      </c>
      <c r="C46" s="193" t="s">
        <v>2398</v>
      </c>
      <c r="D46" s="193" t="s">
        <v>1903</v>
      </c>
      <c r="E46" s="195" t="s">
        <v>1044</v>
      </c>
      <c r="F46" s="195" t="s">
        <v>1422</v>
      </c>
      <c r="G46" s="193" t="s">
        <v>2353</v>
      </c>
      <c r="H46" s="193" t="s">
        <v>816</v>
      </c>
      <c r="I46" s="193" t="s">
        <v>454</v>
      </c>
      <c r="J46" s="193" t="s">
        <v>2562</v>
      </c>
      <c r="K46" s="262" t="s">
        <v>277</v>
      </c>
      <c r="L46" s="261" t="s">
        <v>1126</v>
      </c>
      <c r="M46" s="193" t="s">
        <v>4317</v>
      </c>
    </row>
    <row r="47" spans="1:13" ht="42.75">
      <c r="A47" s="193" t="str">
        <f t="shared" si="0"/>
        <v>InstructionsA50</v>
      </c>
      <c r="B47" s="193" t="s">
        <v>956</v>
      </c>
      <c r="C47" s="193" t="s">
        <v>2399</v>
      </c>
      <c r="D47" s="193" t="s">
        <v>1494</v>
      </c>
      <c r="E47" s="195" t="s">
        <v>1045</v>
      </c>
      <c r="F47" s="195" t="s">
        <v>1423</v>
      </c>
      <c r="G47" s="193" t="s">
        <v>2354</v>
      </c>
      <c r="H47" s="193" t="s">
        <v>817</v>
      </c>
      <c r="I47" s="193" t="s">
        <v>455</v>
      </c>
      <c r="J47" s="193" t="s">
        <v>2365</v>
      </c>
      <c r="K47" s="262" t="s">
        <v>278</v>
      </c>
      <c r="L47" s="261" t="s">
        <v>1127</v>
      </c>
      <c r="M47" s="193" t="s">
        <v>4318</v>
      </c>
    </row>
    <row r="48" spans="1:13" ht="128.25">
      <c r="A48" s="193" t="str">
        <f t="shared" si="0"/>
        <v>InstructionsA51</v>
      </c>
      <c r="B48" s="193" t="s">
        <v>956</v>
      </c>
      <c r="C48" s="193" t="s">
        <v>2400</v>
      </c>
      <c r="D48" s="193" t="s">
        <v>2335</v>
      </c>
      <c r="E48" s="195" t="s">
        <v>1046</v>
      </c>
      <c r="F48" s="195" t="s">
        <v>1424</v>
      </c>
      <c r="G48" s="193" t="s">
        <v>1182</v>
      </c>
      <c r="H48" s="193" t="s">
        <v>818</v>
      </c>
      <c r="I48" s="193" t="s">
        <v>456</v>
      </c>
      <c r="J48" s="193" t="s">
        <v>2563</v>
      </c>
      <c r="K48" s="262" t="s">
        <v>279</v>
      </c>
      <c r="L48" s="261" t="s">
        <v>1163</v>
      </c>
      <c r="M48" s="193" t="s">
        <v>4319</v>
      </c>
    </row>
    <row r="49" spans="1:256" ht="114">
      <c r="A49" s="250" t="s">
        <v>4699</v>
      </c>
      <c r="B49" s="250" t="s">
        <v>956</v>
      </c>
      <c r="C49" s="250" t="s">
        <v>2401</v>
      </c>
      <c r="D49" s="250" t="s">
        <v>4813</v>
      </c>
      <c r="E49" s="195" t="s">
        <v>4817</v>
      </c>
      <c r="F49" s="195" t="s">
        <v>4823</v>
      </c>
      <c r="G49" s="195" t="s">
        <v>4829</v>
      </c>
      <c r="H49" s="193" t="s">
        <v>4835</v>
      </c>
      <c r="I49" s="193" t="s">
        <v>4841</v>
      </c>
      <c r="J49" s="193" t="s">
        <v>4847</v>
      </c>
      <c r="K49" s="193" t="s">
        <v>4853</v>
      </c>
      <c r="L49" s="193" t="s">
        <v>4859</v>
      </c>
      <c r="M49" s="193" t="s">
        <v>4865</v>
      </c>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c r="BC49" s="133"/>
      <c r="BD49" s="133"/>
      <c r="BE49" s="133"/>
      <c r="BF49" s="133"/>
      <c r="BG49" s="133"/>
      <c r="BH49" s="133"/>
      <c r="BI49" s="133"/>
      <c r="BJ49" s="133"/>
      <c r="BK49" s="133"/>
      <c r="BL49" s="133"/>
      <c r="BM49" s="133"/>
      <c r="BN49" s="133"/>
      <c r="BO49" s="133"/>
      <c r="BP49" s="133"/>
      <c r="BQ49" s="133"/>
      <c r="BR49" s="133"/>
      <c r="BS49" s="133"/>
      <c r="BT49" s="133"/>
      <c r="BU49" s="133"/>
      <c r="BV49" s="133"/>
      <c r="BW49" s="133"/>
      <c r="BX49" s="133"/>
      <c r="BY49" s="133"/>
      <c r="BZ49" s="133"/>
      <c r="CA49" s="133"/>
      <c r="CB49" s="133"/>
      <c r="CC49" s="133"/>
      <c r="CD49" s="133"/>
      <c r="CE49" s="133"/>
      <c r="CF49" s="133"/>
      <c r="CG49" s="133"/>
      <c r="CH49" s="133"/>
      <c r="CI49" s="133"/>
      <c r="CJ49" s="133"/>
      <c r="CK49" s="133"/>
      <c r="CL49" s="133"/>
      <c r="CM49" s="133"/>
      <c r="CN49" s="133"/>
      <c r="CO49" s="133"/>
      <c r="CP49" s="133"/>
      <c r="CQ49" s="133"/>
      <c r="CR49" s="133"/>
      <c r="CS49" s="133"/>
      <c r="CT49" s="133"/>
      <c r="CU49" s="133"/>
      <c r="CV49" s="133"/>
      <c r="CW49" s="133"/>
      <c r="CX49" s="133"/>
      <c r="CY49" s="133"/>
      <c r="CZ49" s="133"/>
      <c r="DA49" s="133"/>
      <c r="DB49" s="133"/>
      <c r="DC49" s="133"/>
      <c r="DD49" s="133"/>
      <c r="DE49" s="133"/>
      <c r="DF49" s="133"/>
      <c r="DG49" s="133"/>
      <c r="DH49" s="133"/>
      <c r="DI49" s="133"/>
      <c r="DJ49" s="133"/>
      <c r="DK49" s="133"/>
      <c r="DL49" s="133"/>
      <c r="DM49" s="133"/>
      <c r="DN49" s="133"/>
      <c r="DO49" s="133"/>
      <c r="DP49" s="133"/>
      <c r="DQ49" s="133"/>
      <c r="DR49" s="133"/>
      <c r="DS49" s="133"/>
      <c r="DT49" s="133"/>
      <c r="DU49" s="133"/>
      <c r="DV49" s="133"/>
      <c r="DW49" s="133"/>
      <c r="DX49" s="133"/>
      <c r="DY49" s="133"/>
      <c r="DZ49" s="133"/>
      <c r="EA49" s="133"/>
      <c r="EB49" s="133"/>
      <c r="EC49" s="133"/>
      <c r="ED49" s="133"/>
      <c r="EE49" s="133"/>
      <c r="EF49" s="133"/>
      <c r="EG49" s="133"/>
      <c r="EH49" s="133"/>
      <c r="EI49" s="133"/>
      <c r="EJ49" s="133"/>
      <c r="EK49" s="133"/>
      <c r="EL49" s="133"/>
      <c r="EM49" s="133"/>
      <c r="EN49" s="133"/>
      <c r="EO49" s="133"/>
      <c r="EP49" s="133"/>
      <c r="EQ49" s="133"/>
      <c r="ER49" s="133"/>
      <c r="ES49" s="133"/>
      <c r="ET49" s="133"/>
      <c r="EU49" s="133"/>
      <c r="EV49" s="133"/>
      <c r="EW49" s="133"/>
      <c r="EX49" s="133"/>
      <c r="EY49" s="133"/>
      <c r="EZ49" s="133"/>
      <c r="FA49" s="133"/>
      <c r="FB49" s="133"/>
      <c r="FC49" s="133"/>
      <c r="FD49" s="133"/>
      <c r="FE49" s="133"/>
      <c r="FF49" s="133"/>
      <c r="FG49" s="133"/>
      <c r="FH49" s="133"/>
      <c r="FI49" s="133"/>
      <c r="FJ49" s="133"/>
      <c r="FK49" s="133"/>
      <c r="FL49" s="133"/>
      <c r="FM49" s="133"/>
      <c r="FN49" s="133"/>
      <c r="FO49" s="133"/>
      <c r="FP49" s="133"/>
      <c r="FQ49" s="133"/>
      <c r="FR49" s="133"/>
      <c r="FS49" s="133"/>
      <c r="FT49" s="133"/>
      <c r="FU49" s="133"/>
      <c r="FV49" s="133"/>
      <c r="FW49" s="133"/>
      <c r="FX49" s="133"/>
      <c r="FY49" s="133"/>
      <c r="FZ49" s="133"/>
      <c r="GA49" s="133"/>
      <c r="GB49" s="133"/>
      <c r="GC49" s="133"/>
      <c r="GD49" s="133"/>
      <c r="GE49" s="133"/>
      <c r="GF49" s="133"/>
      <c r="GG49" s="133"/>
      <c r="GH49" s="133"/>
      <c r="GI49" s="133"/>
      <c r="GJ49" s="133"/>
      <c r="GK49" s="133"/>
      <c r="GL49" s="133"/>
      <c r="GM49" s="133"/>
      <c r="GN49" s="133"/>
      <c r="GO49" s="133"/>
      <c r="GP49" s="133"/>
      <c r="GQ49" s="133"/>
      <c r="GR49" s="133"/>
      <c r="GS49" s="133"/>
      <c r="GT49" s="133"/>
      <c r="GU49" s="133"/>
      <c r="GV49" s="133"/>
      <c r="GW49" s="133"/>
      <c r="GX49" s="133"/>
      <c r="GY49" s="133"/>
      <c r="GZ49" s="133"/>
      <c r="HA49" s="133"/>
      <c r="HB49" s="133"/>
      <c r="HC49" s="133"/>
      <c r="HD49" s="133"/>
      <c r="HE49" s="133"/>
      <c r="HF49" s="133"/>
      <c r="HG49" s="133"/>
      <c r="HH49" s="133"/>
      <c r="HI49" s="133"/>
      <c r="HJ49" s="133"/>
      <c r="HK49" s="133"/>
      <c r="HL49" s="133"/>
      <c r="HM49" s="133"/>
      <c r="HN49" s="133"/>
      <c r="HO49" s="133"/>
      <c r="HP49" s="133"/>
      <c r="HQ49" s="133"/>
      <c r="HR49" s="133"/>
      <c r="HS49" s="133"/>
      <c r="HT49" s="133"/>
      <c r="HU49" s="133"/>
      <c r="HV49" s="133"/>
      <c r="HW49" s="133"/>
      <c r="HX49" s="133"/>
      <c r="HY49" s="133"/>
      <c r="HZ49" s="133"/>
      <c r="IA49" s="133"/>
      <c r="IB49" s="133"/>
      <c r="IC49" s="133"/>
      <c r="ID49" s="133"/>
      <c r="IE49" s="133"/>
      <c r="IF49" s="133"/>
      <c r="IG49" s="133"/>
      <c r="IH49" s="133"/>
      <c r="II49" s="133"/>
      <c r="IJ49" s="133"/>
      <c r="IK49" s="133"/>
      <c r="IL49" s="133"/>
      <c r="IM49" s="133"/>
      <c r="IN49" s="133"/>
      <c r="IO49" s="133"/>
      <c r="IP49" s="133"/>
      <c r="IQ49" s="133"/>
      <c r="IR49" s="133"/>
      <c r="IS49" s="133"/>
      <c r="IT49" s="133"/>
      <c r="IU49" s="133"/>
      <c r="IV49" s="133"/>
    </row>
    <row r="50" spans="1:256" ht="71.25">
      <c r="A50" s="193" t="str">
        <f>B50&amp;C50</f>
        <v>InstructionsA53</v>
      </c>
      <c r="B50" s="193" t="s">
        <v>956</v>
      </c>
      <c r="C50" s="193" t="s">
        <v>2402</v>
      </c>
      <c r="D50" s="193" t="s">
        <v>4709</v>
      </c>
      <c r="E50" s="195" t="s">
        <v>4720</v>
      </c>
      <c r="F50" s="195" t="s">
        <v>4721</v>
      </c>
      <c r="G50" s="193" t="s">
        <v>4722</v>
      </c>
      <c r="H50" s="193" t="s">
        <v>4723</v>
      </c>
      <c r="I50" s="193" t="s">
        <v>4724</v>
      </c>
      <c r="J50" s="193" t="s">
        <v>4725</v>
      </c>
      <c r="K50" s="266" t="s">
        <v>4726</v>
      </c>
      <c r="L50" s="261" t="s">
        <v>4727</v>
      </c>
      <c r="M50" s="249" t="s">
        <v>4728</v>
      </c>
    </row>
    <row r="51" spans="1:256" ht="229.5">
      <c r="A51" s="193" t="str">
        <f t="shared" si="0"/>
        <v>InstructionsA54</v>
      </c>
      <c r="B51" s="193" t="s">
        <v>956</v>
      </c>
      <c r="C51" s="193" t="s">
        <v>2403</v>
      </c>
      <c r="D51" s="193" t="s">
        <v>4816</v>
      </c>
      <c r="E51" s="195" t="s">
        <v>4818</v>
      </c>
      <c r="F51" s="195" t="s">
        <v>4824</v>
      </c>
      <c r="G51" s="193" t="s">
        <v>4830</v>
      </c>
      <c r="H51" s="193" t="s">
        <v>4836</v>
      </c>
      <c r="I51" s="193" t="s">
        <v>4842</v>
      </c>
      <c r="J51" s="193" t="s">
        <v>4848</v>
      </c>
      <c r="K51" s="266" t="s">
        <v>4854</v>
      </c>
      <c r="L51" s="261" t="s">
        <v>4860</v>
      </c>
      <c r="M51" s="249" t="s">
        <v>4866</v>
      </c>
    </row>
    <row r="52" spans="1:256" ht="114">
      <c r="A52" s="193" t="str">
        <f t="shared" si="0"/>
        <v>InstructionsA55</v>
      </c>
      <c r="B52" s="193" t="s">
        <v>956</v>
      </c>
      <c r="C52" s="193" t="s">
        <v>2404</v>
      </c>
      <c r="D52" s="193" t="s">
        <v>4710</v>
      </c>
      <c r="E52" s="195" t="s">
        <v>4732</v>
      </c>
      <c r="F52" s="195" t="s">
        <v>4733</v>
      </c>
      <c r="G52" s="193" t="s">
        <v>4734</v>
      </c>
      <c r="H52" s="268" t="s">
        <v>4735</v>
      </c>
      <c r="I52" s="193" t="s">
        <v>4736</v>
      </c>
      <c r="J52" s="193" t="s">
        <v>4737</v>
      </c>
      <c r="K52" s="196" t="s">
        <v>4731</v>
      </c>
      <c r="L52" s="261" t="s">
        <v>4730</v>
      </c>
      <c r="M52" s="249" t="s">
        <v>4729</v>
      </c>
    </row>
    <row r="53" spans="1:256" ht="128.25">
      <c r="A53" s="193" t="str">
        <f t="shared" si="0"/>
        <v>InstructionsA56</v>
      </c>
      <c r="B53" s="193" t="s">
        <v>956</v>
      </c>
      <c r="C53" s="193" t="s">
        <v>2405</v>
      </c>
      <c r="D53" s="193" t="s">
        <v>4711</v>
      </c>
      <c r="E53" s="270" t="s">
        <v>4738</v>
      </c>
      <c r="F53" s="195" t="s">
        <v>4739</v>
      </c>
      <c r="G53" s="193" t="s">
        <v>4740</v>
      </c>
      <c r="H53" s="193" t="s">
        <v>4741</v>
      </c>
      <c r="I53" s="193" t="s">
        <v>4742</v>
      </c>
      <c r="J53" s="193" t="s">
        <v>4743</v>
      </c>
      <c r="K53" s="196" t="s">
        <v>4744</v>
      </c>
      <c r="L53" s="261" t="s">
        <v>4745</v>
      </c>
      <c r="M53" s="249" t="s">
        <v>4746</v>
      </c>
    </row>
    <row r="54" spans="1:256" ht="185.25">
      <c r="A54" s="193" t="str">
        <f>B54&amp;C54</f>
        <v>InstructionsA57</v>
      </c>
      <c r="B54" s="193" t="s">
        <v>956</v>
      </c>
      <c r="C54" s="193" t="s">
        <v>799</v>
      </c>
      <c r="D54" s="193" t="s">
        <v>4712</v>
      </c>
      <c r="E54" s="195" t="s">
        <v>4747</v>
      </c>
      <c r="F54" s="195" t="s">
        <v>4748</v>
      </c>
      <c r="G54" s="193" t="s">
        <v>4749</v>
      </c>
      <c r="H54" s="193" t="s">
        <v>4750</v>
      </c>
      <c r="I54" s="193" t="s">
        <v>4751</v>
      </c>
      <c r="J54" s="193" t="s">
        <v>4752</v>
      </c>
      <c r="K54" s="196" t="s">
        <v>4753</v>
      </c>
      <c r="L54" s="261" t="s">
        <v>4754</v>
      </c>
      <c r="M54" s="249" t="s">
        <v>4755</v>
      </c>
    </row>
    <row r="55" spans="1:256" ht="114">
      <c r="A55" s="193" t="str">
        <f>B55&amp;C55</f>
        <v>InstructionsA58</v>
      </c>
      <c r="B55" s="193" t="s">
        <v>956</v>
      </c>
      <c r="C55" s="193" t="s">
        <v>2406</v>
      </c>
      <c r="D55" s="193" t="s">
        <v>4713</v>
      </c>
      <c r="E55" s="195" t="s">
        <v>4756</v>
      </c>
      <c r="F55" s="195" t="s">
        <v>4757</v>
      </c>
      <c r="G55" s="193" t="s">
        <v>4758</v>
      </c>
      <c r="H55" s="193" t="s">
        <v>4759</v>
      </c>
      <c r="I55" s="193" t="s">
        <v>4760</v>
      </c>
      <c r="J55" s="193" t="s">
        <v>4761</v>
      </c>
      <c r="K55" s="196" t="s">
        <v>4762</v>
      </c>
      <c r="L55" s="261" t="s">
        <v>4763</v>
      </c>
      <c r="M55" s="249" t="s">
        <v>4764</v>
      </c>
    </row>
    <row r="56" spans="1:256" ht="63.75">
      <c r="A56" s="193" t="str">
        <f t="shared" si="0"/>
        <v>InstructionsA59</v>
      </c>
      <c r="B56" s="193" t="s">
        <v>956</v>
      </c>
      <c r="C56" s="193" t="s">
        <v>2407</v>
      </c>
      <c r="D56" s="194" t="s">
        <v>4714</v>
      </c>
      <c r="E56" s="194" t="s">
        <v>4796</v>
      </c>
      <c r="F56" s="208" t="s">
        <v>4765</v>
      </c>
      <c r="G56" s="194" t="s">
        <v>4766</v>
      </c>
      <c r="H56" s="194" t="s">
        <v>4767</v>
      </c>
      <c r="I56" s="194" t="s">
        <v>4768</v>
      </c>
      <c r="J56" s="194" t="s">
        <v>4769</v>
      </c>
      <c r="K56" s="194" t="s">
        <v>4770</v>
      </c>
      <c r="L56" s="194" t="s">
        <v>4771</v>
      </c>
      <c r="M56" s="248" t="s">
        <v>4772</v>
      </c>
    </row>
    <row r="57" spans="1:256" ht="63.75">
      <c r="A57" s="193" t="str">
        <f t="shared" si="0"/>
        <v>InstructionsA60</v>
      </c>
      <c r="B57" s="193" t="s">
        <v>956</v>
      </c>
      <c r="C57" s="193" t="s">
        <v>2408</v>
      </c>
      <c r="D57" s="194" t="s">
        <v>4715</v>
      </c>
      <c r="E57" s="194" t="s">
        <v>4797</v>
      </c>
      <c r="F57" s="208" t="s">
        <v>4773</v>
      </c>
      <c r="G57" s="194" t="s">
        <v>4774</v>
      </c>
      <c r="H57" s="194" t="s">
        <v>4775</v>
      </c>
      <c r="I57" s="194" t="s">
        <v>4776</v>
      </c>
      <c r="J57" s="194" t="s">
        <v>4777</v>
      </c>
      <c r="K57" s="194" t="s">
        <v>4778</v>
      </c>
      <c r="L57" s="194" t="s">
        <v>4779</v>
      </c>
      <c r="M57" s="248" t="s">
        <v>4780</v>
      </c>
    </row>
    <row r="58" spans="1:256" ht="63.75">
      <c r="A58" s="193" t="str">
        <f t="shared" si="0"/>
        <v>InstructionsA61</v>
      </c>
      <c r="B58" s="193" t="s">
        <v>956</v>
      </c>
      <c r="C58" s="193" t="s">
        <v>2409</v>
      </c>
      <c r="D58" s="194" t="s">
        <v>4716</v>
      </c>
      <c r="E58" s="194" t="s">
        <v>4798</v>
      </c>
      <c r="F58" s="208" t="s">
        <v>4781</v>
      </c>
      <c r="G58" s="194" t="s">
        <v>4782</v>
      </c>
      <c r="H58" s="194" t="s">
        <v>4783</v>
      </c>
      <c r="I58" s="194" t="s">
        <v>4784</v>
      </c>
      <c r="J58" s="194" t="s">
        <v>4785</v>
      </c>
      <c r="K58" s="194" t="s">
        <v>4786</v>
      </c>
      <c r="L58" s="194" t="s">
        <v>4787</v>
      </c>
      <c r="M58" s="248" t="s">
        <v>4788</v>
      </c>
    </row>
    <row r="59" spans="1:256" ht="409.5">
      <c r="A59" s="193" t="str">
        <f t="shared" si="0"/>
        <v>InstructionsA62</v>
      </c>
      <c r="B59" s="193" t="s">
        <v>956</v>
      </c>
      <c r="C59" s="193" t="s">
        <v>2410</v>
      </c>
      <c r="D59" s="193" t="s">
        <v>4717</v>
      </c>
      <c r="E59" s="195" t="s">
        <v>4799</v>
      </c>
      <c r="F59" s="195" t="s">
        <v>4800</v>
      </c>
      <c r="G59" s="261" t="s">
        <v>4789</v>
      </c>
      <c r="H59" s="193" t="s">
        <v>4790</v>
      </c>
      <c r="I59" s="193" t="s">
        <v>4791</v>
      </c>
      <c r="J59" s="193" t="s">
        <v>4792</v>
      </c>
      <c r="K59" s="196" t="s">
        <v>4793</v>
      </c>
      <c r="L59" s="261" t="s">
        <v>4794</v>
      </c>
      <c r="M59" s="249" t="s">
        <v>4795</v>
      </c>
    </row>
    <row r="60" spans="1:256" ht="142.5">
      <c r="A60" s="193" t="str">
        <f t="shared" si="0"/>
        <v>InstructionsA63</v>
      </c>
      <c r="B60" s="193" t="s">
        <v>956</v>
      </c>
      <c r="C60" s="193" t="s">
        <v>2411</v>
      </c>
      <c r="D60" s="193" t="s">
        <v>4718</v>
      </c>
      <c r="E60" s="195" t="s">
        <v>4801</v>
      </c>
      <c r="F60" s="195" t="s">
        <v>4802</v>
      </c>
      <c r="G60" s="193" t="s">
        <v>4803</v>
      </c>
      <c r="H60" s="193" t="s">
        <v>4804</v>
      </c>
      <c r="I60" s="193" t="s">
        <v>4805</v>
      </c>
      <c r="J60" s="193" t="s">
        <v>4806</v>
      </c>
      <c r="K60" s="196" t="s">
        <v>4807</v>
      </c>
      <c r="L60" s="261" t="s">
        <v>4808</v>
      </c>
      <c r="M60" s="249" t="s">
        <v>4809</v>
      </c>
    </row>
    <row r="61" spans="1:256" ht="242.25">
      <c r="A61" s="193" t="str">
        <f t="shared" si="0"/>
        <v>InstructionsA64</v>
      </c>
      <c r="B61" s="193" t="s">
        <v>956</v>
      </c>
      <c r="C61" s="193" t="s">
        <v>2412</v>
      </c>
      <c r="D61" s="193" t="s">
        <v>4934</v>
      </c>
      <c r="E61" s="195" t="s">
        <v>4671</v>
      </c>
      <c r="F61" s="195" t="s">
        <v>4672</v>
      </c>
      <c r="G61" s="193" t="s">
        <v>4673</v>
      </c>
      <c r="H61" s="193" t="s">
        <v>4674</v>
      </c>
      <c r="I61" s="193" t="s">
        <v>4675</v>
      </c>
      <c r="J61" s="193" t="s">
        <v>4676</v>
      </c>
      <c r="K61" s="196" t="s">
        <v>4677</v>
      </c>
      <c r="L61" s="261" t="s">
        <v>4678</v>
      </c>
      <c r="M61" s="249" t="s">
        <v>4679</v>
      </c>
    </row>
    <row r="62" spans="1:256" ht="270.75">
      <c r="A62" s="193" t="str">
        <f t="shared" si="0"/>
        <v>InstructionsA65</v>
      </c>
      <c r="B62" s="193" t="s">
        <v>956</v>
      </c>
      <c r="C62" s="193" t="s">
        <v>1192</v>
      </c>
      <c r="D62" s="193" t="s">
        <v>4935</v>
      </c>
      <c r="E62" s="195" t="s">
        <v>4680</v>
      </c>
      <c r="F62" s="195" t="s">
        <v>4681</v>
      </c>
      <c r="G62" s="193" t="s">
        <v>4682</v>
      </c>
      <c r="H62" s="193" t="s">
        <v>4683</v>
      </c>
      <c r="I62" s="193" t="s">
        <v>4684</v>
      </c>
      <c r="J62" s="193" t="s">
        <v>4685</v>
      </c>
      <c r="K62" s="196" t="s">
        <v>4686</v>
      </c>
      <c r="L62" s="261" t="s">
        <v>4687</v>
      </c>
      <c r="M62" s="249" t="s">
        <v>4688</v>
      </c>
    </row>
    <row r="63" spans="1:256" ht="142.5">
      <c r="A63" s="193" t="str">
        <f>B63&amp;C63</f>
        <v>InstructionsA66</v>
      </c>
      <c r="B63" s="193" t="s">
        <v>956</v>
      </c>
      <c r="C63" s="193" t="s">
        <v>1193</v>
      </c>
      <c r="D63" s="193" t="s">
        <v>1194</v>
      </c>
      <c r="E63" s="195" t="s">
        <v>1047</v>
      </c>
      <c r="F63" s="195" t="s">
        <v>503</v>
      </c>
      <c r="G63" s="193" t="s">
        <v>646</v>
      </c>
      <c r="H63" s="193" t="s">
        <v>819</v>
      </c>
      <c r="I63" s="193" t="s">
        <v>99</v>
      </c>
      <c r="J63" s="193" t="s">
        <v>2564</v>
      </c>
      <c r="K63" s="196" t="s">
        <v>280</v>
      </c>
      <c r="L63" s="261" t="s">
        <v>19</v>
      </c>
      <c r="M63" s="193" t="s">
        <v>4320</v>
      </c>
    </row>
    <row r="64" spans="1:256" ht="57">
      <c r="A64" s="193" t="str">
        <f t="shared" si="0"/>
        <v>InstructionsA67</v>
      </c>
      <c r="B64" s="193" t="s">
        <v>956</v>
      </c>
      <c r="C64" s="193" t="s">
        <v>1196</v>
      </c>
      <c r="D64" s="193" t="s">
        <v>1195</v>
      </c>
      <c r="E64" s="195" t="s">
        <v>4719</v>
      </c>
      <c r="F64" s="195" t="s">
        <v>820</v>
      </c>
      <c r="G64" s="193" t="s">
        <v>1197</v>
      </c>
      <c r="H64" s="193" t="s">
        <v>568</v>
      </c>
      <c r="I64" s="193" t="s">
        <v>100</v>
      </c>
      <c r="J64" s="193" t="s">
        <v>1198</v>
      </c>
      <c r="K64" s="196" t="s">
        <v>281</v>
      </c>
      <c r="L64" s="261" t="s">
        <v>1199</v>
      </c>
      <c r="M64" s="193" t="s">
        <v>4321</v>
      </c>
    </row>
    <row r="65" spans="1:13" ht="270.75">
      <c r="A65" s="193" t="str">
        <f>B65&amp;C65</f>
        <v>InstructionsA69</v>
      </c>
      <c r="B65" s="193" t="s">
        <v>956</v>
      </c>
      <c r="C65" s="193" t="s">
        <v>1200</v>
      </c>
      <c r="D65" s="193" t="s">
        <v>1208</v>
      </c>
      <c r="E65" s="195" t="s">
        <v>1048</v>
      </c>
      <c r="F65" s="195" t="s">
        <v>821</v>
      </c>
      <c r="G65" s="193" t="s">
        <v>647</v>
      </c>
      <c r="H65" s="195" t="s">
        <v>2723</v>
      </c>
      <c r="I65" s="193" t="s">
        <v>101</v>
      </c>
      <c r="J65" s="193" t="s">
        <v>2598</v>
      </c>
      <c r="K65" s="196" t="s">
        <v>282</v>
      </c>
      <c r="L65" s="261" t="s">
        <v>217</v>
      </c>
      <c r="M65" s="193" t="s">
        <v>4322</v>
      </c>
    </row>
    <row r="66" spans="1:13" ht="57">
      <c r="A66" s="193" t="str">
        <f t="shared" si="0"/>
        <v>InstructionsA71</v>
      </c>
      <c r="B66" s="193" t="s">
        <v>956</v>
      </c>
      <c r="C66" s="193" t="s">
        <v>1201</v>
      </c>
      <c r="D66" s="193" t="s">
        <v>1769</v>
      </c>
      <c r="E66" s="193" t="s">
        <v>2355</v>
      </c>
      <c r="F66" s="195" t="s">
        <v>2356</v>
      </c>
      <c r="G66" s="193" t="s">
        <v>1911</v>
      </c>
      <c r="H66" s="195" t="s">
        <v>569</v>
      </c>
      <c r="I66" s="193" t="s">
        <v>2357</v>
      </c>
      <c r="J66" s="193" t="s">
        <v>2358</v>
      </c>
      <c r="K66" s="196"/>
      <c r="L66" s="261" t="s">
        <v>2454</v>
      </c>
      <c r="M66" s="193" t="s">
        <v>4323</v>
      </c>
    </row>
    <row r="67" spans="1:13" ht="409.5">
      <c r="A67" s="193" t="str">
        <f t="shared" si="0"/>
        <v>InstructionsA72</v>
      </c>
      <c r="B67" s="193" t="s">
        <v>956</v>
      </c>
      <c r="C67" s="193" t="s">
        <v>1202</v>
      </c>
      <c r="D67" s="193" t="s">
        <v>1770</v>
      </c>
      <c r="E67" s="193" t="s">
        <v>1049</v>
      </c>
      <c r="F67" s="195" t="s">
        <v>2359</v>
      </c>
      <c r="G67" s="193" t="s">
        <v>1178</v>
      </c>
      <c r="H67" s="195" t="s">
        <v>191</v>
      </c>
      <c r="I67" s="193" t="s">
        <v>102</v>
      </c>
      <c r="J67" s="193" t="s">
        <v>2599</v>
      </c>
      <c r="K67" s="196" t="s">
        <v>283</v>
      </c>
      <c r="L67" s="261" t="s">
        <v>1183</v>
      </c>
      <c r="M67" s="193" t="s">
        <v>4324</v>
      </c>
    </row>
    <row r="68" spans="1:13" ht="242.25">
      <c r="A68" s="193" t="str">
        <f t="shared" si="0"/>
        <v>InstructionsA73</v>
      </c>
      <c r="B68" s="193" t="s">
        <v>956</v>
      </c>
      <c r="C68" s="193" t="s">
        <v>1203</v>
      </c>
      <c r="D68" s="193" t="s">
        <v>1793</v>
      </c>
      <c r="E68" s="193" t="s">
        <v>1050</v>
      </c>
      <c r="F68" s="195" t="s">
        <v>1454</v>
      </c>
      <c r="G68" s="193" t="s">
        <v>1455</v>
      </c>
      <c r="H68" s="195" t="s">
        <v>570</v>
      </c>
      <c r="I68" s="193" t="s">
        <v>103</v>
      </c>
      <c r="J68" s="193" t="s">
        <v>2600</v>
      </c>
      <c r="K68" s="196" t="s">
        <v>1677</v>
      </c>
      <c r="L68" s="261" t="s">
        <v>2455</v>
      </c>
      <c r="M68" s="193" t="s">
        <v>4325</v>
      </c>
    </row>
    <row r="69" spans="1:13" ht="213.75">
      <c r="A69" s="193" t="str">
        <f t="shared" si="0"/>
        <v>InstructionsA74</v>
      </c>
      <c r="B69" s="193" t="s">
        <v>956</v>
      </c>
      <c r="C69" s="193" t="s">
        <v>1204</v>
      </c>
      <c r="D69" s="193" t="s">
        <v>1794</v>
      </c>
      <c r="E69" s="193" t="s">
        <v>1051</v>
      </c>
      <c r="F69" s="195" t="s">
        <v>1456</v>
      </c>
      <c r="G69" s="193" t="s">
        <v>1457</v>
      </c>
      <c r="H69" s="195" t="s">
        <v>192</v>
      </c>
      <c r="I69" s="193" t="s">
        <v>104</v>
      </c>
      <c r="J69" s="193" t="s">
        <v>1458</v>
      </c>
      <c r="K69" s="196" t="s">
        <v>284</v>
      </c>
      <c r="L69" s="261" t="s">
        <v>2456</v>
      </c>
      <c r="M69" s="193" t="s">
        <v>4326</v>
      </c>
    </row>
    <row r="70" spans="1:13" ht="409.5">
      <c r="A70" s="193" t="str">
        <f t="shared" si="0"/>
        <v>InstructionsA75</v>
      </c>
      <c r="B70" s="193" t="s">
        <v>956</v>
      </c>
      <c r="C70" s="193" t="s">
        <v>1205</v>
      </c>
      <c r="D70" s="193" t="s">
        <v>1810</v>
      </c>
      <c r="E70" s="193" t="s">
        <v>1052</v>
      </c>
      <c r="F70" s="195" t="s">
        <v>1860</v>
      </c>
      <c r="G70" s="193" t="s">
        <v>1811</v>
      </c>
      <c r="H70" s="195" t="s">
        <v>193</v>
      </c>
      <c r="I70" s="193" t="s">
        <v>105</v>
      </c>
      <c r="J70" s="193" t="s">
        <v>2438</v>
      </c>
      <c r="K70" s="196" t="s">
        <v>1859</v>
      </c>
      <c r="L70" s="261" t="s">
        <v>2360</v>
      </c>
      <c r="M70" s="193" t="s">
        <v>4327</v>
      </c>
    </row>
    <row r="71" spans="1:13" ht="142.5">
      <c r="A71" s="193" t="str">
        <f t="shared" si="0"/>
        <v>InstructionsA76</v>
      </c>
      <c r="B71" s="193" t="s">
        <v>956</v>
      </c>
      <c r="C71" s="193" t="s">
        <v>1206</v>
      </c>
      <c r="D71" s="193" t="s">
        <v>1795</v>
      </c>
      <c r="E71" s="193" t="s">
        <v>1053</v>
      </c>
      <c r="F71" s="195" t="s">
        <v>1861</v>
      </c>
      <c r="G71" s="193" t="s">
        <v>1459</v>
      </c>
      <c r="H71" s="195" t="s">
        <v>194</v>
      </c>
      <c r="I71" s="193" t="s">
        <v>106</v>
      </c>
      <c r="J71" s="193" t="s">
        <v>2601</v>
      </c>
      <c r="K71" s="196" t="s">
        <v>2280</v>
      </c>
      <c r="L71" s="261" t="s">
        <v>2457</v>
      </c>
      <c r="M71" s="193" t="s">
        <v>4328</v>
      </c>
    </row>
    <row r="72" spans="1:13" ht="57">
      <c r="A72" s="193" t="str">
        <f t="shared" si="0"/>
        <v>InstructionsA77</v>
      </c>
      <c r="B72" s="193" t="s">
        <v>956</v>
      </c>
      <c r="C72" s="193" t="s">
        <v>1207</v>
      </c>
      <c r="D72" s="193" t="s">
        <v>1796</v>
      </c>
      <c r="E72" s="193" t="s">
        <v>1460</v>
      </c>
      <c r="F72" s="195" t="s">
        <v>1461</v>
      </c>
      <c r="G72" s="193" t="s">
        <v>1462</v>
      </c>
      <c r="H72" s="195" t="s">
        <v>195</v>
      </c>
      <c r="I72" s="193" t="s">
        <v>107</v>
      </c>
      <c r="J72" s="193" t="s">
        <v>1941</v>
      </c>
      <c r="K72" s="196" t="s">
        <v>2281</v>
      </c>
      <c r="L72" s="261" t="s">
        <v>2458</v>
      </c>
      <c r="M72" s="193" t="s">
        <v>4329</v>
      </c>
    </row>
    <row r="73" spans="1:13">
      <c r="A73" s="193" t="str">
        <f t="shared" si="0"/>
        <v>DefinitionsB2</v>
      </c>
      <c r="B73" s="193" t="s">
        <v>1812</v>
      </c>
      <c r="C73" s="193" t="s">
        <v>1862</v>
      </c>
      <c r="D73" s="193" t="s">
        <v>1942</v>
      </c>
      <c r="E73" s="193" t="s">
        <v>1507</v>
      </c>
      <c r="F73" s="195" t="s">
        <v>1994</v>
      </c>
      <c r="G73" s="193" t="s">
        <v>1512</v>
      </c>
      <c r="H73" s="195" t="s">
        <v>1942</v>
      </c>
      <c r="I73" s="193" t="s">
        <v>108</v>
      </c>
      <c r="J73" s="193" t="s">
        <v>1943</v>
      </c>
      <c r="K73" s="196" t="s">
        <v>2282</v>
      </c>
      <c r="L73" s="261" t="s">
        <v>1128</v>
      </c>
      <c r="M73" s="193" t="s">
        <v>4330</v>
      </c>
    </row>
    <row r="74" spans="1:13" ht="27">
      <c r="A74" s="193" t="str">
        <f>B74&amp;C74</f>
        <v>DefinitionsB3</v>
      </c>
      <c r="B74" s="193" t="s">
        <v>1812</v>
      </c>
      <c r="C74" s="193" t="s">
        <v>1813</v>
      </c>
      <c r="D74" s="193" t="s">
        <v>1873</v>
      </c>
      <c r="E74" s="195" t="s">
        <v>1054</v>
      </c>
      <c r="F74" s="195" t="s">
        <v>1873</v>
      </c>
      <c r="G74" s="193" t="s">
        <v>1873</v>
      </c>
      <c r="H74" s="195" t="s">
        <v>1873</v>
      </c>
      <c r="I74" s="193" t="s">
        <v>1873</v>
      </c>
      <c r="J74" s="193" t="s">
        <v>1873</v>
      </c>
      <c r="K74" s="196" t="s">
        <v>1873</v>
      </c>
      <c r="L74" s="261" t="s">
        <v>1873</v>
      </c>
      <c r="M74" s="193" t="s">
        <v>4331</v>
      </c>
    </row>
    <row r="75" spans="1:13">
      <c r="A75" s="193" t="str">
        <f t="shared" si="0"/>
        <v>DefinitionsB4</v>
      </c>
      <c r="B75" s="193" t="s">
        <v>1812</v>
      </c>
      <c r="C75" s="193" t="s">
        <v>1814</v>
      </c>
      <c r="D75" s="193" t="s">
        <v>1875</v>
      </c>
      <c r="E75" s="195" t="s">
        <v>1055</v>
      </c>
      <c r="F75" s="195" t="s">
        <v>822</v>
      </c>
      <c r="G75" s="193" t="s">
        <v>648</v>
      </c>
      <c r="H75" s="195" t="s">
        <v>181</v>
      </c>
      <c r="I75" s="193" t="s">
        <v>109</v>
      </c>
      <c r="J75" s="193" t="s">
        <v>2565</v>
      </c>
      <c r="K75" s="196" t="s">
        <v>285</v>
      </c>
      <c r="L75" s="261" t="s">
        <v>218</v>
      </c>
      <c r="M75" s="193" t="s">
        <v>4332</v>
      </c>
    </row>
    <row r="76" spans="1:13" ht="28.5">
      <c r="A76" s="193" t="str">
        <f t="shared" si="0"/>
        <v>DefinitionsB5</v>
      </c>
      <c r="B76" s="193" t="s">
        <v>1812</v>
      </c>
      <c r="C76" s="193" t="s">
        <v>1815</v>
      </c>
      <c r="D76" s="193" t="s">
        <v>1877</v>
      </c>
      <c r="E76" s="195" t="s">
        <v>1056</v>
      </c>
      <c r="F76" s="195" t="s">
        <v>1944</v>
      </c>
      <c r="G76" s="193" t="s">
        <v>1179</v>
      </c>
      <c r="H76" s="193" t="s">
        <v>571</v>
      </c>
      <c r="I76" s="193" t="s">
        <v>110</v>
      </c>
      <c r="J76" s="193" t="s">
        <v>142</v>
      </c>
      <c r="K76" s="196" t="s">
        <v>2283</v>
      </c>
      <c r="L76" s="261" t="s">
        <v>1129</v>
      </c>
      <c r="M76" s="193" t="s">
        <v>4333</v>
      </c>
    </row>
    <row r="77" spans="1:13" ht="28.5">
      <c r="A77" s="193" t="str">
        <f t="shared" si="0"/>
        <v>DefinitionsB6</v>
      </c>
      <c r="B77" s="193" t="s">
        <v>1812</v>
      </c>
      <c r="C77" s="193" t="s">
        <v>1816</v>
      </c>
      <c r="D77" s="193" t="s">
        <v>1878</v>
      </c>
      <c r="E77" s="195" t="s">
        <v>1057</v>
      </c>
      <c r="F77" s="195" t="s">
        <v>2009</v>
      </c>
      <c r="G77" s="193" t="s">
        <v>1180</v>
      </c>
      <c r="H77" s="195" t="s">
        <v>572</v>
      </c>
      <c r="I77" s="193" t="s">
        <v>111</v>
      </c>
      <c r="J77" s="193" t="s">
        <v>143</v>
      </c>
      <c r="K77" s="196" t="s">
        <v>2284</v>
      </c>
      <c r="L77" s="261" t="s">
        <v>1130</v>
      </c>
      <c r="M77" s="193" t="s">
        <v>4334</v>
      </c>
    </row>
    <row r="78" spans="1:13" ht="28.5">
      <c r="A78" s="193" t="str">
        <f t="shared" si="0"/>
        <v>DefinitionsB7</v>
      </c>
      <c r="B78" s="193" t="s">
        <v>1812</v>
      </c>
      <c r="C78" s="193" t="s">
        <v>1817</v>
      </c>
      <c r="D78" s="193" t="s">
        <v>1880</v>
      </c>
      <c r="E78" s="195" t="s">
        <v>1058</v>
      </c>
      <c r="F78" s="195" t="s">
        <v>823</v>
      </c>
      <c r="G78" s="193" t="s">
        <v>649</v>
      </c>
      <c r="H78" s="195" t="s">
        <v>573</v>
      </c>
      <c r="I78" s="193" t="s">
        <v>112</v>
      </c>
      <c r="J78" s="193" t="s">
        <v>144</v>
      </c>
      <c r="K78" s="196" t="s">
        <v>286</v>
      </c>
      <c r="L78" s="261" t="s">
        <v>219</v>
      </c>
      <c r="M78" s="193" t="s">
        <v>4335</v>
      </c>
    </row>
    <row r="79" spans="1:13" ht="27">
      <c r="A79" s="193" t="str">
        <f t="shared" si="0"/>
        <v>DefinitionsB8</v>
      </c>
      <c r="B79" s="193" t="s">
        <v>1812</v>
      </c>
      <c r="C79" s="193" t="s">
        <v>1818</v>
      </c>
      <c r="D79" s="193" t="s">
        <v>1499</v>
      </c>
      <c r="E79" s="195" t="s">
        <v>1059</v>
      </c>
      <c r="F79" s="195" t="s">
        <v>2010</v>
      </c>
      <c r="G79" s="193" t="s">
        <v>1181</v>
      </c>
      <c r="H79" s="193" t="s">
        <v>1945</v>
      </c>
      <c r="I79" s="193" t="s">
        <v>113</v>
      </c>
      <c r="J79" s="193" t="s">
        <v>2442</v>
      </c>
      <c r="K79" s="196" t="s">
        <v>2285</v>
      </c>
      <c r="L79" s="261" t="s">
        <v>1131</v>
      </c>
      <c r="M79" s="193" t="s">
        <v>4336</v>
      </c>
    </row>
    <row r="80" spans="1:13">
      <c r="A80" s="193" t="str">
        <f>B80&amp;C80</f>
        <v>DefinitionsB9</v>
      </c>
      <c r="B80" s="193" t="s">
        <v>1812</v>
      </c>
      <c r="C80" s="193" t="s">
        <v>1819</v>
      </c>
      <c r="D80" s="193" t="s">
        <v>1882</v>
      </c>
      <c r="E80" s="195" t="s">
        <v>1060</v>
      </c>
      <c r="F80" s="195" t="s">
        <v>824</v>
      </c>
      <c r="G80" s="193" t="s">
        <v>650</v>
      </c>
      <c r="H80" s="193" t="s">
        <v>574</v>
      </c>
      <c r="I80" s="193" t="s">
        <v>114</v>
      </c>
      <c r="J80" s="193" t="s">
        <v>2566</v>
      </c>
      <c r="K80" s="196" t="s">
        <v>287</v>
      </c>
      <c r="L80" s="261" t="s">
        <v>220</v>
      </c>
      <c r="M80" s="193" t="s">
        <v>4337</v>
      </c>
    </row>
    <row r="81" spans="1:13" ht="28.5">
      <c r="A81" s="193" t="str">
        <f t="shared" ref="A81:A168" si="1">B81&amp;C81</f>
        <v>DefinitionsB10</v>
      </c>
      <c r="B81" s="193" t="s">
        <v>1812</v>
      </c>
      <c r="C81" s="193" t="s">
        <v>1820</v>
      </c>
      <c r="D81" s="193" t="s">
        <v>1884</v>
      </c>
      <c r="E81" s="195" t="s">
        <v>1061</v>
      </c>
      <c r="F81" s="195" t="s">
        <v>825</v>
      </c>
      <c r="G81" s="193" t="s">
        <v>1946</v>
      </c>
      <c r="H81" s="193" t="s">
        <v>1947</v>
      </c>
      <c r="I81" s="193" t="s">
        <v>115</v>
      </c>
      <c r="J81" s="193" t="s">
        <v>145</v>
      </c>
      <c r="K81" s="196" t="s">
        <v>288</v>
      </c>
      <c r="L81" s="261" t="s">
        <v>1132</v>
      </c>
      <c r="M81" s="193" t="s">
        <v>4338</v>
      </c>
    </row>
    <row r="82" spans="1:13" ht="40.5">
      <c r="A82" s="193" t="str">
        <f t="shared" si="1"/>
        <v>DefinitionsB11</v>
      </c>
      <c r="B82" s="193" t="s">
        <v>1812</v>
      </c>
      <c r="C82" s="193" t="s">
        <v>1821</v>
      </c>
      <c r="D82" s="193" t="s">
        <v>1511</v>
      </c>
      <c r="E82" s="193" t="s">
        <v>1062</v>
      </c>
      <c r="F82" s="195" t="s">
        <v>826</v>
      </c>
      <c r="G82" s="193" t="s">
        <v>1511</v>
      </c>
      <c r="H82" s="193" t="s">
        <v>1511</v>
      </c>
      <c r="I82" s="193" t="s">
        <v>1511</v>
      </c>
      <c r="J82" s="193" t="s">
        <v>1511</v>
      </c>
      <c r="K82" s="196" t="s">
        <v>1511</v>
      </c>
      <c r="L82" s="261" t="s">
        <v>1511</v>
      </c>
      <c r="M82" s="193" t="s">
        <v>4339</v>
      </c>
    </row>
    <row r="83" spans="1:13" ht="28.5">
      <c r="A83" s="193" t="str">
        <f t="shared" si="1"/>
        <v>DefinitionsB12</v>
      </c>
      <c r="B83" s="193" t="s">
        <v>1812</v>
      </c>
      <c r="C83" s="193" t="s">
        <v>1822</v>
      </c>
      <c r="D83" s="193" t="s">
        <v>1500</v>
      </c>
      <c r="E83" s="193" t="s">
        <v>1063</v>
      </c>
      <c r="F83" s="195" t="s">
        <v>1948</v>
      </c>
      <c r="G83" s="193" t="s">
        <v>1949</v>
      </c>
      <c r="H83" s="193" t="s">
        <v>1950</v>
      </c>
      <c r="I83" s="193" t="s">
        <v>1950</v>
      </c>
      <c r="J83" s="193" t="s">
        <v>2567</v>
      </c>
      <c r="K83" s="196" t="s">
        <v>1500</v>
      </c>
      <c r="L83" s="261" t="s">
        <v>1950</v>
      </c>
      <c r="M83" s="193" t="s">
        <v>4340</v>
      </c>
    </row>
    <row r="84" spans="1:13" ht="27">
      <c r="A84" s="193" t="str">
        <f t="shared" si="1"/>
        <v>DefinitionsB13</v>
      </c>
      <c r="B84" s="193" t="s">
        <v>1812</v>
      </c>
      <c r="C84" s="193" t="s">
        <v>1823</v>
      </c>
      <c r="D84" s="193" t="s">
        <v>1886</v>
      </c>
      <c r="E84" s="193" t="s">
        <v>1064</v>
      </c>
      <c r="F84" s="195" t="s">
        <v>2011</v>
      </c>
      <c r="G84" s="193" t="s">
        <v>1501</v>
      </c>
      <c r="H84" s="193" t="s">
        <v>1951</v>
      </c>
      <c r="I84" s="193" t="s">
        <v>1952</v>
      </c>
      <c r="J84" s="193" t="s">
        <v>2568</v>
      </c>
      <c r="K84" s="196" t="s">
        <v>289</v>
      </c>
      <c r="L84" s="261" t="s">
        <v>1133</v>
      </c>
      <c r="M84" s="193" t="s">
        <v>4341</v>
      </c>
    </row>
    <row r="85" spans="1:13" ht="28.5">
      <c r="A85" s="193" t="str">
        <f t="shared" si="1"/>
        <v>DefinitionsB14</v>
      </c>
      <c r="B85" s="193" t="s">
        <v>1812</v>
      </c>
      <c r="C85" s="193" t="s">
        <v>1824</v>
      </c>
      <c r="D85" s="193" t="s">
        <v>1495</v>
      </c>
      <c r="E85" s="193" t="s">
        <v>1953</v>
      </c>
      <c r="F85" s="195" t="s">
        <v>1495</v>
      </c>
      <c r="G85" s="193" t="s">
        <v>1495</v>
      </c>
      <c r="H85" s="193" t="s">
        <v>1495</v>
      </c>
      <c r="I85" s="193" t="s">
        <v>1495</v>
      </c>
      <c r="J85" s="193" t="s">
        <v>1495</v>
      </c>
      <c r="K85" s="196" t="s">
        <v>1495</v>
      </c>
      <c r="L85" s="261" t="s">
        <v>1495</v>
      </c>
      <c r="M85" s="193" t="s">
        <v>4342</v>
      </c>
    </row>
    <row r="86" spans="1:13" ht="28.5">
      <c r="A86" s="193" t="str">
        <f t="shared" si="1"/>
        <v>DefinitionsB15</v>
      </c>
      <c r="B86" s="193" t="s">
        <v>1812</v>
      </c>
      <c r="C86" s="193" t="s">
        <v>1825</v>
      </c>
      <c r="D86" s="193" t="s">
        <v>1496</v>
      </c>
      <c r="E86" s="193" t="s">
        <v>1065</v>
      </c>
      <c r="F86" s="195" t="s">
        <v>1510</v>
      </c>
      <c r="G86" s="193" t="s">
        <v>1510</v>
      </c>
      <c r="H86" s="193" t="s">
        <v>1510</v>
      </c>
      <c r="I86" s="193" t="s">
        <v>116</v>
      </c>
      <c r="J86" s="193" t="s">
        <v>1510</v>
      </c>
      <c r="K86" s="196" t="s">
        <v>1496</v>
      </c>
      <c r="L86" s="261" t="s">
        <v>1510</v>
      </c>
      <c r="M86" s="193" t="s">
        <v>4343</v>
      </c>
    </row>
    <row r="87" spans="1:13" ht="28.5">
      <c r="A87" s="193" t="str">
        <f t="shared" si="1"/>
        <v>DefinitionsB16</v>
      </c>
      <c r="B87" s="193" t="s">
        <v>1812</v>
      </c>
      <c r="C87" s="193" t="s">
        <v>1826</v>
      </c>
      <c r="D87" s="193" t="s">
        <v>1893</v>
      </c>
      <c r="E87" s="195" t="s">
        <v>1954</v>
      </c>
      <c r="F87" s="195" t="s">
        <v>1955</v>
      </c>
      <c r="G87" s="193" t="s">
        <v>651</v>
      </c>
      <c r="H87" s="193" t="s">
        <v>1956</v>
      </c>
      <c r="I87" s="193" t="s">
        <v>117</v>
      </c>
      <c r="J87" s="193" t="s">
        <v>146</v>
      </c>
      <c r="K87" s="196" t="s">
        <v>290</v>
      </c>
      <c r="L87" s="261" t="s">
        <v>1134</v>
      </c>
      <c r="M87" s="193" t="s">
        <v>4344</v>
      </c>
    </row>
    <row r="88" spans="1:13" ht="28.5">
      <c r="A88" s="193" t="str">
        <f t="shared" si="1"/>
        <v>DefinitionsB17</v>
      </c>
      <c r="B88" s="193" t="s">
        <v>1812</v>
      </c>
      <c r="C88" s="193" t="s">
        <v>1827</v>
      </c>
      <c r="D88" s="193" t="s">
        <v>3518</v>
      </c>
      <c r="E88" s="195" t="s">
        <v>1066</v>
      </c>
      <c r="F88" s="195" t="s">
        <v>827</v>
      </c>
      <c r="G88" s="193" t="s">
        <v>652</v>
      </c>
      <c r="H88" s="193" t="s">
        <v>575</v>
      </c>
      <c r="I88" s="193" t="s">
        <v>118</v>
      </c>
      <c r="J88" s="193" t="s">
        <v>147</v>
      </c>
      <c r="K88" s="196" t="s">
        <v>291</v>
      </c>
      <c r="L88" s="261" t="s">
        <v>221</v>
      </c>
      <c r="M88" s="193" t="s">
        <v>4345</v>
      </c>
    </row>
    <row r="89" spans="1:13" ht="28.5">
      <c r="A89" s="193" t="str">
        <f t="shared" si="1"/>
        <v>DefinitionsB18</v>
      </c>
      <c r="B89" s="193" t="s">
        <v>1812</v>
      </c>
      <c r="C89" s="193" t="s">
        <v>1828</v>
      </c>
      <c r="D89" s="193" t="s">
        <v>1895</v>
      </c>
      <c r="E89" s="195" t="s">
        <v>1067</v>
      </c>
      <c r="F89" s="195" t="s">
        <v>828</v>
      </c>
      <c r="G89" s="193" t="s">
        <v>653</v>
      </c>
      <c r="H89" s="193" t="s">
        <v>576</v>
      </c>
      <c r="I89" s="193" t="s">
        <v>119</v>
      </c>
      <c r="J89" s="193" t="s">
        <v>148</v>
      </c>
      <c r="K89" s="196" t="s">
        <v>292</v>
      </c>
      <c r="L89" s="261" t="s">
        <v>222</v>
      </c>
      <c r="M89" s="193" t="s">
        <v>4346</v>
      </c>
    </row>
    <row r="90" spans="1:13" ht="28.5">
      <c r="A90" s="193" t="str">
        <f t="shared" si="1"/>
        <v>DefinitionsB19</v>
      </c>
      <c r="B90" s="193" t="s">
        <v>1812</v>
      </c>
      <c r="C90" s="193" t="s">
        <v>1829</v>
      </c>
      <c r="D90" s="193" t="s">
        <v>1896</v>
      </c>
      <c r="E90" s="195" t="s">
        <v>1068</v>
      </c>
      <c r="F90" s="195" t="s">
        <v>1896</v>
      </c>
      <c r="G90" s="193" t="s">
        <v>1896</v>
      </c>
      <c r="H90" s="193" t="s">
        <v>1896</v>
      </c>
      <c r="I90" s="193" t="s">
        <v>1896</v>
      </c>
      <c r="J90" s="193" t="s">
        <v>1896</v>
      </c>
      <c r="K90" s="196" t="s">
        <v>1896</v>
      </c>
      <c r="L90" s="261" t="s">
        <v>1896</v>
      </c>
      <c r="M90" s="193" t="s">
        <v>4347</v>
      </c>
    </row>
    <row r="91" spans="1:13" ht="28.5">
      <c r="A91" s="193" t="str">
        <f t="shared" si="1"/>
        <v>DefinitionsB20</v>
      </c>
      <c r="B91" s="193" t="s">
        <v>1812</v>
      </c>
      <c r="C91" s="193" t="s">
        <v>1830</v>
      </c>
      <c r="D91" s="193" t="s">
        <v>1898</v>
      </c>
      <c r="E91" s="195" t="s">
        <v>1069</v>
      </c>
      <c r="F91" s="195" t="s">
        <v>829</v>
      </c>
      <c r="G91" s="193" t="s">
        <v>654</v>
      </c>
      <c r="H91" s="193" t="s">
        <v>577</v>
      </c>
      <c r="I91" s="193" t="s">
        <v>120</v>
      </c>
      <c r="J91" s="193" t="s">
        <v>1898</v>
      </c>
      <c r="K91" s="196" t="s">
        <v>293</v>
      </c>
      <c r="L91" s="261" t="s">
        <v>1898</v>
      </c>
      <c r="M91" s="193" t="s">
        <v>4348</v>
      </c>
    </row>
    <row r="92" spans="1:13" ht="28.5">
      <c r="A92" s="193" t="str">
        <f t="shared" si="1"/>
        <v>DefinitionsB21</v>
      </c>
      <c r="B92" s="193" t="s">
        <v>1812</v>
      </c>
      <c r="C92" s="193" t="s">
        <v>1831</v>
      </c>
      <c r="D92" s="193" t="s">
        <v>1900</v>
      </c>
      <c r="E92" s="195" t="s">
        <v>1070</v>
      </c>
      <c r="F92" s="195" t="s">
        <v>830</v>
      </c>
      <c r="G92" s="193" t="s">
        <v>655</v>
      </c>
      <c r="H92" s="193" t="s">
        <v>578</v>
      </c>
      <c r="I92" s="193" t="s">
        <v>121</v>
      </c>
      <c r="J92" s="193" t="s">
        <v>149</v>
      </c>
      <c r="K92" s="196" t="s">
        <v>294</v>
      </c>
      <c r="L92" s="261" t="s">
        <v>223</v>
      </c>
      <c r="M92" s="193" t="s">
        <v>4349</v>
      </c>
    </row>
    <row r="93" spans="1:13" ht="28.5">
      <c r="A93" s="193" t="str">
        <f t="shared" si="1"/>
        <v>DefinitionsB22</v>
      </c>
      <c r="B93" s="193" t="s">
        <v>1812</v>
      </c>
      <c r="C93" s="193" t="s">
        <v>1832</v>
      </c>
      <c r="D93" s="193" t="s">
        <v>1091</v>
      </c>
      <c r="E93" s="195" t="s">
        <v>1071</v>
      </c>
      <c r="F93" s="195" t="s">
        <v>831</v>
      </c>
      <c r="G93" s="193" t="s">
        <v>656</v>
      </c>
      <c r="H93" s="193" t="s">
        <v>579</v>
      </c>
      <c r="I93" s="193" t="s">
        <v>122</v>
      </c>
      <c r="J93" s="193" t="s">
        <v>150</v>
      </c>
      <c r="K93" s="196" t="s">
        <v>295</v>
      </c>
      <c r="L93" s="261" t="s">
        <v>224</v>
      </c>
      <c r="M93" s="193" t="s">
        <v>4350</v>
      </c>
    </row>
    <row r="94" spans="1:13" ht="28.5">
      <c r="A94" s="193" t="str">
        <f t="shared" si="1"/>
        <v>DefinitionsB23</v>
      </c>
      <c r="B94" s="193" t="s">
        <v>1812</v>
      </c>
      <c r="C94" s="193" t="s">
        <v>1833</v>
      </c>
      <c r="D94" s="193" t="s">
        <v>1498</v>
      </c>
      <c r="E94" s="193" t="s">
        <v>1072</v>
      </c>
      <c r="F94" s="195" t="s">
        <v>1957</v>
      </c>
      <c r="G94" s="193" t="s">
        <v>1498</v>
      </c>
      <c r="H94" s="193" t="s">
        <v>1958</v>
      </c>
      <c r="I94" s="193" t="s">
        <v>1958</v>
      </c>
      <c r="J94" s="193" t="s">
        <v>1498</v>
      </c>
      <c r="K94" s="196" t="s">
        <v>1498</v>
      </c>
      <c r="L94" s="261" t="s">
        <v>1498</v>
      </c>
      <c r="M94" s="193" t="s">
        <v>4351</v>
      </c>
    </row>
    <row r="95" spans="1:13" ht="28.5">
      <c r="A95" s="193" t="str">
        <f t="shared" si="1"/>
        <v>DefinitionsB24</v>
      </c>
      <c r="B95" s="193" t="s">
        <v>1812</v>
      </c>
      <c r="C95" s="193" t="s">
        <v>1863</v>
      </c>
      <c r="D95" s="193" t="s">
        <v>1808</v>
      </c>
      <c r="E95" s="193" t="s">
        <v>1959</v>
      </c>
      <c r="F95" s="195" t="s">
        <v>1960</v>
      </c>
      <c r="G95" s="193" t="s">
        <v>1961</v>
      </c>
      <c r="H95" s="193" t="s">
        <v>1962</v>
      </c>
      <c r="I95" s="193" t="s">
        <v>1963</v>
      </c>
      <c r="J95" s="193" t="s">
        <v>1964</v>
      </c>
      <c r="K95" s="196" t="s">
        <v>2286</v>
      </c>
      <c r="L95" s="261" t="s">
        <v>1135</v>
      </c>
      <c r="M95" s="193" t="s">
        <v>4352</v>
      </c>
    </row>
    <row r="96" spans="1:13" ht="28.5">
      <c r="A96" s="193" t="str">
        <f t="shared" si="1"/>
        <v>DefinitionsB25</v>
      </c>
      <c r="B96" s="193" t="s">
        <v>1812</v>
      </c>
      <c r="C96" s="193" t="s">
        <v>890</v>
      </c>
      <c r="D96" s="193" t="s">
        <v>1095</v>
      </c>
      <c r="E96" s="193" t="s">
        <v>1073</v>
      </c>
      <c r="F96" s="195" t="s">
        <v>832</v>
      </c>
      <c r="G96" s="193" t="s">
        <v>657</v>
      </c>
      <c r="H96" s="195" t="s">
        <v>580</v>
      </c>
      <c r="I96" s="193" t="s">
        <v>123</v>
      </c>
      <c r="J96" s="193" t="s">
        <v>2569</v>
      </c>
      <c r="K96" s="196" t="s">
        <v>296</v>
      </c>
      <c r="L96" s="261" t="s">
        <v>1136</v>
      </c>
      <c r="M96" s="193" t="s">
        <v>4353</v>
      </c>
    </row>
    <row r="97" spans="1:13" ht="28.5">
      <c r="A97" s="193" t="str">
        <f t="shared" si="1"/>
        <v>DefinitionsB26</v>
      </c>
      <c r="B97" s="193" t="s">
        <v>1812</v>
      </c>
      <c r="C97" s="193" t="s">
        <v>1096</v>
      </c>
      <c r="D97" s="193" t="s">
        <v>1497</v>
      </c>
      <c r="E97" s="195" t="s">
        <v>1965</v>
      </c>
      <c r="F97" s="195" t="s">
        <v>1966</v>
      </c>
      <c r="G97" s="193" t="s">
        <v>1967</v>
      </c>
      <c r="H97" s="193" t="s">
        <v>1497</v>
      </c>
      <c r="I97" s="193" t="s">
        <v>1497</v>
      </c>
      <c r="J97" s="193" t="s">
        <v>1497</v>
      </c>
      <c r="K97" s="196" t="s">
        <v>1497</v>
      </c>
      <c r="L97" s="261" t="s">
        <v>1497</v>
      </c>
      <c r="M97" s="193" t="s">
        <v>4354</v>
      </c>
    </row>
    <row r="98" spans="1:13" ht="27">
      <c r="A98" s="193" t="str">
        <f t="shared" si="1"/>
        <v>DefinitionsB27</v>
      </c>
      <c r="B98" s="193" t="s">
        <v>1812</v>
      </c>
      <c r="C98" s="193" t="s">
        <v>1099</v>
      </c>
      <c r="D98" s="193" t="s">
        <v>2012</v>
      </c>
      <c r="E98" s="193" t="s">
        <v>1968</v>
      </c>
      <c r="F98" s="195" t="s">
        <v>1521</v>
      </c>
      <c r="G98" s="193" t="s">
        <v>1969</v>
      </c>
      <c r="H98" s="193" t="s">
        <v>1970</v>
      </c>
      <c r="I98" s="193" t="s">
        <v>1971</v>
      </c>
      <c r="J98" s="193" t="s">
        <v>1972</v>
      </c>
      <c r="K98" s="196" t="s">
        <v>2287</v>
      </c>
      <c r="L98" s="261" t="s">
        <v>1137</v>
      </c>
      <c r="M98" s="193" t="s">
        <v>4355</v>
      </c>
    </row>
    <row r="99" spans="1:13" ht="28.5">
      <c r="A99" s="193" t="str">
        <f>B99&amp;C99</f>
        <v>DefinitionsB28</v>
      </c>
      <c r="B99" s="193" t="s">
        <v>1812</v>
      </c>
      <c r="C99" s="193" t="s">
        <v>1102</v>
      </c>
      <c r="D99" s="193" t="s">
        <v>1107</v>
      </c>
      <c r="E99" s="195" t="s">
        <v>1074</v>
      </c>
      <c r="F99" s="195" t="s">
        <v>2350</v>
      </c>
      <c r="G99" s="193" t="s">
        <v>658</v>
      </c>
      <c r="H99" s="193" t="s">
        <v>581</v>
      </c>
      <c r="I99" s="193" t="s">
        <v>124</v>
      </c>
      <c r="J99" s="193" t="s">
        <v>151</v>
      </c>
      <c r="K99" s="196" t="s">
        <v>297</v>
      </c>
      <c r="L99" s="261" t="s">
        <v>225</v>
      </c>
      <c r="M99" s="193" t="s">
        <v>4356</v>
      </c>
    </row>
    <row r="100" spans="1:13" ht="28.5">
      <c r="A100" s="193" t="str">
        <f t="shared" si="1"/>
        <v>DefinitionsB29</v>
      </c>
      <c r="B100" s="193" t="s">
        <v>1812</v>
      </c>
      <c r="C100" s="193" t="s">
        <v>1105</v>
      </c>
      <c r="D100" s="193" t="s">
        <v>1109</v>
      </c>
      <c r="E100" s="195" t="s">
        <v>1075</v>
      </c>
      <c r="F100" s="195" t="s">
        <v>1522</v>
      </c>
      <c r="G100" s="193" t="s">
        <v>659</v>
      </c>
      <c r="H100" s="193" t="s">
        <v>1973</v>
      </c>
      <c r="I100" s="193" t="s">
        <v>125</v>
      </c>
      <c r="J100" s="193" t="s">
        <v>152</v>
      </c>
      <c r="K100" s="196" t="s">
        <v>298</v>
      </c>
      <c r="L100" s="261" t="s">
        <v>1138</v>
      </c>
      <c r="M100" s="193" t="s">
        <v>4357</v>
      </c>
    </row>
    <row r="101" spans="1:13" ht="27">
      <c r="A101" s="193" t="str">
        <f t="shared" si="1"/>
        <v>DefinitionsB30</v>
      </c>
      <c r="B101" s="193" t="s">
        <v>1812</v>
      </c>
      <c r="C101" s="193" t="s">
        <v>1110</v>
      </c>
      <c r="D101" s="193" t="s">
        <v>1113</v>
      </c>
      <c r="E101" s="195" t="s">
        <v>1076</v>
      </c>
      <c r="F101" s="195" t="s">
        <v>1523</v>
      </c>
      <c r="G101" s="193" t="s">
        <v>660</v>
      </c>
      <c r="H101" s="193" t="s">
        <v>1974</v>
      </c>
      <c r="I101" s="193" t="s">
        <v>126</v>
      </c>
      <c r="J101" s="193" t="s">
        <v>153</v>
      </c>
      <c r="K101" s="196" t="s">
        <v>299</v>
      </c>
      <c r="L101" s="261" t="s">
        <v>1139</v>
      </c>
      <c r="M101" s="193" t="s">
        <v>4358</v>
      </c>
    </row>
    <row r="102" spans="1:13" ht="27">
      <c r="A102" s="193" t="str">
        <f t="shared" si="1"/>
        <v>DefinitionsB31</v>
      </c>
      <c r="B102" s="193" t="s">
        <v>1812</v>
      </c>
      <c r="C102" s="193" t="s">
        <v>891</v>
      </c>
      <c r="D102" s="193" t="s">
        <v>1116</v>
      </c>
      <c r="E102" s="195" t="s">
        <v>1077</v>
      </c>
      <c r="F102" s="195" t="s">
        <v>1524</v>
      </c>
      <c r="G102" s="193" t="s">
        <v>661</v>
      </c>
      <c r="H102" s="193" t="s">
        <v>1975</v>
      </c>
      <c r="I102" s="193" t="s">
        <v>127</v>
      </c>
      <c r="J102" s="193" t="s">
        <v>154</v>
      </c>
      <c r="K102" s="196" t="s">
        <v>300</v>
      </c>
      <c r="L102" s="261" t="s">
        <v>1140</v>
      </c>
      <c r="M102" s="193" t="s">
        <v>4359</v>
      </c>
    </row>
    <row r="103" spans="1:13">
      <c r="A103" s="193" t="str">
        <f t="shared" si="1"/>
        <v>DefinitionsC2</v>
      </c>
      <c r="B103" s="193" t="s">
        <v>1812</v>
      </c>
      <c r="C103" s="193" t="s">
        <v>1864</v>
      </c>
      <c r="D103" s="193" t="s">
        <v>1976</v>
      </c>
      <c r="E103" s="195" t="s">
        <v>1078</v>
      </c>
      <c r="F103" s="195" t="s">
        <v>1995</v>
      </c>
      <c r="G103" s="193" t="s">
        <v>1513</v>
      </c>
      <c r="H103" s="193" t="s">
        <v>1976</v>
      </c>
      <c r="I103" s="193" t="s">
        <v>128</v>
      </c>
      <c r="J103" s="193" t="s">
        <v>1977</v>
      </c>
      <c r="K103" s="196" t="s">
        <v>2288</v>
      </c>
      <c r="L103" s="261" t="s">
        <v>1141</v>
      </c>
      <c r="M103" s="193" t="s">
        <v>4360</v>
      </c>
    </row>
    <row r="104" spans="1:13">
      <c r="A104" s="193" t="str">
        <f>B104&amp;C104</f>
        <v>DefinitionsC3</v>
      </c>
      <c r="B104" s="193" t="s">
        <v>1812</v>
      </c>
      <c r="C104" s="193" t="s">
        <v>1834</v>
      </c>
      <c r="D104" s="193" t="s">
        <v>1874</v>
      </c>
      <c r="E104" s="195" t="s">
        <v>1079</v>
      </c>
      <c r="F104" s="195" t="s">
        <v>833</v>
      </c>
      <c r="G104" s="193" t="s">
        <v>662</v>
      </c>
      <c r="H104" s="193" t="s">
        <v>582</v>
      </c>
      <c r="I104" s="193" t="s">
        <v>129</v>
      </c>
      <c r="J104" s="193" t="s">
        <v>155</v>
      </c>
      <c r="K104" s="196" t="s">
        <v>301</v>
      </c>
      <c r="L104" s="261" t="s">
        <v>226</v>
      </c>
      <c r="M104" s="193" t="s">
        <v>4361</v>
      </c>
    </row>
    <row r="105" spans="1:13" ht="114">
      <c r="A105" s="193" t="str">
        <f t="shared" si="1"/>
        <v>DefinitionsC4</v>
      </c>
      <c r="B105" s="193" t="s">
        <v>1812</v>
      </c>
      <c r="C105" s="193" t="s">
        <v>1835</v>
      </c>
      <c r="D105" s="193" t="s">
        <v>1876</v>
      </c>
      <c r="E105" s="195" t="s">
        <v>1080</v>
      </c>
      <c r="F105" s="195" t="s">
        <v>834</v>
      </c>
      <c r="G105" s="193" t="s">
        <v>4107</v>
      </c>
      <c r="H105" s="193" t="s">
        <v>583</v>
      </c>
      <c r="I105" s="193" t="s">
        <v>130</v>
      </c>
      <c r="J105" s="193" t="s">
        <v>2570</v>
      </c>
      <c r="K105" s="196" t="s">
        <v>302</v>
      </c>
      <c r="L105" s="261" t="s">
        <v>227</v>
      </c>
      <c r="M105" s="193" t="s">
        <v>4362</v>
      </c>
    </row>
    <row r="106" spans="1:13" ht="293.25">
      <c r="A106" s="193" t="str">
        <f t="shared" si="1"/>
        <v>DefinitionsC5</v>
      </c>
      <c r="B106" s="193" t="s">
        <v>1812</v>
      </c>
      <c r="C106" s="193" t="s">
        <v>1836</v>
      </c>
      <c r="D106" s="194" t="s">
        <v>2773</v>
      </c>
      <c r="E106" s="194" t="s">
        <v>2774</v>
      </c>
      <c r="F106" s="208" t="s">
        <v>2775</v>
      </c>
      <c r="G106" s="194" t="s">
        <v>4108</v>
      </c>
      <c r="H106" s="194" t="s">
        <v>2835</v>
      </c>
      <c r="I106" s="194" t="s">
        <v>2836</v>
      </c>
      <c r="J106" s="194" t="s">
        <v>2837</v>
      </c>
      <c r="K106" s="194" t="s">
        <v>2838</v>
      </c>
      <c r="L106" s="194" t="s">
        <v>2839</v>
      </c>
      <c r="M106" s="194" t="s">
        <v>4363</v>
      </c>
    </row>
    <row r="107" spans="1:13" ht="142.5">
      <c r="A107" s="193" t="str">
        <f t="shared" si="1"/>
        <v>DefinitionsC6</v>
      </c>
      <c r="B107" s="193" t="s">
        <v>1812</v>
      </c>
      <c r="C107" s="193" t="s">
        <v>1837</v>
      </c>
      <c r="D107" s="193" t="s">
        <v>1879</v>
      </c>
      <c r="E107" s="195" t="s">
        <v>1081</v>
      </c>
      <c r="F107" s="195" t="s">
        <v>835</v>
      </c>
      <c r="G107" s="193" t="s">
        <v>663</v>
      </c>
      <c r="H107" s="193" t="s">
        <v>413</v>
      </c>
      <c r="I107" s="193" t="s">
        <v>131</v>
      </c>
      <c r="J107" s="193" t="s">
        <v>2571</v>
      </c>
      <c r="K107" s="196" t="s">
        <v>525</v>
      </c>
      <c r="L107" s="261" t="s">
        <v>1142</v>
      </c>
      <c r="M107" s="193" t="s">
        <v>4364</v>
      </c>
    </row>
    <row r="108" spans="1:13" ht="384.75">
      <c r="A108" s="193" t="str">
        <f>B108&amp;C108</f>
        <v>DefinitionsC7</v>
      </c>
      <c r="B108" s="193" t="s">
        <v>1812</v>
      </c>
      <c r="C108" s="193" t="s">
        <v>1838</v>
      </c>
      <c r="D108" s="193" t="s">
        <v>1881</v>
      </c>
      <c r="E108" s="195" t="s">
        <v>1082</v>
      </c>
      <c r="F108" s="195" t="s">
        <v>836</v>
      </c>
      <c r="G108" s="193" t="s">
        <v>664</v>
      </c>
      <c r="H108" s="195" t="s">
        <v>414</v>
      </c>
      <c r="I108" s="193" t="s">
        <v>132</v>
      </c>
      <c r="J108" s="193" t="s">
        <v>2572</v>
      </c>
      <c r="K108" s="196" t="s">
        <v>526</v>
      </c>
      <c r="L108" s="261" t="s">
        <v>228</v>
      </c>
      <c r="M108" s="193" t="s">
        <v>4365</v>
      </c>
    </row>
    <row r="109" spans="1:13" ht="256.5">
      <c r="A109" s="193" t="str">
        <f t="shared" si="1"/>
        <v>DefinitionsC8</v>
      </c>
      <c r="B109" s="193" t="s">
        <v>1812</v>
      </c>
      <c r="C109" s="193" t="s">
        <v>1839</v>
      </c>
      <c r="D109" s="193" t="s">
        <v>2279</v>
      </c>
      <c r="E109" s="195" t="s">
        <v>1083</v>
      </c>
      <c r="F109" s="195" t="s">
        <v>837</v>
      </c>
      <c r="G109" s="193" t="s">
        <v>665</v>
      </c>
      <c r="H109" s="193" t="s">
        <v>415</v>
      </c>
      <c r="I109" s="193" t="s">
        <v>133</v>
      </c>
      <c r="J109" s="193" t="s">
        <v>2602</v>
      </c>
      <c r="K109" s="196" t="s">
        <v>527</v>
      </c>
      <c r="L109" s="261" t="s">
        <v>1143</v>
      </c>
      <c r="M109" s="193" t="s">
        <v>4366</v>
      </c>
    </row>
    <row r="110" spans="1:13" ht="185.25">
      <c r="A110" s="193" t="str">
        <f>B110&amp;C110</f>
        <v>DefinitionsC9</v>
      </c>
      <c r="B110" s="193" t="s">
        <v>1812</v>
      </c>
      <c r="C110" s="193" t="s">
        <v>1840</v>
      </c>
      <c r="D110" s="193" t="s">
        <v>1883</v>
      </c>
      <c r="E110" s="195" t="s">
        <v>1084</v>
      </c>
      <c r="F110" s="195" t="s">
        <v>838</v>
      </c>
      <c r="G110" s="193" t="s">
        <v>666</v>
      </c>
      <c r="H110" s="268" t="s">
        <v>416</v>
      </c>
      <c r="I110" s="193" t="s">
        <v>134</v>
      </c>
      <c r="J110" s="193" t="s">
        <v>2603</v>
      </c>
      <c r="K110" s="196" t="s">
        <v>528</v>
      </c>
      <c r="L110" s="261" t="s">
        <v>229</v>
      </c>
      <c r="M110" s="193" t="s">
        <v>4367</v>
      </c>
    </row>
    <row r="111" spans="1:13" ht="228">
      <c r="A111" s="193" t="str">
        <f t="shared" si="1"/>
        <v>DefinitionsC10</v>
      </c>
      <c r="B111" s="193" t="s">
        <v>1812</v>
      </c>
      <c r="C111" s="193" t="s">
        <v>1841</v>
      </c>
      <c r="D111" s="193" t="s">
        <v>1885</v>
      </c>
      <c r="E111" s="195" t="s">
        <v>1085</v>
      </c>
      <c r="F111" s="195" t="s">
        <v>839</v>
      </c>
      <c r="G111" s="193" t="s">
        <v>667</v>
      </c>
      <c r="H111" s="193" t="s">
        <v>417</v>
      </c>
      <c r="I111" s="193" t="s">
        <v>135</v>
      </c>
      <c r="J111" s="193" t="s">
        <v>2604</v>
      </c>
      <c r="K111" s="196" t="s">
        <v>529</v>
      </c>
      <c r="L111" s="261" t="s">
        <v>230</v>
      </c>
      <c r="M111" s="193" t="s">
        <v>4368</v>
      </c>
    </row>
    <row r="112" spans="1:13" ht="99.75">
      <c r="A112" s="193" t="str">
        <f t="shared" si="1"/>
        <v>DefinitionsC11</v>
      </c>
      <c r="B112" s="193" t="s">
        <v>1812</v>
      </c>
      <c r="C112" s="193" t="s">
        <v>1842</v>
      </c>
      <c r="D112" s="193" t="s">
        <v>1807</v>
      </c>
      <c r="E112" s="195" t="s">
        <v>1086</v>
      </c>
      <c r="F112" s="195" t="s">
        <v>840</v>
      </c>
      <c r="G112" s="193" t="s">
        <v>1978</v>
      </c>
      <c r="H112" s="193" t="s">
        <v>418</v>
      </c>
      <c r="I112" s="193" t="s">
        <v>136</v>
      </c>
      <c r="J112" s="193" t="s">
        <v>1979</v>
      </c>
      <c r="K112" s="196" t="s">
        <v>530</v>
      </c>
      <c r="L112" s="261" t="s">
        <v>1144</v>
      </c>
      <c r="M112" s="193" t="s">
        <v>4369</v>
      </c>
    </row>
    <row r="113" spans="1:13" ht="28.5">
      <c r="A113" s="193" t="str">
        <f t="shared" si="1"/>
        <v>DefinitionsC12</v>
      </c>
      <c r="B113" s="193" t="s">
        <v>1812</v>
      </c>
      <c r="C113" s="193" t="s">
        <v>1843</v>
      </c>
      <c r="D113" s="193" t="s">
        <v>2413</v>
      </c>
      <c r="E113" s="193" t="s">
        <v>1508</v>
      </c>
      <c r="F113" s="195" t="s">
        <v>1996</v>
      </c>
      <c r="G113" s="193" t="s">
        <v>1980</v>
      </c>
      <c r="H113" s="193" t="s">
        <v>1981</v>
      </c>
      <c r="I113" s="193" t="s">
        <v>1982</v>
      </c>
      <c r="J113" s="193" t="s">
        <v>1983</v>
      </c>
      <c r="K113" s="196" t="s">
        <v>531</v>
      </c>
      <c r="L113" s="261" t="s">
        <v>1145</v>
      </c>
      <c r="M113" s="193" t="s">
        <v>4370</v>
      </c>
    </row>
    <row r="114" spans="1:13" ht="156.75">
      <c r="A114" s="193" t="str">
        <f t="shared" si="1"/>
        <v>DefinitionsC13</v>
      </c>
      <c r="B114" s="193" t="s">
        <v>1812</v>
      </c>
      <c r="C114" s="193" t="s">
        <v>1844</v>
      </c>
      <c r="D114" s="193" t="s">
        <v>1887</v>
      </c>
      <c r="E114" s="195" t="s">
        <v>1087</v>
      </c>
      <c r="F114" s="195" t="s">
        <v>841</v>
      </c>
      <c r="G114" s="193" t="s">
        <v>668</v>
      </c>
      <c r="H114" s="271" t="s">
        <v>419</v>
      </c>
      <c r="I114" s="193" t="s">
        <v>137</v>
      </c>
      <c r="J114" s="193" t="s">
        <v>2605</v>
      </c>
      <c r="K114" s="196" t="s">
        <v>532</v>
      </c>
      <c r="L114" s="261" t="s">
        <v>1146</v>
      </c>
      <c r="M114" s="193" t="s">
        <v>4371</v>
      </c>
    </row>
    <row r="115" spans="1:13" ht="42.75">
      <c r="A115" s="193" t="str">
        <f t="shared" si="1"/>
        <v>DefinitionsC14</v>
      </c>
      <c r="B115" s="193" t="s">
        <v>1812</v>
      </c>
      <c r="C115" s="193" t="s">
        <v>1845</v>
      </c>
      <c r="D115" s="193" t="s">
        <v>1888</v>
      </c>
      <c r="E115" s="193" t="s">
        <v>1984</v>
      </c>
      <c r="F115" s="195" t="s">
        <v>1890</v>
      </c>
      <c r="G115" s="193" t="s">
        <v>1889</v>
      </c>
      <c r="H115" s="193" t="s">
        <v>1888</v>
      </c>
      <c r="I115" s="193" t="s">
        <v>138</v>
      </c>
      <c r="J115" s="193" t="s">
        <v>1888</v>
      </c>
      <c r="K115" s="196" t="s">
        <v>533</v>
      </c>
      <c r="L115" s="261" t="s">
        <v>1888</v>
      </c>
      <c r="M115" s="193" t="s">
        <v>4372</v>
      </c>
    </row>
    <row r="116" spans="1:13" ht="42.75">
      <c r="A116" s="193" t="str">
        <f t="shared" si="1"/>
        <v>DefinitionsC15</v>
      </c>
      <c r="B116" s="193" t="s">
        <v>1812</v>
      </c>
      <c r="C116" s="193" t="s">
        <v>1846</v>
      </c>
      <c r="D116" s="193" t="s">
        <v>1502</v>
      </c>
      <c r="E116" s="193" t="s">
        <v>1985</v>
      </c>
      <c r="F116" s="195" t="s">
        <v>1997</v>
      </c>
      <c r="G116" s="193" t="s">
        <v>1514</v>
      </c>
      <c r="H116" s="193" t="s">
        <v>1502</v>
      </c>
      <c r="I116" s="193" t="s">
        <v>139</v>
      </c>
      <c r="J116" s="193" t="s">
        <v>1502</v>
      </c>
      <c r="K116" s="196" t="s">
        <v>1891</v>
      </c>
      <c r="L116" s="261" t="s">
        <v>1502</v>
      </c>
      <c r="M116" s="193" t="s">
        <v>4373</v>
      </c>
    </row>
    <row r="117" spans="1:13" ht="156.75">
      <c r="A117" s="193" t="str">
        <f t="shared" si="1"/>
        <v>DefinitionsC16</v>
      </c>
      <c r="B117" s="193" t="s">
        <v>1812</v>
      </c>
      <c r="C117" s="193" t="s">
        <v>1847</v>
      </c>
      <c r="D117" s="193" t="s">
        <v>1892</v>
      </c>
      <c r="E117" s="195" t="s">
        <v>1088</v>
      </c>
      <c r="F117" s="195" t="s">
        <v>842</v>
      </c>
      <c r="G117" s="193" t="s">
        <v>966</v>
      </c>
      <c r="H117" s="193" t="s">
        <v>420</v>
      </c>
      <c r="I117" s="193" t="s">
        <v>140</v>
      </c>
      <c r="J117" s="193" t="s">
        <v>2573</v>
      </c>
      <c r="K117" s="196" t="s">
        <v>534</v>
      </c>
      <c r="L117" s="261" t="s">
        <v>231</v>
      </c>
      <c r="M117" s="193" t="s">
        <v>4374</v>
      </c>
    </row>
    <row r="118" spans="1:13" ht="213.75">
      <c r="A118" s="193" t="str">
        <f t="shared" si="1"/>
        <v>DefinitionsC17</v>
      </c>
      <c r="B118" s="193" t="s">
        <v>1812</v>
      </c>
      <c r="C118" s="193" t="s">
        <v>1848</v>
      </c>
      <c r="D118" s="193" t="s">
        <v>3519</v>
      </c>
      <c r="E118" s="195" t="s">
        <v>1089</v>
      </c>
      <c r="F118" s="195" t="s">
        <v>4024</v>
      </c>
      <c r="G118" s="193" t="s">
        <v>4109</v>
      </c>
      <c r="H118" s="193" t="s">
        <v>2724</v>
      </c>
      <c r="I118" s="193" t="s">
        <v>141</v>
      </c>
      <c r="J118" s="193" t="s">
        <v>2574</v>
      </c>
      <c r="K118" s="196" t="s">
        <v>535</v>
      </c>
      <c r="L118" s="261" t="s">
        <v>232</v>
      </c>
      <c r="M118" s="193" t="s">
        <v>4375</v>
      </c>
    </row>
    <row r="119" spans="1:13" ht="409.5">
      <c r="A119" s="193" t="str">
        <f t="shared" si="1"/>
        <v>DefinitionsC18</v>
      </c>
      <c r="B119" s="193" t="s">
        <v>1812</v>
      </c>
      <c r="C119" s="193" t="s">
        <v>1849</v>
      </c>
      <c r="D119" s="193" t="s">
        <v>1894</v>
      </c>
      <c r="E119" s="195" t="s">
        <v>731</v>
      </c>
      <c r="F119" s="195" t="s">
        <v>4020</v>
      </c>
      <c r="G119" s="193" t="s">
        <v>967</v>
      </c>
      <c r="H119" s="271" t="s">
        <v>421</v>
      </c>
      <c r="I119" s="193" t="s">
        <v>303</v>
      </c>
      <c r="J119" s="193" t="s">
        <v>2575</v>
      </c>
      <c r="K119" s="196" t="s">
        <v>536</v>
      </c>
      <c r="L119" s="261" t="s">
        <v>233</v>
      </c>
      <c r="M119" s="193" t="s">
        <v>4376</v>
      </c>
    </row>
    <row r="120" spans="1:13" ht="327.75">
      <c r="A120" s="193" t="str">
        <f t="shared" si="1"/>
        <v>DefinitionsC19</v>
      </c>
      <c r="B120" s="193" t="s">
        <v>1812</v>
      </c>
      <c r="C120" s="193" t="s">
        <v>1850</v>
      </c>
      <c r="D120" s="193" t="s">
        <v>1897</v>
      </c>
      <c r="E120" s="195" t="s">
        <v>732</v>
      </c>
      <c r="F120" s="272" t="s">
        <v>843</v>
      </c>
      <c r="G120" s="193" t="s">
        <v>968</v>
      </c>
      <c r="H120" s="193" t="s">
        <v>422</v>
      </c>
      <c r="I120" s="193" t="s">
        <v>304</v>
      </c>
      <c r="J120" s="193" t="s">
        <v>2576</v>
      </c>
      <c r="K120" s="196" t="s">
        <v>537</v>
      </c>
      <c r="L120" s="261" t="s">
        <v>234</v>
      </c>
      <c r="M120" s="193" t="s">
        <v>4377</v>
      </c>
    </row>
    <row r="121" spans="1:13" ht="171">
      <c r="A121" s="193" t="str">
        <f t="shared" si="1"/>
        <v>DefinitionsC20</v>
      </c>
      <c r="B121" s="193" t="s">
        <v>1812</v>
      </c>
      <c r="C121" s="193" t="s">
        <v>1851</v>
      </c>
      <c r="D121" s="193" t="s">
        <v>1899</v>
      </c>
      <c r="E121" s="195" t="s">
        <v>733</v>
      </c>
      <c r="F121" s="272" t="s">
        <v>844</v>
      </c>
      <c r="G121" s="193" t="s">
        <v>969</v>
      </c>
      <c r="H121" s="193" t="s">
        <v>423</v>
      </c>
      <c r="I121" s="193" t="s">
        <v>305</v>
      </c>
      <c r="J121" s="193" t="s">
        <v>2577</v>
      </c>
      <c r="K121" s="196" t="s">
        <v>538</v>
      </c>
      <c r="L121" s="261" t="s">
        <v>235</v>
      </c>
      <c r="M121" s="193" t="s">
        <v>4378</v>
      </c>
    </row>
    <row r="122" spans="1:13" ht="358.5">
      <c r="A122" s="193" t="str">
        <f t="shared" si="1"/>
        <v>DefinitionsC21</v>
      </c>
      <c r="B122" s="193" t="s">
        <v>1812</v>
      </c>
      <c r="C122" s="193" t="s">
        <v>1852</v>
      </c>
      <c r="D122" s="193" t="s">
        <v>1901</v>
      </c>
      <c r="E122" s="195" t="s">
        <v>734</v>
      </c>
      <c r="F122" s="272" t="s">
        <v>584</v>
      </c>
      <c r="G122" s="193" t="s">
        <v>970</v>
      </c>
      <c r="H122" s="268" t="s">
        <v>2749</v>
      </c>
      <c r="I122" s="193" t="s">
        <v>306</v>
      </c>
      <c r="J122" s="193" t="s">
        <v>2578</v>
      </c>
      <c r="K122" s="196" t="s">
        <v>539</v>
      </c>
      <c r="L122" s="261" t="s">
        <v>236</v>
      </c>
      <c r="M122" s="193" t="s">
        <v>4379</v>
      </c>
    </row>
    <row r="123" spans="1:13" ht="327.75">
      <c r="A123" s="193" t="str">
        <f t="shared" si="1"/>
        <v>DefinitionsC22</v>
      </c>
      <c r="B123" s="193" t="s">
        <v>1812</v>
      </c>
      <c r="C123" s="193" t="s">
        <v>1853</v>
      </c>
      <c r="D123" s="193" t="s">
        <v>1090</v>
      </c>
      <c r="E123" s="195" t="s">
        <v>735</v>
      </c>
      <c r="F123" s="272" t="s">
        <v>585</v>
      </c>
      <c r="G123" s="193" t="s">
        <v>971</v>
      </c>
      <c r="H123" s="268" t="s">
        <v>424</v>
      </c>
      <c r="I123" s="193" t="s">
        <v>307</v>
      </c>
      <c r="J123" s="193" t="s">
        <v>2579</v>
      </c>
      <c r="K123" s="196" t="s">
        <v>540</v>
      </c>
      <c r="L123" s="261" t="s">
        <v>237</v>
      </c>
      <c r="M123" s="193" t="s">
        <v>4380</v>
      </c>
    </row>
    <row r="124" spans="1:13" ht="28.5">
      <c r="A124" s="193" t="str">
        <f t="shared" si="1"/>
        <v>DefinitionsC23</v>
      </c>
      <c r="B124" s="193" t="s">
        <v>1812</v>
      </c>
      <c r="C124" s="193" t="s">
        <v>1854</v>
      </c>
      <c r="D124" s="193" t="s">
        <v>1092</v>
      </c>
      <c r="E124" s="193" t="s">
        <v>1509</v>
      </c>
      <c r="F124" s="195" t="s">
        <v>1998</v>
      </c>
      <c r="G124" s="193" t="s">
        <v>1463</v>
      </c>
      <c r="H124" s="193" t="s">
        <v>1464</v>
      </c>
      <c r="I124" s="193" t="s">
        <v>308</v>
      </c>
      <c r="J124" s="193" t="s">
        <v>1465</v>
      </c>
      <c r="K124" s="196" t="s">
        <v>541</v>
      </c>
      <c r="L124" s="261" t="s">
        <v>1147</v>
      </c>
      <c r="M124" s="193" t="s">
        <v>4381</v>
      </c>
    </row>
    <row r="125" spans="1:13" ht="99.75">
      <c r="A125" s="193" t="str">
        <f t="shared" si="1"/>
        <v>DefinitionsC24</v>
      </c>
      <c r="B125" s="193" t="s">
        <v>1812</v>
      </c>
      <c r="C125" s="193" t="s">
        <v>1093</v>
      </c>
      <c r="D125" s="193" t="s">
        <v>1809</v>
      </c>
      <c r="E125" s="195" t="s">
        <v>736</v>
      </c>
      <c r="F125" s="195" t="s">
        <v>1466</v>
      </c>
      <c r="G125" s="193" t="s">
        <v>1467</v>
      </c>
      <c r="H125" s="193" t="s">
        <v>425</v>
      </c>
      <c r="I125" s="193" t="s">
        <v>309</v>
      </c>
      <c r="J125" s="193" t="s">
        <v>1468</v>
      </c>
      <c r="K125" s="196" t="s">
        <v>542</v>
      </c>
      <c r="L125" s="261" t="s">
        <v>1148</v>
      </c>
      <c r="M125" s="193" t="s">
        <v>4382</v>
      </c>
    </row>
    <row r="126" spans="1:13" ht="213.75">
      <c r="A126" s="193" t="str">
        <f t="shared" si="1"/>
        <v>DefinitionsC25</v>
      </c>
      <c r="B126" s="193" t="s">
        <v>1812</v>
      </c>
      <c r="C126" s="193" t="s">
        <v>1094</v>
      </c>
      <c r="D126" s="193" t="s">
        <v>1098</v>
      </c>
      <c r="E126" s="195" t="s">
        <v>737</v>
      </c>
      <c r="F126" s="195" t="s">
        <v>586</v>
      </c>
      <c r="G126" s="193" t="s">
        <v>972</v>
      </c>
      <c r="H126" s="193" t="s">
        <v>2750</v>
      </c>
      <c r="I126" s="193" t="s">
        <v>310</v>
      </c>
      <c r="J126" s="193" t="s">
        <v>2580</v>
      </c>
      <c r="K126" s="196" t="s">
        <v>543</v>
      </c>
      <c r="L126" s="261" t="s">
        <v>238</v>
      </c>
      <c r="M126" s="193" t="s">
        <v>4383</v>
      </c>
    </row>
    <row r="127" spans="1:13" ht="28.5">
      <c r="A127" s="193" t="str">
        <f t="shared" si="1"/>
        <v>DefinitionsC26</v>
      </c>
      <c r="B127" s="193" t="s">
        <v>1812</v>
      </c>
      <c r="C127" s="193" t="s">
        <v>1097</v>
      </c>
      <c r="D127" s="193" t="s">
        <v>1101</v>
      </c>
      <c r="E127" s="195" t="s">
        <v>738</v>
      </c>
      <c r="F127" s="195" t="s">
        <v>587</v>
      </c>
      <c r="G127" s="193" t="s">
        <v>1986</v>
      </c>
      <c r="H127" s="193" t="s">
        <v>1101</v>
      </c>
      <c r="I127" s="193" t="s">
        <v>311</v>
      </c>
      <c r="J127" s="193" t="s">
        <v>1101</v>
      </c>
      <c r="K127" s="196" t="s">
        <v>1101</v>
      </c>
      <c r="L127" s="261" t="s">
        <v>1101</v>
      </c>
      <c r="M127" s="193" t="s">
        <v>4384</v>
      </c>
    </row>
    <row r="128" spans="1:13" ht="189.75">
      <c r="A128" s="193" t="str">
        <f t="shared" si="1"/>
        <v>DefinitionsC27</v>
      </c>
      <c r="B128" s="193" t="s">
        <v>1812</v>
      </c>
      <c r="C128" s="193" t="s">
        <v>1100</v>
      </c>
      <c r="D128" s="193" t="s">
        <v>1104</v>
      </c>
      <c r="E128" s="195" t="s">
        <v>739</v>
      </c>
      <c r="F128" s="195" t="s">
        <v>588</v>
      </c>
      <c r="G128" s="193" t="s">
        <v>973</v>
      </c>
      <c r="H128" s="193" t="s">
        <v>2725</v>
      </c>
      <c r="I128" s="193" t="s">
        <v>312</v>
      </c>
      <c r="J128" s="193" t="s">
        <v>2606</v>
      </c>
      <c r="K128" s="196" t="s">
        <v>544</v>
      </c>
      <c r="L128" s="261" t="s">
        <v>239</v>
      </c>
      <c r="M128" s="193" t="s">
        <v>4385</v>
      </c>
    </row>
    <row r="129" spans="1:13" ht="128.25">
      <c r="A129" s="193" t="str">
        <f>B129&amp;C129</f>
        <v>DefinitionsC28</v>
      </c>
      <c r="B129" s="193" t="s">
        <v>1812</v>
      </c>
      <c r="C129" s="193" t="s">
        <v>1103</v>
      </c>
      <c r="D129" s="193" t="s">
        <v>1108</v>
      </c>
      <c r="E129" s="195" t="s">
        <v>740</v>
      </c>
      <c r="F129" s="195" t="s">
        <v>589</v>
      </c>
      <c r="G129" s="193" t="s">
        <v>974</v>
      </c>
      <c r="H129" s="193" t="s">
        <v>708</v>
      </c>
      <c r="I129" s="193" t="s">
        <v>313</v>
      </c>
      <c r="J129" s="193" t="s">
        <v>2607</v>
      </c>
      <c r="K129" s="196" t="s">
        <v>545</v>
      </c>
      <c r="L129" s="261" t="s">
        <v>240</v>
      </c>
      <c r="M129" s="193" t="s">
        <v>4386</v>
      </c>
    </row>
    <row r="130" spans="1:13" ht="252">
      <c r="A130" s="193" t="str">
        <f t="shared" si="1"/>
        <v>DefinitionsC29</v>
      </c>
      <c r="B130" s="193" t="s">
        <v>1812</v>
      </c>
      <c r="C130" s="193" t="s">
        <v>1106</v>
      </c>
      <c r="D130" s="193" t="s">
        <v>1112</v>
      </c>
      <c r="E130" s="195" t="s">
        <v>741</v>
      </c>
      <c r="F130" s="195" t="s">
        <v>4110</v>
      </c>
      <c r="G130" s="193" t="s">
        <v>975</v>
      </c>
      <c r="H130" s="193" t="s">
        <v>2726</v>
      </c>
      <c r="I130" s="193" t="s">
        <v>314</v>
      </c>
      <c r="J130" s="193" t="s">
        <v>2581</v>
      </c>
      <c r="K130" s="196" t="s">
        <v>546</v>
      </c>
      <c r="L130" s="261" t="s">
        <v>241</v>
      </c>
      <c r="M130" s="193" t="s">
        <v>4387</v>
      </c>
    </row>
    <row r="131" spans="1:13" ht="270.75">
      <c r="A131" s="193" t="str">
        <f t="shared" si="1"/>
        <v>DefinitionsC30</v>
      </c>
      <c r="B131" s="193" t="s">
        <v>1812</v>
      </c>
      <c r="C131" s="193" t="s">
        <v>1111</v>
      </c>
      <c r="D131" s="193" t="s">
        <v>1115</v>
      </c>
      <c r="E131" s="273" t="s">
        <v>4112</v>
      </c>
      <c r="F131" s="274" t="s">
        <v>4111</v>
      </c>
      <c r="G131" s="193" t="s">
        <v>976</v>
      </c>
      <c r="H131" s="195" t="s">
        <v>426</v>
      </c>
      <c r="I131" s="193" t="s">
        <v>315</v>
      </c>
      <c r="J131" s="193" t="s">
        <v>2582</v>
      </c>
      <c r="K131" s="196" t="s">
        <v>547</v>
      </c>
      <c r="L131" s="261" t="s">
        <v>242</v>
      </c>
      <c r="M131" s="193" t="s">
        <v>4388</v>
      </c>
    </row>
    <row r="132" spans="1:13" ht="256.5">
      <c r="A132" s="193" t="str">
        <f t="shared" si="1"/>
        <v>DefinitionsC31</v>
      </c>
      <c r="B132" s="193" t="s">
        <v>1812</v>
      </c>
      <c r="C132" s="193" t="s">
        <v>1114</v>
      </c>
      <c r="D132" s="193" t="s">
        <v>773</v>
      </c>
      <c r="E132" s="195" t="s">
        <v>742</v>
      </c>
      <c r="F132" s="195" t="s">
        <v>4113</v>
      </c>
      <c r="G132" s="193" t="s">
        <v>977</v>
      </c>
      <c r="H132" s="195" t="s">
        <v>427</v>
      </c>
      <c r="I132" s="193" t="s">
        <v>316</v>
      </c>
      <c r="J132" s="193" t="s">
        <v>2608</v>
      </c>
      <c r="K132" s="196" t="s">
        <v>548</v>
      </c>
      <c r="L132" s="261" t="s">
        <v>243</v>
      </c>
      <c r="M132" s="193" t="s">
        <v>4389</v>
      </c>
    </row>
    <row r="133" spans="1:13" ht="28.5">
      <c r="A133" s="193" t="str">
        <f t="shared" si="1"/>
        <v>DeclarationD2</v>
      </c>
      <c r="B133" s="193" t="s">
        <v>1855</v>
      </c>
      <c r="C133" s="193" t="s">
        <v>1865</v>
      </c>
      <c r="D133" s="193" t="s">
        <v>774</v>
      </c>
      <c r="E133" s="193" t="s">
        <v>774</v>
      </c>
      <c r="F133" s="195" t="s">
        <v>774</v>
      </c>
      <c r="G133" s="193" t="s">
        <v>774</v>
      </c>
      <c r="H133" s="193" t="s">
        <v>774</v>
      </c>
      <c r="I133" s="193" t="s">
        <v>774</v>
      </c>
      <c r="J133" s="193" t="s">
        <v>774</v>
      </c>
      <c r="K133" s="193" t="s">
        <v>774</v>
      </c>
      <c r="L133" s="261" t="s">
        <v>774</v>
      </c>
      <c r="M133" s="261" t="s">
        <v>774</v>
      </c>
    </row>
    <row r="134" spans="1:13" s="220" customFormat="1" ht="28.5">
      <c r="A134" s="193" t="str">
        <f t="shared" si="1"/>
        <v>DeclarationF3</v>
      </c>
      <c r="B134" s="193" t="s">
        <v>1855</v>
      </c>
      <c r="C134" s="193" t="s">
        <v>3513</v>
      </c>
      <c r="D134" s="193" t="s">
        <v>3514</v>
      </c>
      <c r="E134" s="193" t="s">
        <v>3530</v>
      </c>
      <c r="F134" s="193" t="s">
        <v>3531</v>
      </c>
      <c r="G134" s="193" t="s">
        <v>3532</v>
      </c>
      <c r="H134" s="193" t="s">
        <v>3533</v>
      </c>
      <c r="I134" s="193" t="s">
        <v>3534</v>
      </c>
      <c r="J134" s="193" t="s">
        <v>3535</v>
      </c>
      <c r="K134" s="193" t="s">
        <v>3536</v>
      </c>
      <c r="L134" s="193" t="s">
        <v>3537</v>
      </c>
      <c r="M134" s="193" t="s">
        <v>4390</v>
      </c>
    </row>
    <row r="135" spans="1:13" s="220" customFormat="1" ht="28.5">
      <c r="A135" s="193" t="str">
        <f t="shared" si="1"/>
        <v>DeclarationI3</v>
      </c>
      <c r="B135" s="193" t="s">
        <v>1855</v>
      </c>
      <c r="C135" s="193" t="s">
        <v>3515</v>
      </c>
      <c r="D135" s="193" t="s">
        <v>3516</v>
      </c>
      <c r="E135" s="193" t="s">
        <v>3538</v>
      </c>
      <c r="F135" s="193" t="s">
        <v>3539</v>
      </c>
      <c r="G135" s="193" t="s">
        <v>3540</v>
      </c>
      <c r="H135" s="193" t="s">
        <v>3541</v>
      </c>
      <c r="I135" s="193" t="s">
        <v>3542</v>
      </c>
      <c r="J135" s="193" t="s">
        <v>3543</v>
      </c>
      <c r="K135" s="193" t="s">
        <v>3544</v>
      </c>
      <c r="L135" s="193" t="s">
        <v>3545</v>
      </c>
      <c r="M135" s="193" t="s">
        <v>4391</v>
      </c>
    </row>
    <row r="136" spans="1:13" s="220" customFormat="1">
      <c r="A136" s="193" t="str">
        <f t="shared" si="1"/>
        <v>DeclarationI4</v>
      </c>
      <c r="B136" s="193" t="s">
        <v>1855</v>
      </c>
      <c r="C136" s="193" t="s">
        <v>2504</v>
      </c>
      <c r="D136" s="193" t="s">
        <v>1797</v>
      </c>
      <c r="E136" s="193" t="s">
        <v>3546</v>
      </c>
      <c r="F136" s="193" t="s">
        <v>3547</v>
      </c>
      <c r="G136" s="193" t="s">
        <v>3548</v>
      </c>
      <c r="H136" s="193" t="s">
        <v>3549</v>
      </c>
      <c r="I136" s="193" t="s">
        <v>3550</v>
      </c>
      <c r="J136" s="193" t="s">
        <v>3551</v>
      </c>
      <c r="K136" s="193" t="s">
        <v>3552</v>
      </c>
      <c r="L136" s="193" t="s">
        <v>3553</v>
      </c>
      <c r="M136" s="193" t="s">
        <v>4392</v>
      </c>
    </row>
    <row r="137" spans="1:13" ht="71.25">
      <c r="A137" s="193" t="str">
        <f t="shared" si="1"/>
        <v>DeclarationB4</v>
      </c>
      <c r="B137" s="193" t="s">
        <v>1855</v>
      </c>
      <c r="C137" s="193" t="s">
        <v>1814</v>
      </c>
      <c r="D137" s="193" t="s">
        <v>1476</v>
      </c>
      <c r="E137" s="193" t="s">
        <v>743</v>
      </c>
      <c r="F137" s="195" t="s">
        <v>1999</v>
      </c>
      <c r="G137" s="193" t="s">
        <v>1515</v>
      </c>
      <c r="H137" s="193" t="s">
        <v>669</v>
      </c>
      <c r="I137" s="193" t="s">
        <v>317</v>
      </c>
      <c r="J137" s="193" t="s">
        <v>2583</v>
      </c>
      <c r="K137" s="196" t="s">
        <v>549</v>
      </c>
      <c r="L137" s="261" t="s">
        <v>853</v>
      </c>
      <c r="M137" s="193" t="s">
        <v>4393</v>
      </c>
    </row>
    <row r="138" spans="1:13" ht="28.5">
      <c r="A138" s="193" t="str">
        <f t="shared" si="1"/>
        <v>DeclarationB6</v>
      </c>
      <c r="B138" s="193" t="s">
        <v>1855</v>
      </c>
      <c r="C138" s="193" t="s">
        <v>1816</v>
      </c>
      <c r="D138" s="193" t="s">
        <v>4811</v>
      </c>
      <c r="E138" s="193" t="s">
        <v>4819</v>
      </c>
      <c r="F138" s="195" t="s">
        <v>4825</v>
      </c>
      <c r="G138" s="193" t="s">
        <v>4831</v>
      </c>
      <c r="H138" s="193" t="s">
        <v>4837</v>
      </c>
      <c r="I138" s="193" t="s">
        <v>4843</v>
      </c>
      <c r="J138" s="193" t="s">
        <v>4849</v>
      </c>
      <c r="K138" s="196" t="s">
        <v>4855</v>
      </c>
      <c r="L138" s="261" t="s">
        <v>4861</v>
      </c>
      <c r="M138" s="193" t="s">
        <v>4867</v>
      </c>
    </row>
    <row r="139" spans="1:13" ht="99.75">
      <c r="A139" s="193" t="str">
        <f t="shared" si="1"/>
        <v>DeclarationB7</v>
      </c>
      <c r="B139" s="193" t="s">
        <v>1855</v>
      </c>
      <c r="C139" s="193" t="s">
        <v>1817</v>
      </c>
      <c r="D139" s="193" t="s">
        <v>1927</v>
      </c>
      <c r="E139" s="193" t="s">
        <v>1771</v>
      </c>
      <c r="F139" s="195" t="s">
        <v>1772</v>
      </c>
      <c r="G139" s="193" t="s">
        <v>1773</v>
      </c>
      <c r="H139" s="193" t="s">
        <v>670</v>
      </c>
      <c r="I139" s="193" t="s">
        <v>318</v>
      </c>
      <c r="J139" s="193" t="s">
        <v>2439</v>
      </c>
      <c r="K139" s="196" t="s">
        <v>550</v>
      </c>
      <c r="L139" s="261" t="s">
        <v>854</v>
      </c>
      <c r="M139" s="193" t="s">
        <v>4394</v>
      </c>
    </row>
    <row r="140" spans="1:13" ht="17.25">
      <c r="A140" s="193" t="str">
        <f t="shared" si="1"/>
        <v>DeclarationB8</v>
      </c>
      <c r="B140" s="193" t="s">
        <v>1855</v>
      </c>
      <c r="C140" s="193" t="s">
        <v>1818</v>
      </c>
      <c r="D140" s="193" t="s">
        <v>1473</v>
      </c>
      <c r="E140" s="193" t="s">
        <v>2727</v>
      </c>
      <c r="F140" s="195" t="s">
        <v>2002</v>
      </c>
      <c r="G140" s="193" t="s">
        <v>1987</v>
      </c>
      <c r="H140" s="193" t="s">
        <v>1516</v>
      </c>
      <c r="I140" s="193" t="s">
        <v>319</v>
      </c>
      <c r="J140" s="193" t="s">
        <v>1517</v>
      </c>
      <c r="K140" s="196" t="s">
        <v>551</v>
      </c>
      <c r="L140" s="261" t="s">
        <v>855</v>
      </c>
      <c r="M140" s="193" t="s">
        <v>4395</v>
      </c>
    </row>
    <row r="141" spans="1:13" ht="17.25">
      <c r="A141" s="193" t="str">
        <f t="shared" si="1"/>
        <v>DeclarationB9</v>
      </c>
      <c r="B141" s="193" t="s">
        <v>1855</v>
      </c>
      <c r="C141" s="193" t="s">
        <v>1819</v>
      </c>
      <c r="D141" s="193" t="s">
        <v>914</v>
      </c>
      <c r="E141" s="195" t="s">
        <v>472</v>
      </c>
      <c r="F141" s="195" t="s">
        <v>590</v>
      </c>
      <c r="G141" s="193" t="s">
        <v>978</v>
      </c>
      <c r="H141" s="193" t="s">
        <v>1518</v>
      </c>
      <c r="I141" s="193" t="s">
        <v>320</v>
      </c>
      <c r="J141" s="193" t="s">
        <v>4078</v>
      </c>
      <c r="K141" s="196" t="s">
        <v>552</v>
      </c>
      <c r="L141" s="261" t="s">
        <v>856</v>
      </c>
      <c r="M141" s="193" t="s">
        <v>4396</v>
      </c>
    </row>
    <row r="142" spans="1:13" ht="28.5">
      <c r="A142" s="193" t="str">
        <f t="shared" si="1"/>
        <v>DeclarationB10</v>
      </c>
      <c r="B142" s="193" t="s">
        <v>1855</v>
      </c>
      <c r="C142" s="193" t="s">
        <v>931</v>
      </c>
      <c r="D142" s="193" t="s">
        <v>928</v>
      </c>
      <c r="E142" s="193" t="s">
        <v>744</v>
      </c>
      <c r="F142" s="195" t="s">
        <v>591</v>
      </c>
      <c r="G142" s="193" t="s">
        <v>979</v>
      </c>
      <c r="H142" s="193" t="s">
        <v>932</v>
      </c>
      <c r="I142" s="193" t="s">
        <v>321</v>
      </c>
      <c r="J142" s="193" t="s">
        <v>4079</v>
      </c>
      <c r="K142" s="196" t="s">
        <v>553</v>
      </c>
      <c r="L142" s="261" t="s">
        <v>935</v>
      </c>
      <c r="M142" s="193" t="s">
        <v>4397</v>
      </c>
    </row>
    <row r="143" spans="1:13" ht="28.5">
      <c r="A143" s="193" t="str">
        <f>B143&amp;C143</f>
        <v>DeclarationB10A</v>
      </c>
      <c r="B143" s="193" t="s">
        <v>1855</v>
      </c>
      <c r="C143" s="193" t="s">
        <v>2728</v>
      </c>
      <c r="D143" s="193" t="s">
        <v>928</v>
      </c>
      <c r="E143" s="193" t="s">
        <v>744</v>
      </c>
      <c r="F143" s="195" t="s">
        <v>591</v>
      </c>
      <c r="G143" s="193" t="s">
        <v>979</v>
      </c>
      <c r="H143" s="193" t="s">
        <v>932</v>
      </c>
      <c r="I143" s="193" t="s">
        <v>321</v>
      </c>
      <c r="J143" s="193" t="s">
        <v>4079</v>
      </c>
      <c r="K143" s="196" t="s">
        <v>553</v>
      </c>
      <c r="L143" s="261" t="s">
        <v>935</v>
      </c>
      <c r="M143" s="193" t="s">
        <v>4397</v>
      </c>
    </row>
    <row r="144" spans="1:13" ht="28.5">
      <c r="A144" s="193" t="str">
        <f>B144&amp;C144</f>
        <v>DeclarationB10C</v>
      </c>
      <c r="B144" s="193" t="s">
        <v>1855</v>
      </c>
      <c r="C144" s="193" t="s">
        <v>2729</v>
      </c>
      <c r="D144" s="193" t="s">
        <v>929</v>
      </c>
      <c r="E144" s="193" t="s">
        <v>2730</v>
      </c>
      <c r="F144" s="195" t="s">
        <v>592</v>
      </c>
      <c r="G144" s="193" t="s">
        <v>980</v>
      </c>
      <c r="H144" s="193" t="s">
        <v>933</v>
      </c>
      <c r="I144" s="193" t="s">
        <v>322</v>
      </c>
      <c r="J144" s="193" t="s">
        <v>4080</v>
      </c>
      <c r="K144" s="196" t="s">
        <v>554</v>
      </c>
      <c r="L144" s="261" t="s">
        <v>936</v>
      </c>
      <c r="M144" s="193" t="s">
        <v>4398</v>
      </c>
    </row>
    <row r="145" spans="1:13" ht="42.75">
      <c r="A145" s="193" t="str">
        <f>B145&amp;C145</f>
        <v>DeclarationB10B</v>
      </c>
      <c r="B145" s="193" t="s">
        <v>1855</v>
      </c>
      <c r="C145" s="193" t="s">
        <v>2731</v>
      </c>
      <c r="D145" s="193" t="s">
        <v>930</v>
      </c>
      <c r="E145" s="195" t="s">
        <v>745</v>
      </c>
      <c r="F145" s="195" t="s">
        <v>504</v>
      </c>
      <c r="G145" s="193" t="s">
        <v>981</v>
      </c>
      <c r="H145" s="193" t="s">
        <v>671</v>
      </c>
      <c r="I145" s="193" t="s">
        <v>323</v>
      </c>
      <c r="J145" s="193" t="s">
        <v>934</v>
      </c>
      <c r="K145" s="196" t="s">
        <v>555</v>
      </c>
      <c r="L145" s="261" t="s">
        <v>937</v>
      </c>
      <c r="M145" s="193" t="s">
        <v>4399</v>
      </c>
    </row>
    <row r="146" spans="1:13" s="220" customFormat="1" ht="42.75">
      <c r="A146" s="193" t="str">
        <f>B146&amp;C146</f>
        <v>DeclarationD11</v>
      </c>
      <c r="B146" s="193" t="s">
        <v>1855</v>
      </c>
      <c r="C146" s="193" t="s">
        <v>3052</v>
      </c>
      <c r="D146" s="193" t="s">
        <v>3051</v>
      </c>
      <c r="E146" s="193" t="s">
        <v>3554</v>
      </c>
      <c r="F146" s="193" t="s">
        <v>3555</v>
      </c>
      <c r="G146" s="193" t="s">
        <v>3556</v>
      </c>
      <c r="H146" s="193" t="s">
        <v>3557</v>
      </c>
      <c r="I146" s="193" t="s">
        <v>3558</v>
      </c>
      <c r="J146" s="193" t="s">
        <v>3559</v>
      </c>
      <c r="K146" s="193" t="s">
        <v>3560</v>
      </c>
      <c r="L146" s="193" t="s">
        <v>3561</v>
      </c>
      <c r="M146" s="193" t="s">
        <v>4400</v>
      </c>
    </row>
    <row r="147" spans="1:13" ht="42.75">
      <c r="A147" s="193" t="str">
        <f t="shared" si="1"/>
        <v>DeclarationB12</v>
      </c>
      <c r="B147" s="193" t="s">
        <v>1855</v>
      </c>
      <c r="C147" s="193" t="s">
        <v>1822</v>
      </c>
      <c r="D147" s="193" t="s">
        <v>875</v>
      </c>
      <c r="E147" s="195" t="s">
        <v>746</v>
      </c>
      <c r="F147" s="195" t="s">
        <v>2003</v>
      </c>
      <c r="G147" s="193" t="s">
        <v>1988</v>
      </c>
      <c r="H147" s="193" t="s">
        <v>672</v>
      </c>
      <c r="I147" s="193" t="s">
        <v>324</v>
      </c>
      <c r="J147" s="193" t="s">
        <v>4081</v>
      </c>
      <c r="K147" s="196" t="s">
        <v>556</v>
      </c>
      <c r="L147" s="261" t="s">
        <v>857</v>
      </c>
      <c r="M147" s="193" t="s">
        <v>4401</v>
      </c>
    </row>
    <row r="148" spans="1:13" ht="28.5">
      <c r="A148" s="193" t="str">
        <f t="shared" si="1"/>
        <v>DeclarationB13</v>
      </c>
      <c r="B148" s="193" t="s">
        <v>1855</v>
      </c>
      <c r="C148" s="193" t="s">
        <v>1823</v>
      </c>
      <c r="D148" s="193" t="s">
        <v>876</v>
      </c>
      <c r="E148" s="195" t="s">
        <v>747</v>
      </c>
      <c r="F148" s="195" t="s">
        <v>593</v>
      </c>
      <c r="G148" s="193" t="s">
        <v>982</v>
      </c>
      <c r="H148" s="193" t="s">
        <v>673</v>
      </c>
      <c r="I148" s="193" t="s">
        <v>325</v>
      </c>
      <c r="J148" s="193" t="s">
        <v>4082</v>
      </c>
      <c r="K148" s="196" t="s">
        <v>557</v>
      </c>
      <c r="L148" s="261" t="s">
        <v>78</v>
      </c>
      <c r="M148" s="193" t="s">
        <v>4402</v>
      </c>
    </row>
    <row r="149" spans="1:13" ht="28.5">
      <c r="A149" s="193" t="str">
        <f t="shared" si="1"/>
        <v>DeclarationB14</v>
      </c>
      <c r="B149" s="193" t="s">
        <v>1855</v>
      </c>
      <c r="C149" s="193" t="s">
        <v>1824</v>
      </c>
      <c r="D149" s="193" t="s">
        <v>1470</v>
      </c>
      <c r="E149" s="195" t="s">
        <v>748</v>
      </c>
      <c r="F149" s="195" t="s">
        <v>2004</v>
      </c>
      <c r="G149" s="193" t="s">
        <v>1989</v>
      </c>
      <c r="H149" s="193" t="s">
        <v>1519</v>
      </c>
      <c r="I149" s="193" t="s">
        <v>326</v>
      </c>
      <c r="J149" s="193" t="s">
        <v>1519</v>
      </c>
      <c r="K149" s="196" t="s">
        <v>558</v>
      </c>
      <c r="L149" s="261" t="s">
        <v>858</v>
      </c>
      <c r="M149" s="193" t="s">
        <v>4403</v>
      </c>
    </row>
    <row r="150" spans="1:13" ht="28.5">
      <c r="A150" s="193" t="str">
        <f t="shared" si="1"/>
        <v>DeclarationB15</v>
      </c>
      <c r="B150" s="193" t="s">
        <v>1855</v>
      </c>
      <c r="C150" s="193" t="s">
        <v>1825</v>
      </c>
      <c r="D150" s="193" t="s">
        <v>877</v>
      </c>
      <c r="E150" s="193" t="s">
        <v>2732</v>
      </c>
      <c r="F150" s="195" t="s">
        <v>594</v>
      </c>
      <c r="G150" s="193" t="s">
        <v>1520</v>
      </c>
      <c r="H150" s="193" t="s">
        <v>674</v>
      </c>
      <c r="I150" s="193" t="s">
        <v>327</v>
      </c>
      <c r="J150" s="193" t="s">
        <v>4083</v>
      </c>
      <c r="K150" s="196" t="s">
        <v>559</v>
      </c>
      <c r="L150" s="261" t="s">
        <v>244</v>
      </c>
      <c r="M150" s="193" t="s">
        <v>4404</v>
      </c>
    </row>
    <row r="151" spans="1:13" ht="28.5">
      <c r="A151" s="193" t="str">
        <f t="shared" si="1"/>
        <v>DeclarationB16</v>
      </c>
      <c r="B151" s="193" t="s">
        <v>1855</v>
      </c>
      <c r="C151" s="193" t="s">
        <v>1826</v>
      </c>
      <c r="D151" s="193" t="s">
        <v>878</v>
      </c>
      <c r="E151" s="193" t="s">
        <v>2733</v>
      </c>
      <c r="F151" s="195" t="s">
        <v>595</v>
      </c>
      <c r="G151" s="193" t="s">
        <v>1990</v>
      </c>
      <c r="H151" s="193" t="s">
        <v>675</v>
      </c>
      <c r="I151" s="193" t="s">
        <v>328</v>
      </c>
      <c r="J151" s="193" t="s">
        <v>4084</v>
      </c>
      <c r="K151" s="196" t="s">
        <v>560</v>
      </c>
      <c r="L151" s="261" t="s">
        <v>245</v>
      </c>
      <c r="M151" s="193" t="s">
        <v>4405</v>
      </c>
    </row>
    <row r="152" spans="1:13" ht="28.5">
      <c r="A152" s="193" t="str">
        <f t="shared" si="1"/>
        <v>DeclarationB17</v>
      </c>
      <c r="B152" s="193" t="s">
        <v>1855</v>
      </c>
      <c r="C152" s="193" t="s">
        <v>1827</v>
      </c>
      <c r="D152" s="193" t="s">
        <v>879</v>
      </c>
      <c r="E152" s="193" t="s">
        <v>2734</v>
      </c>
      <c r="F152" s="195" t="s">
        <v>596</v>
      </c>
      <c r="G152" s="193" t="s">
        <v>983</v>
      </c>
      <c r="H152" s="193" t="s">
        <v>676</v>
      </c>
      <c r="I152" s="193" t="s">
        <v>329</v>
      </c>
      <c r="J152" s="193" t="s">
        <v>4085</v>
      </c>
      <c r="K152" s="196" t="s">
        <v>561</v>
      </c>
      <c r="L152" s="261" t="s">
        <v>246</v>
      </c>
      <c r="M152" s="193" t="s">
        <v>4406</v>
      </c>
    </row>
    <row r="153" spans="1:13" ht="28.5">
      <c r="A153" s="193" t="str">
        <f t="shared" si="1"/>
        <v>DeclarationB18</v>
      </c>
      <c r="B153" s="193" t="s">
        <v>1855</v>
      </c>
      <c r="C153" s="193" t="s">
        <v>1828</v>
      </c>
      <c r="D153" s="193" t="s">
        <v>918</v>
      </c>
      <c r="E153" s="193" t="s">
        <v>2735</v>
      </c>
      <c r="F153" s="195" t="s">
        <v>1866</v>
      </c>
      <c r="G153" s="193" t="s">
        <v>984</v>
      </c>
      <c r="H153" s="193" t="s">
        <v>182</v>
      </c>
      <c r="I153" s="193" t="s">
        <v>330</v>
      </c>
      <c r="J153" s="193" t="s">
        <v>2613</v>
      </c>
      <c r="K153" s="196" t="s">
        <v>562</v>
      </c>
      <c r="L153" s="261" t="s">
        <v>247</v>
      </c>
      <c r="M153" s="193" t="s">
        <v>4407</v>
      </c>
    </row>
    <row r="154" spans="1:13" ht="28.5">
      <c r="A154" s="193" t="str">
        <f t="shared" si="1"/>
        <v>DeclarationB19</v>
      </c>
      <c r="B154" s="193" t="s">
        <v>1855</v>
      </c>
      <c r="C154" s="193" t="s">
        <v>1829</v>
      </c>
      <c r="D154" s="193" t="s">
        <v>919</v>
      </c>
      <c r="E154" s="193" t="s">
        <v>2736</v>
      </c>
      <c r="F154" s="195" t="s">
        <v>1867</v>
      </c>
      <c r="G154" s="193" t="s">
        <v>985</v>
      </c>
      <c r="H154" s="193" t="s">
        <v>1176</v>
      </c>
      <c r="I154" s="193" t="s">
        <v>331</v>
      </c>
      <c r="J154" s="193" t="s">
        <v>4086</v>
      </c>
      <c r="K154" s="196" t="s">
        <v>563</v>
      </c>
      <c r="L154" s="261" t="s">
        <v>248</v>
      </c>
      <c r="M154" s="193" t="s">
        <v>4408</v>
      </c>
    </row>
    <row r="155" spans="1:13" ht="28.5">
      <c r="A155" s="193" t="str">
        <f t="shared" si="1"/>
        <v>DeclarationB20</v>
      </c>
      <c r="B155" s="193" t="s">
        <v>1855</v>
      </c>
      <c r="C155" s="193" t="s">
        <v>1830</v>
      </c>
      <c r="D155" s="193" t="s">
        <v>920</v>
      </c>
      <c r="E155" s="193" t="s">
        <v>2737</v>
      </c>
      <c r="F155" s="195" t="s">
        <v>1868</v>
      </c>
      <c r="G155" s="193" t="s">
        <v>986</v>
      </c>
      <c r="H155" s="193" t="s">
        <v>677</v>
      </c>
      <c r="I155" s="193" t="s">
        <v>332</v>
      </c>
      <c r="J155" s="193" t="s">
        <v>4087</v>
      </c>
      <c r="K155" s="196" t="s">
        <v>564</v>
      </c>
      <c r="L155" s="261" t="s">
        <v>249</v>
      </c>
      <c r="M155" s="193" t="s">
        <v>4409</v>
      </c>
    </row>
    <row r="156" spans="1:13" ht="28.5">
      <c r="A156" s="193" t="str">
        <f t="shared" si="1"/>
        <v>DeclarationB21</v>
      </c>
      <c r="B156" s="193" t="s">
        <v>1855</v>
      </c>
      <c r="C156" s="193" t="s">
        <v>1831</v>
      </c>
      <c r="D156" s="193" t="s">
        <v>921</v>
      </c>
      <c r="E156" s="193" t="s">
        <v>2738</v>
      </c>
      <c r="F156" s="195" t="s">
        <v>597</v>
      </c>
      <c r="G156" s="193" t="s">
        <v>987</v>
      </c>
      <c r="H156" s="193" t="s">
        <v>678</v>
      </c>
      <c r="I156" s="193" t="s">
        <v>333</v>
      </c>
      <c r="J156" s="193" t="s">
        <v>4088</v>
      </c>
      <c r="K156" s="196" t="s">
        <v>565</v>
      </c>
      <c r="L156" s="261" t="s">
        <v>250</v>
      </c>
      <c r="M156" s="193" t="s">
        <v>4410</v>
      </c>
    </row>
    <row r="157" spans="1:13" ht="28.5">
      <c r="A157" s="193" t="str">
        <f t="shared" si="1"/>
        <v>DeclarationB22</v>
      </c>
      <c r="B157" s="193" t="s">
        <v>1855</v>
      </c>
      <c r="C157" s="193" t="s">
        <v>1832</v>
      </c>
      <c r="D157" s="193" t="s">
        <v>880</v>
      </c>
      <c r="E157" s="193" t="s">
        <v>2739</v>
      </c>
      <c r="F157" s="195" t="s">
        <v>2005</v>
      </c>
      <c r="G157" s="193" t="s">
        <v>988</v>
      </c>
      <c r="H157" s="193" t="s">
        <v>679</v>
      </c>
      <c r="I157" s="193" t="s">
        <v>334</v>
      </c>
      <c r="J157" s="193" t="s">
        <v>2614</v>
      </c>
      <c r="K157" s="196" t="s">
        <v>566</v>
      </c>
      <c r="L157" s="261" t="s">
        <v>251</v>
      </c>
      <c r="M157" s="193" t="s">
        <v>4411</v>
      </c>
    </row>
    <row r="158" spans="1:13" ht="42.75">
      <c r="A158" s="193" t="str">
        <f t="shared" si="1"/>
        <v>DeclarationB24</v>
      </c>
      <c r="B158" s="193" t="s">
        <v>1855</v>
      </c>
      <c r="C158" s="193" t="s">
        <v>1863</v>
      </c>
      <c r="D158" s="193" t="s">
        <v>2751</v>
      </c>
      <c r="E158" s="195" t="s">
        <v>749</v>
      </c>
      <c r="F158" s="195" t="s">
        <v>598</v>
      </c>
      <c r="G158" s="193" t="s">
        <v>989</v>
      </c>
      <c r="H158" s="193" t="s">
        <v>680</v>
      </c>
      <c r="I158" s="193" t="s">
        <v>335</v>
      </c>
      <c r="J158" s="193" t="s">
        <v>4089</v>
      </c>
      <c r="K158" s="196" t="s">
        <v>567</v>
      </c>
      <c r="L158" s="261" t="s">
        <v>859</v>
      </c>
      <c r="M158" s="193" t="s">
        <v>4412</v>
      </c>
    </row>
    <row r="159" spans="1:13" ht="28.5">
      <c r="A159" s="193" t="str">
        <f>B159&amp;C159</f>
        <v>DeclarationB25</v>
      </c>
      <c r="B159" s="193" t="s">
        <v>1855</v>
      </c>
      <c r="C159" s="193" t="s">
        <v>890</v>
      </c>
      <c r="D159" s="194" t="s">
        <v>2776</v>
      </c>
      <c r="E159" s="194" t="s">
        <v>2840</v>
      </c>
      <c r="F159" s="208" t="s">
        <v>4021</v>
      </c>
      <c r="G159" s="194" t="s">
        <v>2841</v>
      </c>
      <c r="H159" s="194" t="s">
        <v>2842</v>
      </c>
      <c r="I159" s="194" t="s">
        <v>2843</v>
      </c>
      <c r="J159" s="194" t="s">
        <v>2844</v>
      </c>
      <c r="K159" s="194" t="s">
        <v>2845</v>
      </c>
      <c r="L159" s="194" t="s">
        <v>2846</v>
      </c>
      <c r="M159" s="194" t="s">
        <v>4413</v>
      </c>
    </row>
    <row r="160" spans="1:13" ht="63.75">
      <c r="A160" s="193" t="str">
        <f t="shared" si="1"/>
        <v>DeclarationB31</v>
      </c>
      <c r="B160" s="193" t="s">
        <v>1855</v>
      </c>
      <c r="C160" s="193" t="s">
        <v>891</v>
      </c>
      <c r="D160" s="194" t="s">
        <v>2777</v>
      </c>
      <c r="E160" s="194" t="s">
        <v>4147</v>
      </c>
      <c r="F160" s="208" t="s">
        <v>4143</v>
      </c>
      <c r="G160" s="194" t="s">
        <v>2847</v>
      </c>
      <c r="H160" s="194" t="s">
        <v>2848</v>
      </c>
      <c r="I160" s="194" t="s">
        <v>2849</v>
      </c>
      <c r="J160" s="194" t="s">
        <v>2850</v>
      </c>
      <c r="K160" s="194" t="s">
        <v>2851</v>
      </c>
      <c r="L160" s="194" t="s">
        <v>2852</v>
      </c>
      <c r="M160" s="194" t="s">
        <v>4414</v>
      </c>
    </row>
    <row r="161" spans="1:13" ht="51">
      <c r="A161" s="193" t="str">
        <f t="shared" si="1"/>
        <v>DeclarationB37</v>
      </c>
      <c r="B161" s="193" t="s">
        <v>1855</v>
      </c>
      <c r="C161" s="193" t="s">
        <v>892</v>
      </c>
      <c r="D161" s="194" t="s">
        <v>4276</v>
      </c>
      <c r="E161" s="247" t="s">
        <v>4689</v>
      </c>
      <c r="F161" s="208" t="s">
        <v>4690</v>
      </c>
      <c r="G161" s="247" t="s">
        <v>4691</v>
      </c>
      <c r="H161" s="247" t="s">
        <v>4692</v>
      </c>
      <c r="I161" s="247" t="s">
        <v>4693</v>
      </c>
      <c r="J161" s="275" t="s">
        <v>4694</v>
      </c>
      <c r="K161" s="247" t="s">
        <v>4695</v>
      </c>
      <c r="L161" s="247" t="s">
        <v>4696</v>
      </c>
      <c r="M161" s="248" t="s">
        <v>4697</v>
      </c>
    </row>
    <row r="162" spans="1:13" ht="51">
      <c r="A162" s="193" t="str">
        <f t="shared" si="1"/>
        <v>DeclarationB43</v>
      </c>
      <c r="B162" s="193" t="s">
        <v>1855</v>
      </c>
      <c r="C162" s="193" t="s">
        <v>893</v>
      </c>
      <c r="D162" s="194" t="s">
        <v>2883</v>
      </c>
      <c r="E162" s="194" t="s">
        <v>2887</v>
      </c>
      <c r="F162" s="208" t="s">
        <v>4144</v>
      </c>
      <c r="G162" s="194" t="s">
        <v>2891</v>
      </c>
      <c r="H162" s="194" t="s">
        <v>2894</v>
      </c>
      <c r="I162" s="194" t="s">
        <v>2898</v>
      </c>
      <c r="J162" s="194" t="s">
        <v>4139</v>
      </c>
      <c r="K162" s="194" t="s">
        <v>2902</v>
      </c>
      <c r="L162" s="194" t="s">
        <v>2906</v>
      </c>
      <c r="M162" s="194" t="s">
        <v>4415</v>
      </c>
    </row>
    <row r="163" spans="1:13" ht="51">
      <c r="A163" s="193" t="str">
        <f t="shared" si="1"/>
        <v>DeclarationB49</v>
      </c>
      <c r="B163" s="193" t="s">
        <v>1855</v>
      </c>
      <c r="C163" s="193" t="s">
        <v>894</v>
      </c>
      <c r="D163" s="194" t="s">
        <v>2884</v>
      </c>
      <c r="E163" s="194" t="s">
        <v>2888</v>
      </c>
      <c r="F163" s="208" t="s">
        <v>4701</v>
      </c>
      <c r="G163" s="194" t="s">
        <v>4100</v>
      </c>
      <c r="H163" s="194" t="s">
        <v>2895</v>
      </c>
      <c r="I163" s="194" t="s">
        <v>2899</v>
      </c>
      <c r="J163" s="194" t="s">
        <v>4140</v>
      </c>
      <c r="K163" s="194" t="s">
        <v>2903</v>
      </c>
      <c r="L163" s="194" t="s">
        <v>2907</v>
      </c>
      <c r="M163" s="194" t="s">
        <v>4416</v>
      </c>
    </row>
    <row r="164" spans="1:13" ht="38.25">
      <c r="A164" s="193" t="str">
        <f t="shared" si="1"/>
        <v>DeclarationB55</v>
      </c>
      <c r="B164" s="193" t="s">
        <v>1855</v>
      </c>
      <c r="C164" s="193" t="s">
        <v>895</v>
      </c>
      <c r="D164" s="194" t="s">
        <v>2885</v>
      </c>
      <c r="E164" s="194" t="s">
        <v>2889</v>
      </c>
      <c r="F164" s="208" t="s">
        <v>4145</v>
      </c>
      <c r="G164" s="194" t="s">
        <v>2892</v>
      </c>
      <c r="H164" s="194" t="s">
        <v>2896</v>
      </c>
      <c r="I164" s="194" t="s">
        <v>2900</v>
      </c>
      <c r="J164" s="194" t="s">
        <v>4141</v>
      </c>
      <c r="K164" s="194" t="s">
        <v>2904</v>
      </c>
      <c r="L164" s="194" t="s">
        <v>2908</v>
      </c>
      <c r="M164" s="194" t="s">
        <v>4417</v>
      </c>
    </row>
    <row r="165" spans="1:13" ht="51">
      <c r="A165" s="193" t="str">
        <f t="shared" si="1"/>
        <v>DeclarationB61</v>
      </c>
      <c r="B165" s="193" t="s">
        <v>1855</v>
      </c>
      <c r="C165" s="193" t="s">
        <v>1870</v>
      </c>
      <c r="D165" s="194" t="s">
        <v>2886</v>
      </c>
      <c r="E165" s="194" t="s">
        <v>2890</v>
      </c>
      <c r="F165" s="208" t="s">
        <v>4146</v>
      </c>
      <c r="G165" s="194" t="s">
        <v>2893</v>
      </c>
      <c r="H165" s="194" t="s">
        <v>2897</v>
      </c>
      <c r="I165" s="194" t="s">
        <v>2901</v>
      </c>
      <c r="J165" s="194" t="s">
        <v>4142</v>
      </c>
      <c r="K165" s="194" t="s">
        <v>2905</v>
      </c>
      <c r="L165" s="194" t="s">
        <v>2909</v>
      </c>
      <c r="M165" s="194" t="s">
        <v>4418</v>
      </c>
    </row>
    <row r="166" spans="1:13" ht="28.5">
      <c r="A166" s="193" t="str">
        <f t="shared" si="1"/>
        <v>DeclarationB67</v>
      </c>
      <c r="B166" s="193" t="s">
        <v>1855</v>
      </c>
      <c r="C166" s="193" t="s">
        <v>2444</v>
      </c>
      <c r="D166" s="193" t="s">
        <v>1928</v>
      </c>
      <c r="E166" s="195" t="s">
        <v>750</v>
      </c>
      <c r="F166" s="195" t="s">
        <v>1774</v>
      </c>
      <c r="G166" s="193" t="s">
        <v>1775</v>
      </c>
      <c r="H166" s="193" t="s">
        <v>2428</v>
      </c>
      <c r="I166" s="193" t="s">
        <v>336</v>
      </c>
      <c r="J166" s="193" t="s">
        <v>2440</v>
      </c>
      <c r="K166" s="196" t="s">
        <v>391</v>
      </c>
      <c r="L166" s="261" t="s">
        <v>1164</v>
      </c>
      <c r="M166" s="193" t="s">
        <v>4419</v>
      </c>
    </row>
    <row r="167" spans="1:13" ht="42.75">
      <c r="A167" s="193" t="str">
        <f t="shared" si="1"/>
        <v>DeclarationB69</v>
      </c>
      <c r="B167" s="193" t="s">
        <v>1855</v>
      </c>
      <c r="C167" s="193" t="s">
        <v>2461</v>
      </c>
      <c r="D167" s="193" t="s">
        <v>3041</v>
      </c>
      <c r="E167" s="195" t="s">
        <v>4091</v>
      </c>
      <c r="F167" s="195" t="s">
        <v>390</v>
      </c>
      <c r="G167" s="193" t="s">
        <v>1869</v>
      </c>
      <c r="H167" s="193" t="s">
        <v>681</v>
      </c>
      <c r="I167" s="193" t="s">
        <v>337</v>
      </c>
      <c r="J167" s="193" t="s">
        <v>4092</v>
      </c>
      <c r="K167" s="196" t="s">
        <v>392</v>
      </c>
      <c r="L167" s="261" t="s">
        <v>252</v>
      </c>
      <c r="M167" s="193" t="s">
        <v>4420</v>
      </c>
    </row>
    <row r="168" spans="1:13" ht="85.5">
      <c r="A168" s="193" t="str">
        <f t="shared" si="1"/>
        <v>DeclarationB71</v>
      </c>
      <c r="B168" s="193" t="s">
        <v>1855</v>
      </c>
      <c r="C168" s="193" t="s">
        <v>2462</v>
      </c>
      <c r="D168" s="193" t="s">
        <v>3042</v>
      </c>
      <c r="E168" s="195" t="s">
        <v>4090</v>
      </c>
      <c r="F168" s="195" t="s">
        <v>505</v>
      </c>
      <c r="G168" s="193" t="s">
        <v>990</v>
      </c>
      <c r="H168" s="193" t="s">
        <v>682</v>
      </c>
      <c r="I168" s="193" t="s">
        <v>338</v>
      </c>
      <c r="J168" s="193" t="s">
        <v>4099</v>
      </c>
      <c r="K168" s="196" t="s">
        <v>393</v>
      </c>
      <c r="L168" s="261" t="s">
        <v>253</v>
      </c>
      <c r="M168" s="193" t="s">
        <v>4421</v>
      </c>
    </row>
    <row r="169" spans="1:13" ht="42.75">
      <c r="A169" s="193" t="str">
        <f t="shared" ref="A169:A188" si="2">B169&amp;C169</f>
        <v>DeclarationB73</v>
      </c>
      <c r="B169" s="193" t="s">
        <v>1855</v>
      </c>
      <c r="C169" s="193" t="s">
        <v>2466</v>
      </c>
      <c r="D169" s="193" t="s">
        <v>3043</v>
      </c>
      <c r="E169" s="195" t="s">
        <v>751</v>
      </c>
      <c r="F169" s="195" t="s">
        <v>506</v>
      </c>
      <c r="G169" s="193" t="s">
        <v>991</v>
      </c>
      <c r="H169" s="193" t="s">
        <v>683</v>
      </c>
      <c r="I169" s="193" t="s">
        <v>339</v>
      </c>
      <c r="J169" s="193" t="s">
        <v>4093</v>
      </c>
      <c r="K169" s="196" t="s">
        <v>1871</v>
      </c>
      <c r="L169" s="261" t="s">
        <v>1872</v>
      </c>
      <c r="M169" s="193" t="s">
        <v>4422</v>
      </c>
    </row>
    <row r="170" spans="1:13" ht="63.75">
      <c r="A170" s="193" t="str">
        <f t="shared" si="2"/>
        <v>DeclarationB75</v>
      </c>
      <c r="B170" s="193" t="s">
        <v>1855</v>
      </c>
      <c r="C170" s="193" t="s">
        <v>2467</v>
      </c>
      <c r="D170" s="194" t="s">
        <v>3044</v>
      </c>
      <c r="E170" s="194" t="s">
        <v>2853</v>
      </c>
      <c r="F170" s="208" t="s">
        <v>2778</v>
      </c>
      <c r="G170" s="194" t="s">
        <v>4101</v>
      </c>
      <c r="H170" s="194" t="s">
        <v>2854</v>
      </c>
      <c r="I170" s="194" t="s">
        <v>2855</v>
      </c>
      <c r="J170" s="194" t="s">
        <v>4094</v>
      </c>
      <c r="K170" s="194" t="s">
        <v>2856</v>
      </c>
      <c r="L170" s="194" t="s">
        <v>2857</v>
      </c>
      <c r="M170" s="194" t="s">
        <v>4423</v>
      </c>
    </row>
    <row r="171" spans="1:13" ht="40.5">
      <c r="A171" s="193" t="str">
        <f t="shared" si="2"/>
        <v>DeclarationB77</v>
      </c>
      <c r="B171" s="193" t="s">
        <v>1855</v>
      </c>
      <c r="C171" s="193" t="s">
        <v>2469</v>
      </c>
      <c r="D171" s="194" t="s">
        <v>3045</v>
      </c>
      <c r="E171" s="195" t="s">
        <v>752</v>
      </c>
      <c r="F171" s="195" t="s">
        <v>507</v>
      </c>
      <c r="G171" s="194" t="s">
        <v>992</v>
      </c>
      <c r="H171" s="194" t="s">
        <v>684</v>
      </c>
      <c r="I171" s="194" t="s">
        <v>340</v>
      </c>
      <c r="J171" s="194" t="s">
        <v>2620</v>
      </c>
      <c r="K171" s="196" t="s">
        <v>394</v>
      </c>
      <c r="L171" s="197" t="s">
        <v>2460</v>
      </c>
      <c r="M171" s="194" t="s">
        <v>4424</v>
      </c>
    </row>
    <row r="172" spans="1:13" s="220" customFormat="1" ht="114.75">
      <c r="A172" s="193" t="str">
        <f t="shared" si="2"/>
        <v>DeclarationB79</v>
      </c>
      <c r="B172" s="193" t="s">
        <v>1855</v>
      </c>
      <c r="C172" s="193" t="s">
        <v>897</v>
      </c>
      <c r="D172" s="194" t="s">
        <v>3046</v>
      </c>
      <c r="E172" s="194" t="s">
        <v>3562</v>
      </c>
      <c r="F172" s="208" t="s">
        <v>4022</v>
      </c>
      <c r="G172" s="194" t="s">
        <v>3563</v>
      </c>
      <c r="H172" s="194" t="s">
        <v>3564</v>
      </c>
      <c r="I172" s="194" t="s">
        <v>3565</v>
      </c>
      <c r="J172" s="194" t="s">
        <v>4095</v>
      </c>
      <c r="K172" s="194" t="s">
        <v>3566</v>
      </c>
      <c r="L172" s="194" t="s">
        <v>3567</v>
      </c>
      <c r="M172" s="194" t="s">
        <v>4425</v>
      </c>
    </row>
    <row r="173" spans="1:13" ht="40.5">
      <c r="A173" s="193" t="str">
        <f t="shared" si="2"/>
        <v>DeclarationB81</v>
      </c>
      <c r="B173" s="193" t="s">
        <v>1855</v>
      </c>
      <c r="C173" s="193" t="s">
        <v>898</v>
      </c>
      <c r="D173" s="193" t="s">
        <v>3047</v>
      </c>
      <c r="E173" s="195" t="s">
        <v>2463</v>
      </c>
      <c r="F173" s="195" t="s">
        <v>599</v>
      </c>
      <c r="G173" s="193" t="s">
        <v>993</v>
      </c>
      <c r="H173" s="193" t="s">
        <v>2464</v>
      </c>
      <c r="I173" s="193" t="s">
        <v>341</v>
      </c>
      <c r="J173" s="193" t="s">
        <v>4096</v>
      </c>
      <c r="K173" s="196" t="s">
        <v>2465</v>
      </c>
      <c r="L173" s="261" t="s">
        <v>2432</v>
      </c>
      <c r="M173" s="193" t="s">
        <v>4426</v>
      </c>
    </row>
    <row r="174" spans="1:13" ht="57">
      <c r="A174" s="193" t="str">
        <f t="shared" si="2"/>
        <v>DeclarationB83</v>
      </c>
      <c r="B174" s="193" t="s">
        <v>1855</v>
      </c>
      <c r="C174" s="193" t="s">
        <v>899</v>
      </c>
      <c r="D174" s="193" t="s">
        <v>3048</v>
      </c>
      <c r="E174" s="195" t="s">
        <v>753</v>
      </c>
      <c r="F174" s="195" t="s">
        <v>508</v>
      </c>
      <c r="G174" s="193" t="s">
        <v>994</v>
      </c>
      <c r="H174" s="193" t="s">
        <v>685</v>
      </c>
      <c r="I174" s="193" t="s">
        <v>342</v>
      </c>
      <c r="J174" s="193" t="s">
        <v>4097</v>
      </c>
      <c r="K174" s="196" t="s">
        <v>395</v>
      </c>
      <c r="L174" s="261" t="s">
        <v>254</v>
      </c>
      <c r="M174" s="193" t="s">
        <v>4427</v>
      </c>
    </row>
    <row r="175" spans="1:13" ht="42.75">
      <c r="A175" s="193" t="str">
        <f t="shared" si="2"/>
        <v>DeclarationB85</v>
      </c>
      <c r="B175" s="193" t="s">
        <v>1855</v>
      </c>
      <c r="C175" s="193" t="s">
        <v>900</v>
      </c>
      <c r="D175" s="193" t="s">
        <v>3049</v>
      </c>
      <c r="E175" s="195" t="s">
        <v>754</v>
      </c>
      <c r="F175" s="195" t="s">
        <v>600</v>
      </c>
      <c r="G175" s="193" t="s">
        <v>995</v>
      </c>
      <c r="H175" s="193" t="s">
        <v>2468</v>
      </c>
      <c r="I175" s="193" t="s">
        <v>343</v>
      </c>
      <c r="J175" s="193" t="s">
        <v>4098</v>
      </c>
      <c r="K175" s="196" t="s">
        <v>168</v>
      </c>
      <c r="L175" s="261" t="s">
        <v>2433</v>
      </c>
      <c r="M175" s="193" t="s">
        <v>4428</v>
      </c>
    </row>
    <row r="176" spans="1:13" ht="42.75">
      <c r="A176" s="193" t="str">
        <f t="shared" si="2"/>
        <v>DeclarationB87</v>
      </c>
      <c r="B176" s="193" t="s">
        <v>1855</v>
      </c>
      <c r="C176" s="193" t="s">
        <v>901</v>
      </c>
      <c r="D176" s="193" t="s">
        <v>3050</v>
      </c>
      <c r="E176" s="195" t="s">
        <v>755</v>
      </c>
      <c r="F176" s="195" t="s">
        <v>601</v>
      </c>
      <c r="G176" s="193" t="s">
        <v>2470</v>
      </c>
      <c r="H176" s="193" t="s">
        <v>2471</v>
      </c>
      <c r="I176" s="193" t="s">
        <v>344</v>
      </c>
      <c r="J176" s="193" t="s">
        <v>2472</v>
      </c>
      <c r="K176" s="196" t="s">
        <v>396</v>
      </c>
      <c r="L176" s="261" t="s">
        <v>2434</v>
      </c>
      <c r="M176" s="193" t="s">
        <v>4429</v>
      </c>
    </row>
    <row r="177" spans="1:13" ht="28.5">
      <c r="A177" s="193" t="str">
        <f t="shared" si="2"/>
        <v>DeclarationD25</v>
      </c>
      <c r="B177" s="193" t="s">
        <v>1855</v>
      </c>
      <c r="C177" s="193" t="s">
        <v>946</v>
      </c>
      <c r="D177" s="193" t="s">
        <v>1472</v>
      </c>
      <c r="E177" s="195" t="s">
        <v>1504</v>
      </c>
      <c r="F177" s="195" t="s">
        <v>1504</v>
      </c>
      <c r="G177" s="193" t="s">
        <v>1991</v>
      </c>
      <c r="H177" s="193" t="s">
        <v>2429</v>
      </c>
      <c r="I177" s="193" t="s">
        <v>1776</v>
      </c>
      <c r="J177" s="193" t="s">
        <v>1777</v>
      </c>
      <c r="K177" s="196" t="s">
        <v>1778</v>
      </c>
      <c r="L177" s="261" t="s">
        <v>861</v>
      </c>
      <c r="M177" s="193" t="s">
        <v>4430</v>
      </c>
    </row>
    <row r="178" spans="1:13" ht="28.5">
      <c r="A178" s="193" t="str">
        <f t="shared" si="2"/>
        <v>DeclarationB68</v>
      </c>
      <c r="B178" s="193" t="s">
        <v>1855</v>
      </c>
      <c r="C178" s="193" t="s">
        <v>896</v>
      </c>
      <c r="D178" s="193" t="s">
        <v>1929</v>
      </c>
      <c r="E178" s="195" t="s">
        <v>1788</v>
      </c>
      <c r="F178" s="195" t="s">
        <v>1789</v>
      </c>
      <c r="G178" s="193" t="s">
        <v>1790</v>
      </c>
      <c r="H178" s="193" t="s">
        <v>1929</v>
      </c>
      <c r="I178" s="193" t="s">
        <v>1791</v>
      </c>
      <c r="J178" s="193" t="s">
        <v>1792</v>
      </c>
      <c r="K178" s="196" t="s">
        <v>1787</v>
      </c>
      <c r="L178" s="261" t="s">
        <v>860</v>
      </c>
      <c r="M178" s="193" t="s">
        <v>4431</v>
      </c>
    </row>
    <row r="179" spans="1:13" ht="28.5">
      <c r="A179" s="193" t="str">
        <f t="shared" si="2"/>
        <v>DeclarationG25</v>
      </c>
      <c r="B179" s="193" t="s">
        <v>1855</v>
      </c>
      <c r="C179" s="193" t="s">
        <v>947</v>
      </c>
      <c r="D179" s="193" t="s">
        <v>1471</v>
      </c>
      <c r="E179" s="195" t="s">
        <v>1505</v>
      </c>
      <c r="F179" s="195" t="s">
        <v>2000</v>
      </c>
      <c r="G179" s="193" t="s">
        <v>1779</v>
      </c>
      <c r="H179" s="193" t="s">
        <v>1780</v>
      </c>
      <c r="I179" s="193" t="s">
        <v>1781</v>
      </c>
      <c r="J179" s="193" t="s">
        <v>1912</v>
      </c>
      <c r="K179" s="196" t="s">
        <v>1782</v>
      </c>
      <c r="L179" s="261" t="s">
        <v>862</v>
      </c>
      <c r="M179" s="193" t="s">
        <v>4432</v>
      </c>
    </row>
    <row r="180" spans="1:13" ht="28.5">
      <c r="A180" s="193" t="str">
        <f t="shared" si="2"/>
        <v>DeclarationB26</v>
      </c>
      <c r="B180" s="193" t="s">
        <v>1855</v>
      </c>
      <c r="C180" s="193" t="s">
        <v>938</v>
      </c>
      <c r="D180" s="193" t="s">
        <v>2473</v>
      </c>
      <c r="E180" s="195" t="s">
        <v>2619</v>
      </c>
      <c r="F180" s="195" t="s">
        <v>2474</v>
      </c>
      <c r="G180" s="193" t="s">
        <v>2475</v>
      </c>
      <c r="H180" s="193" t="s">
        <v>2476</v>
      </c>
      <c r="I180" s="193" t="s">
        <v>345</v>
      </c>
      <c r="J180" s="193" t="s">
        <v>2477</v>
      </c>
      <c r="K180" s="196" t="s">
        <v>2478</v>
      </c>
      <c r="L180" s="261" t="s">
        <v>2478</v>
      </c>
      <c r="M180" s="193" t="s">
        <v>4433</v>
      </c>
    </row>
    <row r="181" spans="1:13" ht="28.5">
      <c r="A181" s="193" t="str">
        <f t="shared" si="2"/>
        <v>DeclarationB27</v>
      </c>
      <c r="B181" s="193" t="s">
        <v>1855</v>
      </c>
      <c r="C181" s="193" t="s">
        <v>939</v>
      </c>
      <c r="D181" s="193" t="s">
        <v>2479</v>
      </c>
      <c r="E181" s="195" t="s">
        <v>2618</v>
      </c>
      <c r="F181" s="195" t="s">
        <v>2480</v>
      </c>
      <c r="G181" s="193" t="s">
        <v>2481</v>
      </c>
      <c r="H181" s="193" t="s">
        <v>2482</v>
      </c>
      <c r="I181" s="193" t="s">
        <v>346</v>
      </c>
      <c r="J181" s="193" t="s">
        <v>2483</v>
      </c>
      <c r="K181" s="196" t="s">
        <v>2484</v>
      </c>
      <c r="L181" s="261" t="s">
        <v>2485</v>
      </c>
      <c r="M181" s="193" t="s">
        <v>4434</v>
      </c>
    </row>
    <row r="182" spans="1:13" ht="28.5">
      <c r="A182" s="193" t="str">
        <f t="shared" si="2"/>
        <v>DeclarationB28</v>
      </c>
      <c r="B182" s="193" t="s">
        <v>1855</v>
      </c>
      <c r="C182" s="193" t="s">
        <v>940</v>
      </c>
      <c r="D182" s="193" t="s">
        <v>2486</v>
      </c>
      <c r="E182" s="195" t="s">
        <v>2617</v>
      </c>
      <c r="F182" s="195" t="s">
        <v>2487</v>
      </c>
      <c r="G182" s="193" t="s">
        <v>2488</v>
      </c>
      <c r="H182" s="193" t="s">
        <v>2489</v>
      </c>
      <c r="I182" s="193" t="s">
        <v>347</v>
      </c>
      <c r="J182" s="193" t="s">
        <v>2486</v>
      </c>
      <c r="K182" s="196" t="s">
        <v>2490</v>
      </c>
      <c r="L182" s="261" t="s">
        <v>2490</v>
      </c>
      <c r="M182" s="193" t="s">
        <v>4435</v>
      </c>
    </row>
    <row r="183" spans="1:13" ht="28.5">
      <c r="A183" s="193" t="str">
        <f t="shared" si="2"/>
        <v>DeclarationB29</v>
      </c>
      <c r="B183" s="193" t="s">
        <v>1855</v>
      </c>
      <c r="C183" s="193" t="s">
        <v>941</v>
      </c>
      <c r="D183" s="193" t="s">
        <v>2491</v>
      </c>
      <c r="E183" s="195" t="s">
        <v>2616</v>
      </c>
      <c r="F183" s="195" t="s">
        <v>2492</v>
      </c>
      <c r="G183" s="193" t="s">
        <v>2493</v>
      </c>
      <c r="H183" s="193" t="s">
        <v>2494</v>
      </c>
      <c r="I183" s="193" t="s">
        <v>348</v>
      </c>
      <c r="J183" s="193" t="s">
        <v>2495</v>
      </c>
      <c r="K183" s="196" t="s">
        <v>2496</v>
      </c>
      <c r="L183" s="261" t="s">
        <v>2496</v>
      </c>
      <c r="M183" s="193" t="s">
        <v>4436</v>
      </c>
    </row>
    <row r="184" spans="1:13" ht="28.5">
      <c r="A184" s="193" t="str">
        <f t="shared" si="2"/>
        <v>DeclarationB38</v>
      </c>
      <c r="B184" s="193" t="s">
        <v>1855</v>
      </c>
      <c r="C184" s="193" t="s">
        <v>942</v>
      </c>
      <c r="D184" s="193" t="s">
        <v>2473</v>
      </c>
      <c r="E184" s="195" t="s">
        <v>2619</v>
      </c>
      <c r="F184" s="195" t="s">
        <v>2474</v>
      </c>
      <c r="G184" s="193" t="s">
        <v>2475</v>
      </c>
      <c r="H184" s="193" t="s">
        <v>2476</v>
      </c>
      <c r="I184" s="193" t="s">
        <v>345</v>
      </c>
      <c r="J184" s="193" t="s">
        <v>2477</v>
      </c>
      <c r="K184" s="196" t="s">
        <v>2478</v>
      </c>
      <c r="L184" s="261" t="s">
        <v>2478</v>
      </c>
      <c r="M184" s="193" t="s">
        <v>4433</v>
      </c>
    </row>
    <row r="185" spans="1:13" ht="28.5">
      <c r="A185" s="193" t="str">
        <f t="shared" si="2"/>
        <v>DeclarationB39</v>
      </c>
      <c r="B185" s="193" t="s">
        <v>1855</v>
      </c>
      <c r="C185" s="193" t="s">
        <v>943</v>
      </c>
      <c r="D185" s="193" t="s">
        <v>2479</v>
      </c>
      <c r="E185" s="195" t="s">
        <v>2618</v>
      </c>
      <c r="F185" s="195" t="s">
        <v>2480</v>
      </c>
      <c r="G185" s="193" t="s">
        <v>2481</v>
      </c>
      <c r="H185" s="193" t="s">
        <v>2482</v>
      </c>
      <c r="I185" s="193" t="s">
        <v>346</v>
      </c>
      <c r="J185" s="193" t="s">
        <v>2483</v>
      </c>
      <c r="K185" s="196" t="s">
        <v>2484</v>
      </c>
      <c r="L185" s="261" t="s">
        <v>2485</v>
      </c>
      <c r="M185" s="193" t="s">
        <v>4434</v>
      </c>
    </row>
    <row r="186" spans="1:13" ht="28.5">
      <c r="A186" s="193" t="str">
        <f t="shared" si="2"/>
        <v>DeclarationB40</v>
      </c>
      <c r="B186" s="193" t="s">
        <v>1855</v>
      </c>
      <c r="C186" s="193" t="s">
        <v>944</v>
      </c>
      <c r="D186" s="193" t="s">
        <v>2486</v>
      </c>
      <c r="E186" s="195" t="s">
        <v>2617</v>
      </c>
      <c r="F186" s="195" t="s">
        <v>2487</v>
      </c>
      <c r="G186" s="193" t="s">
        <v>2488</v>
      </c>
      <c r="H186" s="193" t="s">
        <v>2489</v>
      </c>
      <c r="I186" s="193" t="s">
        <v>347</v>
      </c>
      <c r="J186" s="193" t="s">
        <v>2486</v>
      </c>
      <c r="K186" s="196" t="s">
        <v>2490</v>
      </c>
      <c r="L186" s="261" t="s">
        <v>2490</v>
      </c>
      <c r="M186" s="193" t="s">
        <v>4435</v>
      </c>
    </row>
    <row r="187" spans="1:13" ht="28.5">
      <c r="A187" s="193" t="str">
        <f t="shared" si="2"/>
        <v>DeclarationB41</v>
      </c>
      <c r="B187" s="193" t="s">
        <v>1855</v>
      </c>
      <c r="C187" s="193" t="s">
        <v>945</v>
      </c>
      <c r="D187" s="193" t="s">
        <v>2491</v>
      </c>
      <c r="E187" s="195" t="s">
        <v>2616</v>
      </c>
      <c r="F187" s="195" t="s">
        <v>2492</v>
      </c>
      <c r="G187" s="193" t="s">
        <v>2493</v>
      </c>
      <c r="H187" s="193" t="s">
        <v>2494</v>
      </c>
      <c r="I187" s="193" t="s">
        <v>348</v>
      </c>
      <c r="J187" s="193" t="s">
        <v>2495</v>
      </c>
      <c r="K187" s="196" t="s">
        <v>2496</v>
      </c>
      <c r="L187" s="261" t="s">
        <v>2496</v>
      </c>
      <c r="M187" s="193" t="s">
        <v>4436</v>
      </c>
    </row>
    <row r="188" spans="1:13" ht="28.5">
      <c r="A188" s="193" t="str">
        <f t="shared" si="2"/>
        <v>DeclarationAth</v>
      </c>
      <c r="B188" s="193" t="s">
        <v>1855</v>
      </c>
      <c r="C188" s="193" t="s">
        <v>2497</v>
      </c>
      <c r="D188" s="193" t="s">
        <v>1469</v>
      </c>
      <c r="E188" s="195" t="s">
        <v>756</v>
      </c>
      <c r="F188" s="195" t="s">
        <v>2001</v>
      </c>
      <c r="G188" s="193" t="s">
        <v>1783</v>
      </c>
      <c r="H188" s="193" t="s">
        <v>1784</v>
      </c>
      <c r="I188" s="193" t="s">
        <v>1785</v>
      </c>
      <c r="J188" s="193" t="s">
        <v>2441</v>
      </c>
      <c r="K188" s="196" t="s">
        <v>1786</v>
      </c>
      <c r="L188" s="261" t="s">
        <v>863</v>
      </c>
      <c r="M188" s="193" t="s">
        <v>4437</v>
      </c>
    </row>
    <row r="189" spans="1:13">
      <c r="D189" s="193" t="s">
        <v>904</v>
      </c>
      <c r="E189" s="195" t="s">
        <v>757</v>
      </c>
      <c r="F189" s="195" t="s">
        <v>602</v>
      </c>
      <c r="G189" s="193" t="s">
        <v>996</v>
      </c>
      <c r="H189" s="193" t="s">
        <v>686</v>
      </c>
      <c r="I189" s="193" t="s">
        <v>349</v>
      </c>
      <c r="J189" s="193" t="s">
        <v>20</v>
      </c>
      <c r="K189" s="196" t="s">
        <v>397</v>
      </c>
      <c r="L189" s="261" t="s">
        <v>255</v>
      </c>
      <c r="M189" s="193" t="s">
        <v>4438</v>
      </c>
    </row>
    <row r="190" spans="1:13">
      <c r="D190" s="193" t="s">
        <v>905</v>
      </c>
      <c r="E190" s="195" t="s">
        <v>758</v>
      </c>
      <c r="F190" s="195" t="s">
        <v>603</v>
      </c>
      <c r="G190" s="193" t="s">
        <v>997</v>
      </c>
      <c r="H190" s="193" t="s">
        <v>905</v>
      </c>
      <c r="I190" s="193" t="s">
        <v>350</v>
      </c>
      <c r="J190" s="193" t="s">
        <v>21</v>
      </c>
      <c r="K190" s="196" t="s">
        <v>905</v>
      </c>
      <c r="L190" s="261" t="s">
        <v>256</v>
      </c>
      <c r="M190" s="193" t="s">
        <v>4439</v>
      </c>
    </row>
    <row r="191" spans="1:13">
      <c r="D191" s="193" t="s">
        <v>906</v>
      </c>
      <c r="E191" s="195" t="s">
        <v>759</v>
      </c>
      <c r="F191" s="195" t="s">
        <v>604</v>
      </c>
      <c r="G191" s="193" t="s">
        <v>998</v>
      </c>
      <c r="H191" s="193" t="s">
        <v>687</v>
      </c>
      <c r="I191" s="193" t="s">
        <v>351</v>
      </c>
      <c r="J191" s="193" t="s">
        <v>22</v>
      </c>
      <c r="K191" s="196" t="s">
        <v>398</v>
      </c>
      <c r="L191" s="261" t="s">
        <v>257</v>
      </c>
      <c r="M191" s="193" t="s">
        <v>4440</v>
      </c>
    </row>
    <row r="192" spans="1:13">
      <c r="D192" s="193" t="s">
        <v>907</v>
      </c>
      <c r="E192" s="195" t="s">
        <v>760</v>
      </c>
      <c r="F192" s="195" t="s">
        <v>605</v>
      </c>
      <c r="G192" s="193" t="s">
        <v>999</v>
      </c>
      <c r="H192" s="193" t="s">
        <v>688</v>
      </c>
      <c r="I192" s="193" t="s">
        <v>352</v>
      </c>
      <c r="J192" s="193" t="s">
        <v>23</v>
      </c>
      <c r="K192" s="196" t="s">
        <v>399</v>
      </c>
      <c r="L192" s="261" t="s">
        <v>258</v>
      </c>
      <c r="M192" s="193" t="s">
        <v>4441</v>
      </c>
    </row>
    <row r="193" spans="1:13">
      <c r="D193" s="193" t="s">
        <v>4937</v>
      </c>
      <c r="E193" s="195" t="s">
        <v>4938</v>
      </c>
      <c r="F193" s="195" t="s">
        <v>606</v>
      </c>
      <c r="G193" s="193" t="s">
        <v>1000</v>
      </c>
      <c r="H193" s="193" t="s">
        <v>689</v>
      </c>
      <c r="I193" s="193" t="s">
        <v>353</v>
      </c>
      <c r="J193" s="193" t="s">
        <v>24</v>
      </c>
      <c r="K193" s="196" t="s">
        <v>400</v>
      </c>
      <c r="L193" s="261" t="s">
        <v>259</v>
      </c>
      <c r="M193" s="193" t="s">
        <v>4442</v>
      </c>
    </row>
    <row r="194" spans="1:13">
      <c r="D194" s="193" t="s">
        <v>909</v>
      </c>
      <c r="E194" s="195" t="s">
        <v>761</v>
      </c>
      <c r="F194" s="195" t="s">
        <v>607</v>
      </c>
      <c r="G194" s="193" t="s">
        <v>1001</v>
      </c>
      <c r="H194" s="193" t="s">
        <v>690</v>
      </c>
      <c r="I194" s="193" t="s">
        <v>354</v>
      </c>
      <c r="J194" s="193" t="s">
        <v>25</v>
      </c>
      <c r="K194" s="196" t="s">
        <v>401</v>
      </c>
      <c r="L194" s="261" t="s">
        <v>260</v>
      </c>
      <c r="M194" s="193" t="s">
        <v>4443</v>
      </c>
    </row>
    <row r="195" spans="1:13">
      <c r="D195" s="193" t="s">
        <v>910</v>
      </c>
      <c r="E195" s="195" t="s">
        <v>762</v>
      </c>
      <c r="F195" s="195" t="s">
        <v>608</v>
      </c>
      <c r="G195" s="193" t="s">
        <v>1002</v>
      </c>
      <c r="H195" s="193" t="s">
        <v>691</v>
      </c>
      <c r="I195" s="193" t="s">
        <v>355</v>
      </c>
      <c r="J195" s="193" t="s">
        <v>26</v>
      </c>
      <c r="K195" s="196" t="s">
        <v>402</v>
      </c>
      <c r="L195" s="261" t="s">
        <v>261</v>
      </c>
      <c r="M195" s="193" t="s">
        <v>4444</v>
      </c>
    </row>
    <row r="196" spans="1:13">
      <c r="D196" s="193" t="s">
        <v>912</v>
      </c>
      <c r="E196" s="195" t="s">
        <v>763</v>
      </c>
      <c r="F196" s="195" t="s">
        <v>609</v>
      </c>
      <c r="G196" s="193" t="s">
        <v>1003</v>
      </c>
      <c r="H196" s="193" t="s">
        <v>692</v>
      </c>
      <c r="I196" s="193" t="s">
        <v>356</v>
      </c>
      <c r="J196" s="193" t="s">
        <v>27</v>
      </c>
      <c r="K196" s="196" t="s">
        <v>403</v>
      </c>
      <c r="L196" s="261" t="s">
        <v>262</v>
      </c>
      <c r="M196" s="193" t="s">
        <v>4445</v>
      </c>
    </row>
    <row r="197" spans="1:13">
      <c r="D197" s="193" t="s">
        <v>911</v>
      </c>
      <c r="E197" s="195" t="s">
        <v>764</v>
      </c>
      <c r="F197" s="195" t="s">
        <v>610</v>
      </c>
      <c r="G197" s="193" t="s">
        <v>1004</v>
      </c>
      <c r="H197" s="193" t="s">
        <v>693</v>
      </c>
      <c r="I197" s="193" t="s">
        <v>357</v>
      </c>
      <c r="J197" s="193" t="s">
        <v>28</v>
      </c>
      <c r="K197" s="196" t="s">
        <v>404</v>
      </c>
      <c r="L197" s="261" t="s">
        <v>263</v>
      </c>
      <c r="M197" s="193" t="s">
        <v>4446</v>
      </c>
    </row>
    <row r="198" spans="1:13" s="220" customFormat="1" ht="409.6" customHeight="1">
      <c r="A198" s="193" t="str">
        <f t="shared" ref="A198:A239" si="3">B198&amp;C198</f>
        <v>Smelter Reference ListA1</v>
      </c>
      <c r="B198" s="193" t="s">
        <v>2779</v>
      </c>
      <c r="C198" s="193" t="s">
        <v>1185</v>
      </c>
      <c r="D198" s="194" t="s">
        <v>4892</v>
      </c>
      <c r="E198" s="307" t="s">
        <v>4943</v>
      </c>
      <c r="F198" s="247" t="s">
        <v>4950</v>
      </c>
      <c r="G198" s="247" t="s">
        <v>4953</v>
      </c>
      <c r="H198" s="247" t="s">
        <v>4960</v>
      </c>
      <c r="I198" s="247" t="s">
        <v>4963</v>
      </c>
      <c r="J198" s="247" t="s">
        <v>4970</v>
      </c>
      <c r="K198" s="247" t="s">
        <v>4973</v>
      </c>
      <c r="L198" s="247" t="s">
        <v>4980</v>
      </c>
      <c r="M198" s="248" t="s">
        <v>4983</v>
      </c>
    </row>
    <row r="199" spans="1:13" ht="42.75">
      <c r="A199" s="193" t="str">
        <f t="shared" si="3"/>
        <v>Smelter Reference ListA4</v>
      </c>
      <c r="B199" s="193" t="s">
        <v>2779</v>
      </c>
      <c r="C199" s="193" t="s">
        <v>1188</v>
      </c>
      <c r="D199" s="193" t="s">
        <v>1484</v>
      </c>
      <c r="E199" s="125"/>
      <c r="F199" s="195" t="s">
        <v>2006</v>
      </c>
      <c r="G199" s="193" t="s">
        <v>2007</v>
      </c>
      <c r="H199" s="193" t="s">
        <v>2498</v>
      </c>
      <c r="I199" s="193" t="s">
        <v>1484</v>
      </c>
      <c r="J199" s="261" t="s">
        <v>1799</v>
      </c>
      <c r="K199" s="196" t="s">
        <v>1484</v>
      </c>
      <c r="L199" s="261" t="s">
        <v>868</v>
      </c>
      <c r="M199" s="193" t="s">
        <v>4447</v>
      </c>
    </row>
    <row r="200" spans="1:13" ht="42.75">
      <c r="A200" s="193" t="str">
        <f t="shared" si="3"/>
        <v>Smelter Reference ListB4</v>
      </c>
      <c r="B200" s="193" t="s">
        <v>2779</v>
      </c>
      <c r="C200" s="193" t="s">
        <v>1814</v>
      </c>
      <c r="D200" s="193" t="s">
        <v>2779</v>
      </c>
      <c r="E200" s="308" t="s">
        <v>4940</v>
      </c>
      <c r="F200" s="195" t="s">
        <v>2780</v>
      </c>
      <c r="G200" s="193" t="s">
        <v>2781</v>
      </c>
      <c r="H200" s="193" t="s">
        <v>2782</v>
      </c>
      <c r="I200" s="193" t="s">
        <v>2783</v>
      </c>
      <c r="J200" s="261" t="s">
        <v>2784</v>
      </c>
      <c r="K200" s="196" t="s">
        <v>2785</v>
      </c>
      <c r="L200" s="261" t="s">
        <v>869</v>
      </c>
      <c r="M200" s="193" t="s">
        <v>4448</v>
      </c>
    </row>
    <row r="201" spans="1:13" ht="42.75">
      <c r="A201" s="193" t="str">
        <f t="shared" si="3"/>
        <v>Smelter Reference List</v>
      </c>
      <c r="B201" s="193" t="s">
        <v>2779</v>
      </c>
      <c r="D201" s="193" t="s">
        <v>1755</v>
      </c>
      <c r="E201" s="125"/>
      <c r="F201" s="195" t="s">
        <v>2352</v>
      </c>
      <c r="G201" s="193" t="s">
        <v>1119</v>
      </c>
      <c r="H201" s="193" t="s">
        <v>696</v>
      </c>
      <c r="I201" s="193" t="s">
        <v>361</v>
      </c>
      <c r="J201" s="261" t="s">
        <v>2349</v>
      </c>
      <c r="K201" s="196" t="s">
        <v>2013</v>
      </c>
      <c r="L201" s="261" t="s">
        <v>1167</v>
      </c>
      <c r="M201" s="193" t="s">
        <v>4449</v>
      </c>
    </row>
    <row r="202" spans="1:13" ht="42.75">
      <c r="A202" s="193" t="str">
        <f t="shared" si="3"/>
        <v>Smelter Reference ListC4</v>
      </c>
      <c r="B202" s="193" t="s">
        <v>2779</v>
      </c>
      <c r="C202" s="193" t="s">
        <v>1835</v>
      </c>
      <c r="D202" s="193" t="s">
        <v>1754</v>
      </c>
      <c r="E202" s="308" t="s">
        <v>4941</v>
      </c>
      <c r="F202" s="195" t="s">
        <v>2351</v>
      </c>
      <c r="G202" s="193" t="s">
        <v>1118</v>
      </c>
      <c r="H202" s="193" t="s">
        <v>695</v>
      </c>
      <c r="I202" s="193" t="s">
        <v>360</v>
      </c>
      <c r="J202" s="261" t="s">
        <v>2348</v>
      </c>
      <c r="K202" s="196" t="s">
        <v>407</v>
      </c>
      <c r="L202" s="261" t="s">
        <v>870</v>
      </c>
      <c r="M202" s="193" t="s">
        <v>4450</v>
      </c>
    </row>
    <row r="203" spans="1:13" ht="42.75">
      <c r="A203" s="193" t="str">
        <f t="shared" si="3"/>
        <v>Smelter Reference ListD4</v>
      </c>
      <c r="B203" s="193" t="s">
        <v>2779</v>
      </c>
      <c r="C203" s="193" t="s">
        <v>2500</v>
      </c>
      <c r="D203" s="193" t="s">
        <v>1753</v>
      </c>
      <c r="E203" s="125"/>
      <c r="F203" s="195" t="s">
        <v>1800</v>
      </c>
      <c r="G203" s="193" t="s">
        <v>1801</v>
      </c>
      <c r="H203" s="193" t="s">
        <v>697</v>
      </c>
      <c r="I203" s="193" t="s">
        <v>362</v>
      </c>
      <c r="J203" s="261" t="s">
        <v>2297</v>
      </c>
      <c r="K203" s="196" t="s">
        <v>408</v>
      </c>
      <c r="L203" s="261" t="s">
        <v>1166</v>
      </c>
      <c r="M203" s="193" t="s">
        <v>4451</v>
      </c>
    </row>
    <row r="204" spans="1:13" ht="42.75">
      <c r="A204" s="193" t="str">
        <f t="shared" si="3"/>
        <v>Smelter Reference List</v>
      </c>
      <c r="B204" s="193" t="s">
        <v>2779</v>
      </c>
      <c r="D204" s="193" t="s">
        <v>1210</v>
      </c>
      <c r="E204" s="309" t="s">
        <v>4942</v>
      </c>
      <c r="F204" s="195" t="s">
        <v>626</v>
      </c>
      <c r="G204" s="193" t="s">
        <v>1019</v>
      </c>
      <c r="H204" s="193" t="s">
        <v>183</v>
      </c>
      <c r="I204" s="193" t="s">
        <v>358</v>
      </c>
      <c r="J204" s="261" t="s">
        <v>2584</v>
      </c>
      <c r="K204" s="196" t="s">
        <v>405</v>
      </c>
      <c r="L204" s="261" t="s">
        <v>79</v>
      </c>
      <c r="M204" s="193" t="s">
        <v>4452</v>
      </c>
    </row>
    <row r="205" spans="1:13" ht="42.75">
      <c r="A205" s="193" t="str">
        <f t="shared" si="3"/>
        <v>Smelter Reference ListE4</v>
      </c>
      <c r="B205" s="193" t="s">
        <v>2779</v>
      </c>
      <c r="C205" s="193" t="s">
        <v>2501</v>
      </c>
      <c r="D205" s="193" t="s">
        <v>1211</v>
      </c>
      <c r="E205" s="195" t="s">
        <v>765</v>
      </c>
      <c r="F205" s="195" t="s">
        <v>627</v>
      </c>
      <c r="G205" s="193" t="s">
        <v>1020</v>
      </c>
      <c r="H205" s="193" t="s">
        <v>184</v>
      </c>
      <c r="I205" s="193" t="s">
        <v>359</v>
      </c>
      <c r="J205" s="261" t="s">
        <v>2585</v>
      </c>
      <c r="K205" s="196" t="s">
        <v>406</v>
      </c>
      <c r="L205" s="261" t="s">
        <v>80</v>
      </c>
      <c r="M205" s="193" t="s">
        <v>4453</v>
      </c>
    </row>
    <row r="206" spans="1:13" ht="42.75">
      <c r="A206" s="193" t="str">
        <f t="shared" si="3"/>
        <v>Smelter Reference ListF4</v>
      </c>
      <c r="B206" s="193" t="s">
        <v>2779</v>
      </c>
      <c r="C206" s="193" t="s">
        <v>2511</v>
      </c>
      <c r="D206" s="193" t="s">
        <v>882</v>
      </c>
      <c r="E206" s="195" t="s">
        <v>462</v>
      </c>
      <c r="F206" s="195" t="s">
        <v>621</v>
      </c>
      <c r="G206" s="193" t="s">
        <v>1015</v>
      </c>
      <c r="H206" s="193" t="s">
        <v>702</v>
      </c>
      <c r="I206" s="193" t="s">
        <v>377</v>
      </c>
      <c r="J206" s="261" t="s">
        <v>2588</v>
      </c>
      <c r="K206" s="196" t="s">
        <v>164</v>
      </c>
      <c r="L206" s="261" t="s">
        <v>94</v>
      </c>
      <c r="M206" s="193" t="s">
        <v>4454</v>
      </c>
    </row>
    <row r="207" spans="1:13" ht="42.75">
      <c r="A207" s="193" t="str">
        <f t="shared" si="3"/>
        <v>Smelter Reference ListG4</v>
      </c>
      <c r="B207" s="193" t="s">
        <v>2779</v>
      </c>
      <c r="C207" s="193" t="s">
        <v>2502</v>
      </c>
      <c r="D207" s="193" t="s">
        <v>885</v>
      </c>
      <c r="E207" s="195" t="s">
        <v>2298</v>
      </c>
      <c r="F207" s="195" t="s">
        <v>613</v>
      </c>
      <c r="G207" s="193" t="s">
        <v>1007</v>
      </c>
      <c r="H207" s="193" t="s">
        <v>2299</v>
      </c>
      <c r="I207" s="193" t="s">
        <v>366</v>
      </c>
      <c r="J207" s="261" t="s">
        <v>1915</v>
      </c>
      <c r="K207" s="196" t="s">
        <v>411</v>
      </c>
      <c r="L207" s="276" t="s">
        <v>266</v>
      </c>
      <c r="M207" s="193" t="s">
        <v>4455</v>
      </c>
    </row>
    <row r="208" spans="1:13" ht="42.75">
      <c r="A208" s="193" t="str">
        <f t="shared" si="3"/>
        <v>Smelter Reference ListH4</v>
      </c>
      <c r="B208" s="193" t="s">
        <v>2779</v>
      </c>
      <c r="C208" s="193" t="s">
        <v>2503</v>
      </c>
      <c r="D208" s="193" t="s">
        <v>886</v>
      </c>
      <c r="E208" s="195" t="s">
        <v>2300</v>
      </c>
      <c r="F208" s="195" t="s">
        <v>614</v>
      </c>
      <c r="G208" s="193" t="s">
        <v>1008</v>
      </c>
      <c r="H208" s="193" t="s">
        <v>2301</v>
      </c>
      <c r="I208" s="193" t="s">
        <v>367</v>
      </c>
      <c r="J208" s="261" t="s">
        <v>1916</v>
      </c>
      <c r="K208" s="196" t="s">
        <v>412</v>
      </c>
      <c r="L208" s="276" t="s">
        <v>267</v>
      </c>
      <c r="M208" s="193" t="s">
        <v>4456</v>
      </c>
    </row>
    <row r="209" spans="1:13" ht="42.75">
      <c r="A209" s="193" t="str">
        <f t="shared" si="3"/>
        <v>Smelter Reference ListI4</v>
      </c>
      <c r="B209" s="193" t="s">
        <v>2779</v>
      </c>
      <c r="C209" s="193" t="s">
        <v>2504</v>
      </c>
      <c r="D209" s="193" t="s">
        <v>1752</v>
      </c>
      <c r="E209" s="195" t="s">
        <v>2302</v>
      </c>
      <c r="F209" s="195" t="s">
        <v>2303</v>
      </c>
      <c r="G209" s="193" t="s">
        <v>2304</v>
      </c>
      <c r="H209" s="193" t="s">
        <v>2305</v>
      </c>
      <c r="I209" s="193" t="s">
        <v>368</v>
      </c>
      <c r="J209" s="261" t="s">
        <v>1917</v>
      </c>
      <c r="K209" s="196" t="s">
        <v>158</v>
      </c>
      <c r="L209" s="276" t="s">
        <v>1165</v>
      </c>
      <c r="M209" s="193" t="s">
        <v>4457</v>
      </c>
    </row>
    <row r="210" spans="1:13" ht="28.5">
      <c r="A210" s="193" t="s">
        <v>4698</v>
      </c>
      <c r="B210" s="193" t="s">
        <v>2430</v>
      </c>
      <c r="C210" s="193" t="s">
        <v>1188</v>
      </c>
      <c r="D210" s="193" t="s">
        <v>4815</v>
      </c>
      <c r="E210" s="193" t="s">
        <v>4820</v>
      </c>
      <c r="F210" s="195" t="s">
        <v>4826</v>
      </c>
      <c r="G210" s="193" t="s">
        <v>4832</v>
      </c>
      <c r="H210" s="193" t="s">
        <v>4838</v>
      </c>
      <c r="I210" s="193" t="s">
        <v>4844</v>
      </c>
      <c r="J210" s="261" t="s">
        <v>4850</v>
      </c>
      <c r="K210" s="196" t="s">
        <v>4856</v>
      </c>
      <c r="L210" s="276" t="s">
        <v>4862</v>
      </c>
      <c r="M210" s="193" t="s">
        <v>4868</v>
      </c>
    </row>
    <row r="211" spans="1:13" ht="28.5">
      <c r="A211" s="193" t="str">
        <f t="shared" si="3"/>
        <v>Smelter ListB4</v>
      </c>
      <c r="B211" s="193" t="s">
        <v>2430</v>
      </c>
      <c r="C211" s="193" t="s">
        <v>1814</v>
      </c>
      <c r="D211" s="193" t="s">
        <v>1474</v>
      </c>
      <c r="E211" s="195" t="s">
        <v>2740</v>
      </c>
      <c r="F211" s="195" t="s">
        <v>1506</v>
      </c>
      <c r="G211" s="193" t="s">
        <v>1992</v>
      </c>
      <c r="H211" s="193" t="s">
        <v>2499</v>
      </c>
      <c r="I211" s="193" t="s">
        <v>2295</v>
      </c>
      <c r="J211" s="261" t="s">
        <v>2294</v>
      </c>
      <c r="K211" s="196" t="s">
        <v>2295</v>
      </c>
      <c r="L211" s="261" t="s">
        <v>864</v>
      </c>
      <c r="M211" s="193" t="s">
        <v>4458</v>
      </c>
    </row>
    <row r="212" spans="1:13" ht="28.5">
      <c r="A212" s="193" t="str">
        <f t="shared" si="3"/>
        <v>Smelter ListC4</v>
      </c>
      <c r="B212" s="193" t="s">
        <v>2430</v>
      </c>
      <c r="C212" s="193" t="s">
        <v>1835</v>
      </c>
      <c r="D212" s="193" t="s">
        <v>2014</v>
      </c>
      <c r="E212" s="195" t="s">
        <v>2741</v>
      </c>
      <c r="F212" s="195" t="s">
        <v>2015</v>
      </c>
      <c r="G212" s="193" t="s">
        <v>2016</v>
      </c>
      <c r="H212" s="193" t="s">
        <v>2017</v>
      </c>
      <c r="I212" s="193" t="s">
        <v>363</v>
      </c>
      <c r="J212" s="261" t="s">
        <v>2018</v>
      </c>
      <c r="K212" s="196" t="s">
        <v>2019</v>
      </c>
      <c r="L212" s="261" t="s">
        <v>869</v>
      </c>
      <c r="M212" s="193" t="s">
        <v>4459</v>
      </c>
    </row>
    <row r="213" spans="1:13" ht="28.5">
      <c r="A213" s="193" t="str">
        <f t="shared" si="3"/>
        <v>Smelter ListD4</v>
      </c>
      <c r="B213" s="193" t="s">
        <v>2430</v>
      </c>
      <c r="C213" s="193" t="s">
        <v>2500</v>
      </c>
      <c r="D213" s="193" t="s">
        <v>883</v>
      </c>
      <c r="E213" s="195" t="s">
        <v>2742</v>
      </c>
      <c r="F213" s="195" t="s">
        <v>611</v>
      </c>
      <c r="G213" s="193" t="s">
        <v>1005</v>
      </c>
      <c r="H213" s="193" t="s">
        <v>698</v>
      </c>
      <c r="I213" s="193" t="s">
        <v>364</v>
      </c>
      <c r="J213" s="261" t="s">
        <v>1913</v>
      </c>
      <c r="K213" s="196" t="s">
        <v>409</v>
      </c>
      <c r="L213" s="261" t="s">
        <v>264</v>
      </c>
      <c r="M213" s="193" t="s">
        <v>4460</v>
      </c>
    </row>
    <row r="214" spans="1:13" ht="17.25">
      <c r="A214" s="193" t="str">
        <f t="shared" si="3"/>
        <v>Smelter ListE4</v>
      </c>
      <c r="B214" s="193" t="s">
        <v>2430</v>
      </c>
      <c r="C214" s="193" t="s">
        <v>2501</v>
      </c>
      <c r="D214" s="193" t="s">
        <v>884</v>
      </c>
      <c r="E214" s="195" t="s">
        <v>2743</v>
      </c>
      <c r="F214" s="195" t="s">
        <v>612</v>
      </c>
      <c r="G214" s="193" t="s">
        <v>1006</v>
      </c>
      <c r="H214" s="193" t="s">
        <v>2296</v>
      </c>
      <c r="I214" s="193" t="s">
        <v>365</v>
      </c>
      <c r="J214" s="261" t="s">
        <v>1914</v>
      </c>
      <c r="K214" s="196" t="s">
        <v>410</v>
      </c>
      <c r="L214" s="261" t="s">
        <v>265</v>
      </c>
      <c r="M214" s="193" t="s">
        <v>4461</v>
      </c>
    </row>
    <row r="215" spans="1:13" ht="28.5">
      <c r="A215" s="193" t="str">
        <f t="shared" si="3"/>
        <v>Smelter ListH4</v>
      </c>
      <c r="B215" s="193" t="s">
        <v>2430</v>
      </c>
      <c r="C215" s="193" t="s">
        <v>2503</v>
      </c>
      <c r="D215" s="193" t="s">
        <v>885</v>
      </c>
      <c r="E215" s="195" t="s">
        <v>2298</v>
      </c>
      <c r="F215" s="195" t="s">
        <v>613</v>
      </c>
      <c r="G215" s="193" t="s">
        <v>1007</v>
      </c>
      <c r="H215" s="193" t="s">
        <v>2299</v>
      </c>
      <c r="I215" s="193" t="s">
        <v>366</v>
      </c>
      <c r="J215" s="261" t="s">
        <v>1915</v>
      </c>
      <c r="K215" s="196" t="s">
        <v>411</v>
      </c>
      <c r="L215" s="276" t="s">
        <v>266</v>
      </c>
      <c r="M215" s="193" t="s">
        <v>4455</v>
      </c>
    </row>
    <row r="216" spans="1:13">
      <c r="A216" s="193" t="str">
        <f t="shared" si="3"/>
        <v>Smelter ListI4</v>
      </c>
      <c r="B216" s="193" t="s">
        <v>2430</v>
      </c>
      <c r="C216" s="193" t="s">
        <v>2504</v>
      </c>
      <c r="D216" s="193" t="s">
        <v>886</v>
      </c>
      <c r="E216" s="195" t="s">
        <v>2300</v>
      </c>
      <c r="F216" s="195" t="s">
        <v>614</v>
      </c>
      <c r="G216" s="193" t="s">
        <v>1008</v>
      </c>
      <c r="H216" s="193" t="s">
        <v>2301</v>
      </c>
      <c r="I216" s="193" t="s">
        <v>367</v>
      </c>
      <c r="J216" s="261" t="s">
        <v>1916</v>
      </c>
      <c r="K216" s="196" t="s">
        <v>412</v>
      </c>
      <c r="L216" s="276" t="s">
        <v>267</v>
      </c>
      <c r="M216" s="193" t="s">
        <v>4456</v>
      </c>
    </row>
    <row r="217" spans="1:13" ht="28.5">
      <c r="A217" s="193" t="str">
        <f t="shared" si="3"/>
        <v>Smelter ListJ4</v>
      </c>
      <c r="B217" s="193" t="s">
        <v>2430</v>
      </c>
      <c r="C217" s="193" t="s">
        <v>2505</v>
      </c>
      <c r="D217" s="193" t="s">
        <v>1752</v>
      </c>
      <c r="E217" s="195" t="s">
        <v>2302</v>
      </c>
      <c r="F217" s="195" t="s">
        <v>2303</v>
      </c>
      <c r="G217" s="193" t="s">
        <v>2304</v>
      </c>
      <c r="H217" s="193" t="s">
        <v>2305</v>
      </c>
      <c r="I217" s="193" t="s">
        <v>368</v>
      </c>
      <c r="J217" s="261" t="s">
        <v>1917</v>
      </c>
      <c r="K217" s="196" t="s">
        <v>158</v>
      </c>
      <c r="L217" s="276" t="s">
        <v>1165</v>
      </c>
      <c r="M217" s="193" t="s">
        <v>4457</v>
      </c>
    </row>
    <row r="218" spans="1:13" ht="28.5">
      <c r="A218" s="193" t="str">
        <f t="shared" si="3"/>
        <v>Smelter ListK4</v>
      </c>
      <c r="B218" s="193" t="s">
        <v>2430</v>
      </c>
      <c r="C218" s="193" t="s">
        <v>2506</v>
      </c>
      <c r="D218" s="193" t="s">
        <v>887</v>
      </c>
      <c r="E218" s="195" t="s">
        <v>766</v>
      </c>
      <c r="F218" s="195" t="s">
        <v>615</v>
      </c>
      <c r="G218" s="193" t="s">
        <v>1009</v>
      </c>
      <c r="H218" s="193" t="s">
        <v>2306</v>
      </c>
      <c r="I218" s="193" t="s">
        <v>369</v>
      </c>
      <c r="J218" s="261" t="s">
        <v>1918</v>
      </c>
      <c r="K218" s="196" t="s">
        <v>2307</v>
      </c>
      <c r="L218" s="276" t="s">
        <v>865</v>
      </c>
      <c r="M218" s="193" t="s">
        <v>4462</v>
      </c>
    </row>
    <row r="219" spans="1:13" ht="28.5">
      <c r="A219" s="193" t="str">
        <f t="shared" si="3"/>
        <v>Smelter ListL4</v>
      </c>
      <c r="B219" s="193" t="s">
        <v>2430</v>
      </c>
      <c r="C219" s="193" t="s">
        <v>2507</v>
      </c>
      <c r="D219" s="193" t="s">
        <v>888</v>
      </c>
      <c r="E219" s="195" t="s">
        <v>767</v>
      </c>
      <c r="F219" s="195" t="s">
        <v>616</v>
      </c>
      <c r="G219" s="193" t="s">
        <v>1010</v>
      </c>
      <c r="H219" s="193" t="s">
        <v>2308</v>
      </c>
      <c r="I219" s="193" t="s">
        <v>370</v>
      </c>
      <c r="J219" s="261" t="s">
        <v>29</v>
      </c>
      <c r="K219" s="196" t="s">
        <v>2309</v>
      </c>
      <c r="L219" s="261" t="s">
        <v>866</v>
      </c>
      <c r="M219" s="193" t="s">
        <v>4463</v>
      </c>
    </row>
    <row r="220" spans="1:13" ht="28.5">
      <c r="A220" s="193" t="str">
        <f t="shared" si="3"/>
        <v>Smelter ListM4</v>
      </c>
      <c r="B220" s="193" t="s">
        <v>2430</v>
      </c>
      <c r="C220" s="193" t="s">
        <v>2508</v>
      </c>
      <c r="D220" s="193" t="s">
        <v>889</v>
      </c>
      <c r="E220" s="195" t="s">
        <v>768</v>
      </c>
      <c r="F220" s="195" t="s">
        <v>617</v>
      </c>
      <c r="G220" s="193" t="s">
        <v>1011</v>
      </c>
      <c r="H220" s="193" t="s">
        <v>2310</v>
      </c>
      <c r="I220" s="193" t="s">
        <v>371</v>
      </c>
      <c r="J220" s="261" t="s">
        <v>30</v>
      </c>
      <c r="K220" s="196" t="s">
        <v>159</v>
      </c>
      <c r="L220" s="261" t="s">
        <v>268</v>
      </c>
      <c r="M220" s="193" t="s">
        <v>4464</v>
      </c>
    </row>
    <row r="221" spans="1:13" ht="57">
      <c r="A221" s="193" t="str">
        <f t="shared" si="3"/>
        <v>Smelter ListN4</v>
      </c>
      <c r="B221" s="193" t="s">
        <v>2430</v>
      </c>
      <c r="C221" s="193" t="s">
        <v>2509</v>
      </c>
      <c r="D221" s="193" t="s">
        <v>924</v>
      </c>
      <c r="E221" s="195" t="s">
        <v>769</v>
      </c>
      <c r="F221" s="195" t="s">
        <v>618</v>
      </c>
      <c r="G221" s="193" t="s">
        <v>1012</v>
      </c>
      <c r="H221" s="195" t="s">
        <v>699</v>
      </c>
      <c r="I221" s="193" t="s">
        <v>372</v>
      </c>
      <c r="J221" s="261" t="s">
        <v>2586</v>
      </c>
      <c r="K221" s="196" t="s">
        <v>160</v>
      </c>
      <c r="L221" s="261" t="s">
        <v>269</v>
      </c>
      <c r="M221" s="193" t="s">
        <v>4465</v>
      </c>
    </row>
    <row r="222" spans="1:13" ht="71.25">
      <c r="A222" s="193" t="str">
        <f t="shared" si="3"/>
        <v>Smelter ListO4</v>
      </c>
      <c r="B222" s="193" t="s">
        <v>2430</v>
      </c>
      <c r="C222" s="193" t="s">
        <v>2510</v>
      </c>
      <c r="D222" s="193" t="s">
        <v>1856</v>
      </c>
      <c r="E222" s="195" t="s">
        <v>770</v>
      </c>
      <c r="F222" s="195" t="s">
        <v>619</v>
      </c>
      <c r="G222" s="193" t="s">
        <v>1013</v>
      </c>
      <c r="H222" s="193" t="s">
        <v>700</v>
      </c>
      <c r="I222" s="193" t="s">
        <v>373</v>
      </c>
      <c r="J222" s="261" t="s">
        <v>2609</v>
      </c>
      <c r="K222" s="196" t="s">
        <v>161</v>
      </c>
      <c r="L222" s="261" t="s">
        <v>270</v>
      </c>
      <c r="M222" s="193" t="s">
        <v>4466</v>
      </c>
    </row>
    <row r="223" spans="1:13" ht="71.25">
      <c r="A223" s="193" t="str">
        <f t="shared" si="3"/>
        <v>Smelter ListP4</v>
      </c>
      <c r="B223" s="193" t="s">
        <v>2430</v>
      </c>
      <c r="C223" s="193" t="s">
        <v>913</v>
      </c>
      <c r="D223" s="193" t="s">
        <v>923</v>
      </c>
      <c r="E223" s="195" t="s">
        <v>771</v>
      </c>
      <c r="F223" s="195" t="s">
        <v>620</v>
      </c>
      <c r="G223" s="193" t="s">
        <v>1014</v>
      </c>
      <c r="H223" s="268" t="s">
        <v>701</v>
      </c>
      <c r="I223" s="193" t="s">
        <v>374</v>
      </c>
      <c r="J223" s="261" t="s">
        <v>2587</v>
      </c>
      <c r="K223" s="196" t="s">
        <v>162</v>
      </c>
      <c r="L223" s="261" t="s">
        <v>271</v>
      </c>
      <c r="M223" s="193" t="s">
        <v>4467</v>
      </c>
    </row>
    <row r="224" spans="1:13" ht="28.5">
      <c r="A224" s="193" t="str">
        <f t="shared" si="3"/>
        <v>Smelter ListQ4</v>
      </c>
      <c r="B224" s="193" t="s">
        <v>2430</v>
      </c>
      <c r="C224" s="193" t="s">
        <v>922</v>
      </c>
      <c r="D224" s="193" t="s">
        <v>1471</v>
      </c>
      <c r="E224" s="195" t="s">
        <v>471</v>
      </c>
      <c r="F224" s="195" t="s">
        <v>2000</v>
      </c>
      <c r="G224" s="193" t="s">
        <v>1779</v>
      </c>
      <c r="H224" s="193" t="s">
        <v>1780</v>
      </c>
      <c r="I224" s="193" t="s">
        <v>1781</v>
      </c>
      <c r="J224" s="261" t="s">
        <v>1912</v>
      </c>
      <c r="K224" s="196" t="s">
        <v>1782</v>
      </c>
      <c r="L224" s="261" t="s">
        <v>862</v>
      </c>
      <c r="M224" s="193" t="s">
        <v>4432</v>
      </c>
    </row>
    <row r="225" spans="1:13" ht="42.75">
      <c r="A225" s="193" t="str">
        <f t="shared" si="3"/>
        <v>Smelter ListJ2</v>
      </c>
      <c r="B225" s="193" t="s">
        <v>2430</v>
      </c>
      <c r="C225" s="193" t="s">
        <v>1453</v>
      </c>
      <c r="D225" s="193" t="s">
        <v>178</v>
      </c>
      <c r="E225" s="195" t="s">
        <v>772</v>
      </c>
      <c r="F225" s="195" t="s">
        <v>2311</v>
      </c>
      <c r="G225" s="193" t="s">
        <v>474</v>
      </c>
      <c r="H225" s="193" t="s">
        <v>179</v>
      </c>
      <c r="I225" s="193" t="s">
        <v>375</v>
      </c>
      <c r="J225" s="261" t="s">
        <v>1919</v>
      </c>
      <c r="K225" s="196" t="s">
        <v>180</v>
      </c>
      <c r="L225" s="261" t="s">
        <v>867</v>
      </c>
      <c r="M225" s="193" t="s">
        <v>4468</v>
      </c>
    </row>
    <row r="226" spans="1:13" s="220" customFormat="1" ht="28.5">
      <c r="A226" s="193" t="str">
        <f t="shared" si="3"/>
        <v>Smelter ListB2</v>
      </c>
      <c r="B226" s="193" t="s">
        <v>2430</v>
      </c>
      <c r="C226" s="193" t="s">
        <v>1862</v>
      </c>
      <c r="D226" s="277" t="s">
        <v>4812</v>
      </c>
      <c r="E226" s="193" t="s">
        <v>4821</v>
      </c>
      <c r="F226" s="193" t="s">
        <v>4827</v>
      </c>
      <c r="G226" s="193" t="s">
        <v>4833</v>
      </c>
      <c r="H226" s="193" t="s">
        <v>4839</v>
      </c>
      <c r="I226" s="193" t="s">
        <v>4845</v>
      </c>
      <c r="J226" s="193" t="s">
        <v>4851</v>
      </c>
      <c r="K226" s="193" t="s">
        <v>4857</v>
      </c>
      <c r="L226" s="193" t="s">
        <v>4863</v>
      </c>
      <c r="M226" s="249" t="s">
        <v>4869</v>
      </c>
    </row>
    <row r="227" spans="1:13" s="220" customFormat="1" ht="409.5">
      <c r="A227" s="193" t="str">
        <f>B227&amp;C227</f>
        <v>Smelter ListB3</v>
      </c>
      <c r="B227" s="193" t="s">
        <v>2430</v>
      </c>
      <c r="C227" s="193" t="s">
        <v>1813</v>
      </c>
      <c r="D227" s="277" t="s">
        <v>4814</v>
      </c>
      <c r="E227" s="193" t="s">
        <v>4822</v>
      </c>
      <c r="F227" s="193" t="s">
        <v>4828</v>
      </c>
      <c r="G227" s="193" t="s">
        <v>4834</v>
      </c>
      <c r="H227" s="193" t="s">
        <v>4840</v>
      </c>
      <c r="I227" s="193" t="s">
        <v>4846</v>
      </c>
      <c r="J227" s="193" t="s">
        <v>4852</v>
      </c>
      <c r="K227" s="193" t="s">
        <v>4858</v>
      </c>
      <c r="L227" s="193" t="s">
        <v>4864</v>
      </c>
      <c r="M227" s="249" t="s">
        <v>4870</v>
      </c>
    </row>
    <row r="228" spans="1:13" ht="28.5">
      <c r="A228" s="193" t="str">
        <f t="shared" si="3"/>
        <v>Smelter ListF4</v>
      </c>
      <c r="B228" s="193" t="s">
        <v>2430</v>
      </c>
      <c r="C228" s="193" t="s">
        <v>2511</v>
      </c>
      <c r="D228" s="193" t="s">
        <v>881</v>
      </c>
      <c r="E228" s="195" t="s">
        <v>461</v>
      </c>
      <c r="F228" s="195" t="s">
        <v>2350</v>
      </c>
      <c r="G228" s="193" t="s">
        <v>1117</v>
      </c>
      <c r="H228" s="193" t="s">
        <v>694</v>
      </c>
      <c r="I228" s="193" t="s">
        <v>376</v>
      </c>
      <c r="J228" s="261" t="s">
        <v>2347</v>
      </c>
      <c r="K228" s="196" t="s">
        <v>163</v>
      </c>
      <c r="L228" s="261" t="s">
        <v>93</v>
      </c>
      <c r="M228" s="193" t="s">
        <v>4469</v>
      </c>
    </row>
    <row r="229" spans="1:13" ht="28.5">
      <c r="A229" s="193" t="str">
        <f t="shared" si="3"/>
        <v>Smelter ListG4</v>
      </c>
      <c r="B229" s="193" t="s">
        <v>2430</v>
      </c>
      <c r="C229" s="193" t="s">
        <v>2502</v>
      </c>
      <c r="D229" s="193" t="s">
        <v>882</v>
      </c>
      <c r="E229" s="195" t="s">
        <v>462</v>
      </c>
      <c r="F229" s="195" t="s">
        <v>621</v>
      </c>
      <c r="G229" s="193" t="s">
        <v>1015</v>
      </c>
      <c r="H229" s="193" t="s">
        <v>702</v>
      </c>
      <c r="I229" s="193" t="s">
        <v>377</v>
      </c>
      <c r="J229" s="261" t="s">
        <v>2588</v>
      </c>
      <c r="K229" s="196" t="s">
        <v>164</v>
      </c>
      <c r="L229" s="261" t="s">
        <v>94</v>
      </c>
      <c r="M229" s="193" t="s">
        <v>4454</v>
      </c>
    </row>
    <row r="230" spans="1:13" ht="71.25">
      <c r="A230" s="193" t="str">
        <f t="shared" si="3"/>
        <v>CheckerA1</v>
      </c>
      <c r="B230" s="193" t="s">
        <v>2431</v>
      </c>
      <c r="C230" s="193" t="s">
        <v>1185</v>
      </c>
      <c r="D230" s="193" t="s">
        <v>1749</v>
      </c>
      <c r="E230" s="195" t="s">
        <v>463</v>
      </c>
      <c r="F230" s="195" t="s">
        <v>622</v>
      </c>
      <c r="G230" s="193" t="s">
        <v>2312</v>
      </c>
      <c r="H230" s="193" t="s">
        <v>703</v>
      </c>
      <c r="I230" s="193" t="s">
        <v>378</v>
      </c>
      <c r="J230" s="261" t="s">
        <v>2610</v>
      </c>
      <c r="K230" s="196" t="s">
        <v>2313</v>
      </c>
      <c r="L230" s="261" t="s">
        <v>2533</v>
      </c>
      <c r="M230" s="193" t="s">
        <v>4470</v>
      </c>
    </row>
    <row r="231" spans="1:13" ht="28.5">
      <c r="A231" s="193" t="str">
        <f t="shared" si="3"/>
        <v>CheckerD1</v>
      </c>
      <c r="B231" s="193" t="s">
        <v>2431</v>
      </c>
      <c r="C231" s="193" t="s">
        <v>2512</v>
      </c>
      <c r="D231" s="193" t="s">
        <v>1751</v>
      </c>
      <c r="E231" s="195" t="s">
        <v>464</v>
      </c>
      <c r="F231" s="195" t="s">
        <v>2314</v>
      </c>
      <c r="G231" s="193" t="s">
        <v>2315</v>
      </c>
      <c r="H231" s="193" t="s">
        <v>2316</v>
      </c>
      <c r="I231" s="193" t="s">
        <v>379</v>
      </c>
      <c r="J231" s="268" t="s">
        <v>2611</v>
      </c>
      <c r="K231" s="196" t="s">
        <v>2317</v>
      </c>
      <c r="L231" s="278" t="s">
        <v>2534</v>
      </c>
      <c r="M231" s="193" t="s">
        <v>4471</v>
      </c>
    </row>
    <row r="232" spans="1:13">
      <c r="A232" s="193" t="str">
        <f t="shared" si="3"/>
        <v>CheckerA3</v>
      </c>
      <c r="B232" s="193" t="s">
        <v>2431</v>
      </c>
      <c r="C232" s="193" t="s">
        <v>1187</v>
      </c>
      <c r="D232" s="193" t="s">
        <v>1526</v>
      </c>
      <c r="E232" s="195" t="s">
        <v>465</v>
      </c>
      <c r="F232" s="195" t="s">
        <v>2318</v>
      </c>
      <c r="G232" s="193" t="s">
        <v>2319</v>
      </c>
      <c r="H232" s="193" t="s">
        <v>2320</v>
      </c>
      <c r="I232" s="193" t="s">
        <v>2321</v>
      </c>
      <c r="J232" s="268" t="s">
        <v>2322</v>
      </c>
      <c r="K232" s="196" t="s">
        <v>2323</v>
      </c>
      <c r="L232" s="278" t="s">
        <v>2535</v>
      </c>
      <c r="M232" s="193" t="s">
        <v>4472</v>
      </c>
    </row>
    <row r="233" spans="1:13">
      <c r="A233" s="193" t="str">
        <f t="shared" si="3"/>
        <v>CheckerB3</v>
      </c>
      <c r="B233" s="193" t="s">
        <v>2431</v>
      </c>
      <c r="C233" s="193" t="s">
        <v>1813</v>
      </c>
      <c r="D233" s="193" t="s">
        <v>1527</v>
      </c>
      <c r="E233" s="195" t="s">
        <v>466</v>
      </c>
      <c r="F233" s="195" t="s">
        <v>1504</v>
      </c>
      <c r="G233" s="193" t="s">
        <v>2324</v>
      </c>
      <c r="H233" s="193" t="s">
        <v>2325</v>
      </c>
      <c r="I233" s="193" t="s">
        <v>2326</v>
      </c>
      <c r="J233" s="268" t="s">
        <v>2327</v>
      </c>
      <c r="K233" s="196" t="s">
        <v>2328</v>
      </c>
      <c r="L233" s="278" t="s">
        <v>2536</v>
      </c>
      <c r="M233" s="193" t="s">
        <v>4473</v>
      </c>
    </row>
    <row r="234" spans="1:13">
      <c r="A234" s="193" t="str">
        <f t="shared" si="3"/>
        <v>CheckerC3</v>
      </c>
      <c r="B234" s="193" t="s">
        <v>2431</v>
      </c>
      <c r="C234" s="193" t="s">
        <v>1834</v>
      </c>
      <c r="D234" s="193" t="s">
        <v>1747</v>
      </c>
      <c r="E234" s="195" t="s">
        <v>467</v>
      </c>
      <c r="F234" s="195" t="s">
        <v>2329</v>
      </c>
      <c r="G234" s="193" t="s">
        <v>2330</v>
      </c>
      <c r="H234" s="193" t="s">
        <v>2331</v>
      </c>
      <c r="I234" s="193" t="s">
        <v>2332</v>
      </c>
      <c r="J234" s="268" t="s">
        <v>2333</v>
      </c>
      <c r="K234" s="196" t="s">
        <v>2332</v>
      </c>
      <c r="L234" s="278" t="s">
        <v>2537</v>
      </c>
      <c r="M234" s="193" t="s">
        <v>4474</v>
      </c>
    </row>
    <row r="235" spans="1:13">
      <c r="A235" s="193" t="str">
        <f t="shared" si="3"/>
        <v>CheckerD3</v>
      </c>
      <c r="B235" s="193" t="s">
        <v>2431</v>
      </c>
      <c r="C235" s="193" t="s">
        <v>2513</v>
      </c>
      <c r="D235" s="193" t="s">
        <v>1748</v>
      </c>
      <c r="E235" s="195" t="s">
        <v>468</v>
      </c>
      <c r="F235" s="195" t="s">
        <v>1431</v>
      </c>
      <c r="G235" s="193" t="s">
        <v>1432</v>
      </c>
      <c r="H235" s="193" t="s">
        <v>1433</v>
      </c>
      <c r="I235" s="193" t="s">
        <v>380</v>
      </c>
      <c r="J235" s="268" t="s">
        <v>1443</v>
      </c>
      <c r="K235" s="196" t="s">
        <v>1434</v>
      </c>
      <c r="L235" s="278" t="s">
        <v>1435</v>
      </c>
      <c r="M235" s="193" t="s">
        <v>4475</v>
      </c>
    </row>
    <row r="236" spans="1:13" s="220" customFormat="1" ht="32.25" customHeight="1">
      <c r="A236" s="193" t="s">
        <v>2859</v>
      </c>
      <c r="B236" s="193" t="s">
        <v>2431</v>
      </c>
      <c r="C236" s="193" t="s">
        <v>2858</v>
      </c>
      <c r="D236" s="193" t="s">
        <v>2860</v>
      </c>
      <c r="E236" s="193" t="s">
        <v>3995</v>
      </c>
      <c r="F236" s="193" t="s">
        <v>3996</v>
      </c>
      <c r="G236" s="193" t="s">
        <v>3997</v>
      </c>
      <c r="H236" s="193" t="s">
        <v>3998</v>
      </c>
      <c r="I236" s="193" t="s">
        <v>3999</v>
      </c>
      <c r="J236" s="193" t="s">
        <v>4000</v>
      </c>
      <c r="K236" s="193" t="s">
        <v>4001</v>
      </c>
      <c r="L236" s="193" t="s">
        <v>4002</v>
      </c>
      <c r="M236" s="193" t="s">
        <v>4476</v>
      </c>
    </row>
    <row r="237" spans="1:13" s="220" customFormat="1" ht="32.25" customHeight="1">
      <c r="A237" s="193" t="str">
        <f t="shared" si="3"/>
        <v>CheckerB63</v>
      </c>
      <c r="B237" s="193" t="s">
        <v>2431</v>
      </c>
      <c r="C237" s="193" t="s">
        <v>3527</v>
      </c>
      <c r="D237" s="193" t="s">
        <v>2860</v>
      </c>
      <c r="E237" s="193" t="s">
        <v>3995</v>
      </c>
      <c r="F237" s="193" t="s">
        <v>3996</v>
      </c>
      <c r="G237" s="193" t="s">
        <v>3997</v>
      </c>
      <c r="H237" s="193" t="s">
        <v>3998</v>
      </c>
      <c r="I237" s="193" t="s">
        <v>3999</v>
      </c>
      <c r="J237" s="193" t="s">
        <v>4000</v>
      </c>
      <c r="K237" s="193" t="s">
        <v>4001</v>
      </c>
      <c r="L237" s="193" t="s">
        <v>4002</v>
      </c>
      <c r="M237" s="193" t="s">
        <v>4476</v>
      </c>
    </row>
    <row r="238" spans="1:13" s="220" customFormat="1" ht="32.25" customHeight="1">
      <c r="A238" s="193" t="str">
        <f t="shared" si="3"/>
        <v>CheckerB64</v>
      </c>
      <c r="B238" s="193" t="s">
        <v>2431</v>
      </c>
      <c r="C238" s="193" t="s">
        <v>3528</v>
      </c>
      <c r="D238" s="193" t="s">
        <v>2860</v>
      </c>
      <c r="E238" s="193" t="s">
        <v>3995</v>
      </c>
      <c r="F238" s="193" t="s">
        <v>3996</v>
      </c>
      <c r="G238" s="193" t="s">
        <v>3997</v>
      </c>
      <c r="H238" s="193" t="s">
        <v>3998</v>
      </c>
      <c r="I238" s="193" t="s">
        <v>3999</v>
      </c>
      <c r="J238" s="193" t="s">
        <v>4000</v>
      </c>
      <c r="K238" s="193" t="s">
        <v>4001</v>
      </c>
      <c r="L238" s="193" t="s">
        <v>4002</v>
      </c>
      <c r="M238" s="193" t="s">
        <v>4476</v>
      </c>
    </row>
    <row r="239" spans="1:13" s="220" customFormat="1" ht="32.25" customHeight="1">
      <c r="A239" s="193" t="str">
        <f t="shared" si="3"/>
        <v>CheckerB65</v>
      </c>
      <c r="B239" s="193" t="s">
        <v>2431</v>
      </c>
      <c r="C239" s="193" t="s">
        <v>3529</v>
      </c>
      <c r="D239" s="193" t="s">
        <v>2860</v>
      </c>
      <c r="E239" s="193" t="s">
        <v>3995</v>
      </c>
      <c r="F239" s="193" t="s">
        <v>3996</v>
      </c>
      <c r="G239" s="193" t="s">
        <v>3997</v>
      </c>
      <c r="H239" s="193" t="s">
        <v>3998</v>
      </c>
      <c r="I239" s="193" t="s">
        <v>3999</v>
      </c>
      <c r="J239" s="193" t="s">
        <v>4000</v>
      </c>
      <c r="K239" s="193" t="s">
        <v>4001</v>
      </c>
      <c r="L239" s="193" t="s">
        <v>4002</v>
      </c>
      <c r="M239" s="193" t="s">
        <v>4476</v>
      </c>
    </row>
    <row r="240" spans="1:13" s="220" customFormat="1" ht="32.25" customHeight="1">
      <c r="A240" s="193" t="s">
        <v>2880</v>
      </c>
      <c r="B240" s="193" t="s">
        <v>2431</v>
      </c>
      <c r="C240" s="193" t="s">
        <v>2879</v>
      </c>
      <c r="D240" s="193" t="s">
        <v>2881</v>
      </c>
      <c r="E240" s="193" t="s">
        <v>3568</v>
      </c>
      <c r="F240" s="193" t="s">
        <v>3569</v>
      </c>
      <c r="G240" s="193" t="s">
        <v>3570</v>
      </c>
      <c r="H240" s="193" t="s">
        <v>3571</v>
      </c>
      <c r="I240" s="193" t="s">
        <v>3572</v>
      </c>
      <c r="J240" s="193" t="s">
        <v>3573</v>
      </c>
      <c r="K240" s="193" t="s">
        <v>2881</v>
      </c>
      <c r="L240" s="193" t="s">
        <v>3574</v>
      </c>
      <c r="M240" s="249" t="s">
        <v>4931</v>
      </c>
    </row>
    <row r="241" spans="1:13" s="220" customFormat="1" ht="42.75">
      <c r="A241" s="193" t="s">
        <v>2861</v>
      </c>
      <c r="B241" s="193" t="s">
        <v>2431</v>
      </c>
      <c r="C241" s="193" t="s">
        <v>2505</v>
      </c>
      <c r="D241" s="193" t="s">
        <v>3034</v>
      </c>
      <c r="E241" s="193" t="s">
        <v>3575</v>
      </c>
      <c r="F241" s="193" t="s">
        <v>3576</v>
      </c>
      <c r="G241" s="193" t="s">
        <v>3577</v>
      </c>
      <c r="H241" s="193" t="s">
        <v>3578</v>
      </c>
      <c r="I241" s="193" t="s">
        <v>3579</v>
      </c>
      <c r="J241" s="193" t="s">
        <v>3580</v>
      </c>
      <c r="K241" s="193" t="s">
        <v>3581</v>
      </c>
      <c r="L241" s="193" t="s">
        <v>3582</v>
      </c>
      <c r="M241" s="193" t="s">
        <v>4477</v>
      </c>
    </row>
    <row r="242" spans="1:13" s="220" customFormat="1" ht="42.75">
      <c r="A242" s="193" t="s">
        <v>2882</v>
      </c>
      <c r="B242" s="193" t="s">
        <v>2431</v>
      </c>
      <c r="C242" s="193" t="s">
        <v>2862</v>
      </c>
      <c r="D242" s="193" t="s">
        <v>3033</v>
      </c>
      <c r="E242" s="193" t="s">
        <v>3583</v>
      </c>
      <c r="F242" s="193" t="s">
        <v>3584</v>
      </c>
      <c r="G242" s="193" t="s">
        <v>3585</v>
      </c>
      <c r="H242" s="193" t="s">
        <v>3586</v>
      </c>
      <c r="I242" s="193" t="s">
        <v>3587</v>
      </c>
      <c r="J242" s="193" t="s">
        <v>3588</v>
      </c>
      <c r="K242" s="193" t="s">
        <v>3589</v>
      </c>
      <c r="L242" s="193" t="s">
        <v>3590</v>
      </c>
      <c r="M242" s="193" t="s">
        <v>4478</v>
      </c>
    </row>
    <row r="243" spans="1:13" s="220" customFormat="1" ht="42.75">
      <c r="A243" s="193" t="s">
        <v>2968</v>
      </c>
      <c r="B243" s="193" t="s">
        <v>2431</v>
      </c>
      <c r="C243" s="193" t="s">
        <v>2863</v>
      </c>
      <c r="D243" s="193" t="s">
        <v>3039</v>
      </c>
      <c r="E243" s="193" t="s">
        <v>3591</v>
      </c>
      <c r="F243" s="193" t="s">
        <v>3592</v>
      </c>
      <c r="G243" s="193" t="s">
        <v>3593</v>
      </c>
      <c r="H243" s="193" t="s">
        <v>3594</v>
      </c>
      <c r="I243" s="193" t="s">
        <v>3595</v>
      </c>
      <c r="J243" s="193" t="s">
        <v>3596</v>
      </c>
      <c r="K243" s="193" t="s">
        <v>3597</v>
      </c>
      <c r="L243" s="193" t="s">
        <v>3598</v>
      </c>
      <c r="M243" s="193" t="s">
        <v>4479</v>
      </c>
    </row>
    <row r="244" spans="1:13" s="220" customFormat="1" ht="42.75">
      <c r="A244" s="193" t="s">
        <v>2969</v>
      </c>
      <c r="B244" s="193" t="s">
        <v>2431</v>
      </c>
      <c r="C244" s="193" t="s">
        <v>2864</v>
      </c>
      <c r="D244" s="193" t="s">
        <v>2943</v>
      </c>
      <c r="E244" s="193" t="s">
        <v>3599</v>
      </c>
      <c r="F244" s="193" t="s">
        <v>3600</v>
      </c>
      <c r="G244" s="193" t="s">
        <v>3601</v>
      </c>
      <c r="H244" s="193" t="s">
        <v>3602</v>
      </c>
      <c r="I244" s="193" t="s">
        <v>3603</v>
      </c>
      <c r="J244" s="193" t="s">
        <v>3604</v>
      </c>
      <c r="K244" s="193" t="s">
        <v>3605</v>
      </c>
      <c r="L244" s="193" t="s">
        <v>3606</v>
      </c>
      <c r="M244" s="193" t="s">
        <v>4480</v>
      </c>
    </row>
    <row r="245" spans="1:13" s="220" customFormat="1" ht="42.75">
      <c r="A245" s="193" t="s">
        <v>2984</v>
      </c>
      <c r="B245" s="193" t="s">
        <v>2431</v>
      </c>
      <c r="C245" s="193" t="s">
        <v>2865</v>
      </c>
      <c r="D245" s="193" t="s">
        <v>4918</v>
      </c>
      <c r="E245" s="193" t="s">
        <v>4944</v>
      </c>
      <c r="F245" s="193" t="s">
        <v>4949</v>
      </c>
      <c r="G245" s="193" t="s">
        <v>4954</v>
      </c>
      <c r="H245" s="193" t="s">
        <v>4959</v>
      </c>
      <c r="I245" s="193" t="s">
        <v>4964</v>
      </c>
      <c r="J245" s="193" t="s">
        <v>4969</v>
      </c>
      <c r="K245" s="193" t="s">
        <v>4974</v>
      </c>
      <c r="L245" s="193" t="s">
        <v>4979</v>
      </c>
      <c r="M245" s="249" t="s">
        <v>4984</v>
      </c>
    </row>
    <row r="246" spans="1:13" s="220" customFormat="1" ht="42.75">
      <c r="A246" s="193" t="s">
        <v>2985</v>
      </c>
      <c r="B246" s="193" t="s">
        <v>2431</v>
      </c>
      <c r="C246" s="193" t="s">
        <v>2866</v>
      </c>
      <c r="D246" s="193" t="s">
        <v>2944</v>
      </c>
      <c r="E246" s="193" t="s">
        <v>3607</v>
      </c>
      <c r="F246" s="193" t="s">
        <v>3608</v>
      </c>
      <c r="G246" s="193" t="s">
        <v>3609</v>
      </c>
      <c r="H246" s="193" t="s">
        <v>3610</v>
      </c>
      <c r="I246" s="193" t="s">
        <v>3611</v>
      </c>
      <c r="J246" s="193" t="s">
        <v>3612</v>
      </c>
      <c r="K246" s="193" t="s">
        <v>3613</v>
      </c>
      <c r="L246" s="193" t="s">
        <v>3614</v>
      </c>
      <c r="M246" s="193" t="s">
        <v>4481</v>
      </c>
    </row>
    <row r="247" spans="1:13" s="220" customFormat="1" ht="57">
      <c r="A247" s="193" t="s">
        <v>2986</v>
      </c>
      <c r="B247" s="193" t="s">
        <v>2431</v>
      </c>
      <c r="C247" s="193" t="s">
        <v>2867</v>
      </c>
      <c r="D247" s="193" t="s">
        <v>2945</v>
      </c>
      <c r="E247" s="193" t="s">
        <v>3615</v>
      </c>
      <c r="F247" s="193" t="s">
        <v>3616</v>
      </c>
      <c r="G247" s="193" t="s">
        <v>3617</v>
      </c>
      <c r="H247" s="193" t="s">
        <v>3618</v>
      </c>
      <c r="I247" s="193" t="s">
        <v>3619</v>
      </c>
      <c r="J247" s="193" t="s">
        <v>3620</v>
      </c>
      <c r="K247" s="193" t="s">
        <v>3621</v>
      </c>
      <c r="L247" s="193" t="s">
        <v>3622</v>
      </c>
      <c r="M247" s="193" t="s">
        <v>4482</v>
      </c>
    </row>
    <row r="248" spans="1:13" s="220" customFormat="1" ht="57">
      <c r="A248" s="193" t="s">
        <v>2987</v>
      </c>
      <c r="B248" s="193" t="s">
        <v>2431</v>
      </c>
      <c r="C248" s="193" t="s">
        <v>2868</v>
      </c>
      <c r="D248" s="193" t="s">
        <v>2946</v>
      </c>
      <c r="E248" s="193" t="s">
        <v>4945</v>
      </c>
      <c r="F248" s="193" t="s">
        <v>4948</v>
      </c>
      <c r="G248" s="193" t="s">
        <v>4955</v>
      </c>
      <c r="H248" s="193" t="s">
        <v>4958</v>
      </c>
      <c r="I248" s="193" t="s">
        <v>4965</v>
      </c>
      <c r="J248" s="193" t="s">
        <v>4968</v>
      </c>
      <c r="K248" s="193" t="s">
        <v>4975</v>
      </c>
      <c r="L248" s="193" t="s">
        <v>4978</v>
      </c>
      <c r="M248" s="249" t="s">
        <v>4985</v>
      </c>
    </row>
    <row r="249" spans="1:13" s="220" customFormat="1" ht="57">
      <c r="A249" s="193" t="s">
        <v>2988</v>
      </c>
      <c r="B249" s="193" t="s">
        <v>2431</v>
      </c>
      <c r="C249" s="193" t="s">
        <v>2869</v>
      </c>
      <c r="D249" s="193" t="s">
        <v>2947</v>
      </c>
      <c r="E249" s="193" t="s">
        <v>3623</v>
      </c>
      <c r="F249" s="193" t="s">
        <v>3624</v>
      </c>
      <c r="G249" s="193" t="s">
        <v>3625</v>
      </c>
      <c r="H249" s="193" t="s">
        <v>3626</v>
      </c>
      <c r="I249" s="193" t="s">
        <v>3627</v>
      </c>
      <c r="J249" s="193" t="s">
        <v>3628</v>
      </c>
      <c r="K249" s="193" t="s">
        <v>3629</v>
      </c>
      <c r="L249" s="193" t="s">
        <v>3630</v>
      </c>
      <c r="M249" s="193" t="s">
        <v>4483</v>
      </c>
    </row>
    <row r="250" spans="1:13" s="220" customFormat="1" ht="42.75">
      <c r="A250" s="193" t="s">
        <v>2989</v>
      </c>
      <c r="B250" s="193" t="s">
        <v>2431</v>
      </c>
      <c r="C250" s="193" t="s">
        <v>2870</v>
      </c>
      <c r="D250" s="193" t="s">
        <v>2910</v>
      </c>
      <c r="E250" s="193" t="s">
        <v>3631</v>
      </c>
      <c r="F250" s="193" t="s">
        <v>3632</v>
      </c>
      <c r="G250" s="193" t="s">
        <v>3633</v>
      </c>
      <c r="H250" s="193" t="s">
        <v>3634</v>
      </c>
      <c r="I250" s="193" t="s">
        <v>3635</v>
      </c>
      <c r="J250" s="193" t="s">
        <v>3636</v>
      </c>
      <c r="K250" s="193" t="s">
        <v>3637</v>
      </c>
      <c r="L250" s="193" t="s">
        <v>3638</v>
      </c>
      <c r="M250" s="193" t="s">
        <v>4484</v>
      </c>
    </row>
    <row r="251" spans="1:13" s="220" customFormat="1" ht="57">
      <c r="A251" s="193" t="s">
        <v>2990</v>
      </c>
      <c r="B251" s="193" t="s">
        <v>2431</v>
      </c>
      <c r="C251" s="193" t="s">
        <v>2871</v>
      </c>
      <c r="D251" s="193" t="s">
        <v>3035</v>
      </c>
      <c r="E251" s="193" t="s">
        <v>3639</v>
      </c>
      <c r="F251" s="193" t="s">
        <v>3640</v>
      </c>
      <c r="G251" s="193" t="s">
        <v>3641</v>
      </c>
      <c r="H251" s="193" t="s">
        <v>3642</v>
      </c>
      <c r="I251" s="193" t="s">
        <v>3643</v>
      </c>
      <c r="J251" s="193" t="s">
        <v>3644</v>
      </c>
      <c r="K251" s="193" t="s">
        <v>3645</v>
      </c>
      <c r="L251" s="193" t="s">
        <v>3646</v>
      </c>
      <c r="M251" s="193" t="s">
        <v>4485</v>
      </c>
    </row>
    <row r="252" spans="1:13" s="220" customFormat="1" ht="57">
      <c r="A252" s="193" t="s">
        <v>2991</v>
      </c>
      <c r="B252" s="193" t="s">
        <v>2431</v>
      </c>
      <c r="C252" s="193" t="s">
        <v>2872</v>
      </c>
      <c r="D252" s="193" t="s">
        <v>3036</v>
      </c>
      <c r="E252" s="193" t="s">
        <v>3647</v>
      </c>
      <c r="F252" s="193" t="s">
        <v>3648</v>
      </c>
      <c r="G252" s="193" t="s">
        <v>3649</v>
      </c>
      <c r="H252" s="193" t="s">
        <v>3650</v>
      </c>
      <c r="I252" s="193" t="s">
        <v>3651</v>
      </c>
      <c r="J252" s="193" t="s">
        <v>3652</v>
      </c>
      <c r="K252" s="193" t="s">
        <v>3653</v>
      </c>
      <c r="L252" s="193" t="s">
        <v>3654</v>
      </c>
      <c r="M252" s="193" t="s">
        <v>4486</v>
      </c>
    </row>
    <row r="253" spans="1:13" s="220" customFormat="1" ht="57">
      <c r="A253" s="193" t="s">
        <v>2992</v>
      </c>
      <c r="B253" s="193" t="s">
        <v>2431</v>
      </c>
      <c r="C253" s="193" t="s">
        <v>2873</v>
      </c>
      <c r="D253" s="193" t="s">
        <v>3037</v>
      </c>
      <c r="E253" s="193" t="s">
        <v>3655</v>
      </c>
      <c r="F253" s="193" t="s">
        <v>3656</v>
      </c>
      <c r="G253" s="193" t="s">
        <v>3657</v>
      </c>
      <c r="H253" s="193" t="s">
        <v>3658</v>
      </c>
      <c r="I253" s="193" t="s">
        <v>3659</v>
      </c>
      <c r="J253" s="193" t="s">
        <v>3660</v>
      </c>
      <c r="K253" s="193" t="s">
        <v>3661</v>
      </c>
      <c r="L253" s="193" t="s">
        <v>3662</v>
      </c>
      <c r="M253" s="193" t="s">
        <v>4487</v>
      </c>
    </row>
    <row r="254" spans="1:13" s="220" customFormat="1" ht="57">
      <c r="A254" s="193" t="s">
        <v>2993</v>
      </c>
      <c r="B254" s="193" t="s">
        <v>2431</v>
      </c>
      <c r="C254" s="193" t="s">
        <v>2874</v>
      </c>
      <c r="D254" s="193" t="s">
        <v>3038</v>
      </c>
      <c r="E254" s="193" t="s">
        <v>3663</v>
      </c>
      <c r="F254" s="193" t="s">
        <v>3664</v>
      </c>
      <c r="G254" s="193" t="s">
        <v>3665</v>
      </c>
      <c r="H254" s="193" t="s">
        <v>3666</v>
      </c>
      <c r="I254" s="193" t="s">
        <v>3667</v>
      </c>
      <c r="J254" s="193" t="s">
        <v>3668</v>
      </c>
      <c r="K254" s="193" t="s">
        <v>3669</v>
      </c>
      <c r="L254" s="193" t="s">
        <v>3670</v>
      </c>
      <c r="M254" s="193" t="s">
        <v>4488</v>
      </c>
    </row>
    <row r="255" spans="1:13" s="220" customFormat="1" ht="71.25">
      <c r="A255" s="193" t="s">
        <v>2994</v>
      </c>
      <c r="B255" s="193" t="s">
        <v>2431</v>
      </c>
      <c r="C255" s="193" t="s">
        <v>2875</v>
      </c>
      <c r="D255" s="193" t="s">
        <v>2911</v>
      </c>
      <c r="E255" s="193" t="s">
        <v>3671</v>
      </c>
      <c r="F255" s="193" t="s">
        <v>3672</v>
      </c>
      <c r="G255" s="193" t="s">
        <v>3673</v>
      </c>
      <c r="H255" s="193" t="s">
        <v>3674</v>
      </c>
      <c r="I255" s="193" t="s">
        <v>3675</v>
      </c>
      <c r="J255" s="193" t="s">
        <v>3676</v>
      </c>
      <c r="K255" s="193" t="s">
        <v>3677</v>
      </c>
      <c r="L255" s="193" t="s">
        <v>3678</v>
      </c>
      <c r="M255" s="193" t="s">
        <v>4489</v>
      </c>
    </row>
    <row r="256" spans="1:13" s="220" customFormat="1" ht="71.25">
      <c r="A256" s="193" t="s">
        <v>2995</v>
      </c>
      <c r="B256" s="193" t="s">
        <v>2431</v>
      </c>
      <c r="C256" s="193" t="s">
        <v>2876</v>
      </c>
      <c r="D256" s="193" t="s">
        <v>2912</v>
      </c>
      <c r="E256" s="193" t="s">
        <v>3679</v>
      </c>
      <c r="F256" s="193" t="s">
        <v>3680</v>
      </c>
      <c r="G256" s="193" t="s">
        <v>3681</v>
      </c>
      <c r="H256" s="193" t="s">
        <v>3682</v>
      </c>
      <c r="I256" s="193" t="s">
        <v>3683</v>
      </c>
      <c r="J256" s="193" t="s">
        <v>3684</v>
      </c>
      <c r="K256" s="193" t="s">
        <v>3685</v>
      </c>
      <c r="L256" s="193" t="s">
        <v>3686</v>
      </c>
      <c r="M256" s="193" t="s">
        <v>4490</v>
      </c>
    </row>
    <row r="257" spans="1:13" s="220" customFormat="1" ht="71.25">
      <c r="A257" s="193" t="s">
        <v>2996</v>
      </c>
      <c r="B257" s="193" t="s">
        <v>2431</v>
      </c>
      <c r="C257" s="193" t="s">
        <v>2877</v>
      </c>
      <c r="D257" s="193" t="s">
        <v>2913</v>
      </c>
      <c r="E257" s="193" t="s">
        <v>3687</v>
      </c>
      <c r="F257" s="193" t="s">
        <v>3688</v>
      </c>
      <c r="G257" s="193" t="s">
        <v>3689</v>
      </c>
      <c r="H257" s="193" t="s">
        <v>3690</v>
      </c>
      <c r="I257" s="193" t="s">
        <v>3691</v>
      </c>
      <c r="J257" s="193" t="s">
        <v>3692</v>
      </c>
      <c r="K257" s="193" t="s">
        <v>3693</v>
      </c>
      <c r="L257" s="193" t="s">
        <v>3694</v>
      </c>
      <c r="M257" s="193" t="s">
        <v>4491</v>
      </c>
    </row>
    <row r="258" spans="1:13" s="220" customFormat="1" ht="71.25">
      <c r="A258" s="193" t="s">
        <v>2997</v>
      </c>
      <c r="B258" s="193" t="s">
        <v>2431</v>
      </c>
      <c r="C258" s="193" t="s">
        <v>2942</v>
      </c>
      <c r="D258" s="193" t="s">
        <v>2914</v>
      </c>
      <c r="E258" s="193" t="s">
        <v>3695</v>
      </c>
      <c r="F258" s="193" t="s">
        <v>3696</v>
      </c>
      <c r="G258" s="193" t="s">
        <v>3697</v>
      </c>
      <c r="H258" s="193" t="s">
        <v>3698</v>
      </c>
      <c r="I258" s="193" t="s">
        <v>3699</v>
      </c>
      <c r="J258" s="193" t="s">
        <v>3700</v>
      </c>
      <c r="K258" s="193" t="s">
        <v>3701</v>
      </c>
      <c r="L258" s="193" t="s">
        <v>3702</v>
      </c>
      <c r="M258" s="193" t="s">
        <v>4492</v>
      </c>
    </row>
    <row r="259" spans="1:13" s="220" customFormat="1" ht="85.5">
      <c r="A259" s="193" t="s">
        <v>2998</v>
      </c>
      <c r="B259" s="193" t="s">
        <v>2431</v>
      </c>
      <c r="C259" s="193" t="s">
        <v>2948</v>
      </c>
      <c r="D259" s="193" t="s">
        <v>2915</v>
      </c>
      <c r="E259" s="193" t="s">
        <v>3703</v>
      </c>
      <c r="F259" s="193" t="s">
        <v>3704</v>
      </c>
      <c r="G259" s="193" t="s">
        <v>3705</v>
      </c>
      <c r="H259" s="193" t="s">
        <v>3706</v>
      </c>
      <c r="I259" s="193" t="s">
        <v>3707</v>
      </c>
      <c r="J259" s="193" t="s">
        <v>3708</v>
      </c>
      <c r="K259" s="193" t="s">
        <v>3709</v>
      </c>
      <c r="L259" s="193" t="s">
        <v>3710</v>
      </c>
      <c r="M259" s="193" t="s">
        <v>4493</v>
      </c>
    </row>
    <row r="260" spans="1:13" s="220" customFormat="1" ht="85.5">
      <c r="A260" s="193" t="s">
        <v>2999</v>
      </c>
      <c r="B260" s="193" t="s">
        <v>2431</v>
      </c>
      <c r="C260" s="193" t="s">
        <v>2949</v>
      </c>
      <c r="D260" s="193" t="s">
        <v>2916</v>
      </c>
      <c r="E260" s="193" t="s">
        <v>3711</v>
      </c>
      <c r="F260" s="193" t="s">
        <v>3712</v>
      </c>
      <c r="G260" s="193" t="s">
        <v>3713</v>
      </c>
      <c r="H260" s="193" t="s">
        <v>3714</v>
      </c>
      <c r="I260" s="193" t="s">
        <v>3715</v>
      </c>
      <c r="J260" s="193" t="s">
        <v>3716</v>
      </c>
      <c r="K260" s="193" t="s">
        <v>3717</v>
      </c>
      <c r="L260" s="193" t="s">
        <v>3718</v>
      </c>
      <c r="M260" s="193" t="s">
        <v>4494</v>
      </c>
    </row>
    <row r="261" spans="1:13" s="220" customFormat="1" ht="85.5">
      <c r="A261" s="193" t="s">
        <v>3000</v>
      </c>
      <c r="B261" s="193" t="s">
        <v>2431</v>
      </c>
      <c r="C261" s="193" t="s">
        <v>2950</v>
      </c>
      <c r="D261" s="193" t="s">
        <v>2917</v>
      </c>
      <c r="E261" s="193" t="s">
        <v>3719</v>
      </c>
      <c r="F261" s="193" t="s">
        <v>3720</v>
      </c>
      <c r="G261" s="193" t="s">
        <v>3721</v>
      </c>
      <c r="H261" s="193" t="s">
        <v>3722</v>
      </c>
      <c r="I261" s="193" t="s">
        <v>3723</v>
      </c>
      <c r="J261" s="193" t="s">
        <v>3724</v>
      </c>
      <c r="K261" s="193" t="s">
        <v>3725</v>
      </c>
      <c r="L261" s="193" t="s">
        <v>3726</v>
      </c>
      <c r="M261" s="193" t="s">
        <v>4495</v>
      </c>
    </row>
    <row r="262" spans="1:13" s="220" customFormat="1" ht="85.5">
      <c r="A262" s="193" t="s">
        <v>3001</v>
      </c>
      <c r="B262" s="193" t="s">
        <v>2431</v>
      </c>
      <c r="C262" s="193" t="s">
        <v>2951</v>
      </c>
      <c r="D262" s="193" t="s">
        <v>2918</v>
      </c>
      <c r="E262" s="193" t="s">
        <v>3727</v>
      </c>
      <c r="F262" s="193" t="s">
        <v>3728</v>
      </c>
      <c r="G262" s="193" t="s">
        <v>3729</v>
      </c>
      <c r="H262" s="193" t="s">
        <v>3730</v>
      </c>
      <c r="I262" s="193" t="s">
        <v>3731</v>
      </c>
      <c r="J262" s="193" t="s">
        <v>3732</v>
      </c>
      <c r="K262" s="193" t="s">
        <v>3733</v>
      </c>
      <c r="L262" s="193" t="s">
        <v>3734</v>
      </c>
      <c r="M262" s="193" t="s">
        <v>4496</v>
      </c>
    </row>
    <row r="263" spans="1:13" s="220" customFormat="1" ht="85.5">
      <c r="A263" s="193" t="s">
        <v>3002</v>
      </c>
      <c r="B263" s="193" t="s">
        <v>2431</v>
      </c>
      <c r="C263" s="193" t="s">
        <v>2952</v>
      </c>
      <c r="D263" s="193" t="s">
        <v>2919</v>
      </c>
      <c r="E263" s="193" t="s">
        <v>3735</v>
      </c>
      <c r="F263" s="193" t="s">
        <v>3736</v>
      </c>
      <c r="G263" s="193" t="s">
        <v>3737</v>
      </c>
      <c r="H263" s="193" t="s">
        <v>3738</v>
      </c>
      <c r="I263" s="193" t="s">
        <v>3739</v>
      </c>
      <c r="J263" s="193" t="s">
        <v>3740</v>
      </c>
      <c r="K263" s="193" t="s">
        <v>3741</v>
      </c>
      <c r="L263" s="193" t="s">
        <v>3742</v>
      </c>
      <c r="M263" s="193" t="s">
        <v>4497</v>
      </c>
    </row>
    <row r="264" spans="1:13" s="220" customFormat="1" ht="85.5">
      <c r="A264" s="193" t="s">
        <v>3003</v>
      </c>
      <c r="B264" s="193" t="s">
        <v>2431</v>
      </c>
      <c r="C264" s="221" t="s">
        <v>2953</v>
      </c>
      <c r="D264" s="221" t="s">
        <v>2920</v>
      </c>
      <c r="E264" s="221" t="s">
        <v>3743</v>
      </c>
      <c r="F264" s="221" t="s">
        <v>3744</v>
      </c>
      <c r="G264" s="221" t="s">
        <v>3745</v>
      </c>
      <c r="H264" s="221" t="s">
        <v>3746</v>
      </c>
      <c r="I264" s="221" t="s">
        <v>3747</v>
      </c>
      <c r="J264" s="221" t="s">
        <v>3748</v>
      </c>
      <c r="K264" s="221" t="s">
        <v>3749</v>
      </c>
      <c r="L264" s="221" t="s">
        <v>3750</v>
      </c>
      <c r="M264" s="221" t="s">
        <v>4498</v>
      </c>
    </row>
    <row r="265" spans="1:13" s="220" customFormat="1" ht="85.5">
      <c r="A265" s="193" t="s">
        <v>3004</v>
      </c>
      <c r="B265" s="193" t="s">
        <v>2431</v>
      </c>
      <c r="C265" s="221" t="s">
        <v>2954</v>
      </c>
      <c r="D265" s="193" t="s">
        <v>2921</v>
      </c>
      <c r="E265" s="193" t="s">
        <v>3751</v>
      </c>
      <c r="F265" s="193" t="s">
        <v>3752</v>
      </c>
      <c r="G265" s="193" t="s">
        <v>3753</v>
      </c>
      <c r="H265" s="193" t="s">
        <v>3754</v>
      </c>
      <c r="I265" s="193" t="s">
        <v>3755</v>
      </c>
      <c r="J265" s="193" t="s">
        <v>3756</v>
      </c>
      <c r="K265" s="193" t="s">
        <v>3757</v>
      </c>
      <c r="L265" s="193" t="s">
        <v>3758</v>
      </c>
      <c r="M265" s="193" t="s">
        <v>4499</v>
      </c>
    </row>
    <row r="266" spans="1:13" s="220" customFormat="1" ht="85.5">
      <c r="A266" s="193" t="s">
        <v>3005</v>
      </c>
      <c r="B266" s="193" t="s">
        <v>2431</v>
      </c>
      <c r="C266" s="193" t="s">
        <v>2955</v>
      </c>
      <c r="D266" s="193" t="s">
        <v>2922</v>
      </c>
      <c r="E266" s="193" t="s">
        <v>3759</v>
      </c>
      <c r="F266" s="193" t="s">
        <v>3760</v>
      </c>
      <c r="G266" s="193" t="s">
        <v>3761</v>
      </c>
      <c r="H266" s="193" t="s">
        <v>3762</v>
      </c>
      <c r="I266" s="193" t="s">
        <v>3763</v>
      </c>
      <c r="J266" s="193" t="s">
        <v>3764</v>
      </c>
      <c r="K266" s="193" t="s">
        <v>3765</v>
      </c>
      <c r="L266" s="193" t="s">
        <v>3766</v>
      </c>
      <c r="M266" s="193" t="s">
        <v>4500</v>
      </c>
    </row>
    <row r="267" spans="1:13" s="220" customFormat="1" ht="57">
      <c r="A267" s="193" t="s">
        <v>3006</v>
      </c>
      <c r="B267" s="193" t="s">
        <v>2431</v>
      </c>
      <c r="C267" s="193" t="s">
        <v>2956</v>
      </c>
      <c r="D267" s="193" t="s">
        <v>2450</v>
      </c>
      <c r="E267" s="193" t="s">
        <v>3767</v>
      </c>
      <c r="F267" s="193" t="s">
        <v>3768</v>
      </c>
      <c r="G267" s="193" t="s">
        <v>3769</v>
      </c>
      <c r="H267" s="193" t="s">
        <v>3770</v>
      </c>
      <c r="I267" s="193" t="s">
        <v>3771</v>
      </c>
      <c r="J267" s="193" t="s">
        <v>3772</v>
      </c>
      <c r="K267" s="193" t="s">
        <v>3773</v>
      </c>
      <c r="L267" s="193" t="s">
        <v>3774</v>
      </c>
      <c r="M267" s="193" t="s">
        <v>4501</v>
      </c>
    </row>
    <row r="268" spans="1:13" s="220" customFormat="1" ht="57">
      <c r="A268" s="193" t="s">
        <v>3007</v>
      </c>
      <c r="B268" s="193" t="s">
        <v>2431</v>
      </c>
      <c r="C268" s="193" t="s">
        <v>2957</v>
      </c>
      <c r="D268" s="193" t="s">
        <v>2451</v>
      </c>
      <c r="E268" s="193" t="s">
        <v>3775</v>
      </c>
      <c r="F268" s="193" t="s">
        <v>3776</v>
      </c>
      <c r="G268" s="193" t="s">
        <v>3777</v>
      </c>
      <c r="H268" s="193" t="s">
        <v>3778</v>
      </c>
      <c r="I268" s="193" t="s">
        <v>3779</v>
      </c>
      <c r="J268" s="193" t="s">
        <v>3780</v>
      </c>
      <c r="K268" s="193" t="s">
        <v>3781</v>
      </c>
      <c r="L268" s="193" t="s">
        <v>3782</v>
      </c>
      <c r="M268" s="193" t="s">
        <v>4502</v>
      </c>
    </row>
    <row r="269" spans="1:13" s="220" customFormat="1" ht="57">
      <c r="A269" s="193" t="s">
        <v>3008</v>
      </c>
      <c r="B269" s="193" t="s">
        <v>2431</v>
      </c>
      <c r="C269" s="193" t="s">
        <v>2958</v>
      </c>
      <c r="D269" s="193" t="s">
        <v>2452</v>
      </c>
      <c r="E269" s="193" t="s">
        <v>3783</v>
      </c>
      <c r="F269" s="193" t="s">
        <v>3784</v>
      </c>
      <c r="G269" s="193" t="s">
        <v>3785</v>
      </c>
      <c r="H269" s="193" t="s">
        <v>3786</v>
      </c>
      <c r="I269" s="193" t="s">
        <v>3787</v>
      </c>
      <c r="J269" s="193" t="s">
        <v>3788</v>
      </c>
      <c r="K269" s="193" t="s">
        <v>3789</v>
      </c>
      <c r="L269" s="193" t="s">
        <v>3790</v>
      </c>
      <c r="M269" s="193" t="s">
        <v>4503</v>
      </c>
    </row>
    <row r="270" spans="1:13" s="220" customFormat="1" ht="57">
      <c r="A270" s="193" t="s">
        <v>3009</v>
      </c>
      <c r="B270" s="193" t="s">
        <v>2431</v>
      </c>
      <c r="C270" s="193" t="s">
        <v>2959</v>
      </c>
      <c r="D270" s="193" t="s">
        <v>2453</v>
      </c>
      <c r="E270" s="193" t="s">
        <v>3791</v>
      </c>
      <c r="F270" s="193" t="s">
        <v>3792</v>
      </c>
      <c r="G270" s="193" t="s">
        <v>3793</v>
      </c>
      <c r="H270" s="193" t="s">
        <v>3794</v>
      </c>
      <c r="I270" s="193" t="s">
        <v>3795</v>
      </c>
      <c r="J270" s="193" t="s">
        <v>3796</v>
      </c>
      <c r="K270" s="193" t="s">
        <v>3797</v>
      </c>
      <c r="L270" s="193" t="s">
        <v>3798</v>
      </c>
      <c r="M270" s="193" t="s">
        <v>4504</v>
      </c>
    </row>
    <row r="271" spans="1:13" s="220" customFormat="1" ht="85.5">
      <c r="A271" s="193" t="s">
        <v>3010</v>
      </c>
      <c r="B271" s="193" t="s">
        <v>2431</v>
      </c>
      <c r="C271" s="193" t="s">
        <v>2960</v>
      </c>
      <c r="D271" s="193" t="s">
        <v>2923</v>
      </c>
      <c r="E271" s="193" t="s">
        <v>3799</v>
      </c>
      <c r="F271" s="193" t="s">
        <v>3800</v>
      </c>
      <c r="G271" s="193" t="s">
        <v>3801</v>
      </c>
      <c r="H271" s="193" t="s">
        <v>3802</v>
      </c>
      <c r="I271" s="193" t="s">
        <v>3803</v>
      </c>
      <c r="J271" s="193" t="s">
        <v>3804</v>
      </c>
      <c r="K271" s="193" t="s">
        <v>3805</v>
      </c>
      <c r="L271" s="193" t="s">
        <v>3806</v>
      </c>
      <c r="M271" s="193" t="s">
        <v>4505</v>
      </c>
    </row>
    <row r="272" spans="1:13" s="220" customFormat="1" ht="85.5">
      <c r="A272" s="193" t="s">
        <v>3011</v>
      </c>
      <c r="B272" s="193" t="s">
        <v>2431</v>
      </c>
      <c r="C272" s="193" t="s">
        <v>2961</v>
      </c>
      <c r="D272" s="193" t="s">
        <v>2924</v>
      </c>
      <c r="E272" s="193" t="s">
        <v>3807</v>
      </c>
      <c r="F272" s="193" t="s">
        <v>3808</v>
      </c>
      <c r="G272" s="193" t="s">
        <v>3809</v>
      </c>
      <c r="H272" s="193" t="s">
        <v>3810</v>
      </c>
      <c r="I272" s="193" t="s">
        <v>3811</v>
      </c>
      <c r="J272" s="193" t="s">
        <v>3812</v>
      </c>
      <c r="K272" s="193" t="s">
        <v>3813</v>
      </c>
      <c r="L272" s="193" t="s">
        <v>3814</v>
      </c>
      <c r="M272" s="193" t="s">
        <v>4506</v>
      </c>
    </row>
    <row r="273" spans="1:13" s="220" customFormat="1" ht="85.5">
      <c r="A273" s="193" t="s">
        <v>3012</v>
      </c>
      <c r="B273" s="193" t="s">
        <v>2431</v>
      </c>
      <c r="C273" s="193" t="s">
        <v>2962</v>
      </c>
      <c r="D273" s="193" t="s">
        <v>2925</v>
      </c>
      <c r="E273" s="193" t="s">
        <v>3815</v>
      </c>
      <c r="F273" s="193" t="s">
        <v>3816</v>
      </c>
      <c r="G273" s="193" t="s">
        <v>3817</v>
      </c>
      <c r="H273" s="193" t="s">
        <v>3818</v>
      </c>
      <c r="I273" s="193" t="s">
        <v>3819</v>
      </c>
      <c r="J273" s="193" t="s">
        <v>3820</v>
      </c>
      <c r="K273" s="193" t="s">
        <v>3821</v>
      </c>
      <c r="L273" s="193" t="s">
        <v>3822</v>
      </c>
      <c r="M273" s="193" t="s">
        <v>4507</v>
      </c>
    </row>
    <row r="274" spans="1:13" s="220" customFormat="1" ht="85.5">
      <c r="A274" s="193" t="s">
        <v>3013</v>
      </c>
      <c r="B274" s="193" t="s">
        <v>2431</v>
      </c>
      <c r="C274" s="193" t="s">
        <v>2963</v>
      </c>
      <c r="D274" s="193" t="s">
        <v>2926</v>
      </c>
      <c r="E274" s="193" t="s">
        <v>3823</v>
      </c>
      <c r="F274" s="193" t="s">
        <v>3824</v>
      </c>
      <c r="G274" s="193" t="s">
        <v>3825</v>
      </c>
      <c r="H274" s="193" t="s">
        <v>3826</v>
      </c>
      <c r="I274" s="193" t="s">
        <v>3827</v>
      </c>
      <c r="J274" s="193" t="s">
        <v>3828</v>
      </c>
      <c r="K274" s="193" t="s">
        <v>3829</v>
      </c>
      <c r="L274" s="193" t="s">
        <v>3830</v>
      </c>
      <c r="M274" s="193" t="s">
        <v>4508</v>
      </c>
    </row>
    <row r="275" spans="1:13" s="220" customFormat="1" ht="57">
      <c r="A275" s="193" t="s">
        <v>3014</v>
      </c>
      <c r="B275" s="193" t="s">
        <v>2431</v>
      </c>
      <c r="C275" s="193" t="s">
        <v>2964</v>
      </c>
      <c r="D275" s="193" t="s">
        <v>2927</v>
      </c>
      <c r="E275" s="193" t="s">
        <v>3831</v>
      </c>
      <c r="F275" s="193" t="s">
        <v>3832</v>
      </c>
      <c r="G275" s="193" t="s">
        <v>3833</v>
      </c>
      <c r="H275" s="193" t="s">
        <v>3834</v>
      </c>
      <c r="I275" s="193" t="s">
        <v>3835</v>
      </c>
      <c r="J275" s="193" t="s">
        <v>3836</v>
      </c>
      <c r="K275" s="193" t="s">
        <v>3837</v>
      </c>
      <c r="L275" s="193" t="s">
        <v>3838</v>
      </c>
      <c r="M275" s="193" t="s">
        <v>4509</v>
      </c>
    </row>
    <row r="276" spans="1:13" s="220" customFormat="1" ht="57">
      <c r="A276" s="193" t="s">
        <v>3015</v>
      </c>
      <c r="B276" s="193" t="s">
        <v>2431</v>
      </c>
      <c r="C276" s="193" t="s">
        <v>2965</v>
      </c>
      <c r="D276" s="193" t="s">
        <v>2928</v>
      </c>
      <c r="E276" s="193" t="s">
        <v>3839</v>
      </c>
      <c r="F276" s="193" t="s">
        <v>3840</v>
      </c>
      <c r="G276" s="193" t="s">
        <v>3841</v>
      </c>
      <c r="H276" s="193" t="s">
        <v>3842</v>
      </c>
      <c r="I276" s="193" t="s">
        <v>3843</v>
      </c>
      <c r="J276" s="193" t="s">
        <v>3844</v>
      </c>
      <c r="K276" s="193" t="s">
        <v>3845</v>
      </c>
      <c r="L276" s="193" t="s">
        <v>3846</v>
      </c>
      <c r="M276" s="193" t="s">
        <v>4510</v>
      </c>
    </row>
    <row r="277" spans="1:13" s="220" customFormat="1" ht="57">
      <c r="A277" s="193" t="s">
        <v>3016</v>
      </c>
      <c r="B277" s="193" t="s">
        <v>2431</v>
      </c>
      <c r="C277" s="193" t="s">
        <v>2966</v>
      </c>
      <c r="D277" s="193" t="s">
        <v>2929</v>
      </c>
      <c r="E277" s="193" t="s">
        <v>3847</v>
      </c>
      <c r="F277" s="193" t="s">
        <v>3848</v>
      </c>
      <c r="G277" s="193" t="s">
        <v>3849</v>
      </c>
      <c r="H277" s="193" t="s">
        <v>3850</v>
      </c>
      <c r="I277" s="193" t="s">
        <v>3851</v>
      </c>
      <c r="J277" s="193" t="s">
        <v>3852</v>
      </c>
      <c r="K277" s="193" t="s">
        <v>3853</v>
      </c>
      <c r="L277" s="193" t="s">
        <v>3854</v>
      </c>
      <c r="M277" s="193" t="s">
        <v>4511</v>
      </c>
    </row>
    <row r="278" spans="1:13" s="220" customFormat="1" ht="57">
      <c r="A278" s="193" t="s">
        <v>3017</v>
      </c>
      <c r="B278" s="193" t="s">
        <v>2431</v>
      </c>
      <c r="C278" s="193" t="s">
        <v>2967</v>
      </c>
      <c r="D278" s="193" t="s">
        <v>2930</v>
      </c>
      <c r="E278" s="193" t="s">
        <v>3855</v>
      </c>
      <c r="F278" s="193" t="s">
        <v>3856</v>
      </c>
      <c r="G278" s="193" t="s">
        <v>3857</v>
      </c>
      <c r="H278" s="193" t="s">
        <v>3858</v>
      </c>
      <c r="I278" s="193" t="s">
        <v>3859</v>
      </c>
      <c r="J278" s="193" t="s">
        <v>3860</v>
      </c>
      <c r="K278" s="193" t="s">
        <v>3861</v>
      </c>
      <c r="L278" s="193" t="s">
        <v>3862</v>
      </c>
      <c r="M278" s="193" t="s">
        <v>4512</v>
      </c>
    </row>
    <row r="279" spans="1:13" s="220" customFormat="1" ht="85.5">
      <c r="A279" s="193" t="s">
        <v>3018</v>
      </c>
      <c r="B279" s="193" t="s">
        <v>2431</v>
      </c>
      <c r="C279" s="193" t="s">
        <v>2971</v>
      </c>
      <c r="D279" s="193" t="s">
        <v>2970</v>
      </c>
      <c r="E279" s="193" t="s">
        <v>3863</v>
      </c>
      <c r="F279" s="193" t="s">
        <v>3864</v>
      </c>
      <c r="G279" s="193" t="s">
        <v>3865</v>
      </c>
      <c r="H279" s="193" t="s">
        <v>3866</v>
      </c>
      <c r="I279" s="193" t="s">
        <v>3867</v>
      </c>
      <c r="J279" s="193" t="s">
        <v>3868</v>
      </c>
      <c r="K279" s="193" t="s">
        <v>3869</v>
      </c>
      <c r="L279" s="193" t="s">
        <v>3870</v>
      </c>
      <c r="M279" s="193" t="s">
        <v>4513</v>
      </c>
    </row>
    <row r="280" spans="1:13" s="220" customFormat="1" ht="99.75">
      <c r="A280" s="193" t="s">
        <v>3019</v>
      </c>
      <c r="B280" s="193" t="s">
        <v>2431</v>
      </c>
      <c r="C280" s="193" t="s">
        <v>2972</v>
      </c>
      <c r="D280" s="193" t="s">
        <v>2932</v>
      </c>
      <c r="E280" s="193" t="s">
        <v>3871</v>
      </c>
      <c r="F280" s="193" t="s">
        <v>3872</v>
      </c>
      <c r="G280" s="193" t="s">
        <v>3873</v>
      </c>
      <c r="H280" s="193" t="s">
        <v>3874</v>
      </c>
      <c r="I280" s="193" t="s">
        <v>3875</v>
      </c>
      <c r="J280" s="193" t="s">
        <v>3876</v>
      </c>
      <c r="K280" s="193" t="s">
        <v>3877</v>
      </c>
      <c r="L280" s="193" t="s">
        <v>3878</v>
      </c>
      <c r="M280" s="193" t="s">
        <v>4514</v>
      </c>
    </row>
    <row r="281" spans="1:13" s="220" customFormat="1" ht="71.25">
      <c r="A281" s="193" t="s">
        <v>3020</v>
      </c>
      <c r="B281" s="193" t="s">
        <v>2431</v>
      </c>
      <c r="C281" s="193" t="s">
        <v>2973</v>
      </c>
      <c r="D281" s="193" t="s">
        <v>3040</v>
      </c>
      <c r="E281" s="193" t="s">
        <v>3879</v>
      </c>
      <c r="F281" s="193" t="s">
        <v>3880</v>
      </c>
      <c r="G281" s="193" t="s">
        <v>3881</v>
      </c>
      <c r="H281" s="193" t="s">
        <v>3882</v>
      </c>
      <c r="I281" s="193" t="s">
        <v>3883</v>
      </c>
      <c r="J281" s="193" t="s">
        <v>3884</v>
      </c>
      <c r="K281" s="193" t="s">
        <v>3885</v>
      </c>
      <c r="L281" s="193" t="s">
        <v>3886</v>
      </c>
      <c r="M281" s="193" t="s">
        <v>4515</v>
      </c>
    </row>
    <row r="282" spans="1:13" s="220" customFormat="1" ht="71.25">
      <c r="A282" s="193" t="s">
        <v>3021</v>
      </c>
      <c r="B282" s="193" t="s">
        <v>2431</v>
      </c>
      <c r="C282" s="193" t="s">
        <v>2974</v>
      </c>
      <c r="D282" s="193" t="s">
        <v>2933</v>
      </c>
      <c r="E282" s="193" t="s">
        <v>3887</v>
      </c>
      <c r="F282" s="193" t="s">
        <v>3888</v>
      </c>
      <c r="G282" s="193" t="s">
        <v>3889</v>
      </c>
      <c r="H282" s="193" t="s">
        <v>3890</v>
      </c>
      <c r="I282" s="193" t="s">
        <v>3891</v>
      </c>
      <c r="J282" s="193" t="s">
        <v>3892</v>
      </c>
      <c r="K282" s="193" t="s">
        <v>3893</v>
      </c>
      <c r="L282" s="193" t="s">
        <v>3894</v>
      </c>
      <c r="M282" s="193" t="s">
        <v>4516</v>
      </c>
    </row>
    <row r="283" spans="1:13" s="220" customFormat="1" ht="128.25">
      <c r="A283" s="193" t="s">
        <v>3022</v>
      </c>
      <c r="B283" s="193" t="s">
        <v>2431</v>
      </c>
      <c r="C283" s="193" t="s">
        <v>2975</v>
      </c>
      <c r="D283" s="193" t="s">
        <v>2934</v>
      </c>
      <c r="E283" s="193" t="s">
        <v>3895</v>
      </c>
      <c r="F283" s="193" t="s">
        <v>3896</v>
      </c>
      <c r="G283" s="193" t="s">
        <v>3897</v>
      </c>
      <c r="H283" s="193" t="s">
        <v>3898</v>
      </c>
      <c r="I283" s="193" t="s">
        <v>3899</v>
      </c>
      <c r="J283" s="193" t="s">
        <v>3900</v>
      </c>
      <c r="K283" s="193" t="s">
        <v>3901</v>
      </c>
      <c r="L283" s="193" t="s">
        <v>3902</v>
      </c>
      <c r="M283" s="193" t="s">
        <v>4517</v>
      </c>
    </row>
    <row r="284" spans="1:13" s="220" customFormat="1" ht="71.25">
      <c r="A284" s="193" t="s">
        <v>3023</v>
      </c>
      <c r="B284" s="193" t="s">
        <v>2431</v>
      </c>
      <c r="C284" s="193" t="s">
        <v>2976</v>
      </c>
      <c r="D284" s="193" t="s">
        <v>2931</v>
      </c>
      <c r="E284" s="193" t="s">
        <v>3903</v>
      </c>
      <c r="F284" s="193" t="s">
        <v>3904</v>
      </c>
      <c r="G284" s="193" t="s">
        <v>3905</v>
      </c>
      <c r="H284" s="193" t="s">
        <v>3906</v>
      </c>
      <c r="I284" s="193" t="s">
        <v>3907</v>
      </c>
      <c r="J284" s="193" t="s">
        <v>3908</v>
      </c>
      <c r="K284" s="193" t="s">
        <v>3909</v>
      </c>
      <c r="L284" s="193" t="s">
        <v>3910</v>
      </c>
      <c r="M284" s="193" t="s">
        <v>4518</v>
      </c>
    </row>
    <row r="285" spans="1:13" s="220" customFormat="1" ht="71.25">
      <c r="A285" s="193" t="s">
        <v>3024</v>
      </c>
      <c r="B285" s="193" t="s">
        <v>2431</v>
      </c>
      <c r="C285" s="193" t="s">
        <v>2977</v>
      </c>
      <c r="D285" s="193" t="s">
        <v>2935</v>
      </c>
      <c r="E285" s="193" t="s">
        <v>3911</v>
      </c>
      <c r="F285" s="193" t="s">
        <v>3912</v>
      </c>
      <c r="G285" s="193" t="s">
        <v>3913</v>
      </c>
      <c r="H285" s="193" t="s">
        <v>3914</v>
      </c>
      <c r="I285" s="193" t="s">
        <v>3915</v>
      </c>
      <c r="J285" s="193" t="s">
        <v>3916</v>
      </c>
      <c r="K285" s="193" t="s">
        <v>3917</v>
      </c>
      <c r="L285" s="193" t="s">
        <v>3918</v>
      </c>
      <c r="M285" s="193" t="s">
        <v>4519</v>
      </c>
    </row>
    <row r="286" spans="1:13" s="220" customFormat="1" ht="57">
      <c r="A286" s="193" t="s">
        <v>3025</v>
      </c>
      <c r="B286" s="193" t="s">
        <v>2431</v>
      </c>
      <c r="C286" s="193" t="s">
        <v>2978</v>
      </c>
      <c r="D286" s="193" t="s">
        <v>2936</v>
      </c>
      <c r="E286" s="193" t="s">
        <v>3919</v>
      </c>
      <c r="F286" s="193" t="s">
        <v>3920</v>
      </c>
      <c r="G286" s="193" t="s">
        <v>3921</v>
      </c>
      <c r="H286" s="193" t="s">
        <v>3922</v>
      </c>
      <c r="I286" s="193" t="s">
        <v>3923</v>
      </c>
      <c r="J286" s="193" t="s">
        <v>3924</v>
      </c>
      <c r="K286" s="193" t="s">
        <v>3925</v>
      </c>
      <c r="L286" s="193" t="s">
        <v>3926</v>
      </c>
      <c r="M286" s="193" t="s">
        <v>4520</v>
      </c>
    </row>
    <row r="287" spans="1:13" s="220" customFormat="1" ht="71.25">
      <c r="A287" s="193" t="s">
        <v>3026</v>
      </c>
      <c r="B287" s="193" t="s">
        <v>2431</v>
      </c>
      <c r="C287" s="193" t="s">
        <v>2979</v>
      </c>
      <c r="D287" s="193" t="s">
        <v>2937</v>
      </c>
      <c r="E287" s="193" t="s">
        <v>3927</v>
      </c>
      <c r="F287" s="193" t="s">
        <v>3928</v>
      </c>
      <c r="G287" s="193" t="s">
        <v>3929</v>
      </c>
      <c r="H287" s="193" t="s">
        <v>3930</v>
      </c>
      <c r="I287" s="193" t="s">
        <v>3931</v>
      </c>
      <c r="J287" s="193" t="s">
        <v>3932</v>
      </c>
      <c r="K287" s="193" t="s">
        <v>3933</v>
      </c>
      <c r="L287" s="193" t="s">
        <v>3934</v>
      </c>
      <c r="M287" s="193" t="s">
        <v>4521</v>
      </c>
    </row>
    <row r="288" spans="1:13" s="220" customFormat="1" ht="57">
      <c r="A288" s="193" t="s">
        <v>3027</v>
      </c>
      <c r="B288" s="193" t="s">
        <v>2431</v>
      </c>
      <c r="C288" s="193" t="s">
        <v>2980</v>
      </c>
      <c r="D288" s="193" t="s">
        <v>2938</v>
      </c>
      <c r="E288" s="193" t="s">
        <v>3935</v>
      </c>
      <c r="F288" s="193" t="s">
        <v>3936</v>
      </c>
      <c r="G288" s="193" t="s">
        <v>3937</v>
      </c>
      <c r="H288" s="193" t="s">
        <v>3938</v>
      </c>
      <c r="I288" s="193" t="s">
        <v>3939</v>
      </c>
      <c r="J288" s="193" t="s">
        <v>3940</v>
      </c>
      <c r="K288" s="193" t="s">
        <v>3941</v>
      </c>
      <c r="L288" s="193" t="s">
        <v>3942</v>
      </c>
      <c r="M288" s="193" t="s">
        <v>4522</v>
      </c>
    </row>
    <row r="289" spans="1:13" s="220" customFormat="1" ht="57">
      <c r="A289" s="193" t="s">
        <v>3028</v>
      </c>
      <c r="B289" s="193" t="s">
        <v>2431</v>
      </c>
      <c r="C289" s="193" t="s">
        <v>2981</v>
      </c>
      <c r="D289" s="193" t="s">
        <v>2939</v>
      </c>
      <c r="E289" s="193" t="s">
        <v>3943</v>
      </c>
      <c r="F289" s="193" t="s">
        <v>3944</v>
      </c>
      <c r="G289" s="193" t="s">
        <v>3945</v>
      </c>
      <c r="H289" s="193" t="s">
        <v>3946</v>
      </c>
      <c r="I289" s="193" t="s">
        <v>3947</v>
      </c>
      <c r="J289" s="193" t="s">
        <v>3948</v>
      </c>
      <c r="K289" s="193" t="s">
        <v>3949</v>
      </c>
      <c r="L289" s="193" t="s">
        <v>3950</v>
      </c>
      <c r="M289" s="193" t="s">
        <v>4523</v>
      </c>
    </row>
    <row r="290" spans="1:13" s="220" customFormat="1" ht="60" customHeight="1">
      <c r="A290" s="193" t="s">
        <v>3029</v>
      </c>
      <c r="B290" s="193" t="s">
        <v>2431</v>
      </c>
      <c r="C290" s="193" t="s">
        <v>2982</v>
      </c>
      <c r="D290" s="193" t="s">
        <v>2941</v>
      </c>
      <c r="E290" s="193" t="s">
        <v>3951</v>
      </c>
      <c r="F290" s="193" t="s">
        <v>3952</v>
      </c>
      <c r="G290" s="193" t="s">
        <v>3953</v>
      </c>
      <c r="H290" s="193" t="s">
        <v>3954</v>
      </c>
      <c r="I290" s="193" t="s">
        <v>3955</v>
      </c>
      <c r="J290" s="193" t="s">
        <v>3956</v>
      </c>
      <c r="K290" s="193" t="s">
        <v>3957</v>
      </c>
      <c r="L290" s="193" t="s">
        <v>3958</v>
      </c>
      <c r="M290" s="193" t="s">
        <v>4524</v>
      </c>
    </row>
    <row r="291" spans="1:13" s="220" customFormat="1" ht="60" customHeight="1">
      <c r="A291" s="193"/>
      <c r="B291" s="193"/>
      <c r="C291" s="193"/>
      <c r="D291" s="193" t="s">
        <v>2940</v>
      </c>
      <c r="E291" s="193" t="s">
        <v>3959</v>
      </c>
      <c r="F291" s="193" t="s">
        <v>3960</v>
      </c>
      <c r="G291" s="193" t="s">
        <v>3961</v>
      </c>
      <c r="H291" s="193" t="s">
        <v>3962</v>
      </c>
      <c r="I291" s="193" t="s">
        <v>3963</v>
      </c>
      <c r="J291" s="193" t="s">
        <v>3964</v>
      </c>
      <c r="K291" s="193" t="s">
        <v>3965</v>
      </c>
      <c r="L291" s="193" t="s">
        <v>3966</v>
      </c>
      <c r="M291" s="193" t="s">
        <v>4525</v>
      </c>
    </row>
    <row r="292" spans="1:13" s="220" customFormat="1" ht="57">
      <c r="A292" s="193" t="s">
        <v>3030</v>
      </c>
      <c r="B292" s="193" t="s">
        <v>2431</v>
      </c>
      <c r="C292" s="193" t="s">
        <v>2983</v>
      </c>
      <c r="D292" s="193" t="s">
        <v>3056</v>
      </c>
      <c r="E292" s="193" t="s">
        <v>3967</v>
      </c>
      <c r="F292" s="193" t="s">
        <v>3968</v>
      </c>
      <c r="G292" s="247" t="s">
        <v>4103</v>
      </c>
      <c r="H292" s="193" t="s">
        <v>3969</v>
      </c>
      <c r="I292" s="193" t="s">
        <v>3970</v>
      </c>
      <c r="J292" s="193" t="s">
        <v>3971</v>
      </c>
      <c r="K292" s="193" t="s">
        <v>3972</v>
      </c>
      <c r="L292" s="193" t="s">
        <v>3973</v>
      </c>
      <c r="M292" s="193" t="s">
        <v>4526</v>
      </c>
    </row>
    <row r="293" spans="1:13" s="220" customFormat="1" ht="57">
      <c r="A293" s="193" t="s">
        <v>3524</v>
      </c>
      <c r="B293" s="193" t="s">
        <v>2431</v>
      </c>
      <c r="C293" s="193" t="s">
        <v>3053</v>
      </c>
      <c r="D293" s="193" t="s">
        <v>3057</v>
      </c>
      <c r="E293" s="193" t="s">
        <v>3974</v>
      </c>
      <c r="F293" s="193" t="s">
        <v>3975</v>
      </c>
      <c r="G293" s="247" t="s">
        <v>4104</v>
      </c>
      <c r="H293" s="193" t="s">
        <v>3976</v>
      </c>
      <c r="I293" s="193" t="s">
        <v>3977</v>
      </c>
      <c r="J293" s="193" t="s">
        <v>3978</v>
      </c>
      <c r="K293" s="193" t="s">
        <v>3979</v>
      </c>
      <c r="L293" s="193" t="s">
        <v>3980</v>
      </c>
      <c r="M293" s="193" t="s">
        <v>4527</v>
      </c>
    </row>
    <row r="294" spans="1:13" s="220" customFormat="1" ht="57">
      <c r="A294" s="193" t="s">
        <v>3525</v>
      </c>
      <c r="B294" s="193" t="s">
        <v>2431</v>
      </c>
      <c r="C294" s="193" t="s">
        <v>3054</v>
      </c>
      <c r="D294" s="193" t="s">
        <v>3058</v>
      </c>
      <c r="E294" s="193" t="s">
        <v>3981</v>
      </c>
      <c r="F294" s="193" t="s">
        <v>3982</v>
      </c>
      <c r="G294" s="247" t="s">
        <v>4106</v>
      </c>
      <c r="H294" s="193" t="s">
        <v>3983</v>
      </c>
      <c r="I294" s="193" t="s">
        <v>3984</v>
      </c>
      <c r="J294" s="193" t="s">
        <v>3985</v>
      </c>
      <c r="K294" s="193" t="s">
        <v>3986</v>
      </c>
      <c r="L294" s="193" t="s">
        <v>3987</v>
      </c>
      <c r="M294" s="193" t="s">
        <v>4528</v>
      </c>
    </row>
    <row r="295" spans="1:13" s="220" customFormat="1" ht="71.25">
      <c r="A295" s="193" t="s">
        <v>3526</v>
      </c>
      <c r="B295" s="193" t="s">
        <v>2431</v>
      </c>
      <c r="C295" s="193" t="s">
        <v>3055</v>
      </c>
      <c r="D295" s="193" t="s">
        <v>3059</v>
      </c>
      <c r="E295" s="193" t="s">
        <v>3988</v>
      </c>
      <c r="F295" s="193" t="s">
        <v>3989</v>
      </c>
      <c r="G295" s="247" t="s">
        <v>4105</v>
      </c>
      <c r="H295" s="193" t="s">
        <v>3990</v>
      </c>
      <c r="I295" s="193" t="s">
        <v>3991</v>
      </c>
      <c r="J295" s="193" t="s">
        <v>3992</v>
      </c>
      <c r="K295" s="193" t="s">
        <v>3993</v>
      </c>
      <c r="L295" s="193" t="s">
        <v>3994</v>
      </c>
      <c r="M295" s="193" t="s">
        <v>4529</v>
      </c>
    </row>
    <row r="296" spans="1:13" s="220" customFormat="1" ht="28.5">
      <c r="A296" s="193" t="str">
        <f t="shared" ref="A296:A304" si="4">B296&amp;C296</f>
        <v>CheckerL62</v>
      </c>
      <c r="B296" s="193" t="s">
        <v>2431</v>
      </c>
      <c r="C296" s="193" t="s">
        <v>4007</v>
      </c>
      <c r="D296" s="193" t="s">
        <v>4006</v>
      </c>
      <c r="E296" s="279" t="s">
        <v>4011</v>
      </c>
      <c r="F296" s="125" t="s">
        <v>4012</v>
      </c>
      <c r="G296" s="275" t="s">
        <v>4102</v>
      </c>
      <c r="H296" s="193" t="s">
        <v>4013</v>
      </c>
      <c r="I296" s="193" t="s">
        <v>4014</v>
      </c>
      <c r="J296" s="193" t="s">
        <v>4015</v>
      </c>
      <c r="K296" s="275" t="s">
        <v>4016</v>
      </c>
      <c r="L296" s="275" t="s">
        <v>4017</v>
      </c>
      <c r="M296" s="193" t="s">
        <v>4530</v>
      </c>
    </row>
    <row r="297" spans="1:13" s="220" customFormat="1" ht="28.5">
      <c r="A297" s="193" t="str">
        <f t="shared" si="4"/>
        <v>CheckerL63</v>
      </c>
      <c r="B297" s="193" t="s">
        <v>2431</v>
      </c>
      <c r="C297" s="193" t="s">
        <v>4008</v>
      </c>
      <c r="D297" s="193" t="s">
        <v>4006</v>
      </c>
      <c r="E297" s="279" t="s">
        <v>4011</v>
      </c>
      <c r="F297" s="125" t="s">
        <v>4012</v>
      </c>
      <c r="G297" s="275" t="s">
        <v>4102</v>
      </c>
      <c r="H297" s="193" t="s">
        <v>4013</v>
      </c>
      <c r="I297" s="193" t="s">
        <v>4014</v>
      </c>
      <c r="J297" s="193" t="s">
        <v>4015</v>
      </c>
      <c r="K297" s="275" t="s">
        <v>4016</v>
      </c>
      <c r="L297" s="275" t="s">
        <v>4017</v>
      </c>
      <c r="M297" s="193" t="s">
        <v>4530</v>
      </c>
    </row>
    <row r="298" spans="1:13" ht="28.5">
      <c r="A298" s="193" t="str">
        <f t="shared" si="4"/>
        <v>CheckerL64</v>
      </c>
      <c r="B298" s="193" t="s">
        <v>2431</v>
      </c>
      <c r="C298" s="193" t="s">
        <v>4009</v>
      </c>
      <c r="D298" s="193" t="s">
        <v>4006</v>
      </c>
      <c r="E298" s="279" t="s">
        <v>4011</v>
      </c>
      <c r="F298" s="125" t="s">
        <v>4012</v>
      </c>
      <c r="G298" s="275" t="s">
        <v>4102</v>
      </c>
      <c r="H298" s="193" t="s">
        <v>4013</v>
      </c>
      <c r="I298" s="193" t="s">
        <v>4014</v>
      </c>
      <c r="J298" s="193" t="s">
        <v>4015</v>
      </c>
      <c r="K298" s="275" t="s">
        <v>4016</v>
      </c>
      <c r="L298" s="275" t="s">
        <v>4017</v>
      </c>
      <c r="M298" s="193" t="s">
        <v>4530</v>
      </c>
    </row>
    <row r="299" spans="1:13" ht="28.5">
      <c r="A299" s="193" t="str">
        <f t="shared" si="4"/>
        <v>CheckerL65</v>
      </c>
      <c r="B299" s="193" t="s">
        <v>2431</v>
      </c>
      <c r="C299" s="193" t="s">
        <v>4010</v>
      </c>
      <c r="D299" s="193" t="s">
        <v>4006</v>
      </c>
      <c r="E299" s="279" t="s">
        <v>4011</v>
      </c>
      <c r="F299" s="125" t="s">
        <v>4012</v>
      </c>
      <c r="G299" s="275" t="s">
        <v>4102</v>
      </c>
      <c r="H299" s="193" t="s">
        <v>4013</v>
      </c>
      <c r="I299" s="193" t="s">
        <v>4014</v>
      </c>
      <c r="J299" s="193" t="s">
        <v>4015</v>
      </c>
      <c r="K299" s="275" t="s">
        <v>4016</v>
      </c>
      <c r="L299" s="275" t="s">
        <v>4017</v>
      </c>
      <c r="M299" s="193" t="s">
        <v>4530</v>
      </c>
    </row>
    <row r="300" spans="1:13" ht="57">
      <c r="A300" s="193" t="str">
        <f t="shared" si="4"/>
        <v>Product ListA1</v>
      </c>
      <c r="B300" s="193" t="s">
        <v>2514</v>
      </c>
      <c r="C300" s="193" t="s">
        <v>1185</v>
      </c>
      <c r="D300" s="280" t="s">
        <v>1209</v>
      </c>
      <c r="E300" s="195" t="s">
        <v>469</v>
      </c>
      <c r="F300" s="195" t="s">
        <v>623</v>
      </c>
      <c r="G300" s="193" t="s">
        <v>1016</v>
      </c>
      <c r="H300" s="193" t="s">
        <v>704</v>
      </c>
      <c r="I300" s="193" t="s">
        <v>381</v>
      </c>
      <c r="J300" s="281" t="s">
        <v>2589</v>
      </c>
      <c r="K300" s="196" t="s">
        <v>165</v>
      </c>
      <c r="L300" s="278" t="s">
        <v>95</v>
      </c>
      <c r="M300" s="280" t="s">
        <v>4531</v>
      </c>
    </row>
    <row r="301" spans="1:13" ht="17.25">
      <c r="A301" s="193" t="str">
        <f t="shared" si="4"/>
        <v>Product ListB5</v>
      </c>
      <c r="B301" s="193" t="s">
        <v>2514</v>
      </c>
      <c r="C301" s="193" t="s">
        <v>1815</v>
      </c>
      <c r="D301" s="280" t="s">
        <v>925</v>
      </c>
      <c r="E301" s="195" t="s">
        <v>2744</v>
      </c>
      <c r="F301" s="195" t="s">
        <v>624</v>
      </c>
      <c r="G301" s="193" t="s">
        <v>1017</v>
      </c>
      <c r="H301" s="193" t="s">
        <v>705</v>
      </c>
      <c r="I301" s="193" t="s">
        <v>382</v>
      </c>
      <c r="J301" s="280" t="s">
        <v>2334</v>
      </c>
      <c r="K301" s="196" t="s">
        <v>166</v>
      </c>
      <c r="L301" s="282" t="s">
        <v>96</v>
      </c>
      <c r="M301" s="280" t="s">
        <v>4532</v>
      </c>
    </row>
    <row r="302" spans="1:13" ht="28.5">
      <c r="A302" s="193" t="str">
        <f t="shared" si="4"/>
        <v>Product ListC5</v>
      </c>
      <c r="B302" s="193" t="s">
        <v>2514</v>
      </c>
      <c r="C302" s="193" t="s">
        <v>1836</v>
      </c>
      <c r="D302" s="280" t="s">
        <v>926</v>
      </c>
      <c r="E302" s="195" t="s">
        <v>470</v>
      </c>
      <c r="F302" s="195" t="s">
        <v>625</v>
      </c>
      <c r="G302" s="193" t="s">
        <v>1018</v>
      </c>
      <c r="H302" s="193" t="s">
        <v>706</v>
      </c>
      <c r="I302" s="193" t="s">
        <v>383</v>
      </c>
      <c r="J302" s="280" t="s">
        <v>1798</v>
      </c>
      <c r="K302" s="196" t="s">
        <v>167</v>
      </c>
      <c r="L302" s="282" t="s">
        <v>97</v>
      </c>
      <c r="M302" s="280" t="s">
        <v>4533</v>
      </c>
    </row>
    <row r="303" spans="1:13" ht="28.5">
      <c r="A303" s="193" t="str">
        <f t="shared" si="4"/>
        <v>Product ListD5</v>
      </c>
      <c r="B303" s="193" t="s">
        <v>2514</v>
      </c>
      <c r="C303" s="193" t="s">
        <v>2515</v>
      </c>
      <c r="D303" s="280" t="s">
        <v>1471</v>
      </c>
      <c r="E303" s="193" t="s">
        <v>471</v>
      </c>
      <c r="F303" s="195" t="s">
        <v>2000</v>
      </c>
      <c r="G303" s="193" t="s">
        <v>1779</v>
      </c>
      <c r="H303" s="193" t="s">
        <v>1780</v>
      </c>
      <c r="I303" s="193" t="s">
        <v>1781</v>
      </c>
      <c r="J303" s="280" t="s">
        <v>1912</v>
      </c>
      <c r="K303" s="196" t="s">
        <v>1782</v>
      </c>
      <c r="L303" s="282" t="s">
        <v>862</v>
      </c>
      <c r="M303" s="280" t="s">
        <v>4432</v>
      </c>
    </row>
    <row r="304" spans="1:13" ht="28.5">
      <c r="A304" s="193" t="str">
        <f t="shared" si="4"/>
        <v>GeneralCpy</v>
      </c>
      <c r="B304" s="193" t="s">
        <v>902</v>
      </c>
      <c r="C304" s="193" t="s">
        <v>903</v>
      </c>
      <c r="D304" s="193" t="s">
        <v>4642</v>
      </c>
      <c r="E304" s="193" t="s">
        <v>4642</v>
      </c>
      <c r="F304" s="193" t="s">
        <v>4642</v>
      </c>
      <c r="G304" s="193" t="s">
        <v>4642</v>
      </c>
      <c r="H304" s="193" t="s">
        <v>4642</v>
      </c>
      <c r="I304" s="193" t="s">
        <v>4642</v>
      </c>
      <c r="J304" s="193" t="s">
        <v>4642</v>
      </c>
      <c r="K304" s="193" t="s">
        <v>4642</v>
      </c>
      <c r="L304" s="261" t="s">
        <v>190</v>
      </c>
      <c r="M304" s="193" t="s">
        <v>4643</v>
      </c>
    </row>
    <row r="305" spans="1:13">
      <c r="A305" s="193" t="s">
        <v>2878</v>
      </c>
      <c r="B305" s="193" t="s">
        <v>902</v>
      </c>
      <c r="M305" s="193"/>
    </row>
    <row r="306" spans="1:13">
      <c r="M306" s="193"/>
    </row>
    <row r="307" spans="1:13" ht="99.75">
      <c r="A307" s="193" t="s">
        <v>1471</v>
      </c>
      <c r="D307" s="193" t="s">
        <v>4936</v>
      </c>
      <c r="E307" s="193" t="s">
        <v>4946</v>
      </c>
      <c r="F307" s="193" t="s">
        <v>4947</v>
      </c>
      <c r="G307" s="193" t="s">
        <v>4956</v>
      </c>
      <c r="H307" s="193" t="s">
        <v>4957</v>
      </c>
      <c r="I307" s="193" t="s">
        <v>4966</v>
      </c>
      <c r="J307" s="193" t="s">
        <v>4967</v>
      </c>
      <c r="K307" s="193" t="s">
        <v>4976</v>
      </c>
      <c r="L307" s="261" t="s">
        <v>4977</v>
      </c>
      <c r="M307" s="193" t="s">
        <v>4986</v>
      </c>
    </row>
    <row r="308" spans="1:13" ht="28.5">
      <c r="A308" s="193" t="s">
        <v>1471</v>
      </c>
      <c r="D308" s="193" t="s">
        <v>492</v>
      </c>
      <c r="E308" s="193" t="s">
        <v>511</v>
      </c>
      <c r="F308" s="193" t="s">
        <v>516</v>
      </c>
      <c r="G308" s="196" t="s">
        <v>512</v>
      </c>
      <c r="H308" s="193" t="s">
        <v>185</v>
      </c>
      <c r="I308" s="193" t="s">
        <v>384</v>
      </c>
      <c r="J308" s="193" t="s">
        <v>2590</v>
      </c>
      <c r="K308" s="193" t="s">
        <v>173</v>
      </c>
      <c r="L308" s="269" t="s">
        <v>509</v>
      </c>
      <c r="M308" s="193" t="s">
        <v>4534</v>
      </c>
    </row>
    <row r="309" spans="1:13" ht="42.75">
      <c r="A309" s="193" t="s">
        <v>1471</v>
      </c>
      <c r="D309" s="193" t="s">
        <v>493</v>
      </c>
      <c r="E309" s="193" t="s">
        <v>494</v>
      </c>
      <c r="F309" s="193" t="s">
        <v>517</v>
      </c>
      <c r="G309" s="196" t="s">
        <v>513</v>
      </c>
      <c r="H309" s="193" t="s">
        <v>186</v>
      </c>
      <c r="I309" s="193" t="s">
        <v>385</v>
      </c>
      <c r="J309" s="193" t="s">
        <v>2612</v>
      </c>
      <c r="K309" s="193" t="s">
        <v>174</v>
      </c>
      <c r="L309" s="269" t="s">
        <v>495</v>
      </c>
      <c r="M309" s="193" t="s">
        <v>4535</v>
      </c>
    </row>
    <row r="310" spans="1:13" ht="99.75">
      <c r="A310" s="193" t="s">
        <v>1471</v>
      </c>
      <c r="D310" s="193" t="s">
        <v>486</v>
      </c>
      <c r="E310" s="193" t="s">
        <v>487</v>
      </c>
      <c r="F310" s="193" t="s">
        <v>488</v>
      </c>
      <c r="G310" s="196" t="s">
        <v>514</v>
      </c>
      <c r="H310" s="193" t="s">
        <v>187</v>
      </c>
      <c r="I310" s="193" t="s">
        <v>386</v>
      </c>
      <c r="J310" s="193" t="s">
        <v>489</v>
      </c>
      <c r="K310" s="193" t="s">
        <v>490</v>
      </c>
      <c r="L310" s="269" t="s">
        <v>491</v>
      </c>
      <c r="M310" s="193" t="s">
        <v>4536</v>
      </c>
    </row>
    <row r="311" spans="1:13" ht="42.75">
      <c r="A311" s="193" t="s">
        <v>1471</v>
      </c>
      <c r="D311" s="193" t="s">
        <v>475</v>
      </c>
      <c r="E311" s="193" t="s">
        <v>476</v>
      </c>
      <c r="F311" s="193" t="s">
        <v>518</v>
      </c>
      <c r="G311" s="196" t="s">
        <v>477</v>
      </c>
      <c r="H311" s="193" t="s">
        <v>188</v>
      </c>
      <c r="I311" s="193" t="s">
        <v>387</v>
      </c>
      <c r="J311" s="193" t="s">
        <v>2591</v>
      </c>
      <c r="K311" s="193" t="s">
        <v>177</v>
      </c>
      <c r="L311" s="269" t="s">
        <v>510</v>
      </c>
      <c r="M311" s="193" t="s">
        <v>4537</v>
      </c>
    </row>
    <row r="312" spans="1:13" ht="42.75">
      <c r="A312" s="193" t="s">
        <v>1471</v>
      </c>
      <c r="D312" s="193" t="s">
        <v>478</v>
      </c>
      <c r="E312" s="193" t="s">
        <v>479</v>
      </c>
      <c r="F312" s="193" t="s">
        <v>519</v>
      </c>
      <c r="G312" s="196" t="s">
        <v>480</v>
      </c>
      <c r="H312" s="193" t="s">
        <v>189</v>
      </c>
      <c r="I312" s="193" t="s">
        <v>388</v>
      </c>
      <c r="J312" s="193" t="s">
        <v>2592</v>
      </c>
      <c r="K312" s="193" t="s">
        <v>175</v>
      </c>
      <c r="L312" s="269" t="s">
        <v>481</v>
      </c>
      <c r="M312" s="193" t="s">
        <v>4538</v>
      </c>
    </row>
    <row r="313" spans="1:13" ht="156.75">
      <c r="A313" s="193" t="s">
        <v>1471</v>
      </c>
      <c r="D313" s="193" t="s">
        <v>485</v>
      </c>
      <c r="E313" s="193" t="s">
        <v>482</v>
      </c>
      <c r="F313" s="193" t="s">
        <v>520</v>
      </c>
      <c r="G313" s="196" t="s">
        <v>515</v>
      </c>
      <c r="H313" s="193" t="s">
        <v>483</v>
      </c>
      <c r="I313" s="193" t="s">
        <v>389</v>
      </c>
      <c r="J313" s="193" t="s">
        <v>2593</v>
      </c>
      <c r="K313" s="193" t="s">
        <v>176</v>
      </c>
      <c r="L313" s="269" t="s">
        <v>484</v>
      </c>
      <c r="M313" s="193" t="s">
        <v>4539</v>
      </c>
    </row>
  </sheetData>
  <phoneticPr fontId="29"/>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Revision</vt:lpstr>
      <vt:lpstr>Instructions</vt:lpstr>
      <vt:lpstr>Definitions</vt:lpstr>
      <vt:lpstr>Declaration</vt:lpstr>
      <vt:lpstr>Smelter List</vt:lpstr>
      <vt:lpstr>Checker</vt:lpstr>
      <vt:lpstr>Product List</vt:lpstr>
      <vt:lpstr>Smelter Reference List</vt:lpstr>
      <vt:lpstr>L</vt:lpstr>
      <vt:lpstr>C</vt:lpstr>
      <vt:lpstr>CL</vt:lpstr>
      <vt:lpstr>LN</vt:lpstr>
      <vt:lpstr>'Smelter List'!Metal</vt:lpstr>
      <vt:lpstr>MetalSmelter</vt:lpstr>
      <vt:lpstr>Declaration!Print_Area</vt:lpstr>
      <vt:lpstr>Declaration!Print_Titles</vt:lpstr>
      <vt:lpstr>'Product List'!Print_Titles</vt:lpstr>
      <vt:lpstr>'Smelter List'!Print_Titles</vt:lpstr>
      <vt:lpstr>SL</vt:lpstr>
      <vt:lpstr>SmelterID</vt:lpstr>
      <vt:lpstr>SmelterIdetifiedForMetal</vt:lpstr>
    </vt:vector>
  </TitlesOfParts>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K.Stevenson;J.Connors;DrN</dc:creator>
  <cp:lastModifiedBy>Office 210</cp:lastModifiedBy>
  <cp:lastPrinted>2017-02-08T12:44:05Z</cp:lastPrinted>
  <dcterms:created xsi:type="dcterms:W3CDTF">2010-06-21T21:00:23Z</dcterms:created>
  <dcterms:modified xsi:type="dcterms:W3CDTF">2017-02-08T13:05:39Z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